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2-06\Desktop\"/>
    </mc:Choice>
  </mc:AlternateContent>
  <xr:revisionPtr revIDLastSave="0" documentId="13_ncr:1_{D81D7209-EEB8-4350-93F9-52E7650629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 No. 13 CF" sheetId="14" r:id="rId1"/>
    <sheet name="Ejercicio No. 13 SF (2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7" l="1"/>
  <c r="F45" i="17"/>
  <c r="F44" i="17"/>
  <c r="E44" i="17"/>
  <c r="G44" i="17" s="1"/>
  <c r="E41" i="17"/>
  <c r="H38" i="17" s="1"/>
  <c r="I38" i="17"/>
  <c r="F34" i="17"/>
  <c r="G34" i="17" s="1"/>
  <c r="H34" i="17" s="1"/>
  <c r="I34" i="17" s="1"/>
  <c r="J34" i="17" s="1"/>
  <c r="E34" i="17"/>
  <c r="J33" i="17"/>
  <c r="I33" i="17"/>
  <c r="I9" i="17" s="1"/>
  <c r="I14" i="17" s="1"/>
  <c r="H33" i="17"/>
  <c r="H9" i="17" s="1"/>
  <c r="H14" i="17" s="1"/>
  <c r="G33" i="17"/>
  <c r="F33" i="17"/>
  <c r="J17" i="17"/>
  <c r="J16" i="17"/>
  <c r="H15" i="17"/>
  <c r="G15" i="17"/>
  <c r="J10" i="17"/>
  <c r="J15" i="17" s="1"/>
  <c r="I10" i="17"/>
  <c r="I15" i="17" s="1"/>
  <c r="H10" i="17"/>
  <c r="G10" i="17"/>
  <c r="F10" i="17"/>
  <c r="F15" i="17" s="1"/>
  <c r="J9" i="17"/>
  <c r="J14" i="17" s="1"/>
  <c r="G9" i="17"/>
  <c r="G14" i="17" s="1"/>
  <c r="F9" i="17"/>
  <c r="F14" i="17" s="1"/>
  <c r="H7" i="17"/>
  <c r="I7" i="17" s="1"/>
  <c r="J7" i="17" s="1"/>
  <c r="G7" i="17"/>
  <c r="F7" i="17"/>
  <c r="F6" i="17"/>
  <c r="G6" i="17" s="1"/>
  <c r="H6" i="17" s="1"/>
  <c r="I6" i="17" s="1"/>
  <c r="J6" i="17" s="1"/>
  <c r="J5" i="17"/>
  <c r="I5" i="17"/>
  <c r="H5" i="17"/>
  <c r="G5" i="17"/>
  <c r="F5" i="17"/>
  <c r="G4" i="17"/>
  <c r="H4" i="17" s="1"/>
  <c r="F4" i="17"/>
  <c r="H3" i="17"/>
  <c r="H49" i="17" s="1"/>
  <c r="G3" i="17"/>
  <c r="F3" i="17"/>
  <c r="B3" i="17"/>
  <c r="E20" i="17" s="1"/>
  <c r="E50" i="17" s="1"/>
  <c r="E28" i="14"/>
  <c r="E52" i="14"/>
  <c r="E51" i="14"/>
  <c r="E27" i="14"/>
  <c r="E26" i="14"/>
  <c r="F50" i="14"/>
  <c r="G50" i="14"/>
  <c r="H50" i="14"/>
  <c r="I50" i="14"/>
  <c r="J50" i="14"/>
  <c r="E50" i="14"/>
  <c r="J49" i="14"/>
  <c r="F49" i="14"/>
  <c r="G49" i="14"/>
  <c r="H49" i="14"/>
  <c r="I49" i="14"/>
  <c r="E49" i="14"/>
  <c r="G46" i="14"/>
  <c r="G45" i="14"/>
  <c r="G44" i="14"/>
  <c r="F45" i="14"/>
  <c r="F44" i="14"/>
  <c r="E45" i="14"/>
  <c r="E44" i="14"/>
  <c r="G23" i="14"/>
  <c r="H23" i="14" s="1"/>
  <c r="I23" i="14" s="1"/>
  <c r="F23" i="14"/>
  <c r="E23" i="14"/>
  <c r="F22" i="14"/>
  <c r="G22" i="14"/>
  <c r="H22" i="14"/>
  <c r="I22" i="14"/>
  <c r="J22" i="14"/>
  <c r="J17" i="14"/>
  <c r="J16" i="14"/>
  <c r="E22" i="14"/>
  <c r="E20" i="14"/>
  <c r="G19" i="14"/>
  <c r="H19" i="14"/>
  <c r="I19" i="14"/>
  <c r="J19" i="14"/>
  <c r="F19" i="14"/>
  <c r="E18" i="14"/>
  <c r="G15" i="14"/>
  <c r="H15" i="14"/>
  <c r="I15" i="14"/>
  <c r="J15" i="14"/>
  <c r="F15" i="14"/>
  <c r="G14" i="14"/>
  <c r="H14" i="14"/>
  <c r="I14" i="14"/>
  <c r="J14" i="14"/>
  <c r="F14" i="14"/>
  <c r="G13" i="14"/>
  <c r="H13" i="14"/>
  <c r="I13" i="14"/>
  <c r="J13" i="14"/>
  <c r="F13" i="14"/>
  <c r="G12" i="14"/>
  <c r="H12" i="14"/>
  <c r="I12" i="14"/>
  <c r="J12" i="14"/>
  <c r="F12" i="14"/>
  <c r="G11" i="14"/>
  <c r="H11" i="14"/>
  <c r="I11" i="14"/>
  <c r="J11" i="14"/>
  <c r="F11" i="14"/>
  <c r="G10" i="14"/>
  <c r="H10" i="14"/>
  <c r="I10" i="14"/>
  <c r="J10" i="14"/>
  <c r="F10" i="14"/>
  <c r="G9" i="14"/>
  <c r="H9" i="14"/>
  <c r="I9" i="14"/>
  <c r="J9" i="14"/>
  <c r="F9" i="14"/>
  <c r="G8" i="14"/>
  <c r="H8" i="14"/>
  <c r="I8" i="14"/>
  <c r="J8" i="14"/>
  <c r="F8" i="14"/>
  <c r="H7" i="14"/>
  <c r="I7" i="14" s="1"/>
  <c r="J7" i="14" s="1"/>
  <c r="G7" i="14"/>
  <c r="F7" i="14"/>
  <c r="H6" i="14"/>
  <c r="I6" i="14" s="1"/>
  <c r="J6" i="14" s="1"/>
  <c r="G6" i="14"/>
  <c r="F6" i="14"/>
  <c r="G5" i="14"/>
  <c r="H5" i="14"/>
  <c r="I5" i="14"/>
  <c r="J5" i="14"/>
  <c r="F5" i="14"/>
  <c r="H4" i="14"/>
  <c r="I4" i="14" s="1"/>
  <c r="J4" i="14" s="1"/>
  <c r="G4" i="14"/>
  <c r="F4" i="14"/>
  <c r="H3" i="14"/>
  <c r="I3" i="14" s="1"/>
  <c r="J3" i="14" s="1"/>
  <c r="G3" i="14"/>
  <c r="F3" i="14"/>
  <c r="G41" i="14"/>
  <c r="H41" i="14" s="1"/>
  <c r="G40" i="14"/>
  <c r="F41" i="14"/>
  <c r="G39" i="14" s="1"/>
  <c r="F40" i="14"/>
  <c r="H39" i="14"/>
  <c r="H40" i="14" s="1"/>
  <c r="F39" i="14"/>
  <c r="G38" i="14"/>
  <c r="H38" i="14"/>
  <c r="I38" i="14"/>
  <c r="J38" i="14"/>
  <c r="F38" i="14"/>
  <c r="E41" i="14"/>
  <c r="G34" i="14"/>
  <c r="H34" i="14" s="1"/>
  <c r="I34" i="14" s="1"/>
  <c r="J34" i="14" s="1"/>
  <c r="F34" i="14"/>
  <c r="G33" i="14"/>
  <c r="H33" i="14"/>
  <c r="I33" i="14"/>
  <c r="J33" i="14"/>
  <c r="F33" i="14"/>
  <c r="E34" i="14"/>
  <c r="B3" i="14"/>
  <c r="E45" i="17" l="1"/>
  <c r="G45" i="17" s="1"/>
  <c r="G46" i="17"/>
  <c r="I4" i="17"/>
  <c r="H19" i="17"/>
  <c r="E18" i="17"/>
  <c r="I19" i="17"/>
  <c r="F38" i="17"/>
  <c r="G38" i="17"/>
  <c r="F39" i="17"/>
  <c r="F8" i="17" s="1"/>
  <c r="F11" i="17" s="1"/>
  <c r="G49" i="17"/>
  <c r="I3" i="17"/>
  <c r="J38" i="17"/>
  <c r="F41" i="17"/>
  <c r="I39" i="14"/>
  <c r="I40" i="14" s="1"/>
  <c r="I41" i="14"/>
  <c r="F12" i="17" l="1"/>
  <c r="G39" i="17"/>
  <c r="G8" i="17" s="1"/>
  <c r="G11" i="17" s="1"/>
  <c r="G41" i="17"/>
  <c r="J19" i="17"/>
  <c r="E22" i="17"/>
  <c r="E49" i="17"/>
  <c r="I49" i="17"/>
  <c r="J3" i="17"/>
  <c r="G19" i="17"/>
  <c r="G40" i="17"/>
  <c r="F40" i="17"/>
  <c r="F19" i="17"/>
  <c r="J4" i="17"/>
  <c r="J39" i="14"/>
  <c r="J40" i="14" s="1"/>
  <c r="F50" i="17" l="1"/>
  <c r="H41" i="17"/>
  <c r="H39" i="17"/>
  <c r="E23" i="17"/>
  <c r="G12" i="17"/>
  <c r="G50" i="17" s="1"/>
  <c r="J49" i="17"/>
  <c r="E51" i="17" s="1"/>
  <c r="F13" i="17"/>
  <c r="F22" i="17" s="1"/>
  <c r="H8" i="17" l="1"/>
  <c r="H11" i="17" s="1"/>
  <c r="H40" i="17"/>
  <c r="I39" i="17"/>
  <c r="I41" i="17"/>
  <c r="J39" i="17" s="1"/>
  <c r="G13" i="17"/>
  <c r="G22" i="17" s="1"/>
  <c r="F23" i="17"/>
  <c r="J8" i="17" l="1"/>
  <c r="J11" i="17" s="1"/>
  <c r="J40" i="17"/>
  <c r="H12" i="17"/>
  <c r="H50" i="17" s="1"/>
  <c r="I8" i="17"/>
  <c r="I11" i="17" s="1"/>
  <c r="I40" i="17"/>
  <c r="G23" i="17"/>
  <c r="H13" i="17" l="1"/>
  <c r="H22" i="17" s="1"/>
  <c r="H23" i="17" s="1"/>
  <c r="I12" i="17"/>
  <c r="I50" i="17" s="1"/>
  <c r="J12" i="17"/>
  <c r="J50" i="17" s="1"/>
  <c r="E52" i="17" s="1"/>
  <c r="E28" i="17" s="1"/>
  <c r="I13" i="17" l="1"/>
  <c r="I22" i="17" s="1"/>
  <c r="I23" i="17" s="1"/>
  <c r="J13" i="17"/>
  <c r="J22" i="17" s="1"/>
  <c r="E27" i="17" l="1"/>
  <c r="E26" i="17"/>
</calcChain>
</file>

<file path=xl/sharedStrings.xml><?xml version="1.0" encoding="utf-8"?>
<sst xmlns="http://schemas.openxmlformats.org/spreadsheetml/2006/main" count="154" uniqueCount="76">
  <si>
    <t>TASA DE INTERES</t>
  </si>
  <si>
    <t>TASA IMPOSITIVA</t>
  </si>
  <si>
    <t>VALOR DE RESCATE</t>
  </si>
  <si>
    <t>CRECIMIENTO DE VENTAS</t>
  </si>
  <si>
    <t>GASTOS DE VENTAS</t>
  </si>
  <si>
    <t>TERRENO</t>
  </si>
  <si>
    <t>MAQUINARIA Y EQUIPO</t>
  </si>
  <si>
    <t>INVERSION DIFERIDA</t>
  </si>
  <si>
    <t>CAPITAL DE TRABAJO</t>
  </si>
  <si>
    <t>DEPRECIACION LINEA RECTA</t>
  </si>
  <si>
    <t xml:space="preserve">FINANCIAMIENTO </t>
  </si>
  <si>
    <t>AMORTIZACION NIVELADA</t>
  </si>
  <si>
    <t>VENTAS NETAS</t>
  </si>
  <si>
    <t>COSTOS FIJO</t>
  </si>
  <si>
    <t xml:space="preserve">COSTOS VARIABLES </t>
  </si>
  <si>
    <t>GASTOS ADMINSTRATIVOS</t>
  </si>
  <si>
    <t>CREC. GASTOS DE VENTAS</t>
  </si>
  <si>
    <t>CREC. GASTOS VAR. DE PROD.</t>
  </si>
  <si>
    <t>CREC. GASTOS ADMINISTRATIVOS</t>
  </si>
  <si>
    <t>VIDA DEL PROYECTO (AÑOS)</t>
  </si>
  <si>
    <t>INVERSION TOTAL</t>
  </si>
  <si>
    <t>TMAR DEL INVERSIONISTA</t>
  </si>
  <si>
    <t>VIDA UTIL MAQ. Y EQUIPO (AÑOS)</t>
  </si>
  <si>
    <t>PLAZO DEL PRESTAMO (AÑOS)</t>
  </si>
  <si>
    <t xml:space="preserve">DATOS </t>
  </si>
  <si>
    <t>Año</t>
  </si>
  <si>
    <t>Depreciacion por linea recta</t>
  </si>
  <si>
    <t xml:space="preserve">Años </t>
  </si>
  <si>
    <t>FLUJO DE CAJA CON FINANCIAMIENTO</t>
  </si>
  <si>
    <t>Metodo de Cuota Proporcional o amortización nivelada</t>
  </si>
  <si>
    <t>Tasa interna de retorno</t>
  </si>
  <si>
    <t>Relacion Beneficio costo</t>
  </si>
  <si>
    <t>Periodo de recuperacion</t>
  </si>
  <si>
    <t>Valor en libro</t>
  </si>
  <si>
    <t>Depreciacion Anual</t>
  </si>
  <si>
    <t>saldo Insoluto</t>
  </si>
  <si>
    <t>Cuota</t>
  </si>
  <si>
    <t>Intereses</t>
  </si>
  <si>
    <t>Abono a la deuda</t>
  </si>
  <si>
    <t>Ingresos por venta</t>
  </si>
  <si>
    <t>costos variablesde produccion</t>
  </si>
  <si>
    <t>Costo fijos de produccion</t>
  </si>
  <si>
    <t>gastos administrativos</t>
  </si>
  <si>
    <t>gastos de ventas</t>
  </si>
  <si>
    <t>Utilidad antes del IR</t>
  </si>
  <si>
    <t>Depreciacion del activo fijo</t>
  </si>
  <si>
    <t>Gastos Financieros  (Intereses)</t>
  </si>
  <si>
    <t>Amortizacion de activo diferida</t>
  </si>
  <si>
    <t>la amortizacion del inversion dieferida es valor de la inverison diferida entre la vida util del proyecto</t>
  </si>
  <si>
    <t xml:space="preserve"> IR  (30 %)</t>
  </si>
  <si>
    <t>Utilidad despues del IR</t>
  </si>
  <si>
    <t>valor de rescate</t>
  </si>
  <si>
    <t xml:space="preserve"> Recuperacion capital de trabajo</t>
  </si>
  <si>
    <t>Prestamo</t>
  </si>
  <si>
    <t>Abono Ala  deuda</t>
  </si>
  <si>
    <t>Inversion total</t>
  </si>
  <si>
    <t>Valor presente neto</t>
  </si>
  <si>
    <t>FNE Acumulado</t>
  </si>
  <si>
    <t>Insttitucion Financiera</t>
  </si>
  <si>
    <t>Inversionista</t>
  </si>
  <si>
    <t>Total</t>
  </si>
  <si>
    <t>4 año</t>
  </si>
  <si>
    <t>% aprobacion</t>
  </si>
  <si>
    <t>tasa</t>
  </si>
  <si>
    <t>TMAR mixta</t>
  </si>
  <si>
    <t>Beneficios</t>
  </si>
  <si>
    <t>Costos</t>
  </si>
  <si>
    <t>VPN  B</t>
  </si>
  <si>
    <t>VPN  C</t>
  </si>
  <si>
    <t>como VAN &gt; 0 conviene hacer el proyecto</t>
  </si>
  <si>
    <t>como la TIR &gt; TMAR mixta conviene hacer el proyecto</t>
  </si>
  <si>
    <t>como la RBC &gt; 1 si conviene hacer el proyecto</t>
  </si>
  <si>
    <t>Flujo neto de efectivo (FNE)</t>
  </si>
  <si>
    <t>como VAN &lt; 0 no conviene hacer el proyecto</t>
  </si>
  <si>
    <t>como la TIR &lt;TMAR no conviene hacer el proyecto</t>
  </si>
  <si>
    <t>como la RBC &lt;  1  no conviene hacer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</si>
</sst>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#,##0.00_ ;[Red]\-#,##0.00\ 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Fill="1"/>
    <xf numFmtId="0" fontId="0" fillId="0" borderId="0" xfId="0" applyFill="1" applyBorder="1"/>
    <xf numFmtId="165" fontId="0" fillId="0" borderId="1" xfId="0" applyNumberFormat="1" applyFill="1" applyBorder="1"/>
    <xf numFmtId="0" fontId="0" fillId="0" borderId="0" xfId="0"/>
    <xf numFmtId="0" fontId="2" fillId="2" borderId="12" xfId="4" applyFill="1" applyBorder="1"/>
    <xf numFmtId="0" fontId="2" fillId="2" borderId="4" xfId="4" applyFill="1" applyBorder="1"/>
    <xf numFmtId="4" fontId="2" fillId="2" borderId="5" xfId="4" applyNumberFormat="1" applyFill="1" applyBorder="1"/>
    <xf numFmtId="0" fontId="2" fillId="2" borderId="5" xfId="4" applyFill="1" applyBorder="1"/>
    <xf numFmtId="9" fontId="2" fillId="2" borderId="5" xfId="4" applyNumberFormat="1" applyFill="1" applyBorder="1"/>
    <xf numFmtId="0" fontId="2" fillId="2" borderId="4" xfId="4" applyFont="1" applyFill="1" applyBorder="1"/>
    <xf numFmtId="1" fontId="2" fillId="2" borderId="5" xfId="4" applyNumberFormat="1" applyFill="1" applyBorder="1"/>
    <xf numFmtId="0" fontId="2" fillId="2" borderId="6" xfId="4" applyFill="1" applyBorder="1"/>
    <xf numFmtId="9" fontId="2" fillId="2" borderId="7" xfId="4" applyNumberFormat="1" applyFill="1" applyBorder="1"/>
    <xf numFmtId="0" fontId="2" fillId="0" borderId="4" xfId="4" applyFill="1" applyBorder="1"/>
    <xf numFmtId="0" fontId="2" fillId="0" borderId="1" xfId="4" applyFill="1" applyBorder="1"/>
    <xf numFmtId="2" fontId="2" fillId="0" borderId="1" xfId="4" applyNumberFormat="1" applyFill="1" applyBorder="1"/>
    <xf numFmtId="2" fontId="2" fillId="0" borderId="5" xfId="4" applyNumberFormat="1" applyFill="1" applyBorder="1"/>
    <xf numFmtId="0" fontId="2" fillId="0" borderId="4" xfId="4" applyFont="1" applyFill="1" applyBorder="1"/>
    <xf numFmtId="0" fontId="2" fillId="0" borderId="6" xfId="4" applyFill="1" applyBorder="1"/>
    <xf numFmtId="2" fontId="2" fillId="0" borderId="15" xfId="4" applyNumberFormat="1" applyFill="1" applyBorder="1"/>
    <xf numFmtId="165" fontId="2" fillId="0" borderId="1" xfId="4" applyNumberFormat="1" applyFill="1" applyBorder="1"/>
    <xf numFmtId="0" fontId="0" fillId="2" borderId="18" xfId="0" applyFill="1" applyBorder="1"/>
    <xf numFmtId="0" fontId="0" fillId="2" borderId="19" xfId="0" applyFill="1" applyBorder="1"/>
    <xf numFmtId="0" fontId="2" fillId="0" borderId="0" xfId="4" applyFont="1" applyFill="1" applyBorder="1"/>
    <xf numFmtId="165" fontId="2" fillId="0" borderId="0" xfId="4" applyNumberFormat="1" applyFill="1" applyBorder="1"/>
    <xf numFmtId="0" fontId="2" fillId="0" borderId="0" xfId="4" applyFill="1" applyBorder="1"/>
    <xf numFmtId="9" fontId="2" fillId="0" borderId="0" xfId="4" applyNumberFormat="1" applyFill="1" applyBorder="1"/>
    <xf numFmtId="4" fontId="3" fillId="2" borderId="14" xfId="4" applyNumberFormat="1" applyFont="1" applyFill="1" applyBorder="1"/>
    <xf numFmtId="0" fontId="3" fillId="0" borderId="12" xfId="4" applyFont="1" applyFill="1" applyBorder="1"/>
    <xf numFmtId="0" fontId="3" fillId="0" borderId="13" xfId="4" applyFont="1" applyFill="1" applyBorder="1"/>
    <xf numFmtId="2" fontId="3" fillId="0" borderId="13" xfId="4" applyNumberFormat="1" applyFont="1" applyFill="1" applyBorder="1"/>
    <xf numFmtId="0" fontId="3" fillId="0" borderId="1" xfId="4" applyFont="1" applyFill="1" applyBorder="1"/>
    <xf numFmtId="2" fontId="4" fillId="0" borderId="1" xfId="4" applyNumberFormat="1" applyFont="1" applyFill="1" applyBorder="1"/>
    <xf numFmtId="4" fontId="2" fillId="0" borderId="1" xfId="4" applyNumberFormat="1" applyFill="1" applyBorder="1"/>
    <xf numFmtId="0" fontId="2" fillId="0" borderId="6" xfId="4" applyFont="1" applyFill="1" applyBorder="1"/>
    <xf numFmtId="165" fontId="2" fillId="0" borderId="15" xfId="4" applyNumberFormat="1" applyFill="1" applyBorder="1"/>
    <xf numFmtId="165" fontId="0" fillId="0" borderId="15" xfId="0" applyNumberFormat="1" applyFill="1" applyBorder="1"/>
    <xf numFmtId="0" fontId="2" fillId="0" borderId="12" xfId="4" applyFill="1" applyBorder="1"/>
    <xf numFmtId="0" fontId="2" fillId="0" borderId="13" xfId="4" applyFont="1" applyFill="1" applyBorder="1"/>
    <xf numFmtId="0" fontId="2" fillId="0" borderId="14" xfId="4" applyFont="1" applyFill="1" applyBorder="1"/>
    <xf numFmtId="0" fontId="2" fillId="0" borderId="1" xfId="4" applyFont="1" applyFill="1" applyBorder="1"/>
    <xf numFmtId="2" fontId="2" fillId="0" borderId="1" xfId="4" applyNumberFormat="1" applyFont="1" applyFill="1" applyBorder="1"/>
    <xf numFmtId="9" fontId="2" fillId="4" borderId="1" xfId="4" applyNumberFormat="1" applyFill="1" applyBorder="1"/>
    <xf numFmtId="9" fontId="2" fillId="4" borderId="15" xfId="4" applyNumberFormat="1" applyFill="1" applyBorder="1"/>
    <xf numFmtId="0" fontId="5" fillId="0" borderId="6" xfId="4" applyFont="1" applyFill="1" applyBorder="1"/>
    <xf numFmtId="2" fontId="5" fillId="0" borderId="15" xfId="4" applyNumberFormat="1" applyFont="1" applyFill="1" applyBorder="1"/>
    <xf numFmtId="2" fontId="5" fillId="0" borderId="7" xfId="4" applyNumberFormat="1" applyFont="1" applyFill="1" applyBorder="1"/>
    <xf numFmtId="0" fontId="2" fillId="0" borderId="8" xfId="4" applyFont="1" applyFill="1" applyBorder="1"/>
    <xf numFmtId="2" fontId="2" fillId="0" borderId="23" xfId="4" applyNumberFormat="1" applyFill="1" applyBorder="1"/>
    <xf numFmtId="167" fontId="2" fillId="4" borderId="5" xfId="4" applyNumberFormat="1" applyFill="1" applyBorder="1"/>
    <xf numFmtId="2" fontId="2" fillId="0" borderId="17" xfId="4" applyNumberFormat="1" applyFill="1" applyBorder="1"/>
    <xf numFmtId="4" fontId="2" fillId="0" borderId="15" xfId="4" applyNumberFormat="1" applyFill="1" applyBorder="1"/>
    <xf numFmtId="0" fontId="3" fillId="0" borderId="8" xfId="4" applyFont="1" applyFill="1" applyBorder="1"/>
    <xf numFmtId="0" fontId="2" fillId="0" borderId="25" xfId="4" applyFill="1" applyBorder="1"/>
    <xf numFmtId="0" fontId="3" fillId="0" borderId="13" xfId="4" applyFont="1" applyFill="1" applyBorder="1" applyAlignment="1">
      <alignment horizontal="center"/>
    </xf>
    <xf numFmtId="0" fontId="3" fillId="0" borderId="14" xfId="4" applyFont="1" applyFill="1" applyBorder="1" applyAlignment="1">
      <alignment horizontal="center"/>
    </xf>
    <xf numFmtId="4" fontId="2" fillId="0" borderId="23" xfId="4" applyNumberFormat="1" applyFill="1" applyBorder="1"/>
    <xf numFmtId="0" fontId="5" fillId="0" borderId="2" xfId="4" applyFont="1" applyFill="1" applyBorder="1"/>
    <xf numFmtId="4" fontId="3" fillId="0" borderId="16" xfId="4" applyNumberFormat="1" applyFont="1" applyFill="1" applyBorder="1"/>
    <xf numFmtId="4" fontId="3" fillId="0" borderId="3" xfId="4" applyNumberFormat="1" applyFont="1" applyFill="1" applyBorder="1"/>
    <xf numFmtId="0" fontId="3" fillId="0" borderId="4" xfId="4" applyFont="1" applyFill="1" applyBorder="1"/>
    <xf numFmtId="2" fontId="3" fillId="0" borderId="1" xfId="4" applyNumberFormat="1" applyFont="1" applyFill="1" applyBorder="1"/>
    <xf numFmtId="0" fontId="6" fillId="0" borderId="9" xfId="0" applyFont="1" applyFill="1" applyBorder="1"/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2" fillId="0" borderId="2" xfId="4" applyFill="1" applyBorder="1"/>
    <xf numFmtId="0" fontId="3" fillId="0" borderId="20" xfId="4" applyFont="1" applyFill="1" applyBorder="1"/>
    <xf numFmtId="0" fontId="3" fillId="0" borderId="21" xfId="4" applyFont="1" applyFill="1" applyBorder="1" applyAlignment="1">
      <alignment horizontal="center"/>
    </xf>
    <xf numFmtId="0" fontId="3" fillId="0" borderId="22" xfId="4" applyFont="1" applyFill="1" applyBorder="1" applyAlignment="1">
      <alignment horizontal="center"/>
    </xf>
    <xf numFmtId="0" fontId="2" fillId="0" borderId="24" xfId="4" applyFont="1" applyFill="1" applyBorder="1"/>
    <xf numFmtId="2" fontId="2" fillId="0" borderId="27" xfId="4" applyNumberFormat="1" applyFill="1" applyBorder="1"/>
    <xf numFmtId="2" fontId="2" fillId="0" borderId="28" xfId="4" applyNumberFormat="1" applyFill="1" applyBorder="1"/>
    <xf numFmtId="0" fontId="2" fillId="0" borderId="30" xfId="4" applyFont="1" applyFill="1" applyBorder="1"/>
    <xf numFmtId="2" fontId="2" fillId="0" borderId="5" xfId="4" applyNumberFormat="1" applyFont="1" applyFill="1" applyBorder="1"/>
    <xf numFmtId="2" fontId="2" fillId="0" borderId="7" xfId="4" applyNumberFormat="1" applyFill="1" applyBorder="1"/>
    <xf numFmtId="0" fontId="3" fillId="2" borderId="9" xfId="4" applyFont="1" applyFill="1" applyBorder="1" applyAlignment="1">
      <alignment horizontal="center"/>
    </xf>
    <xf numFmtId="0" fontId="3" fillId="2" borderId="11" xfId="4" applyFont="1" applyFill="1" applyBorder="1" applyAlignment="1">
      <alignment horizontal="center"/>
    </xf>
    <xf numFmtId="0" fontId="3" fillId="3" borderId="9" xfId="4" applyFont="1" applyFill="1" applyBorder="1" applyAlignment="1">
      <alignment horizontal="center"/>
    </xf>
    <xf numFmtId="0" fontId="3" fillId="3" borderId="10" xfId="4" applyFont="1" applyFill="1" applyBorder="1" applyAlignment="1">
      <alignment horizontal="center"/>
    </xf>
    <xf numFmtId="0" fontId="3" fillId="3" borderId="11" xfId="4" applyFont="1" applyFill="1" applyBorder="1" applyAlignment="1">
      <alignment horizontal="center"/>
    </xf>
    <xf numFmtId="0" fontId="5" fillId="3" borderId="9" xfId="4" applyFont="1" applyFill="1" applyBorder="1" applyAlignment="1">
      <alignment horizontal="center"/>
    </xf>
    <xf numFmtId="0" fontId="5" fillId="3" borderId="10" xfId="4" applyFont="1" applyFill="1" applyBorder="1" applyAlignment="1">
      <alignment horizontal="center"/>
    </xf>
    <xf numFmtId="0" fontId="5" fillId="3" borderId="11" xfId="4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4" fillId="0" borderId="32" xfId="4" applyFont="1" applyFill="1" applyBorder="1"/>
    <xf numFmtId="0" fontId="2" fillId="0" borderId="2" xfId="4" applyFont="1" applyFill="1" applyBorder="1"/>
    <xf numFmtId="0" fontId="0" fillId="0" borderId="31" xfId="0" applyBorder="1"/>
    <xf numFmtId="165" fontId="0" fillId="2" borderId="15" xfId="0" applyNumberFormat="1" applyFill="1" applyBorder="1"/>
    <xf numFmtId="0" fontId="2" fillId="0" borderId="16" xfId="7" applyNumberFormat="1" applyFont="1" applyFill="1" applyBorder="1"/>
    <xf numFmtId="0" fontId="2" fillId="0" borderId="1" xfId="7" applyNumberFormat="1" applyFont="1" applyFill="1" applyBorder="1"/>
    <xf numFmtId="0" fontId="2" fillId="0" borderId="15" xfId="7" applyNumberFormat="1" applyFont="1" applyFill="1" applyBorder="1"/>
    <xf numFmtId="0" fontId="2" fillId="2" borderId="15" xfId="7" applyNumberFormat="1" applyFont="1" applyFill="1" applyBorder="1"/>
    <xf numFmtId="0" fontId="2" fillId="2" borderId="1" xfId="4" applyFill="1" applyBorder="1"/>
    <xf numFmtId="2" fontId="2" fillId="2" borderId="1" xfId="4" applyNumberFormat="1" applyFill="1" applyBorder="1"/>
    <xf numFmtId="0" fontId="2" fillId="2" borderId="1" xfId="4" applyFont="1" applyFill="1" applyBorder="1"/>
    <xf numFmtId="2" fontId="2" fillId="2" borderId="1" xfId="4" applyNumberFormat="1" applyFont="1" applyFill="1" applyBorder="1"/>
    <xf numFmtId="4" fontId="2" fillId="2" borderId="13" xfId="4" applyNumberFormat="1" applyFill="1" applyBorder="1"/>
    <xf numFmtId="10" fontId="2" fillId="2" borderId="7" xfId="4" applyNumberFormat="1" applyFill="1" applyBorder="1"/>
    <xf numFmtId="0" fontId="5" fillId="2" borderId="2" xfId="0" applyFont="1" applyFill="1" applyBorder="1"/>
    <xf numFmtId="40" fontId="5" fillId="2" borderId="3" xfId="0" applyNumberFormat="1" applyFont="1" applyFill="1" applyBorder="1" applyAlignment="1">
      <alignment horizontal="right"/>
    </xf>
    <xf numFmtId="0" fontId="3" fillId="2" borderId="2" xfId="4" applyFont="1" applyFill="1" applyBorder="1"/>
    <xf numFmtId="10" fontId="3" fillId="2" borderId="3" xfId="6" applyNumberFormat="1" applyFont="1" applyFill="1" applyBorder="1"/>
    <xf numFmtId="0" fontId="3" fillId="2" borderId="8" xfId="4" applyFont="1" applyFill="1" applyBorder="1"/>
    <xf numFmtId="2" fontId="3" fillId="2" borderId="17" xfId="4" applyNumberFormat="1" applyFont="1" applyFill="1" applyBorder="1"/>
    <xf numFmtId="0" fontId="3" fillId="2" borderId="6" xfId="4" applyFont="1" applyFill="1" applyBorder="1"/>
    <xf numFmtId="166" fontId="3" fillId="2" borderId="7" xfId="4" applyNumberFormat="1" applyFont="1" applyFill="1" applyBorder="1" applyAlignment="1">
      <alignment horizontal="right"/>
    </xf>
    <xf numFmtId="0" fontId="2" fillId="2" borderId="24" xfId="4" applyFont="1" applyFill="1" applyBorder="1"/>
    <xf numFmtId="165" fontId="2" fillId="2" borderId="29" xfId="4" applyNumberFormat="1" applyFill="1" applyBorder="1"/>
    <xf numFmtId="0" fontId="2" fillId="2" borderId="26" xfId="4" applyFont="1" applyFill="1" applyBorder="1"/>
    <xf numFmtId="166" fontId="3" fillId="2" borderId="17" xfId="4" applyNumberFormat="1" applyFont="1" applyFill="1" applyBorder="1"/>
  </cellXfs>
  <cellStyles count="8">
    <cellStyle name="Millares 2" xfId="1" xr:uid="{00000000-0005-0000-0000-000000000000}"/>
    <cellStyle name="Millares 4" xfId="2" xr:uid="{00000000-0005-0000-0000-000001000000}"/>
    <cellStyle name="Moneda" xfId="7" builtinId="4"/>
    <cellStyle name="Normal" xfId="0" builtinId="0"/>
    <cellStyle name="Normal 2" xfId="3" xr:uid="{00000000-0005-0000-0000-000003000000}"/>
    <cellStyle name="Normal 3" xfId="4" xr:uid="{00000000-0005-0000-0000-000004000000}"/>
    <cellStyle name="Porcentaje" xfId="6" builtinId="5"/>
    <cellStyle name="Porcentaje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28</xdr:row>
      <xdr:rowOff>15875</xdr:rowOff>
    </xdr:from>
    <xdr:to>
      <xdr:col>1</xdr:col>
      <xdr:colOff>515937</xdr:colOff>
      <xdr:row>33</xdr:row>
      <xdr:rowOff>158749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DDA6DEA-827F-4277-9070-AB178DA55291}"/>
            </a:ext>
          </a:extLst>
        </xdr:cNvPr>
        <xdr:cNvSpPr/>
      </xdr:nvSpPr>
      <xdr:spPr>
        <a:xfrm>
          <a:off x="357188" y="5413375"/>
          <a:ext cx="2341562" cy="1119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cuando hay activos fijos que no se despereciaron se le suma  el valor de rescate delos otros activos depresciados</a:t>
          </a:r>
        </a:p>
      </xdr:txBody>
    </xdr:sp>
    <xdr:clientData/>
  </xdr:twoCellAnchor>
  <xdr:twoCellAnchor>
    <xdr:from>
      <xdr:col>10</xdr:col>
      <xdr:colOff>87311</xdr:colOff>
      <xdr:row>2</xdr:row>
      <xdr:rowOff>87313</xdr:rowOff>
    </xdr:from>
    <xdr:to>
      <xdr:col>13</xdr:col>
      <xdr:colOff>452437</xdr:colOff>
      <xdr:row>5</xdr:row>
      <xdr:rowOff>103188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12A30FB-A17F-4834-8F0C-553BFB7CE197}"/>
            </a:ext>
          </a:extLst>
        </xdr:cNvPr>
        <xdr:cNvSpPr txBox="1">
          <a:spLocks noChangeArrowheads="1"/>
        </xdr:cNvSpPr>
      </xdr:nvSpPr>
      <xdr:spPr bwMode="auto">
        <a:xfrm>
          <a:off x="10239374" y="484188"/>
          <a:ext cx="2786063" cy="587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 amortizacion del inversion dieferida es valor de la inverison diferida entre la vida util del proyecto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28</xdr:row>
      <xdr:rowOff>15875</xdr:rowOff>
    </xdr:from>
    <xdr:to>
      <xdr:col>1</xdr:col>
      <xdr:colOff>515937</xdr:colOff>
      <xdr:row>33</xdr:row>
      <xdr:rowOff>158749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D6E29FA-1D50-4637-B135-49AA8F9F8375}"/>
            </a:ext>
          </a:extLst>
        </xdr:cNvPr>
        <xdr:cNvSpPr/>
      </xdr:nvSpPr>
      <xdr:spPr>
        <a:xfrm>
          <a:off x="357188" y="5426075"/>
          <a:ext cx="2339974" cy="11239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cuando hay activos fijos que no se despereciaron se le suma  el valor de rescate delos otros activos depresciados</a:t>
          </a:r>
        </a:p>
      </xdr:txBody>
    </xdr:sp>
    <xdr:clientData/>
  </xdr:twoCellAnchor>
  <xdr:twoCellAnchor>
    <xdr:from>
      <xdr:col>10</xdr:col>
      <xdr:colOff>87311</xdr:colOff>
      <xdr:row>2</xdr:row>
      <xdr:rowOff>87313</xdr:rowOff>
    </xdr:from>
    <xdr:to>
      <xdr:col>13</xdr:col>
      <xdr:colOff>452437</xdr:colOff>
      <xdr:row>5</xdr:row>
      <xdr:rowOff>103188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8C78114-9D92-4FC3-BDA3-0C93680C9591}"/>
            </a:ext>
          </a:extLst>
        </xdr:cNvPr>
        <xdr:cNvSpPr txBox="1">
          <a:spLocks noChangeArrowheads="1"/>
        </xdr:cNvSpPr>
      </xdr:nvSpPr>
      <xdr:spPr bwMode="auto">
        <a:xfrm>
          <a:off x="10240961" y="487363"/>
          <a:ext cx="2784476" cy="587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 amortizacion del inversion dieferida es valor de la inverison diferida entre la vida util del proyecto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opLeftCell="A13" zoomScale="120" zoomScaleNormal="120" workbookViewId="0">
      <selection activeCell="K11" sqref="K11"/>
    </sheetView>
  </sheetViews>
  <sheetFormatPr baseColWidth="10" defaultRowHeight="15" x14ac:dyDescent="0.25"/>
  <cols>
    <col min="1" max="1" width="32.7109375" customWidth="1"/>
    <col min="3" max="3" width="4.140625" customWidth="1"/>
    <col min="4" max="4" width="27.85546875" customWidth="1"/>
    <col min="5" max="5" width="12.140625" customWidth="1"/>
    <col min="6" max="6" width="12.42578125" customWidth="1"/>
    <col min="7" max="7" width="12.28515625" customWidth="1"/>
    <col min="8" max="8" width="13.140625" customWidth="1"/>
    <col min="9" max="9" width="12.7109375" customWidth="1"/>
    <col min="10" max="11" width="13.42578125" customWidth="1"/>
  </cols>
  <sheetData>
    <row r="1" spans="1:12" ht="15.75" thickBot="1" x14ac:dyDescent="0.3">
      <c r="A1" s="4"/>
      <c r="B1" s="4"/>
      <c r="C1" s="4"/>
      <c r="D1" s="79" t="s">
        <v>28</v>
      </c>
      <c r="E1" s="80"/>
      <c r="F1" s="80"/>
      <c r="G1" s="80"/>
      <c r="H1" s="80"/>
      <c r="I1" s="80"/>
      <c r="J1" s="81"/>
    </row>
    <row r="2" spans="1:12" ht="15.75" thickBot="1" x14ac:dyDescent="0.3">
      <c r="A2" s="77" t="s">
        <v>24</v>
      </c>
      <c r="B2" s="78"/>
      <c r="C2" s="4"/>
      <c r="D2" s="29" t="s">
        <v>25</v>
      </c>
      <c r="E2" s="55">
        <v>0</v>
      </c>
      <c r="F2" s="55">
        <v>1</v>
      </c>
      <c r="G2" s="55">
        <v>2</v>
      </c>
      <c r="H2" s="55">
        <v>3</v>
      </c>
      <c r="I2" s="55">
        <v>4</v>
      </c>
      <c r="J2" s="56">
        <v>5</v>
      </c>
    </row>
    <row r="3" spans="1:12" x14ac:dyDescent="0.25">
      <c r="A3" s="5" t="s">
        <v>20</v>
      </c>
      <c r="B3" s="28">
        <f>SUM(B4:B7)</f>
        <v>200000</v>
      </c>
      <c r="C3" s="4"/>
      <c r="D3" s="29" t="s">
        <v>39</v>
      </c>
      <c r="E3" s="30"/>
      <c r="F3" s="31">
        <f>B15</f>
        <v>130000</v>
      </c>
      <c r="G3" s="31">
        <f>F3*(1+$B$21)</f>
        <v>145600</v>
      </c>
      <c r="H3" s="31">
        <f t="shared" ref="H3:J3" si="0">G3*(1+$B$21)</f>
        <v>163072.00000000003</v>
      </c>
      <c r="I3" s="31">
        <f t="shared" si="0"/>
        <v>182640.64000000004</v>
      </c>
      <c r="J3" s="31">
        <f t="shared" si="0"/>
        <v>204557.51680000007</v>
      </c>
      <c r="K3" s="1"/>
    </row>
    <row r="4" spans="1:12" x14ac:dyDescent="0.25">
      <c r="A4" s="6" t="s">
        <v>5</v>
      </c>
      <c r="B4" s="7">
        <v>100000</v>
      </c>
      <c r="C4" s="4"/>
      <c r="D4" s="18" t="s">
        <v>40</v>
      </c>
      <c r="E4" s="41"/>
      <c r="F4" s="42">
        <f>B17</f>
        <v>15000</v>
      </c>
      <c r="G4" s="42">
        <f>F4*(1+$B$23)</f>
        <v>16800</v>
      </c>
      <c r="H4" s="42">
        <f t="shared" ref="H4:J4" si="1">G4*(1+$B$23)</f>
        <v>18816</v>
      </c>
      <c r="I4" s="42">
        <f t="shared" si="1"/>
        <v>21073.920000000002</v>
      </c>
      <c r="J4" s="42">
        <f t="shared" si="1"/>
        <v>23602.790400000005</v>
      </c>
      <c r="K4" s="1"/>
    </row>
    <row r="5" spans="1:12" x14ac:dyDescent="0.25">
      <c r="A5" s="6" t="s">
        <v>6</v>
      </c>
      <c r="B5" s="7">
        <v>70000</v>
      </c>
      <c r="C5" s="4"/>
      <c r="D5" s="14" t="s">
        <v>41</v>
      </c>
      <c r="E5" s="15"/>
      <c r="F5" s="16">
        <f>$B$16</f>
        <v>25000</v>
      </c>
      <c r="G5" s="16">
        <f t="shared" ref="G5:J5" si="2">$B$16</f>
        <v>25000</v>
      </c>
      <c r="H5" s="16">
        <f t="shared" si="2"/>
        <v>25000</v>
      </c>
      <c r="I5" s="16">
        <f t="shared" si="2"/>
        <v>25000</v>
      </c>
      <c r="J5" s="16">
        <f t="shared" si="2"/>
        <v>25000</v>
      </c>
      <c r="K5" s="1"/>
    </row>
    <row r="6" spans="1:12" x14ac:dyDescent="0.25">
      <c r="A6" s="10" t="s">
        <v>7</v>
      </c>
      <c r="B6" s="7">
        <v>15000</v>
      </c>
      <c r="C6" s="4"/>
      <c r="D6" s="14" t="s">
        <v>42</v>
      </c>
      <c r="E6" s="15"/>
      <c r="F6" s="16">
        <f>B18</f>
        <v>10000</v>
      </c>
      <c r="G6" s="16">
        <f>F6*(1+$B$24)</f>
        <v>11500</v>
      </c>
      <c r="H6" s="16">
        <f t="shared" ref="H6:J6" si="3">G6*(1+$B$24)</f>
        <v>13224.999999999998</v>
      </c>
      <c r="I6" s="16">
        <f t="shared" si="3"/>
        <v>15208.749999999996</v>
      </c>
      <c r="J6" s="16">
        <f t="shared" si="3"/>
        <v>17490.062499999993</v>
      </c>
      <c r="K6" s="1"/>
    </row>
    <row r="7" spans="1:12" x14ac:dyDescent="0.25">
      <c r="A7" s="6" t="s">
        <v>8</v>
      </c>
      <c r="B7" s="7">
        <v>15000</v>
      </c>
      <c r="C7" s="4"/>
      <c r="D7" s="18" t="s">
        <v>43</v>
      </c>
      <c r="E7" s="41"/>
      <c r="F7" s="42">
        <f>B19</f>
        <v>12000</v>
      </c>
      <c r="G7" s="42">
        <f>F7*(1+$B$22)</f>
        <v>13799.999999999998</v>
      </c>
      <c r="H7" s="42">
        <f t="shared" ref="H7:J7" si="4">G7*(1+$B$22)</f>
        <v>15869.999999999996</v>
      </c>
      <c r="I7" s="42">
        <f t="shared" si="4"/>
        <v>18250.499999999993</v>
      </c>
      <c r="J7" s="42">
        <f t="shared" si="4"/>
        <v>20988.07499999999</v>
      </c>
      <c r="K7" s="1"/>
    </row>
    <row r="8" spans="1:12" x14ac:dyDescent="0.25">
      <c r="A8" s="6" t="s">
        <v>22</v>
      </c>
      <c r="B8" s="8">
        <v>5</v>
      </c>
      <c r="C8" s="4"/>
      <c r="D8" s="18" t="s">
        <v>46</v>
      </c>
      <c r="E8" s="41"/>
      <c r="F8" s="42">
        <f>F39</f>
        <v>20800</v>
      </c>
      <c r="G8" s="42">
        <f t="shared" ref="G8:J8" si="5">G39</f>
        <v>16640</v>
      </c>
      <c r="H8" s="42">
        <f t="shared" si="5"/>
        <v>12480</v>
      </c>
      <c r="I8" s="42">
        <f t="shared" si="5"/>
        <v>8320</v>
      </c>
      <c r="J8" s="42">
        <f t="shared" si="5"/>
        <v>4160</v>
      </c>
      <c r="K8" s="1"/>
      <c r="L8" t="s">
        <v>48</v>
      </c>
    </row>
    <row r="9" spans="1:12" x14ac:dyDescent="0.25">
      <c r="A9" s="6" t="s">
        <v>9</v>
      </c>
      <c r="B9" s="8"/>
      <c r="C9" s="4"/>
      <c r="D9" s="18" t="s">
        <v>45</v>
      </c>
      <c r="E9" s="32"/>
      <c r="F9" s="42">
        <f>F33</f>
        <v>14000</v>
      </c>
      <c r="G9" s="42">
        <f t="shared" ref="G9:J9" si="6">G33</f>
        <v>14000</v>
      </c>
      <c r="H9" s="42">
        <f t="shared" si="6"/>
        <v>14000</v>
      </c>
      <c r="I9" s="42">
        <f t="shared" si="6"/>
        <v>14000</v>
      </c>
      <c r="J9" s="42">
        <f t="shared" si="6"/>
        <v>14000</v>
      </c>
      <c r="K9" s="1"/>
    </row>
    <row r="10" spans="1:12" x14ac:dyDescent="0.25">
      <c r="A10" s="6" t="s">
        <v>2</v>
      </c>
      <c r="B10" s="8">
        <v>0</v>
      </c>
      <c r="C10" s="4"/>
      <c r="D10" s="14" t="s">
        <v>47</v>
      </c>
      <c r="E10" s="15"/>
      <c r="F10" s="21">
        <f>$B$6/$B$25</f>
        <v>3000</v>
      </c>
      <c r="G10" s="21">
        <f t="shared" ref="G10:J10" si="7">$B$6/$B$25</f>
        <v>3000</v>
      </c>
      <c r="H10" s="21">
        <f t="shared" si="7"/>
        <v>3000</v>
      </c>
      <c r="I10" s="21">
        <f t="shared" si="7"/>
        <v>3000</v>
      </c>
      <c r="J10" s="21">
        <f t="shared" si="7"/>
        <v>3000</v>
      </c>
      <c r="K10" s="1"/>
    </row>
    <row r="11" spans="1:12" x14ac:dyDescent="0.25">
      <c r="A11" s="6" t="s">
        <v>10</v>
      </c>
      <c r="B11" s="9">
        <v>0.4</v>
      </c>
      <c r="C11" s="4"/>
      <c r="D11" s="6" t="s">
        <v>44</v>
      </c>
      <c r="E11" s="96"/>
      <c r="F11" s="97">
        <f>F3-F4-F5-F6-F7-F8-F9-F10</f>
        <v>30200</v>
      </c>
      <c r="G11" s="97">
        <f t="shared" ref="G11:J11" si="8">G3-G4-G5-G6-G7-G8-G9-G10</f>
        <v>44860</v>
      </c>
      <c r="H11" s="97">
        <f t="shared" si="8"/>
        <v>60681.000000000029</v>
      </c>
      <c r="I11" s="97">
        <f t="shared" si="8"/>
        <v>77787.47000000003</v>
      </c>
      <c r="J11" s="97">
        <f t="shared" si="8"/>
        <v>96316.58890000009</v>
      </c>
      <c r="K11" s="1"/>
    </row>
    <row r="12" spans="1:12" x14ac:dyDescent="0.25">
      <c r="A12" s="6" t="s">
        <v>23</v>
      </c>
      <c r="B12" s="8">
        <v>5</v>
      </c>
      <c r="C12" s="4"/>
      <c r="D12" s="61" t="s">
        <v>49</v>
      </c>
      <c r="E12" s="32"/>
      <c r="F12" s="62">
        <f>F11*$B$26</f>
        <v>9060</v>
      </c>
      <c r="G12" s="62">
        <f t="shared" ref="G12:J12" si="9">G11*$B$26</f>
        <v>13458</v>
      </c>
      <c r="H12" s="62">
        <f t="shared" si="9"/>
        <v>18204.300000000007</v>
      </c>
      <c r="I12" s="62">
        <f t="shared" si="9"/>
        <v>23336.241000000009</v>
      </c>
      <c r="J12" s="62">
        <f t="shared" si="9"/>
        <v>28894.976670000025</v>
      </c>
      <c r="K12" s="1"/>
    </row>
    <row r="13" spans="1:12" x14ac:dyDescent="0.25">
      <c r="A13" s="6" t="s">
        <v>0</v>
      </c>
      <c r="B13" s="9">
        <v>0.26</v>
      </c>
      <c r="C13" s="4"/>
      <c r="D13" s="10" t="s">
        <v>50</v>
      </c>
      <c r="E13" s="98"/>
      <c r="F13" s="99">
        <f>F11-F12</f>
        <v>21140</v>
      </c>
      <c r="G13" s="99">
        <f t="shared" ref="G13:J13" si="10">G11-G12</f>
        <v>31402</v>
      </c>
      <c r="H13" s="99">
        <f t="shared" si="10"/>
        <v>42476.700000000026</v>
      </c>
      <c r="I13" s="99">
        <f t="shared" si="10"/>
        <v>54451.229000000021</v>
      </c>
      <c r="J13" s="99">
        <f t="shared" si="10"/>
        <v>67421.612230000057</v>
      </c>
      <c r="K13" s="1"/>
    </row>
    <row r="14" spans="1:12" ht="15.75" thickBot="1" x14ac:dyDescent="0.3">
      <c r="A14" s="10" t="s">
        <v>11</v>
      </c>
      <c r="B14" s="8"/>
      <c r="C14" s="4"/>
      <c r="D14" s="53" t="s">
        <v>45</v>
      </c>
      <c r="E14" s="32"/>
      <c r="F14" s="62">
        <f>F9</f>
        <v>14000</v>
      </c>
      <c r="G14" s="62">
        <f t="shared" ref="G14:J14" si="11">G9</f>
        <v>14000</v>
      </c>
      <c r="H14" s="62">
        <f t="shared" si="11"/>
        <v>14000</v>
      </c>
      <c r="I14" s="62">
        <f t="shared" si="11"/>
        <v>14000</v>
      </c>
      <c r="J14" s="62">
        <f t="shared" si="11"/>
        <v>14000</v>
      </c>
      <c r="K14" s="1"/>
    </row>
    <row r="15" spans="1:12" ht="15.75" thickBot="1" x14ac:dyDescent="0.3">
      <c r="A15" s="6" t="s">
        <v>12</v>
      </c>
      <c r="B15" s="7">
        <v>130000</v>
      </c>
      <c r="C15" s="4"/>
      <c r="D15" s="90" t="s">
        <v>47</v>
      </c>
      <c r="E15" s="88"/>
      <c r="F15" s="33">
        <f>F10</f>
        <v>3000</v>
      </c>
      <c r="G15" s="33">
        <f t="shared" ref="G15:J15" si="12">G10</f>
        <v>3000</v>
      </c>
      <c r="H15" s="33">
        <f t="shared" si="12"/>
        <v>3000</v>
      </c>
      <c r="I15" s="33">
        <f t="shared" si="12"/>
        <v>3000</v>
      </c>
      <c r="J15" s="33">
        <f t="shared" si="12"/>
        <v>3000</v>
      </c>
      <c r="K15" s="1"/>
    </row>
    <row r="16" spans="1:12" x14ac:dyDescent="0.25">
      <c r="A16" s="6" t="s">
        <v>13</v>
      </c>
      <c r="B16" s="7">
        <v>25000</v>
      </c>
      <c r="C16" s="4"/>
      <c r="D16" s="89" t="s">
        <v>51</v>
      </c>
      <c r="E16" s="32"/>
      <c r="F16" s="42"/>
      <c r="G16" s="42"/>
      <c r="H16" s="42"/>
      <c r="I16" s="42"/>
      <c r="J16" s="75">
        <f>B4+B10</f>
        <v>100000</v>
      </c>
      <c r="K16" s="1"/>
    </row>
    <row r="17" spans="1:11" x14ac:dyDescent="0.25">
      <c r="A17" s="10" t="s">
        <v>14</v>
      </c>
      <c r="B17" s="7">
        <v>15000</v>
      </c>
      <c r="C17" s="4"/>
      <c r="D17" s="14" t="s">
        <v>52</v>
      </c>
      <c r="E17" s="15"/>
      <c r="F17" s="16"/>
      <c r="G17" s="16"/>
      <c r="H17" s="16"/>
      <c r="I17" s="16"/>
      <c r="J17" s="17">
        <f>B7</f>
        <v>15000</v>
      </c>
      <c r="K17" s="1"/>
    </row>
    <row r="18" spans="1:11" x14ac:dyDescent="0.25">
      <c r="A18" s="10" t="s">
        <v>15</v>
      </c>
      <c r="B18" s="7">
        <v>10000</v>
      </c>
      <c r="C18" s="4"/>
      <c r="D18" s="14" t="s">
        <v>53</v>
      </c>
      <c r="E18" s="15">
        <f>E41</f>
        <v>80000</v>
      </c>
      <c r="F18" s="16"/>
      <c r="G18" s="16"/>
      <c r="H18" s="16"/>
      <c r="I18" s="16"/>
      <c r="J18" s="17"/>
      <c r="K18" s="1"/>
    </row>
    <row r="19" spans="1:11" x14ac:dyDescent="0.25">
      <c r="A19" s="10" t="s">
        <v>4</v>
      </c>
      <c r="B19" s="7">
        <v>12000</v>
      </c>
      <c r="C19" s="4"/>
      <c r="D19" s="14" t="s">
        <v>54</v>
      </c>
      <c r="E19" s="15"/>
      <c r="F19" s="15">
        <f>F38</f>
        <v>16000</v>
      </c>
      <c r="G19" s="15">
        <f t="shared" ref="G19:J19" si="13">G38</f>
        <v>16000</v>
      </c>
      <c r="H19" s="15">
        <f t="shared" si="13"/>
        <v>16000</v>
      </c>
      <c r="I19" s="15">
        <f t="shared" si="13"/>
        <v>16000</v>
      </c>
      <c r="J19" s="15">
        <f t="shared" si="13"/>
        <v>16000</v>
      </c>
      <c r="K19" s="1"/>
    </row>
    <row r="20" spans="1:11" x14ac:dyDescent="0.25">
      <c r="A20" s="22"/>
      <c r="B20" s="23"/>
      <c r="C20" s="4"/>
      <c r="D20" s="14" t="s">
        <v>55</v>
      </c>
      <c r="E20" s="34">
        <f>B3</f>
        <v>200000</v>
      </c>
      <c r="F20" s="16"/>
      <c r="G20" s="16"/>
      <c r="H20" s="16"/>
      <c r="I20" s="16"/>
      <c r="J20" s="17"/>
      <c r="K20" s="1"/>
    </row>
    <row r="21" spans="1:11" ht="15.75" thickBot="1" x14ac:dyDescent="0.3">
      <c r="A21" s="6" t="s">
        <v>3</v>
      </c>
      <c r="B21" s="9">
        <v>0.12</v>
      </c>
      <c r="C21" s="4"/>
      <c r="D21" s="48"/>
      <c r="E21" s="57"/>
      <c r="F21" s="49"/>
      <c r="G21" s="49"/>
      <c r="H21" s="49"/>
      <c r="I21" s="49"/>
      <c r="J21" s="51"/>
      <c r="K21" s="1"/>
    </row>
    <row r="22" spans="1:11" x14ac:dyDescent="0.25">
      <c r="A22" s="10" t="s">
        <v>16</v>
      </c>
      <c r="B22" s="9">
        <v>0.15</v>
      </c>
      <c r="C22" s="4"/>
      <c r="D22" s="5" t="s">
        <v>72</v>
      </c>
      <c r="E22" s="100">
        <f>E13+E14+E15+E16+E17+E18-E19-E20</f>
        <v>-120000</v>
      </c>
      <c r="F22" s="100">
        <f t="shared" ref="F22:J22" si="14">F13+F14+F15+F16+F17+F18-F19-F20</f>
        <v>22140</v>
      </c>
      <c r="G22" s="100">
        <f t="shared" si="14"/>
        <v>32402</v>
      </c>
      <c r="H22" s="100">
        <f t="shared" si="14"/>
        <v>43476.700000000026</v>
      </c>
      <c r="I22" s="100">
        <f t="shared" si="14"/>
        <v>55451.229000000021</v>
      </c>
      <c r="J22" s="100">
        <f t="shared" si="14"/>
        <v>183421.61223000006</v>
      </c>
      <c r="K22" s="1"/>
    </row>
    <row r="23" spans="1:11" ht="15.75" thickBot="1" x14ac:dyDescent="0.3">
      <c r="A23" s="10" t="s">
        <v>17</v>
      </c>
      <c r="B23" s="9">
        <v>0.12</v>
      </c>
      <c r="C23" s="4"/>
      <c r="D23" s="19" t="s">
        <v>57</v>
      </c>
      <c r="E23" s="52">
        <f>E22</f>
        <v>-120000</v>
      </c>
      <c r="F23" s="20">
        <f>E23+F22</f>
        <v>-97860</v>
      </c>
      <c r="G23" s="20">
        <f t="shared" ref="G23:I23" si="15">F23+G22</f>
        <v>-65458</v>
      </c>
      <c r="H23" s="20">
        <f t="shared" si="15"/>
        <v>-21981.299999999974</v>
      </c>
      <c r="I23" s="20">
        <f t="shared" si="15"/>
        <v>33469.929000000047</v>
      </c>
      <c r="J23" s="76"/>
      <c r="K23" s="1"/>
    </row>
    <row r="24" spans="1:11" x14ac:dyDescent="0.25">
      <c r="A24" s="10" t="s">
        <v>18</v>
      </c>
      <c r="B24" s="9">
        <v>0.15</v>
      </c>
      <c r="C24" s="4"/>
      <c r="D24" s="58"/>
      <c r="E24" s="59"/>
      <c r="F24" s="59"/>
      <c r="G24" s="59"/>
      <c r="H24" s="59"/>
      <c r="I24" s="59"/>
      <c r="J24" s="60"/>
      <c r="K24" s="1"/>
    </row>
    <row r="25" spans="1:11" ht="15.75" thickBot="1" x14ac:dyDescent="0.3">
      <c r="A25" s="10" t="s">
        <v>19</v>
      </c>
      <c r="B25" s="11">
        <v>5</v>
      </c>
      <c r="C25" s="4"/>
      <c r="D25" s="45"/>
      <c r="E25" s="46"/>
      <c r="F25" s="46"/>
      <c r="G25" s="46"/>
      <c r="H25" s="46"/>
      <c r="I25" s="46"/>
      <c r="J25" s="47"/>
      <c r="K25" s="1"/>
    </row>
    <row r="26" spans="1:11" x14ac:dyDescent="0.25">
      <c r="A26" s="6" t="s">
        <v>1</v>
      </c>
      <c r="B26" s="9">
        <v>0.3</v>
      </c>
      <c r="C26" s="4"/>
      <c r="D26" s="102" t="s">
        <v>56</v>
      </c>
      <c r="E26" s="103">
        <f>NPV(G46,F22:J22)+E22</f>
        <v>14821.203735025425</v>
      </c>
      <c r="F26" s="1" t="s">
        <v>69</v>
      </c>
      <c r="G26" s="1"/>
      <c r="H26" s="1"/>
      <c r="I26" s="1"/>
      <c r="J26" s="1"/>
      <c r="K26" s="1"/>
    </row>
    <row r="27" spans="1:11" ht="15.75" thickBot="1" x14ac:dyDescent="0.3">
      <c r="A27" s="12" t="s">
        <v>21</v>
      </c>
      <c r="B27" s="13">
        <v>0.28000000000000003</v>
      </c>
      <c r="C27" s="4"/>
      <c r="D27" s="104" t="s">
        <v>30</v>
      </c>
      <c r="E27" s="105">
        <f>IRR(E22:J22)</f>
        <v>0.31463936974868267</v>
      </c>
      <c r="F27" s="1" t="s">
        <v>70</v>
      </c>
      <c r="G27" s="1"/>
      <c r="H27" s="1"/>
      <c r="I27" s="1"/>
      <c r="J27" s="1"/>
      <c r="K27" s="1"/>
    </row>
    <row r="28" spans="1:11" x14ac:dyDescent="0.25">
      <c r="A28" s="4"/>
      <c r="B28" s="4"/>
      <c r="C28" s="4"/>
      <c r="D28" s="106" t="s">
        <v>31</v>
      </c>
      <c r="E28" s="107">
        <f>E51/E52</f>
        <v>1.0295045780798411</v>
      </c>
      <c r="F28" s="1" t="s">
        <v>71</v>
      </c>
      <c r="G28" s="1"/>
      <c r="H28" s="1"/>
      <c r="I28" s="1"/>
      <c r="J28" s="1"/>
      <c r="K28" s="1"/>
    </row>
    <row r="29" spans="1:11" ht="15.75" thickBot="1" x14ac:dyDescent="0.3">
      <c r="C29" s="4"/>
      <c r="D29" s="108" t="s">
        <v>32</v>
      </c>
      <c r="E29" s="109" t="s">
        <v>61</v>
      </c>
      <c r="F29" s="1"/>
      <c r="G29" s="1"/>
      <c r="H29" s="1"/>
      <c r="I29" s="1"/>
      <c r="J29" s="1"/>
      <c r="K29" s="1"/>
    </row>
    <row r="30" spans="1:11" ht="15.75" thickBot="1" x14ac:dyDescent="0.3">
      <c r="D30" s="1"/>
      <c r="E30" s="1"/>
      <c r="F30" s="1"/>
      <c r="G30" s="1"/>
      <c r="H30" s="1"/>
      <c r="I30" s="1"/>
      <c r="J30" s="1"/>
      <c r="K30" s="1"/>
    </row>
    <row r="31" spans="1:11" ht="15.75" thickBot="1" x14ac:dyDescent="0.3">
      <c r="C31" s="4"/>
      <c r="D31" s="82" t="s">
        <v>26</v>
      </c>
      <c r="E31" s="83"/>
      <c r="F31" s="83"/>
      <c r="G31" s="83"/>
      <c r="H31" s="83"/>
      <c r="I31" s="83"/>
      <c r="J31" s="84"/>
      <c r="K31" s="1"/>
    </row>
    <row r="32" spans="1:11" x14ac:dyDescent="0.25">
      <c r="A32" s="4"/>
      <c r="B32" s="4"/>
      <c r="C32" s="4"/>
      <c r="D32" s="29" t="s">
        <v>25</v>
      </c>
      <c r="E32" s="55">
        <v>0</v>
      </c>
      <c r="F32" s="55">
        <v>1</v>
      </c>
      <c r="G32" s="55">
        <v>2</v>
      </c>
      <c r="H32" s="55">
        <v>3</v>
      </c>
      <c r="I32" s="55">
        <v>4</v>
      </c>
      <c r="J32" s="56">
        <v>5</v>
      </c>
      <c r="K32" s="1"/>
    </row>
    <row r="33" spans="1:11" x14ac:dyDescent="0.25">
      <c r="A33" s="4"/>
      <c r="B33" s="4"/>
      <c r="D33" s="18" t="s">
        <v>34</v>
      </c>
      <c r="E33" s="21"/>
      <c r="F33" s="3">
        <f>SLN($B$5,$B$10,$B$8)</f>
        <v>14000</v>
      </c>
      <c r="G33" s="3">
        <f t="shared" ref="G33:J33" si="16">SLN($B$5,$B$10,$B$8)</f>
        <v>14000</v>
      </c>
      <c r="H33" s="3">
        <f t="shared" si="16"/>
        <v>14000</v>
      </c>
      <c r="I33" s="3">
        <f t="shared" si="16"/>
        <v>14000</v>
      </c>
      <c r="J33" s="3">
        <f t="shared" si="16"/>
        <v>14000</v>
      </c>
      <c r="K33" s="1"/>
    </row>
    <row r="34" spans="1:11" ht="15.75" thickBot="1" x14ac:dyDescent="0.3">
      <c r="D34" s="35" t="s">
        <v>33</v>
      </c>
      <c r="E34" s="36">
        <f>B5</f>
        <v>70000</v>
      </c>
      <c r="F34" s="37">
        <f>E34-F33</f>
        <v>56000</v>
      </c>
      <c r="G34" s="37">
        <f t="shared" ref="G34:J34" si="17">F34-G33</f>
        <v>42000</v>
      </c>
      <c r="H34" s="37">
        <f t="shared" si="17"/>
        <v>28000</v>
      </c>
      <c r="I34" s="37">
        <f t="shared" si="17"/>
        <v>14000</v>
      </c>
      <c r="J34" s="91">
        <f t="shared" si="17"/>
        <v>0</v>
      </c>
      <c r="K34" s="1"/>
    </row>
    <row r="35" spans="1:11" s="4" customFormat="1" ht="15.75" thickBot="1" x14ac:dyDescent="0.3">
      <c r="A35"/>
      <c r="B35"/>
      <c r="D35" s="24"/>
      <c r="E35" s="25"/>
      <c r="F35" s="2"/>
      <c r="G35" s="2"/>
      <c r="H35" s="2"/>
      <c r="I35" s="2"/>
      <c r="J35" s="2"/>
      <c r="K35" s="1"/>
    </row>
    <row r="36" spans="1:11" ht="15.75" thickBot="1" x14ac:dyDescent="0.3">
      <c r="A36" s="4"/>
      <c r="B36" s="4"/>
      <c r="D36" s="85" t="s">
        <v>29</v>
      </c>
      <c r="E36" s="86"/>
      <c r="F36" s="86"/>
      <c r="G36" s="86"/>
      <c r="H36" s="86"/>
      <c r="I36" s="86"/>
      <c r="J36" s="87"/>
      <c r="K36" s="1"/>
    </row>
    <row r="37" spans="1:11" ht="15.75" thickBot="1" x14ac:dyDescent="0.3">
      <c r="D37" s="68" t="s">
        <v>25</v>
      </c>
      <c r="E37" s="69">
        <v>0</v>
      </c>
      <c r="F37" s="69">
        <v>1</v>
      </c>
      <c r="G37" s="69">
        <v>2</v>
      </c>
      <c r="H37" s="69">
        <v>3</v>
      </c>
      <c r="I37" s="69">
        <v>4</v>
      </c>
      <c r="J37" s="70">
        <v>5</v>
      </c>
      <c r="K37" s="1"/>
    </row>
    <row r="38" spans="1:11" x14ac:dyDescent="0.25">
      <c r="D38" s="67" t="s">
        <v>38</v>
      </c>
      <c r="E38" s="92"/>
      <c r="F38" s="92">
        <f>$E$41/$B$12</f>
        <v>16000</v>
      </c>
      <c r="G38" s="92">
        <f t="shared" ref="G38:J38" si="18">$E$41/$B$12</f>
        <v>16000</v>
      </c>
      <c r="H38" s="92">
        <f t="shared" si="18"/>
        <v>16000</v>
      </c>
      <c r="I38" s="92">
        <f t="shared" si="18"/>
        <v>16000</v>
      </c>
      <c r="J38" s="92">
        <f t="shared" si="18"/>
        <v>16000</v>
      </c>
      <c r="K38" s="54">
        <v>5</v>
      </c>
    </row>
    <row r="39" spans="1:11" x14ac:dyDescent="0.25">
      <c r="D39" s="14" t="s">
        <v>37</v>
      </c>
      <c r="E39" s="93"/>
      <c r="F39" s="93">
        <f>E41*$B$13</f>
        <v>20800</v>
      </c>
      <c r="G39" s="93">
        <f t="shared" ref="G39:J39" si="19">F41*$B$13</f>
        <v>16640</v>
      </c>
      <c r="H39" s="93">
        <f t="shared" si="19"/>
        <v>12480</v>
      </c>
      <c r="I39" s="93">
        <f t="shared" si="19"/>
        <v>8320</v>
      </c>
      <c r="J39" s="93">
        <f t="shared" si="19"/>
        <v>4160</v>
      </c>
      <c r="K39" s="1"/>
    </row>
    <row r="40" spans="1:11" x14ac:dyDescent="0.25">
      <c r="D40" s="14" t="s">
        <v>36</v>
      </c>
      <c r="E40" s="93"/>
      <c r="F40" s="93">
        <f>F38+F39</f>
        <v>36800</v>
      </c>
      <c r="G40" s="93">
        <f t="shared" ref="G40:J40" si="20">G38+G39</f>
        <v>32640</v>
      </c>
      <c r="H40" s="93">
        <f t="shared" si="20"/>
        <v>28480</v>
      </c>
      <c r="I40" s="93">
        <f t="shared" si="20"/>
        <v>24320</v>
      </c>
      <c r="J40" s="93">
        <f t="shared" si="20"/>
        <v>20160</v>
      </c>
      <c r="K40" s="1"/>
    </row>
    <row r="41" spans="1:11" ht="15.75" thickBot="1" x14ac:dyDescent="0.3">
      <c r="D41" s="19" t="s">
        <v>35</v>
      </c>
      <c r="E41" s="94">
        <f>B3*B11</f>
        <v>80000</v>
      </c>
      <c r="F41" s="94">
        <f>E41-F38</f>
        <v>64000</v>
      </c>
      <c r="G41" s="94">
        <f t="shared" ref="G41:J41" si="21">F41-G38</f>
        <v>48000</v>
      </c>
      <c r="H41" s="94">
        <f t="shared" si="21"/>
        <v>32000</v>
      </c>
      <c r="I41" s="94">
        <f t="shared" si="21"/>
        <v>16000</v>
      </c>
      <c r="J41" s="95">
        <v>0</v>
      </c>
      <c r="K41" s="1"/>
    </row>
    <row r="42" spans="1:11" ht="15.75" thickBot="1" x14ac:dyDescent="0.3">
      <c r="D42" s="1"/>
      <c r="E42" s="1"/>
      <c r="F42" s="1"/>
      <c r="G42" s="1"/>
      <c r="H42" s="1"/>
      <c r="I42" s="1"/>
      <c r="J42" s="1"/>
      <c r="K42" s="1"/>
    </row>
    <row r="43" spans="1:11" x14ac:dyDescent="0.25">
      <c r="D43" s="38"/>
      <c r="E43" s="39" t="s">
        <v>62</v>
      </c>
      <c r="F43" s="39" t="s">
        <v>63</v>
      </c>
      <c r="G43" s="40" t="s">
        <v>64</v>
      </c>
      <c r="H43" s="1"/>
      <c r="I43" s="1"/>
      <c r="J43" s="1"/>
      <c r="K43" s="1"/>
    </row>
    <row r="44" spans="1:11" x14ac:dyDescent="0.25">
      <c r="D44" s="18" t="s">
        <v>58</v>
      </c>
      <c r="E44" s="43">
        <f>B11</f>
        <v>0.4</v>
      </c>
      <c r="F44" s="43">
        <f>B13</f>
        <v>0.26</v>
      </c>
      <c r="G44" s="50">
        <f>E44*F44</f>
        <v>0.10400000000000001</v>
      </c>
      <c r="H44" s="1"/>
      <c r="I44" s="1"/>
      <c r="J44" s="1"/>
      <c r="K44" s="1"/>
    </row>
    <row r="45" spans="1:11" x14ac:dyDescent="0.25">
      <c r="D45" s="18" t="s">
        <v>59</v>
      </c>
      <c r="E45" s="43">
        <f>E46-E44</f>
        <v>0.6</v>
      </c>
      <c r="F45" s="43">
        <f>B27</f>
        <v>0.28000000000000003</v>
      </c>
      <c r="G45" s="50">
        <f>E45*F45</f>
        <v>0.16800000000000001</v>
      </c>
      <c r="H45" s="1"/>
      <c r="I45" s="1"/>
      <c r="J45" s="1"/>
      <c r="K45" s="1"/>
    </row>
    <row r="46" spans="1:11" ht="15.75" thickBot="1" x14ac:dyDescent="0.3">
      <c r="D46" s="19" t="s">
        <v>60</v>
      </c>
      <c r="E46" s="44">
        <v>1</v>
      </c>
      <c r="F46" s="44"/>
      <c r="G46" s="101">
        <f>SUM(G44:G45)</f>
        <v>0.27200000000000002</v>
      </c>
      <c r="H46" s="1"/>
      <c r="I46" s="1"/>
      <c r="J46" s="1"/>
      <c r="K46" s="1"/>
    </row>
    <row r="47" spans="1:11" s="4" customFormat="1" ht="15.75" thickBot="1" x14ac:dyDescent="0.3">
      <c r="A47"/>
      <c r="B47"/>
      <c r="D47" s="26"/>
      <c r="E47" s="27"/>
      <c r="F47" s="27"/>
      <c r="G47" s="27"/>
      <c r="H47" s="1"/>
      <c r="I47" s="1"/>
      <c r="J47" s="1"/>
      <c r="K47" s="1"/>
    </row>
    <row r="48" spans="1:11" ht="15.75" thickBot="1" x14ac:dyDescent="0.3">
      <c r="A48" s="4"/>
      <c r="B48" s="4"/>
      <c r="D48" s="63" t="s">
        <v>27</v>
      </c>
      <c r="E48" s="64">
        <v>0</v>
      </c>
      <c r="F48" s="65">
        <v>1</v>
      </c>
      <c r="G48" s="65">
        <v>2</v>
      </c>
      <c r="H48" s="65">
        <v>3</v>
      </c>
      <c r="I48" s="65">
        <v>4</v>
      </c>
      <c r="J48" s="66">
        <v>5</v>
      </c>
      <c r="K48" s="1"/>
    </row>
    <row r="49" spans="4:11" x14ac:dyDescent="0.25">
      <c r="D49" s="71" t="s">
        <v>65</v>
      </c>
      <c r="E49" s="72">
        <f>E3+E16+E17+E18</f>
        <v>80000</v>
      </c>
      <c r="F49" s="72">
        <f t="shared" ref="F49:J49" si="22">F3+F16+F17+F18</f>
        <v>130000</v>
      </c>
      <c r="G49" s="72">
        <f t="shared" si="22"/>
        <v>145600</v>
      </c>
      <c r="H49" s="72">
        <f t="shared" si="22"/>
        <v>163072.00000000003</v>
      </c>
      <c r="I49" s="72">
        <f t="shared" si="22"/>
        <v>182640.64000000004</v>
      </c>
      <c r="J49" s="72">
        <f>J3+J16+J17+J18</f>
        <v>319557.5168000001</v>
      </c>
      <c r="K49" s="1"/>
    </row>
    <row r="50" spans="4:11" ht="15.75" thickBot="1" x14ac:dyDescent="0.3">
      <c r="D50" s="74" t="s">
        <v>66</v>
      </c>
      <c r="E50" s="73">
        <f>E4+E5+E6+E7+E12+E19+E20+E8</f>
        <v>200000</v>
      </c>
      <c r="F50" s="73">
        <f t="shared" ref="F50:J50" si="23">F4+F5+F6+F7+F12+F19+F20+F8</f>
        <v>107860</v>
      </c>
      <c r="G50" s="73">
        <f t="shared" si="23"/>
        <v>113198</v>
      </c>
      <c r="H50" s="73">
        <f t="shared" si="23"/>
        <v>119595.3</v>
      </c>
      <c r="I50" s="73">
        <f t="shared" si="23"/>
        <v>127189.41099999999</v>
      </c>
      <c r="J50" s="73">
        <f t="shared" si="23"/>
        <v>136135.90457000001</v>
      </c>
      <c r="K50" s="1"/>
    </row>
    <row r="51" spans="4:11" x14ac:dyDescent="0.25">
      <c r="D51" s="110" t="s">
        <v>67</v>
      </c>
      <c r="E51" s="111">
        <f>NPV($G$46,F49:J49)+E49</f>
        <v>517156.9326147408</v>
      </c>
      <c r="F51" s="1"/>
      <c r="G51" s="1"/>
      <c r="H51" s="1"/>
      <c r="I51" s="1"/>
      <c r="J51" s="1"/>
      <c r="K51" s="1"/>
    </row>
    <row r="52" spans="4:11" ht="15.75" thickBot="1" x14ac:dyDescent="0.3">
      <c r="D52" s="112" t="s">
        <v>68</v>
      </c>
      <c r="E52" s="111">
        <f>NPV($G$46,F50:J50)+E50</f>
        <v>502335.72887971537</v>
      </c>
      <c r="F52" s="1"/>
      <c r="G52" s="1"/>
      <c r="H52" s="1"/>
      <c r="I52" s="1"/>
      <c r="J52" s="1"/>
      <c r="K52" s="1"/>
    </row>
    <row r="53" spans="4:11" x14ac:dyDescent="0.25">
      <c r="D53" s="1"/>
      <c r="E53" s="1"/>
      <c r="F53" s="1"/>
      <c r="G53" s="1"/>
      <c r="H53" s="1"/>
      <c r="I53" s="1"/>
      <c r="J53" s="1"/>
      <c r="K53" s="1"/>
    </row>
    <row r="54" spans="4:11" x14ac:dyDescent="0.25">
      <c r="D54" s="1"/>
      <c r="E54" s="1"/>
      <c r="F54" s="1"/>
      <c r="G54" s="1"/>
      <c r="H54" s="1"/>
      <c r="I54" s="1"/>
      <c r="J54" s="1"/>
      <c r="K54" s="1"/>
    </row>
  </sheetData>
  <mergeCells count="4">
    <mergeCell ref="A2:B2"/>
    <mergeCell ref="D1:J1"/>
    <mergeCell ref="D31:J31"/>
    <mergeCell ref="D36:J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9D4E-7423-409D-9284-FFCBB4C7EA1C}">
  <dimension ref="A1:L54"/>
  <sheetViews>
    <sheetView tabSelected="1" topLeftCell="A16" zoomScale="120" zoomScaleNormal="120" workbookViewId="0">
      <selection activeCell="F29" sqref="F29"/>
    </sheetView>
  </sheetViews>
  <sheetFormatPr baseColWidth="10" defaultRowHeight="15" x14ac:dyDescent="0.25"/>
  <cols>
    <col min="1" max="1" width="32.7109375" style="4" customWidth="1"/>
    <col min="2" max="2" width="11.42578125" style="4"/>
    <col min="3" max="3" width="4.140625" style="4" customWidth="1"/>
    <col min="4" max="4" width="27.85546875" style="4" customWidth="1"/>
    <col min="5" max="5" width="12.140625" style="4" customWidth="1"/>
    <col min="6" max="6" width="12.42578125" style="4" customWidth="1"/>
    <col min="7" max="7" width="12.28515625" style="4" customWidth="1"/>
    <col min="8" max="8" width="13.140625" style="4" customWidth="1"/>
    <col min="9" max="9" width="12.7109375" style="4" customWidth="1"/>
    <col min="10" max="11" width="13.42578125" style="4" customWidth="1"/>
    <col min="12" max="16384" width="11.42578125" style="4"/>
  </cols>
  <sheetData>
    <row r="1" spans="1:12" ht="15.75" thickBot="1" x14ac:dyDescent="0.3">
      <c r="D1" s="79" t="s">
        <v>28</v>
      </c>
      <c r="E1" s="80"/>
      <c r="F1" s="80"/>
      <c r="G1" s="80"/>
      <c r="H1" s="80"/>
      <c r="I1" s="80"/>
      <c r="J1" s="81"/>
    </row>
    <row r="2" spans="1:12" ht="15.75" thickBot="1" x14ac:dyDescent="0.3">
      <c r="A2" s="77" t="s">
        <v>24</v>
      </c>
      <c r="B2" s="78"/>
      <c r="D2" s="29" t="s">
        <v>25</v>
      </c>
      <c r="E2" s="55">
        <v>0</v>
      </c>
      <c r="F2" s="55">
        <v>1</v>
      </c>
      <c r="G2" s="55">
        <v>2</v>
      </c>
      <c r="H2" s="55">
        <v>3</v>
      </c>
      <c r="I2" s="55">
        <v>4</v>
      </c>
      <c r="J2" s="56">
        <v>5</v>
      </c>
    </row>
    <row r="3" spans="1:12" x14ac:dyDescent="0.25">
      <c r="A3" s="5" t="s">
        <v>20</v>
      </c>
      <c r="B3" s="28">
        <f>SUM(B4:B7)</f>
        <v>200000</v>
      </c>
      <c r="D3" s="29" t="s">
        <v>39</v>
      </c>
      <c r="E3" s="30"/>
      <c r="F3" s="31">
        <f>B15</f>
        <v>130000</v>
      </c>
      <c r="G3" s="31">
        <f>F3*(1+$B$21)</f>
        <v>145600</v>
      </c>
      <c r="H3" s="31">
        <f t="shared" ref="H3:J3" si="0">G3*(1+$B$21)</f>
        <v>163072.00000000003</v>
      </c>
      <c r="I3" s="31">
        <f t="shared" si="0"/>
        <v>182640.64000000004</v>
      </c>
      <c r="J3" s="31">
        <f t="shared" si="0"/>
        <v>204557.51680000007</v>
      </c>
      <c r="K3" s="1"/>
    </row>
    <row r="4" spans="1:12" x14ac:dyDescent="0.25">
      <c r="A4" s="6" t="s">
        <v>5</v>
      </c>
      <c r="B4" s="7">
        <v>100000</v>
      </c>
      <c r="D4" s="18" t="s">
        <v>40</v>
      </c>
      <c r="E4" s="41"/>
      <c r="F4" s="42">
        <f>B17</f>
        <v>15000</v>
      </c>
      <c r="G4" s="42">
        <f>F4*(1+$B$23)</f>
        <v>16800</v>
      </c>
      <c r="H4" s="42">
        <f t="shared" ref="H4:J4" si="1">G4*(1+$B$23)</f>
        <v>18816</v>
      </c>
      <c r="I4" s="42">
        <f t="shared" si="1"/>
        <v>21073.920000000002</v>
      </c>
      <c r="J4" s="42">
        <f t="shared" si="1"/>
        <v>23602.790400000005</v>
      </c>
      <c r="K4" s="1"/>
    </row>
    <row r="5" spans="1:12" x14ac:dyDescent="0.25">
      <c r="A5" s="6" t="s">
        <v>6</v>
      </c>
      <c r="B5" s="7">
        <v>70000</v>
      </c>
      <c r="D5" s="14" t="s">
        <v>41</v>
      </c>
      <c r="E5" s="15"/>
      <c r="F5" s="16">
        <f>$B$16</f>
        <v>25000</v>
      </c>
      <c r="G5" s="16">
        <f t="shared" ref="G5:J5" si="2">$B$16</f>
        <v>25000</v>
      </c>
      <c r="H5" s="16">
        <f t="shared" si="2"/>
        <v>25000</v>
      </c>
      <c r="I5" s="16">
        <f t="shared" si="2"/>
        <v>25000</v>
      </c>
      <c r="J5" s="16">
        <f t="shared" si="2"/>
        <v>25000</v>
      </c>
      <c r="K5" s="1"/>
    </row>
    <row r="6" spans="1:12" x14ac:dyDescent="0.25">
      <c r="A6" s="10" t="s">
        <v>7</v>
      </c>
      <c r="B6" s="7">
        <v>15000</v>
      </c>
      <c r="D6" s="14" t="s">
        <v>42</v>
      </c>
      <c r="E6" s="15"/>
      <c r="F6" s="16">
        <f>B18</f>
        <v>10000</v>
      </c>
      <c r="G6" s="16">
        <f>F6*(1+$B$24)</f>
        <v>11500</v>
      </c>
      <c r="H6" s="16">
        <f t="shared" ref="H6:J6" si="3">G6*(1+$B$24)</f>
        <v>13224.999999999998</v>
      </c>
      <c r="I6" s="16">
        <f t="shared" si="3"/>
        <v>15208.749999999996</v>
      </c>
      <c r="J6" s="16">
        <f t="shared" si="3"/>
        <v>17490.062499999993</v>
      </c>
      <c r="K6" s="1"/>
    </row>
    <row r="7" spans="1:12" x14ac:dyDescent="0.25">
      <c r="A7" s="6" t="s">
        <v>8</v>
      </c>
      <c r="B7" s="7">
        <v>15000</v>
      </c>
      <c r="D7" s="18" t="s">
        <v>43</v>
      </c>
      <c r="E7" s="41"/>
      <c r="F7" s="42">
        <f>B19</f>
        <v>12000</v>
      </c>
      <c r="G7" s="42">
        <f>F7*(1+$B$22)</f>
        <v>13799.999999999998</v>
      </c>
      <c r="H7" s="42">
        <f t="shared" ref="H7:J7" si="4">G7*(1+$B$22)</f>
        <v>15869.999999999996</v>
      </c>
      <c r="I7" s="42">
        <f t="shared" si="4"/>
        <v>18250.499999999993</v>
      </c>
      <c r="J7" s="42">
        <f t="shared" si="4"/>
        <v>20988.07499999999</v>
      </c>
      <c r="K7" s="1"/>
    </row>
    <row r="8" spans="1:12" x14ac:dyDescent="0.25">
      <c r="A8" s="6" t="s">
        <v>22</v>
      </c>
      <c r="B8" s="8">
        <v>5</v>
      </c>
      <c r="D8" s="18" t="s">
        <v>46</v>
      </c>
      <c r="E8" s="41"/>
      <c r="F8" s="42">
        <f>F39</f>
        <v>0</v>
      </c>
      <c r="G8" s="42">
        <f t="shared" ref="G8:J8" si="5">G39</f>
        <v>0</v>
      </c>
      <c r="H8" s="42">
        <f t="shared" si="5"/>
        <v>0</v>
      </c>
      <c r="I8" s="42">
        <f t="shared" si="5"/>
        <v>0</v>
      </c>
      <c r="J8" s="42">
        <f t="shared" si="5"/>
        <v>0</v>
      </c>
      <c r="K8" s="1"/>
      <c r="L8" s="4" t="s">
        <v>48</v>
      </c>
    </row>
    <row r="9" spans="1:12" x14ac:dyDescent="0.25">
      <c r="A9" s="6" t="s">
        <v>9</v>
      </c>
      <c r="B9" s="8"/>
      <c r="D9" s="18" t="s">
        <v>45</v>
      </c>
      <c r="E9" s="32"/>
      <c r="F9" s="42">
        <f>F33</f>
        <v>14000</v>
      </c>
      <c r="G9" s="42">
        <f t="shared" ref="G9:J9" si="6">G33</f>
        <v>14000</v>
      </c>
      <c r="H9" s="42">
        <f t="shared" si="6"/>
        <v>14000</v>
      </c>
      <c r="I9" s="42">
        <f t="shared" si="6"/>
        <v>14000</v>
      </c>
      <c r="J9" s="42">
        <f t="shared" si="6"/>
        <v>14000</v>
      </c>
      <c r="K9" s="1"/>
    </row>
    <row r="10" spans="1:12" x14ac:dyDescent="0.25">
      <c r="A10" s="6" t="s">
        <v>2</v>
      </c>
      <c r="B10" s="8">
        <v>0</v>
      </c>
      <c r="D10" s="14" t="s">
        <v>47</v>
      </c>
      <c r="E10" s="15"/>
      <c r="F10" s="21">
        <f>$B$6/$B$25</f>
        <v>3000</v>
      </c>
      <c r="G10" s="21">
        <f t="shared" ref="G10:J10" si="7">$B$6/$B$25</f>
        <v>3000</v>
      </c>
      <c r="H10" s="21">
        <f t="shared" si="7"/>
        <v>3000</v>
      </c>
      <c r="I10" s="21">
        <f t="shared" si="7"/>
        <v>3000</v>
      </c>
      <c r="J10" s="21">
        <f t="shared" si="7"/>
        <v>3000</v>
      </c>
      <c r="K10" s="1"/>
    </row>
    <row r="11" spans="1:12" x14ac:dyDescent="0.25">
      <c r="A11" s="6" t="s">
        <v>10</v>
      </c>
      <c r="B11" s="9">
        <v>0</v>
      </c>
      <c r="D11" s="6" t="s">
        <v>44</v>
      </c>
      <c r="E11" s="96"/>
      <c r="F11" s="97">
        <f>F3-F4-F5-F6-F7-F8-F9-F10</f>
        <v>51000</v>
      </c>
      <c r="G11" s="97">
        <f t="shared" ref="G11:J11" si="8">G3-G4-G5-G6-G7-G8-G9-G10</f>
        <v>61500</v>
      </c>
      <c r="H11" s="97">
        <f t="shared" si="8"/>
        <v>73161.000000000029</v>
      </c>
      <c r="I11" s="97">
        <f t="shared" si="8"/>
        <v>86107.47000000003</v>
      </c>
      <c r="J11" s="97">
        <f t="shared" si="8"/>
        <v>100476.58890000009</v>
      </c>
      <c r="K11" s="1"/>
    </row>
    <row r="12" spans="1:12" x14ac:dyDescent="0.25">
      <c r="A12" s="6" t="s">
        <v>23</v>
      </c>
      <c r="B12" s="8">
        <v>5</v>
      </c>
      <c r="D12" s="61" t="s">
        <v>49</v>
      </c>
      <c r="E12" s="32"/>
      <c r="F12" s="62">
        <f>F11*$B$26</f>
        <v>15300</v>
      </c>
      <c r="G12" s="62">
        <f t="shared" ref="G12:J12" si="9">G11*$B$26</f>
        <v>18450</v>
      </c>
      <c r="H12" s="62">
        <f t="shared" si="9"/>
        <v>21948.300000000007</v>
      </c>
      <c r="I12" s="62">
        <f t="shared" si="9"/>
        <v>25832.241000000009</v>
      </c>
      <c r="J12" s="62">
        <f t="shared" si="9"/>
        <v>30142.976670000025</v>
      </c>
      <c r="K12" s="1"/>
    </row>
    <row r="13" spans="1:12" x14ac:dyDescent="0.25">
      <c r="A13" s="6" t="s">
        <v>0</v>
      </c>
      <c r="B13" s="9">
        <v>0.26</v>
      </c>
      <c r="D13" s="10" t="s">
        <v>50</v>
      </c>
      <c r="E13" s="98"/>
      <c r="F13" s="99">
        <f>F11-F12</f>
        <v>35700</v>
      </c>
      <c r="G13" s="99">
        <f t="shared" ref="G13:J13" si="10">G11-G12</f>
        <v>43050</v>
      </c>
      <c r="H13" s="99">
        <f t="shared" si="10"/>
        <v>51212.700000000026</v>
      </c>
      <c r="I13" s="99">
        <f t="shared" si="10"/>
        <v>60275.229000000021</v>
      </c>
      <c r="J13" s="99">
        <f t="shared" si="10"/>
        <v>70333.612230000057</v>
      </c>
      <c r="K13" s="1"/>
    </row>
    <row r="14" spans="1:12" ht="15.75" thickBot="1" x14ac:dyDescent="0.3">
      <c r="A14" s="10" t="s">
        <v>11</v>
      </c>
      <c r="B14" s="8"/>
      <c r="D14" s="53" t="s">
        <v>45</v>
      </c>
      <c r="E14" s="32"/>
      <c r="F14" s="62">
        <f>F9</f>
        <v>14000</v>
      </c>
      <c r="G14" s="62">
        <f t="shared" ref="G14:J15" si="11">G9</f>
        <v>14000</v>
      </c>
      <c r="H14" s="62">
        <f t="shared" si="11"/>
        <v>14000</v>
      </c>
      <c r="I14" s="62">
        <f t="shared" si="11"/>
        <v>14000</v>
      </c>
      <c r="J14" s="62">
        <f t="shared" si="11"/>
        <v>14000</v>
      </c>
      <c r="K14" s="1"/>
    </row>
    <row r="15" spans="1:12" ht="15.75" thickBot="1" x14ac:dyDescent="0.3">
      <c r="A15" s="6" t="s">
        <v>12</v>
      </c>
      <c r="B15" s="7">
        <v>130000</v>
      </c>
      <c r="D15" s="90" t="s">
        <v>47</v>
      </c>
      <c r="E15" s="88"/>
      <c r="F15" s="33">
        <f>F10</f>
        <v>3000</v>
      </c>
      <c r="G15" s="33">
        <f t="shared" si="11"/>
        <v>3000</v>
      </c>
      <c r="H15" s="33">
        <f t="shared" si="11"/>
        <v>3000</v>
      </c>
      <c r="I15" s="33">
        <f t="shared" si="11"/>
        <v>3000</v>
      </c>
      <c r="J15" s="33">
        <f t="shared" si="11"/>
        <v>3000</v>
      </c>
      <c r="K15" s="1"/>
    </row>
    <row r="16" spans="1:12" x14ac:dyDescent="0.25">
      <c r="A16" s="6" t="s">
        <v>13</v>
      </c>
      <c r="B16" s="7">
        <v>25000</v>
      </c>
      <c r="D16" s="89" t="s">
        <v>51</v>
      </c>
      <c r="E16" s="32"/>
      <c r="F16" s="42"/>
      <c r="G16" s="42"/>
      <c r="H16" s="42"/>
      <c r="I16" s="42"/>
      <c r="J16" s="75">
        <f>B4+B10</f>
        <v>100000</v>
      </c>
      <c r="K16" s="1"/>
    </row>
    <row r="17" spans="1:11" x14ac:dyDescent="0.25">
      <c r="A17" s="10" t="s">
        <v>14</v>
      </c>
      <c r="B17" s="7">
        <v>15000</v>
      </c>
      <c r="D17" s="14" t="s">
        <v>52</v>
      </c>
      <c r="E17" s="15"/>
      <c r="F17" s="16"/>
      <c r="G17" s="16"/>
      <c r="H17" s="16"/>
      <c r="I17" s="16"/>
      <c r="J17" s="17">
        <f>B7</f>
        <v>15000</v>
      </c>
      <c r="K17" s="1"/>
    </row>
    <row r="18" spans="1:11" x14ac:dyDescent="0.25">
      <c r="A18" s="10" t="s">
        <v>15</v>
      </c>
      <c r="B18" s="7">
        <v>10000</v>
      </c>
      <c r="D18" s="14" t="s">
        <v>53</v>
      </c>
      <c r="E18" s="15">
        <f>E41</f>
        <v>0</v>
      </c>
      <c r="F18" s="16"/>
      <c r="G18" s="16"/>
      <c r="H18" s="16"/>
      <c r="I18" s="16"/>
      <c r="J18" s="17"/>
      <c r="K18" s="1"/>
    </row>
    <row r="19" spans="1:11" x14ac:dyDescent="0.25">
      <c r="A19" s="10" t="s">
        <v>4</v>
      </c>
      <c r="B19" s="7">
        <v>12000</v>
      </c>
      <c r="D19" s="14" t="s">
        <v>54</v>
      </c>
      <c r="E19" s="15"/>
      <c r="F19" s="15">
        <f>F38</f>
        <v>0</v>
      </c>
      <c r="G19" s="15">
        <f t="shared" ref="G19:J19" si="12">G38</f>
        <v>0</v>
      </c>
      <c r="H19" s="15">
        <f t="shared" si="12"/>
        <v>0</v>
      </c>
      <c r="I19" s="15">
        <f t="shared" si="12"/>
        <v>0</v>
      </c>
      <c r="J19" s="15">
        <f t="shared" si="12"/>
        <v>0</v>
      </c>
      <c r="K19" s="1"/>
    </row>
    <row r="20" spans="1:11" x14ac:dyDescent="0.25">
      <c r="A20" s="22"/>
      <c r="B20" s="23"/>
      <c r="D20" s="14" t="s">
        <v>55</v>
      </c>
      <c r="E20" s="34">
        <f>B3</f>
        <v>200000</v>
      </c>
      <c r="F20" s="16"/>
      <c r="G20" s="16"/>
      <c r="H20" s="16"/>
      <c r="I20" s="16"/>
      <c r="J20" s="17"/>
      <c r="K20" s="1"/>
    </row>
    <row r="21" spans="1:11" ht="15.75" thickBot="1" x14ac:dyDescent="0.3">
      <c r="A21" s="6" t="s">
        <v>3</v>
      </c>
      <c r="B21" s="9">
        <v>0.12</v>
      </c>
      <c r="D21" s="48"/>
      <c r="E21" s="57"/>
      <c r="F21" s="49"/>
      <c r="G21" s="49"/>
      <c r="H21" s="49"/>
      <c r="I21" s="49"/>
      <c r="J21" s="51"/>
      <c r="K21" s="1"/>
    </row>
    <row r="22" spans="1:11" x14ac:dyDescent="0.25">
      <c r="A22" s="10" t="s">
        <v>16</v>
      </c>
      <c r="B22" s="9">
        <v>0.15</v>
      </c>
      <c r="D22" s="5" t="s">
        <v>72</v>
      </c>
      <c r="E22" s="100">
        <f>E13+E14+E15+E16+E17+E18-E19-E20</f>
        <v>-200000</v>
      </c>
      <c r="F22" s="100">
        <f t="shared" ref="F22:J22" si="13">F13+F14+F15+F16+F17+F18-F19-F20</f>
        <v>52700</v>
      </c>
      <c r="G22" s="100">
        <f t="shared" si="13"/>
        <v>60050</v>
      </c>
      <c r="H22" s="100">
        <f t="shared" si="13"/>
        <v>68212.700000000026</v>
      </c>
      <c r="I22" s="100">
        <f t="shared" si="13"/>
        <v>77275.229000000021</v>
      </c>
      <c r="J22" s="100">
        <f t="shared" si="13"/>
        <v>202333.61223000006</v>
      </c>
      <c r="K22" s="1"/>
    </row>
    <row r="23" spans="1:11" ht="15.75" thickBot="1" x14ac:dyDescent="0.3">
      <c r="A23" s="10" t="s">
        <v>17</v>
      </c>
      <c r="B23" s="9">
        <v>0.12</v>
      </c>
      <c r="D23" s="19" t="s">
        <v>57</v>
      </c>
      <c r="E23" s="52">
        <f>E22</f>
        <v>-200000</v>
      </c>
      <c r="F23" s="20">
        <f>E23+F22</f>
        <v>-147300</v>
      </c>
      <c r="G23" s="20">
        <f t="shared" ref="G23:I23" si="14">F23+G22</f>
        <v>-87250</v>
      </c>
      <c r="H23" s="20">
        <f t="shared" si="14"/>
        <v>-19037.299999999974</v>
      </c>
      <c r="I23" s="20">
        <f t="shared" si="14"/>
        <v>58237.929000000047</v>
      </c>
      <c r="J23" s="76"/>
      <c r="K23" s="1"/>
    </row>
    <row r="24" spans="1:11" x14ac:dyDescent="0.25">
      <c r="A24" s="10" t="s">
        <v>18</v>
      </c>
      <c r="B24" s="9">
        <v>0.15</v>
      </c>
      <c r="D24" s="58"/>
      <c r="E24" s="59"/>
      <c r="F24" s="59"/>
      <c r="G24" s="59"/>
      <c r="H24" s="59"/>
      <c r="I24" s="59"/>
      <c r="J24" s="60"/>
      <c r="K24" s="1"/>
    </row>
    <row r="25" spans="1:11" ht="15.75" thickBot="1" x14ac:dyDescent="0.3">
      <c r="A25" s="10" t="s">
        <v>19</v>
      </c>
      <c r="B25" s="11">
        <v>5</v>
      </c>
      <c r="D25" s="45"/>
      <c r="E25" s="46"/>
      <c r="F25" s="46"/>
      <c r="G25" s="46"/>
      <c r="H25" s="46"/>
      <c r="I25" s="46"/>
      <c r="J25" s="47"/>
      <c r="K25" s="1"/>
    </row>
    <row r="26" spans="1:11" x14ac:dyDescent="0.25">
      <c r="A26" s="6" t="s">
        <v>1</v>
      </c>
      <c r="B26" s="9">
        <v>0.3</v>
      </c>
      <c r="D26" s="102" t="s">
        <v>56</v>
      </c>
      <c r="E26" s="103">
        <f>NPV(G46,F22:J22)+E22</f>
        <v>-1976.0660995962098</v>
      </c>
      <c r="F26" s="1" t="s">
        <v>73</v>
      </c>
      <c r="G26" s="1"/>
      <c r="H26" s="1"/>
      <c r="I26" s="1"/>
      <c r="J26" s="1"/>
      <c r="K26" s="1"/>
    </row>
    <row r="27" spans="1:11" ht="15.75" thickBot="1" x14ac:dyDescent="0.3">
      <c r="A27" s="12" t="s">
        <v>21</v>
      </c>
      <c r="B27" s="13">
        <v>0.28000000000000003</v>
      </c>
      <c r="D27" s="104" t="s">
        <v>30</v>
      </c>
      <c r="E27" s="105">
        <f>IRR(E22:J22)</f>
        <v>0.2759624194048762</v>
      </c>
      <c r="F27" s="1" t="s">
        <v>74</v>
      </c>
      <c r="G27" s="1"/>
      <c r="H27" s="1"/>
      <c r="I27" s="1"/>
      <c r="J27" s="1"/>
      <c r="K27" s="1"/>
    </row>
    <row r="28" spans="1:11" x14ac:dyDescent="0.25">
      <c r="D28" s="106" t="s">
        <v>31</v>
      </c>
      <c r="E28" s="113">
        <f>E51/E52</f>
        <v>0.99541736038990269</v>
      </c>
      <c r="F28" s="1" t="s">
        <v>75</v>
      </c>
      <c r="G28" s="1"/>
      <c r="H28" s="1"/>
      <c r="I28" s="1"/>
      <c r="J28" s="1"/>
      <c r="K28" s="1"/>
    </row>
    <row r="29" spans="1:11" ht="15.75" thickBot="1" x14ac:dyDescent="0.3">
      <c r="D29" s="108" t="s">
        <v>32</v>
      </c>
      <c r="E29" s="109" t="s">
        <v>61</v>
      </c>
      <c r="F29" s="1"/>
      <c r="G29" s="1"/>
      <c r="H29" s="1"/>
      <c r="I29" s="1"/>
      <c r="J29" s="1"/>
      <c r="K29" s="1"/>
    </row>
    <row r="30" spans="1:11" ht="15.75" thickBot="1" x14ac:dyDescent="0.3">
      <c r="D30" s="1"/>
      <c r="E30" s="1"/>
      <c r="F30" s="1"/>
      <c r="G30" s="1"/>
      <c r="H30" s="1"/>
      <c r="I30" s="1"/>
      <c r="J30" s="1"/>
      <c r="K30" s="1"/>
    </row>
    <row r="31" spans="1:11" ht="15.75" thickBot="1" x14ac:dyDescent="0.3">
      <c r="D31" s="82" t="s">
        <v>26</v>
      </c>
      <c r="E31" s="83"/>
      <c r="F31" s="83"/>
      <c r="G31" s="83"/>
      <c r="H31" s="83"/>
      <c r="I31" s="83"/>
      <c r="J31" s="84"/>
      <c r="K31" s="1"/>
    </row>
    <row r="32" spans="1:11" x14ac:dyDescent="0.25">
      <c r="D32" s="29" t="s">
        <v>25</v>
      </c>
      <c r="E32" s="55">
        <v>0</v>
      </c>
      <c r="F32" s="55">
        <v>1</v>
      </c>
      <c r="G32" s="55">
        <v>2</v>
      </c>
      <c r="H32" s="55">
        <v>3</v>
      </c>
      <c r="I32" s="55">
        <v>4</v>
      </c>
      <c r="J32" s="56">
        <v>5</v>
      </c>
      <c r="K32" s="1"/>
    </row>
    <row r="33" spans="4:11" x14ac:dyDescent="0.25">
      <c r="D33" s="18" t="s">
        <v>34</v>
      </c>
      <c r="E33" s="21"/>
      <c r="F33" s="3">
        <f>SLN($B$5,$B$10,$B$8)</f>
        <v>14000</v>
      </c>
      <c r="G33" s="3">
        <f t="shared" ref="G33:J33" si="15">SLN($B$5,$B$10,$B$8)</f>
        <v>14000</v>
      </c>
      <c r="H33" s="3">
        <f t="shared" si="15"/>
        <v>14000</v>
      </c>
      <c r="I33" s="3">
        <f t="shared" si="15"/>
        <v>14000</v>
      </c>
      <c r="J33" s="3">
        <f t="shared" si="15"/>
        <v>14000</v>
      </c>
      <c r="K33" s="1"/>
    </row>
    <row r="34" spans="4:11" ht="15.75" thickBot="1" x14ac:dyDescent="0.3">
      <c r="D34" s="35" t="s">
        <v>33</v>
      </c>
      <c r="E34" s="36">
        <f>B5</f>
        <v>70000</v>
      </c>
      <c r="F34" s="37">
        <f>E34-F33</f>
        <v>56000</v>
      </c>
      <c r="G34" s="37">
        <f t="shared" ref="G34:J34" si="16">F34-G33</f>
        <v>42000</v>
      </c>
      <c r="H34" s="37">
        <f t="shared" si="16"/>
        <v>28000</v>
      </c>
      <c r="I34" s="37">
        <f t="shared" si="16"/>
        <v>14000</v>
      </c>
      <c r="J34" s="91">
        <f t="shared" si="16"/>
        <v>0</v>
      </c>
      <c r="K34" s="1"/>
    </row>
    <row r="35" spans="4:11" ht="15.75" thickBot="1" x14ac:dyDescent="0.3">
      <c r="D35" s="24"/>
      <c r="E35" s="25"/>
      <c r="F35" s="2"/>
      <c r="G35" s="2"/>
      <c r="H35" s="2"/>
      <c r="I35" s="2"/>
      <c r="J35" s="2"/>
      <c r="K35" s="1"/>
    </row>
    <row r="36" spans="4:11" ht="15.75" thickBot="1" x14ac:dyDescent="0.3">
      <c r="D36" s="85" t="s">
        <v>29</v>
      </c>
      <c r="E36" s="86"/>
      <c r="F36" s="86"/>
      <c r="G36" s="86"/>
      <c r="H36" s="86"/>
      <c r="I36" s="86"/>
      <c r="J36" s="87"/>
      <c r="K36" s="1"/>
    </row>
    <row r="37" spans="4:11" ht="15.75" thickBot="1" x14ac:dyDescent="0.3">
      <c r="D37" s="68" t="s">
        <v>25</v>
      </c>
      <c r="E37" s="69">
        <v>0</v>
      </c>
      <c r="F37" s="69">
        <v>1</v>
      </c>
      <c r="G37" s="69">
        <v>2</v>
      </c>
      <c r="H37" s="69">
        <v>3</v>
      </c>
      <c r="I37" s="69">
        <v>4</v>
      </c>
      <c r="J37" s="70">
        <v>5</v>
      </c>
      <c r="K37" s="1"/>
    </row>
    <row r="38" spans="4:11" x14ac:dyDescent="0.25">
      <c r="D38" s="67" t="s">
        <v>38</v>
      </c>
      <c r="E38" s="92"/>
      <c r="F38" s="92">
        <f>$E$41/$B$12</f>
        <v>0</v>
      </c>
      <c r="G38" s="92">
        <f t="shared" ref="G38:J38" si="17">$E$41/$B$12</f>
        <v>0</v>
      </c>
      <c r="H38" s="92">
        <f t="shared" si="17"/>
        <v>0</v>
      </c>
      <c r="I38" s="92">
        <f t="shared" si="17"/>
        <v>0</v>
      </c>
      <c r="J38" s="92">
        <f t="shared" si="17"/>
        <v>0</v>
      </c>
      <c r="K38" s="54">
        <v>5</v>
      </c>
    </row>
    <row r="39" spans="4:11" x14ac:dyDescent="0.25">
      <c r="D39" s="14" t="s">
        <v>37</v>
      </c>
      <c r="E39" s="93"/>
      <c r="F39" s="93">
        <f>E41*$B$13</f>
        <v>0</v>
      </c>
      <c r="G39" s="93">
        <f t="shared" ref="G39:J39" si="18">F41*$B$13</f>
        <v>0</v>
      </c>
      <c r="H39" s="93">
        <f t="shared" si="18"/>
        <v>0</v>
      </c>
      <c r="I39" s="93">
        <f t="shared" si="18"/>
        <v>0</v>
      </c>
      <c r="J39" s="93">
        <f t="shared" si="18"/>
        <v>0</v>
      </c>
      <c r="K39" s="1"/>
    </row>
    <row r="40" spans="4:11" x14ac:dyDescent="0.25">
      <c r="D40" s="14" t="s">
        <v>36</v>
      </c>
      <c r="E40" s="93"/>
      <c r="F40" s="93">
        <f>F38+F39</f>
        <v>0</v>
      </c>
      <c r="G40" s="93">
        <f t="shared" ref="G40:J40" si="19">G38+G39</f>
        <v>0</v>
      </c>
      <c r="H40" s="93">
        <f t="shared" si="19"/>
        <v>0</v>
      </c>
      <c r="I40" s="93">
        <f t="shared" si="19"/>
        <v>0</v>
      </c>
      <c r="J40" s="93">
        <f t="shared" si="19"/>
        <v>0</v>
      </c>
      <c r="K40" s="1"/>
    </row>
    <row r="41" spans="4:11" ht="15.75" thickBot="1" x14ac:dyDescent="0.3">
      <c r="D41" s="19" t="s">
        <v>35</v>
      </c>
      <c r="E41" s="94">
        <f>B3*B11</f>
        <v>0</v>
      </c>
      <c r="F41" s="94">
        <f>E41-F38</f>
        <v>0</v>
      </c>
      <c r="G41" s="94">
        <f t="shared" ref="G41:J41" si="20">F41-G38</f>
        <v>0</v>
      </c>
      <c r="H41" s="94">
        <f t="shared" si="20"/>
        <v>0</v>
      </c>
      <c r="I41" s="94">
        <f t="shared" si="20"/>
        <v>0</v>
      </c>
      <c r="J41" s="95">
        <v>0</v>
      </c>
      <c r="K41" s="1"/>
    </row>
    <row r="42" spans="4:11" ht="15.75" thickBot="1" x14ac:dyDescent="0.3">
      <c r="D42" s="1"/>
      <c r="E42" s="1"/>
      <c r="F42" s="1"/>
      <c r="G42" s="1"/>
      <c r="H42" s="1"/>
      <c r="I42" s="1"/>
      <c r="J42" s="1"/>
      <c r="K42" s="1"/>
    </row>
    <row r="43" spans="4:11" x14ac:dyDescent="0.25">
      <c r="D43" s="38"/>
      <c r="E43" s="39" t="s">
        <v>62</v>
      </c>
      <c r="F43" s="39" t="s">
        <v>63</v>
      </c>
      <c r="G43" s="40" t="s">
        <v>64</v>
      </c>
      <c r="H43" s="1"/>
      <c r="I43" s="1"/>
      <c r="J43" s="1"/>
      <c r="K43" s="1"/>
    </row>
    <row r="44" spans="4:11" x14ac:dyDescent="0.25">
      <c r="D44" s="18" t="s">
        <v>58</v>
      </c>
      <c r="E44" s="43">
        <f>B11</f>
        <v>0</v>
      </c>
      <c r="F44" s="43">
        <f>B13</f>
        <v>0.26</v>
      </c>
      <c r="G44" s="50">
        <f>E44*F44</f>
        <v>0</v>
      </c>
      <c r="H44" s="1"/>
      <c r="I44" s="1"/>
      <c r="J44" s="1"/>
      <c r="K44" s="1"/>
    </row>
    <row r="45" spans="4:11" x14ac:dyDescent="0.25">
      <c r="D45" s="18" t="s">
        <v>59</v>
      </c>
      <c r="E45" s="43">
        <f>E46-E44</f>
        <v>1</v>
      </c>
      <c r="F45" s="43">
        <f>B27</f>
        <v>0.28000000000000003</v>
      </c>
      <c r="G45" s="50">
        <f>E45*F45</f>
        <v>0.28000000000000003</v>
      </c>
      <c r="H45" s="1"/>
      <c r="I45" s="1"/>
      <c r="J45" s="1"/>
      <c r="K45" s="1"/>
    </row>
    <row r="46" spans="4:11" ht="15.75" thickBot="1" x14ac:dyDescent="0.3">
      <c r="D46" s="19" t="s">
        <v>60</v>
      </c>
      <c r="E46" s="44">
        <v>1</v>
      </c>
      <c r="F46" s="44"/>
      <c r="G46" s="101">
        <f>SUM(G44:G45)</f>
        <v>0.28000000000000003</v>
      </c>
      <c r="H46" s="1"/>
      <c r="I46" s="1"/>
      <c r="J46" s="1"/>
      <c r="K46" s="1"/>
    </row>
    <row r="47" spans="4:11" ht="15.75" thickBot="1" x14ac:dyDescent="0.3">
      <c r="D47" s="26"/>
      <c r="E47" s="27"/>
      <c r="F47" s="27"/>
      <c r="G47" s="27"/>
      <c r="H47" s="1"/>
      <c r="I47" s="1"/>
      <c r="J47" s="1"/>
      <c r="K47" s="1"/>
    </row>
    <row r="48" spans="4:11" ht="15.75" thickBot="1" x14ac:dyDescent="0.3">
      <c r="D48" s="63" t="s">
        <v>27</v>
      </c>
      <c r="E48" s="64">
        <v>0</v>
      </c>
      <c r="F48" s="65">
        <v>1</v>
      </c>
      <c r="G48" s="65">
        <v>2</v>
      </c>
      <c r="H48" s="65">
        <v>3</v>
      </c>
      <c r="I48" s="65">
        <v>4</v>
      </c>
      <c r="J48" s="66">
        <v>5</v>
      </c>
      <c r="K48" s="1"/>
    </row>
    <row r="49" spans="4:11" x14ac:dyDescent="0.25">
      <c r="D49" s="71" t="s">
        <v>65</v>
      </c>
      <c r="E49" s="72">
        <f>E3+E16+E17+E18</f>
        <v>0</v>
      </c>
      <c r="F49" s="72">
        <f t="shared" ref="F49:J49" si="21">F3+F16+F17+F18</f>
        <v>130000</v>
      </c>
      <c r="G49" s="72">
        <f t="shared" si="21"/>
        <v>145600</v>
      </c>
      <c r="H49" s="72">
        <f t="shared" si="21"/>
        <v>163072.00000000003</v>
      </c>
      <c r="I49" s="72">
        <f t="shared" si="21"/>
        <v>182640.64000000004</v>
      </c>
      <c r="J49" s="72">
        <f>J3+J16+J17+J18</f>
        <v>319557.5168000001</v>
      </c>
      <c r="K49" s="1"/>
    </row>
    <row r="50" spans="4:11" ht="15.75" thickBot="1" x14ac:dyDescent="0.3">
      <c r="D50" s="74" t="s">
        <v>66</v>
      </c>
      <c r="E50" s="73">
        <f>E4+E5+E6+E7+E12+E19+E20+E8</f>
        <v>200000</v>
      </c>
      <c r="F50" s="73">
        <f t="shared" ref="F50:J50" si="22">F4+F5+F6+F7+F12+F19+F20+F8</f>
        <v>77300</v>
      </c>
      <c r="G50" s="73">
        <f t="shared" si="22"/>
        <v>85550</v>
      </c>
      <c r="H50" s="73">
        <f t="shared" si="22"/>
        <v>94859.3</v>
      </c>
      <c r="I50" s="73">
        <f t="shared" si="22"/>
        <v>105365.41099999999</v>
      </c>
      <c r="J50" s="73">
        <f t="shared" si="22"/>
        <v>117223.90457000001</v>
      </c>
      <c r="K50" s="1"/>
    </row>
    <row r="51" spans="4:11" x14ac:dyDescent="0.25">
      <c r="D51" s="110" t="s">
        <v>67</v>
      </c>
      <c r="E51" s="111">
        <f>NPV($G$46,F49:J49)+E49</f>
        <v>429230.89489340782</v>
      </c>
      <c r="F51" s="1"/>
      <c r="G51" s="1"/>
      <c r="H51" s="1"/>
      <c r="I51" s="1"/>
      <c r="J51" s="1"/>
      <c r="K51" s="1"/>
    </row>
    <row r="52" spans="4:11" ht="15.75" thickBot="1" x14ac:dyDescent="0.3">
      <c r="D52" s="112" t="s">
        <v>68</v>
      </c>
      <c r="E52" s="111">
        <f>NPV($G$46,F50:J50)+E50</f>
        <v>431206.96099300403</v>
      </c>
      <c r="F52" s="1"/>
      <c r="G52" s="1"/>
      <c r="H52" s="1"/>
      <c r="I52" s="1"/>
      <c r="J52" s="1"/>
      <c r="K52" s="1"/>
    </row>
    <row r="53" spans="4:11" x14ac:dyDescent="0.25">
      <c r="D53" s="1"/>
      <c r="E53" s="1"/>
      <c r="F53" s="1"/>
      <c r="G53" s="1"/>
      <c r="H53" s="1"/>
      <c r="I53" s="1"/>
      <c r="J53" s="1"/>
      <c r="K53" s="1"/>
    </row>
    <row r="54" spans="4:11" x14ac:dyDescent="0.25">
      <c r="D54" s="1"/>
      <c r="E54" s="1"/>
      <c r="F54" s="1"/>
      <c r="G54" s="1"/>
      <c r="H54" s="1"/>
      <c r="I54" s="1"/>
      <c r="J54" s="1"/>
      <c r="K54" s="1"/>
    </row>
  </sheetData>
  <mergeCells count="4">
    <mergeCell ref="D1:J1"/>
    <mergeCell ref="A2:B2"/>
    <mergeCell ref="D31:J31"/>
    <mergeCell ref="D36:J3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1 r W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k 1 r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a 1 l Q o i k e 4 D g A A A B E A A A A T A B w A R m 9 y b X V s Y X M v U 2 V j d G l v b j E u b S C i G A A o o B Q A A A A A A A A A A A A A A A A A A A A A A A A A A A A r T k 0 u y c z P U w i G 0 I b W A F B L A Q I t A B Q A A g A I A J N a 1 l T n b y 9 0 p A A A A P Y A A A A S A A A A A A A A A A A A A A A A A A A A A A B D b 2 5 m a W c v U G F j a 2 F n Z S 5 4 b W x Q S w E C L Q A U A A I A C A C T W t Z U D 8 r p q 6 Q A A A D p A A A A E w A A A A A A A A A A A A A A A A D w A A A A W 0 N v b n R l b n R f V H l w Z X N d L n h t b F B L A Q I t A B Q A A g A I A J N a 1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E F K U T D 1 y S 6 O c t p U n r v j T A A A A A A I A A A A A A B B m A A A A A Q A A I A A A A G h N X O R t 8 A k u B D 1 c i X f L E E q y 1 F K e x e s 6 / f s q u 7 / 0 q P Y T A A A A A A 6 A A A A A A g A A I A A A A D / 9 f u Q I Z k u p S p Q w 2 l X q k G C S I 3 U p V F 3 T K H f e i t r L c K s i U A A A A L u 4 g 2 k r R h 6 Q t 2 Z M O 0 3 M V A 8 0 u K v w M o G K 0 q x 8 s p f v B T p E c J E m B e + B V z q U V p P q l a T R A w V j A t w C 6 w 8 J v q 4 Y 9 c 8 P L n C p I T e R p O Y u G d d 9 K / Z n q k J t Q A A A A O J 1 E v E E c G r l K / Y g h T h t l M W y / I m q X o H m N T 6 N w E A P x a W a c s o b U i j d Y Q N Q 9 x + V q 7 7 6 L n B r t 7 T C 2 e h l k D 5 u P 2 t 0 g w 0 = < / D a t a M a s h u p > 
</file>

<file path=customXml/itemProps1.xml><?xml version="1.0" encoding="utf-8"?>
<ds:datastoreItem xmlns:ds="http://schemas.openxmlformats.org/officeDocument/2006/customXml" ds:itemID="{BE490487-8AEC-46F8-8ACC-34BFCAF64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No. 13 CF</vt:lpstr>
      <vt:lpstr>Ejercicio No. 13 SF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MSC. ROBERTO JOSE AGUILERA LOPEZ</dc:creator>
  <cp:lastModifiedBy>SISTEMAS2-06</cp:lastModifiedBy>
  <dcterms:created xsi:type="dcterms:W3CDTF">2014-07-21T17:09:11Z</dcterms:created>
  <dcterms:modified xsi:type="dcterms:W3CDTF">2022-06-22T18:05:52Z</dcterms:modified>
</cp:coreProperties>
</file>