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icpy-my.sharepoint.com/personal/jose_bogarin_mic_gov_py/Documents/Ministros/Javier gimenez/Datos Analiticos/"/>
    </mc:Choice>
  </mc:AlternateContent>
  <xr:revisionPtr revIDLastSave="270" documentId="8_{26CA891A-4870-6C47-A71F-F0188A0DA9D1}" xr6:coauthVersionLast="47" xr6:coauthVersionMax="47" xr10:uidLastSave="{96413C4E-C925-4DD8-B7A5-5A81B40FC7F7}"/>
  <bookViews>
    <workbookView xWindow="29685" yWindow="750" windowWidth="19740" windowHeight="18600" tabRatio="603" firstSheet="1" activeTab="1" xr2:uid="{00000000-000D-0000-FFFF-FFFF00000000}"/>
  </bookViews>
  <sheets>
    <sheet name="Resumen" sheetId="6" state="hidden" r:id="rId1"/>
    <sheet name="Anexo c" sheetId="31" r:id="rId2"/>
    <sheet name="Nuevas Inst." sheetId="15" state="hidden" r:id="rId3"/>
    <sheet name="Costos y Préstamos" sheetId="18" state="hidden" r:id="rId4"/>
    <sheet name="Increm. Producción" sheetId="19" state="hidden" r:id="rId5"/>
    <sheet name="Esc. 1 - Préstamos" sheetId="9" state="hidden" r:id="rId6"/>
    <sheet name="Esc. 2 - F. Propios" sheetId="22" state="hidden" r:id="rId7"/>
    <sheet name="Esc. 3 - F. Acumulable" sheetId="28" state="hidden" r:id="rId8"/>
    <sheet name="Esc. 4 - F. Multiplicador" sheetId="29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31" l="1"/>
  <c r="AA20" i="31"/>
  <c r="W20" i="31"/>
  <c r="T20" i="31"/>
  <c r="Q20" i="31"/>
  <c r="N20" i="31"/>
  <c r="K20" i="31"/>
  <c r="H21" i="31"/>
  <c r="CX38" i="31"/>
  <c r="CU38" i="31"/>
  <c r="CR38" i="31"/>
  <c r="CO38" i="31"/>
  <c r="CL38" i="31"/>
  <c r="CI38" i="31"/>
  <c r="CF38" i="31"/>
  <c r="CC38" i="31"/>
  <c r="BZ38" i="31"/>
  <c r="BW38" i="31"/>
  <c r="BT38" i="31"/>
  <c r="BQ38" i="31"/>
  <c r="BN38" i="31"/>
  <c r="BK38" i="31"/>
  <c r="BH38" i="31"/>
  <c r="BE38" i="31"/>
  <c r="BB38" i="31"/>
  <c r="AY38" i="31"/>
  <c r="AV38" i="31"/>
  <c r="AS38" i="31"/>
  <c r="AP38" i="31"/>
  <c r="AM38" i="31"/>
  <c r="AJ38" i="31"/>
  <c r="AG38" i="31"/>
  <c r="AD38" i="31"/>
  <c r="AA38" i="31"/>
  <c r="W38" i="31"/>
  <c r="T38" i="31"/>
  <c r="Q38" i="31"/>
  <c r="N38" i="31"/>
  <c r="K38" i="31"/>
  <c r="W25" i="31"/>
  <c r="T25" i="31"/>
  <c r="Q25" i="31"/>
  <c r="N25" i="31"/>
  <c r="H25" i="31"/>
  <c r="AA21" i="31"/>
  <c r="W21" i="31"/>
  <c r="T21" i="31"/>
  <c r="Q21" i="31"/>
  <c r="N21" i="31"/>
  <c r="K21" i="31"/>
  <c r="K28" i="31" s="1"/>
  <c r="AS20" i="31"/>
  <c r="AP20" i="31"/>
  <c r="AM20" i="31"/>
  <c r="AJ20" i="31"/>
  <c r="AG20" i="31"/>
  <c r="AD20" i="31"/>
  <c r="H20" i="31"/>
  <c r="T19" i="31"/>
  <c r="Q19" i="31"/>
  <c r="N19" i="31"/>
  <c r="K19" i="31"/>
  <c r="H19" i="31"/>
  <c r="T18" i="31"/>
  <c r="Q18" i="31"/>
  <c r="N18" i="31"/>
  <c r="K18" i="31"/>
  <c r="H18" i="31"/>
  <c r="CX17" i="31"/>
  <c r="CU17" i="31"/>
  <c r="CR17" i="31"/>
  <c r="CO17" i="31"/>
  <c r="CL17" i="31"/>
  <c r="CI17" i="31"/>
  <c r="CF17" i="31"/>
  <c r="CC17" i="31"/>
  <c r="BZ17" i="31"/>
  <c r="BW17" i="31"/>
  <c r="BT17" i="31"/>
  <c r="BQ17" i="31"/>
  <c r="BN17" i="31"/>
  <c r="BK17" i="31"/>
  <c r="BH17" i="31"/>
  <c r="BE17" i="31"/>
  <c r="BB17" i="31"/>
  <c r="AY17" i="31"/>
  <c r="AV17" i="31"/>
  <c r="AS17" i="31"/>
  <c r="AP17" i="31"/>
  <c r="AM17" i="31"/>
  <c r="AJ17" i="31"/>
  <c r="AG17" i="31"/>
  <c r="AD17" i="31"/>
  <c r="AA17" i="31"/>
  <c r="W17" i="31"/>
  <c r="T17" i="31"/>
  <c r="Q17" i="31"/>
  <c r="N17" i="31"/>
  <c r="K17" i="31"/>
  <c r="H17" i="31"/>
  <c r="AG13" i="31"/>
  <c r="AG18" i="31"/>
  <c r="AD13" i="31"/>
  <c r="AD19" i="31"/>
  <c r="AA13" i="31"/>
  <c r="AA19" i="31"/>
  <c r="W13" i="31"/>
  <c r="W18" i="31"/>
  <c r="BT9" i="31"/>
  <c r="BZ9" i="31"/>
  <c r="BQ9" i="31"/>
  <c r="BN9" i="31"/>
  <c r="BK9" i="31"/>
  <c r="BH9" i="31"/>
  <c r="BE9" i="31"/>
  <c r="BB9" i="31"/>
  <c r="AY9" i="31"/>
  <c r="AV9" i="31"/>
  <c r="AS9" i="31"/>
  <c r="F6" i="15"/>
  <c r="F18" i="15" s="1"/>
  <c r="G18" i="15" s="1"/>
  <c r="AV13" i="31"/>
  <c r="AV19" i="31"/>
  <c r="CI9" i="31"/>
  <c r="BK13" i="31"/>
  <c r="BK18" i="31"/>
  <c r="CF13" i="31"/>
  <c r="CF19" i="31"/>
  <c r="CU13" i="31"/>
  <c r="BH13" i="31"/>
  <c r="BH18" i="31"/>
  <c r="CR13" i="31"/>
  <c r="CR18" i="31"/>
  <c r="BN13" i="31"/>
  <c r="CX13" i="31"/>
  <c r="CX19" i="31"/>
  <c r="AP13" i="31"/>
  <c r="AP18" i="31"/>
  <c r="BZ13" i="31"/>
  <c r="BZ18" i="31"/>
  <c r="AS13" i="31"/>
  <c r="AS18" i="31"/>
  <c r="CC13" i="31"/>
  <c r="CC19" i="31"/>
  <c r="N28" i="31"/>
  <c r="O18" i="31"/>
  <c r="CR19" i="31"/>
  <c r="CU18" i="31"/>
  <c r="CU19" i="31"/>
  <c r="AA18" i="31"/>
  <c r="BW9" i="31"/>
  <c r="CO9" i="31"/>
  <c r="Q28" i="31"/>
  <c r="R17" i="31"/>
  <c r="CF18" i="31"/>
  <c r="CR9" i="31"/>
  <c r="H28" i="31"/>
  <c r="I18" i="31"/>
  <c r="CC9" i="31"/>
  <c r="CU9" i="31"/>
  <c r="AJ13" i="31"/>
  <c r="BB13" i="31"/>
  <c r="BT13" i="31"/>
  <c r="CL13" i="31"/>
  <c r="I17" i="31"/>
  <c r="AV18" i="31"/>
  <c r="W19" i="31"/>
  <c r="W28" i="31"/>
  <c r="CF9" i="31"/>
  <c r="CX9" i="31"/>
  <c r="AM13" i="31"/>
  <c r="BE13" i="31"/>
  <c r="BW13" i="31"/>
  <c r="CO13" i="31"/>
  <c r="AG19" i="31"/>
  <c r="CL9" i="31"/>
  <c r="AS19" i="31"/>
  <c r="AD18" i="31"/>
  <c r="AY13" i="31"/>
  <c r="BQ13" i="31"/>
  <c r="CI13" i="31"/>
  <c r="T28" i="31"/>
  <c r="U17" i="31"/>
  <c r="J48" i="29"/>
  <c r="G48" i="29"/>
  <c r="G47" i="29"/>
  <c r="CY24" i="29"/>
  <c r="O25" i="31"/>
  <c r="O20" i="31"/>
  <c r="O19" i="31"/>
  <c r="X18" i="31"/>
  <c r="X21" i="31"/>
  <c r="CC18" i="31"/>
  <c r="BK19" i="31"/>
  <c r="R18" i="31"/>
  <c r="R19" i="31"/>
  <c r="BH19" i="31"/>
  <c r="R21" i="31"/>
  <c r="I19" i="31"/>
  <c r="AP19" i="31"/>
  <c r="BZ19" i="31"/>
  <c r="N31" i="31"/>
  <c r="BN19" i="31"/>
  <c r="BN18" i="31"/>
  <c r="CX18" i="31"/>
  <c r="U25" i="31"/>
  <c r="U19" i="31"/>
  <c r="U18" i="31"/>
  <c r="O23" i="31"/>
  <c r="O21" i="31"/>
  <c r="O24" i="31"/>
  <c r="O17" i="31"/>
  <c r="N30" i="31"/>
  <c r="CI18" i="31"/>
  <c r="CI19" i="31"/>
  <c r="AM19" i="31"/>
  <c r="AM18" i="31"/>
  <c r="BQ18" i="31"/>
  <c r="BQ19" i="31"/>
  <c r="H31" i="31"/>
  <c r="H30" i="31"/>
  <c r="I27" i="31"/>
  <c r="I24" i="31"/>
  <c r="I23" i="31"/>
  <c r="CO19" i="31"/>
  <c r="CO18" i="31"/>
  <c r="BB18" i="31"/>
  <c r="BB19" i="31"/>
  <c r="X24" i="31"/>
  <c r="X23" i="31"/>
  <c r="W31" i="31"/>
  <c r="W30" i="31"/>
  <c r="X20" i="31"/>
  <c r="R24" i="31"/>
  <c r="R20" i="31"/>
  <c r="R23" i="31"/>
  <c r="Q31" i="31"/>
  <c r="Q30" i="31"/>
  <c r="X25" i="31"/>
  <c r="BW19" i="31"/>
  <c r="BW18" i="31"/>
  <c r="X19" i="31"/>
  <c r="AJ18" i="31"/>
  <c r="AJ19" i="31"/>
  <c r="I20" i="31"/>
  <c r="I25" i="31"/>
  <c r="R25" i="31"/>
  <c r="T30" i="31"/>
  <c r="U20" i="31"/>
  <c r="U23" i="31"/>
  <c r="T31" i="31"/>
  <c r="U24" i="31"/>
  <c r="U21" i="31"/>
  <c r="AA28" i="31"/>
  <c r="BE19" i="31"/>
  <c r="BE18" i="31"/>
  <c r="X17" i="31"/>
  <c r="I21" i="31"/>
  <c r="CL18" i="31"/>
  <c r="CL19" i="31"/>
  <c r="AY18" i="31"/>
  <c r="AY19" i="31"/>
  <c r="BT18" i="31"/>
  <c r="BT19" i="31"/>
  <c r="M7" i="15"/>
  <c r="M8" i="15"/>
  <c r="M9" i="15"/>
  <c r="M10" i="15"/>
  <c r="M11" i="15"/>
  <c r="M12" i="15"/>
  <c r="M6" i="15"/>
  <c r="E18" i="15"/>
  <c r="E7" i="15"/>
  <c r="E8" i="15"/>
  <c r="E9" i="15"/>
  <c r="E10" i="15"/>
  <c r="E11" i="15"/>
  <c r="E12" i="15"/>
  <c r="E6" i="15"/>
  <c r="O28" i="31"/>
  <c r="U28" i="31"/>
  <c r="I28" i="31"/>
  <c r="R28" i="31"/>
  <c r="AB20" i="31"/>
  <c r="AA31" i="31"/>
  <c r="AA30" i="31"/>
  <c r="AB24" i="31"/>
  <c r="AB23" i="31"/>
  <c r="AB25" i="31"/>
  <c r="AB19" i="31"/>
  <c r="AB21" i="31"/>
  <c r="AB17" i="31"/>
  <c r="X28" i="31"/>
  <c r="AB18" i="31"/>
  <c r="AE13" i="28"/>
  <c r="CM13" i="28"/>
  <c r="AB13" i="28"/>
  <c r="Y13" i="28"/>
  <c r="V13" i="28"/>
  <c r="AB28" i="31"/>
  <c r="AW13" i="28"/>
  <c r="BO13" i="28"/>
  <c r="BL13" i="28"/>
  <c r="CA13" i="28"/>
  <c r="AN13" i="28"/>
  <c r="AQ13" i="28"/>
  <c r="AT13" i="28"/>
  <c r="BX13" i="28"/>
  <c r="BF13" i="28"/>
  <c r="CD13" i="28"/>
  <c r="BI13" i="28"/>
  <c r="CG13" i="28"/>
  <c r="AH13" i="28"/>
  <c r="AZ13" i="28"/>
  <c r="BR13" i="28"/>
  <c r="CP13" i="28"/>
  <c r="AK13" i="28"/>
  <c r="BC13" i="28"/>
  <c r="BU13" i="28"/>
  <c r="CV13" i="28"/>
  <c r="CS13" i="28"/>
  <c r="CJ13" i="28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4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5" i="6"/>
  <c r="X4" i="6"/>
  <c r="BR9" i="29"/>
  <c r="CV9" i="29"/>
  <c r="BO9" i="29"/>
  <c r="BL9" i="29"/>
  <c r="BI9" i="29"/>
  <c r="BF9" i="29"/>
  <c r="BC9" i="29"/>
  <c r="AZ9" i="29"/>
  <c r="AW9" i="29"/>
  <c r="AT9" i="29"/>
  <c r="AQ9" i="29"/>
  <c r="CJ9" i="29"/>
  <c r="BR9" i="28"/>
  <c r="BO9" i="28"/>
  <c r="BL9" i="28"/>
  <c r="CM9" i="29"/>
  <c r="CP9" i="29"/>
  <c r="BX9" i="29"/>
  <c r="BU9" i="29"/>
  <c r="CG9" i="29"/>
  <c r="CA9" i="29"/>
  <c r="CS9" i="29"/>
  <c r="CD9" i="29"/>
  <c r="BI9" i="28"/>
  <c r="BF9" i="28"/>
  <c r="BC9" i="28"/>
  <c r="AZ9" i="28"/>
  <c r="AW9" i="28"/>
  <c r="AT9" i="28"/>
  <c r="AQ9" i="28"/>
  <c r="CV9" i="28"/>
  <c r="CS9" i="28"/>
  <c r="CP9" i="28"/>
  <c r="CM9" i="28"/>
  <c r="CJ9" i="28"/>
  <c r="CG9" i="28"/>
  <c r="CD9" i="28"/>
  <c r="CA9" i="28"/>
  <c r="BX9" i="28"/>
  <c r="BU9" i="28"/>
  <c r="BR9" i="22"/>
  <c r="CM9" i="22"/>
  <c r="BO9" i="22"/>
  <c r="BL9" i="22"/>
  <c r="BI9" i="22"/>
  <c r="BF9" i="22"/>
  <c r="BC9" i="22"/>
  <c r="AZ9" i="22"/>
  <c r="AW9" i="22"/>
  <c r="AT9" i="22"/>
  <c r="AQ9" i="22"/>
  <c r="CV9" i="9"/>
  <c r="CS9" i="9"/>
  <c r="CP9" i="9"/>
  <c r="CM9" i="9"/>
  <c r="CJ9" i="9"/>
  <c r="CG9" i="9"/>
  <c r="BR9" i="9"/>
  <c r="CD9" i="9"/>
  <c r="BO9" i="9"/>
  <c r="BL9" i="9"/>
  <c r="BI9" i="9"/>
  <c r="BF9" i="9"/>
  <c r="BC9" i="9"/>
  <c r="AZ9" i="9"/>
  <c r="AW9" i="9"/>
  <c r="AT9" i="9"/>
  <c r="AQ9" i="9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D24" i="15"/>
  <c r="D25" i="15"/>
  <c r="D26" i="15"/>
  <c r="D27" i="15"/>
  <c r="D28" i="15"/>
  <c r="D29" i="15"/>
  <c r="D30" i="15"/>
  <c r="D31" i="15"/>
  <c r="D32" i="15"/>
  <c r="D33" i="15"/>
  <c r="D13" i="18"/>
  <c r="BU9" i="9"/>
  <c r="BX9" i="9"/>
  <c r="CA9" i="9"/>
  <c r="CA9" i="22"/>
  <c r="CS9" i="22"/>
  <c r="BX9" i="22"/>
  <c r="CP9" i="22"/>
  <c r="CD9" i="22"/>
  <c r="CV9" i="22"/>
  <c r="CG9" i="22"/>
  <c r="CJ9" i="22"/>
  <c r="BU9" i="22"/>
  <c r="I7" i="15"/>
  <c r="I8" i="15"/>
  <c r="I9" i="15"/>
  <c r="I10" i="15"/>
  <c r="I11" i="15"/>
  <c r="I12" i="15"/>
  <c r="I6" i="15"/>
  <c r="D13" i="15"/>
  <c r="H21" i="18"/>
  <c r="D7" i="18"/>
  <c r="CY44" i="29"/>
  <c r="CV41" i="29"/>
  <c r="CS41" i="29"/>
  <c r="CP41" i="29"/>
  <c r="CM41" i="29"/>
  <c r="CJ41" i="29"/>
  <c r="CG41" i="29"/>
  <c r="CD41" i="29"/>
  <c r="CA41" i="29"/>
  <c r="BX41" i="29"/>
  <c r="BU41" i="29"/>
  <c r="BR41" i="29"/>
  <c r="BO41" i="29"/>
  <c r="BL41" i="29"/>
  <c r="BI41" i="29"/>
  <c r="BF41" i="29"/>
  <c r="BC41" i="29"/>
  <c r="AZ41" i="29"/>
  <c r="AW41" i="29"/>
  <c r="AT41" i="29"/>
  <c r="AQ41" i="29"/>
  <c r="AN41" i="29"/>
  <c r="AK41" i="29"/>
  <c r="AH41" i="29"/>
  <c r="AE41" i="29"/>
  <c r="AB41" i="29"/>
  <c r="Y41" i="29"/>
  <c r="V41" i="29"/>
  <c r="S41" i="29"/>
  <c r="P41" i="29"/>
  <c r="M41" i="29"/>
  <c r="J41" i="29"/>
  <c r="P28" i="29"/>
  <c r="Y7" i="6"/>
  <c r="M28" i="29"/>
  <c r="Y6" i="6"/>
  <c r="J28" i="29"/>
  <c r="Y5" i="6"/>
  <c r="G28" i="29"/>
  <c r="Y4" i="6"/>
  <c r="CV27" i="29"/>
  <c r="CV16" i="29"/>
  <c r="CS27" i="29"/>
  <c r="CP27" i="29"/>
  <c r="CM27" i="29"/>
  <c r="CJ27" i="29"/>
  <c r="CG27" i="29"/>
  <c r="CD27" i="29"/>
  <c r="CA27" i="29"/>
  <c r="BX27" i="29"/>
  <c r="BU27" i="29"/>
  <c r="BU16" i="29"/>
  <c r="BR27" i="29"/>
  <c r="BR16" i="29"/>
  <c r="BO27" i="29"/>
  <c r="BL27" i="29"/>
  <c r="BI27" i="29"/>
  <c r="BF27" i="29"/>
  <c r="BC27" i="29"/>
  <c r="AZ27" i="29"/>
  <c r="AW27" i="29"/>
  <c r="AT27" i="29"/>
  <c r="AQ27" i="29"/>
  <c r="AN27" i="29"/>
  <c r="AK27" i="29"/>
  <c r="AK16" i="29"/>
  <c r="AH27" i="29"/>
  <c r="AE27" i="29"/>
  <c r="AB27" i="29"/>
  <c r="Y27" i="29"/>
  <c r="CV25" i="29"/>
  <c r="CS25" i="29"/>
  <c r="CP25" i="29"/>
  <c r="CM25" i="29"/>
  <c r="CJ25" i="29"/>
  <c r="CG25" i="29"/>
  <c r="CD25" i="29"/>
  <c r="CA25" i="29"/>
  <c r="CA16" i="29"/>
  <c r="BX25" i="29"/>
  <c r="BU25" i="29"/>
  <c r="BR25" i="29"/>
  <c r="BO25" i="29"/>
  <c r="BL25" i="29"/>
  <c r="BI25" i="29"/>
  <c r="BF25" i="29"/>
  <c r="BC25" i="29"/>
  <c r="AZ25" i="29"/>
  <c r="AW25" i="29"/>
  <c r="AT25" i="29"/>
  <c r="AQ25" i="29"/>
  <c r="AQ16" i="29"/>
  <c r="AN25" i="29"/>
  <c r="AK25" i="29"/>
  <c r="AH25" i="29"/>
  <c r="AE25" i="29"/>
  <c r="AB25" i="29"/>
  <c r="Y25" i="29"/>
  <c r="AQ23" i="29"/>
  <c r="AN23" i="29"/>
  <c r="AK23" i="29"/>
  <c r="AH23" i="29"/>
  <c r="AE23" i="29"/>
  <c r="AB23" i="29"/>
  <c r="Y23" i="29"/>
  <c r="V23" i="29"/>
  <c r="S23" i="29"/>
  <c r="P23" i="29"/>
  <c r="M23" i="29"/>
  <c r="J23" i="29"/>
  <c r="G23" i="29"/>
  <c r="J22" i="29"/>
  <c r="G22" i="29"/>
  <c r="J21" i="29"/>
  <c r="G21" i="29"/>
  <c r="CV20" i="29"/>
  <c r="CS20" i="29"/>
  <c r="CP20" i="29"/>
  <c r="CM20" i="29"/>
  <c r="CJ20" i="29"/>
  <c r="CG20" i="29"/>
  <c r="CD20" i="29"/>
  <c r="CA20" i="29"/>
  <c r="BX20" i="29"/>
  <c r="BU20" i="29"/>
  <c r="BR20" i="29"/>
  <c r="BO20" i="29"/>
  <c r="BL20" i="29"/>
  <c r="BI20" i="29"/>
  <c r="BF20" i="29"/>
  <c r="BC20" i="29"/>
  <c r="AZ20" i="29"/>
  <c r="AW20" i="29"/>
  <c r="AT20" i="29"/>
  <c r="AQ20" i="29"/>
  <c r="AN20" i="29"/>
  <c r="AK20" i="29"/>
  <c r="AH20" i="29"/>
  <c r="AE20" i="29"/>
  <c r="AB20" i="29"/>
  <c r="Y20" i="29"/>
  <c r="V20" i="29"/>
  <c r="S20" i="29"/>
  <c r="P20" i="29"/>
  <c r="M20" i="29"/>
  <c r="J20" i="29"/>
  <c r="G20" i="29"/>
  <c r="CG16" i="29"/>
  <c r="V16" i="29"/>
  <c r="S16" i="29"/>
  <c r="P16" i="29"/>
  <c r="M16" i="29"/>
  <c r="J16" i="29"/>
  <c r="AA5" i="6"/>
  <c r="G16" i="29"/>
  <c r="CV13" i="29"/>
  <c r="CS13" i="29"/>
  <c r="CP13" i="29"/>
  <c r="CP22" i="29"/>
  <c r="CM13" i="29"/>
  <c r="CM22" i="29"/>
  <c r="CJ13" i="29"/>
  <c r="CJ21" i="29"/>
  <c r="CG13" i="29"/>
  <c r="CG22" i="29"/>
  <c r="CD13" i="29"/>
  <c r="CD22" i="29"/>
  <c r="CA13" i="29"/>
  <c r="CA22" i="29"/>
  <c r="BX13" i="29"/>
  <c r="BX21" i="29"/>
  <c r="BU13" i="29"/>
  <c r="BU22" i="29"/>
  <c r="BR13" i="29"/>
  <c r="BR21" i="29"/>
  <c r="BO13" i="29"/>
  <c r="BO21" i="29"/>
  <c r="BL13" i="29"/>
  <c r="BI13" i="29"/>
  <c r="BF13" i="29"/>
  <c r="BF22" i="29"/>
  <c r="BC13" i="29"/>
  <c r="BC22" i="29"/>
  <c r="AZ13" i="29"/>
  <c r="AZ21" i="29"/>
  <c r="AW13" i="29"/>
  <c r="AW21" i="29"/>
  <c r="AT13" i="29"/>
  <c r="AT21" i="29"/>
  <c r="AQ13" i="29"/>
  <c r="AQ22" i="29"/>
  <c r="AN13" i="29"/>
  <c r="AN21" i="29"/>
  <c r="AK13" i="29"/>
  <c r="AK22" i="29"/>
  <c r="AH13" i="29"/>
  <c r="AH21" i="29"/>
  <c r="AE13" i="29"/>
  <c r="AE21" i="29"/>
  <c r="AB13" i="29"/>
  <c r="Y13" i="29"/>
  <c r="V13" i="29"/>
  <c r="V22" i="29"/>
  <c r="S13" i="29"/>
  <c r="S22" i="29"/>
  <c r="P13" i="29"/>
  <c r="P21" i="29"/>
  <c r="M13" i="29"/>
  <c r="M22" i="29"/>
  <c r="G16" i="28"/>
  <c r="T4" i="6"/>
  <c r="J16" i="28"/>
  <c r="T5" i="6"/>
  <c r="M16" i="28"/>
  <c r="T6" i="6"/>
  <c r="P16" i="28"/>
  <c r="T7" i="6"/>
  <c r="S16" i="28"/>
  <c r="T8" i="6"/>
  <c r="V16" i="28"/>
  <c r="T9" i="6"/>
  <c r="R4" i="6"/>
  <c r="Y25" i="28"/>
  <c r="AB25" i="28"/>
  <c r="AE25" i="28"/>
  <c r="AH25" i="28"/>
  <c r="S13" i="6"/>
  <c r="AK25" i="28"/>
  <c r="AN25" i="28"/>
  <c r="AQ25" i="28"/>
  <c r="AT25" i="28"/>
  <c r="AW25" i="28"/>
  <c r="AZ25" i="28"/>
  <c r="S19" i="6"/>
  <c r="BC25" i="28"/>
  <c r="BF25" i="28"/>
  <c r="BI25" i="28"/>
  <c r="BL25" i="28"/>
  <c r="BO25" i="28"/>
  <c r="BR25" i="28"/>
  <c r="S25" i="6"/>
  <c r="BU25" i="28"/>
  <c r="S26" i="6"/>
  <c r="BX25" i="28"/>
  <c r="CA25" i="28"/>
  <c r="CD25" i="28"/>
  <c r="CG25" i="28"/>
  <c r="CJ25" i="28"/>
  <c r="S31" i="6"/>
  <c r="CM25" i="28"/>
  <c r="CP25" i="28"/>
  <c r="CS25" i="28"/>
  <c r="CV25" i="28"/>
  <c r="S35" i="6"/>
  <c r="S34" i="6"/>
  <c r="S32" i="6"/>
  <c r="S29" i="6"/>
  <c r="S28" i="6"/>
  <c r="S23" i="6"/>
  <c r="S22" i="6"/>
  <c r="S20" i="6"/>
  <c r="S11" i="6"/>
  <c r="S17" i="6"/>
  <c r="S16" i="6"/>
  <c r="S10" i="6"/>
  <c r="S9" i="6"/>
  <c r="S8" i="6"/>
  <c r="S7" i="6"/>
  <c r="S6" i="6"/>
  <c r="S5" i="6"/>
  <c r="S4" i="6"/>
  <c r="G28" i="28"/>
  <c r="CY44" i="28"/>
  <c r="G23" i="28"/>
  <c r="J23" i="28"/>
  <c r="M23" i="28"/>
  <c r="P23" i="28"/>
  <c r="S23" i="28"/>
  <c r="V23" i="28"/>
  <c r="Y23" i="28"/>
  <c r="AB23" i="28"/>
  <c r="AE23" i="28"/>
  <c r="AH23" i="28"/>
  <c r="AK23" i="28"/>
  <c r="AN23" i="28"/>
  <c r="AQ23" i="28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CD21" i="29"/>
  <c r="M21" i="29"/>
  <c r="AW22" i="29"/>
  <c r="CA21" i="29"/>
  <c r="CG21" i="29"/>
  <c r="I13" i="15"/>
  <c r="F6" i="18"/>
  <c r="AB16" i="29"/>
  <c r="BL16" i="29"/>
  <c r="AE16" i="29"/>
  <c r="BO16" i="29"/>
  <c r="Y16" i="29"/>
  <c r="BI16" i="29"/>
  <c r="CS16" i="29"/>
  <c r="BF21" i="29"/>
  <c r="CJ16" i="29"/>
  <c r="CM21" i="29"/>
  <c r="CP21" i="29"/>
  <c r="AZ16" i="29"/>
  <c r="CM16" i="29"/>
  <c r="CP16" i="29"/>
  <c r="G31" i="29"/>
  <c r="H22" i="29"/>
  <c r="AN22" i="29"/>
  <c r="AN16" i="29"/>
  <c r="BX16" i="29"/>
  <c r="V21" i="29"/>
  <c r="BC16" i="29"/>
  <c r="BF16" i="29"/>
  <c r="AT22" i="29"/>
  <c r="AW16" i="29"/>
  <c r="AT16" i="29"/>
  <c r="CD16" i="29"/>
  <c r="BO22" i="29"/>
  <c r="AQ21" i="29"/>
  <c r="BX22" i="29"/>
  <c r="AK21" i="29"/>
  <c r="AE22" i="29"/>
  <c r="BU21" i="29"/>
  <c r="AH22" i="29"/>
  <c r="BR22" i="29"/>
  <c r="AH16" i="29"/>
  <c r="J31" i="29"/>
  <c r="CX21" i="29"/>
  <c r="P22" i="29"/>
  <c r="AZ22" i="29"/>
  <c r="CJ22" i="29"/>
  <c r="Y22" i="29"/>
  <c r="Y21" i="29"/>
  <c r="BI22" i="29"/>
  <c r="BI21" i="29"/>
  <c r="CS22" i="29"/>
  <c r="CS21" i="29"/>
  <c r="AB22" i="29"/>
  <c r="AB21" i="29"/>
  <c r="BL22" i="29"/>
  <c r="BL21" i="29"/>
  <c r="CV22" i="29"/>
  <c r="CV21" i="29"/>
  <c r="S21" i="29"/>
  <c r="BC21" i="29"/>
  <c r="S24" i="6"/>
  <c r="S30" i="6"/>
  <c r="S21" i="6"/>
  <c r="S27" i="6"/>
  <c r="S33" i="6"/>
  <c r="S14" i="6"/>
  <c r="S15" i="6"/>
  <c r="S12" i="6"/>
  <c r="S18" i="6"/>
  <c r="K23" i="29"/>
  <c r="CX23" i="29"/>
  <c r="CX24" i="29"/>
  <c r="CX20" i="29"/>
  <c r="CX22" i="29"/>
  <c r="M31" i="29"/>
  <c r="H24" i="29"/>
  <c r="H23" i="29"/>
  <c r="H21" i="29"/>
  <c r="H20" i="29"/>
  <c r="H28" i="29"/>
  <c r="G34" i="29"/>
  <c r="G33" i="29"/>
  <c r="W4" i="6"/>
  <c r="H27" i="29"/>
  <c r="H26" i="29"/>
  <c r="H25" i="29"/>
  <c r="K21" i="29"/>
  <c r="K28" i="29"/>
  <c r="P31" i="29"/>
  <c r="Q22" i="29"/>
  <c r="K24" i="29"/>
  <c r="J34" i="29"/>
  <c r="K25" i="29"/>
  <c r="K26" i="29"/>
  <c r="K22" i="29"/>
  <c r="K20" i="29"/>
  <c r="K27" i="29"/>
  <c r="J33" i="29"/>
  <c r="W5" i="6"/>
  <c r="CV27" i="28"/>
  <c r="CV16" i="28"/>
  <c r="T35" i="6"/>
  <c r="CS27" i="28"/>
  <c r="CS16" i="28"/>
  <c r="T34" i="6"/>
  <c r="CP27" i="28"/>
  <c r="CP16" i="28"/>
  <c r="T33" i="6"/>
  <c r="CM27" i="28"/>
  <c r="CM16" i="28"/>
  <c r="T32" i="6"/>
  <c r="CJ27" i="28"/>
  <c r="CJ16" i="28"/>
  <c r="T31" i="6"/>
  <c r="CG27" i="28"/>
  <c r="CG16" i="28"/>
  <c r="T30" i="6"/>
  <c r="CD27" i="28"/>
  <c r="CD16" i="28"/>
  <c r="T29" i="6"/>
  <c r="CA27" i="28"/>
  <c r="CA16" i="28"/>
  <c r="T28" i="6"/>
  <c r="BX27" i="28"/>
  <c r="BX16" i="28"/>
  <c r="T27" i="6"/>
  <c r="BU27" i="28"/>
  <c r="BU16" i="28"/>
  <c r="T26" i="6"/>
  <c r="BR27" i="28"/>
  <c r="BR16" i="28"/>
  <c r="T25" i="6"/>
  <c r="BO27" i="28"/>
  <c r="BO16" i="28"/>
  <c r="T24" i="6"/>
  <c r="BL27" i="28"/>
  <c r="BL16" i="28"/>
  <c r="T23" i="6"/>
  <c r="BI27" i="28"/>
  <c r="BI16" i="28"/>
  <c r="T22" i="6"/>
  <c r="BF27" i="28"/>
  <c r="BF16" i="28"/>
  <c r="T21" i="6"/>
  <c r="BC27" i="28"/>
  <c r="BC16" i="28"/>
  <c r="T20" i="6"/>
  <c r="AZ27" i="28"/>
  <c r="AZ16" i="28"/>
  <c r="T19" i="6"/>
  <c r="AW27" i="28"/>
  <c r="AW16" i="28"/>
  <c r="T18" i="6"/>
  <c r="AT27" i="28"/>
  <c r="AT16" i="28"/>
  <c r="T17" i="6"/>
  <c r="AQ27" i="28"/>
  <c r="AQ16" i="28"/>
  <c r="T16" i="6"/>
  <c r="AN27" i="28"/>
  <c r="AN16" i="28"/>
  <c r="T15" i="6"/>
  <c r="AK27" i="28"/>
  <c r="AK16" i="28"/>
  <c r="T14" i="6"/>
  <c r="AH27" i="28"/>
  <c r="AH16" i="28"/>
  <c r="T13" i="6"/>
  <c r="AE27" i="28"/>
  <c r="AE16" i="28"/>
  <c r="T12" i="6"/>
  <c r="AB27" i="28"/>
  <c r="AB16" i="28"/>
  <c r="T11" i="6"/>
  <c r="Y27" i="28"/>
  <c r="Y16" i="28"/>
  <c r="T10" i="6"/>
  <c r="CV41" i="28"/>
  <c r="CS41" i="28"/>
  <c r="CP41" i="28"/>
  <c r="CM41" i="28"/>
  <c r="CJ41" i="28"/>
  <c r="CG41" i="28"/>
  <c r="CD41" i="28"/>
  <c r="CA41" i="28"/>
  <c r="BX41" i="28"/>
  <c r="BU41" i="28"/>
  <c r="BR41" i="28"/>
  <c r="BO41" i="28"/>
  <c r="BL41" i="28"/>
  <c r="BI41" i="28"/>
  <c r="BF41" i="28"/>
  <c r="BC41" i="28"/>
  <c r="AZ41" i="28"/>
  <c r="AW41" i="28"/>
  <c r="AT41" i="28"/>
  <c r="AQ41" i="28"/>
  <c r="AN41" i="28"/>
  <c r="AK41" i="28"/>
  <c r="AH41" i="28"/>
  <c r="AE41" i="28"/>
  <c r="AB41" i="28"/>
  <c r="Y41" i="28"/>
  <c r="V41" i="28"/>
  <c r="S41" i="28"/>
  <c r="P41" i="28"/>
  <c r="M41" i="28"/>
  <c r="J41" i="28"/>
  <c r="J22" i="28"/>
  <c r="G22" i="28"/>
  <c r="G31" i="28"/>
  <c r="H25" i="28"/>
  <c r="J21" i="28"/>
  <c r="G21" i="28"/>
  <c r="CV20" i="28"/>
  <c r="CS20" i="28"/>
  <c r="CP20" i="28"/>
  <c r="CM20" i="28"/>
  <c r="CJ20" i="28"/>
  <c r="CG20" i="28"/>
  <c r="CD20" i="28"/>
  <c r="CA20" i="28"/>
  <c r="BX20" i="28"/>
  <c r="BU20" i="28"/>
  <c r="BR20" i="28"/>
  <c r="BO20" i="28"/>
  <c r="BL20" i="28"/>
  <c r="BI20" i="28"/>
  <c r="BF20" i="28"/>
  <c r="BC20" i="28"/>
  <c r="AZ20" i="28"/>
  <c r="AW20" i="28"/>
  <c r="AT20" i="28"/>
  <c r="AQ20" i="28"/>
  <c r="AN20" i="28"/>
  <c r="AK20" i="28"/>
  <c r="AH20" i="28"/>
  <c r="AE20" i="28"/>
  <c r="AB20" i="28"/>
  <c r="Y20" i="28"/>
  <c r="V20" i="28"/>
  <c r="S20" i="28"/>
  <c r="P20" i="28"/>
  <c r="M20" i="28"/>
  <c r="J20" i="28"/>
  <c r="G20" i="28"/>
  <c r="CV22" i="28"/>
  <c r="CS21" i="28"/>
  <c r="CP22" i="28"/>
  <c r="CJ21" i="28"/>
  <c r="CG22" i="28"/>
  <c r="CD21" i="28"/>
  <c r="BX22" i="28"/>
  <c r="BU22" i="28"/>
  <c r="BR21" i="28"/>
  <c r="BO21" i="28"/>
  <c r="BL21" i="28"/>
  <c r="BI21" i="28"/>
  <c r="BF22" i="28"/>
  <c r="AZ21" i="28"/>
  <c r="AW22" i="28"/>
  <c r="AT21" i="28"/>
  <c r="AQ21" i="28"/>
  <c r="AN22" i="28"/>
  <c r="AK22" i="28"/>
  <c r="AH22" i="28"/>
  <c r="AE22" i="28"/>
  <c r="AB22" i="28"/>
  <c r="Y21" i="28"/>
  <c r="V22" i="28"/>
  <c r="S22" i="28"/>
  <c r="P13" i="28"/>
  <c r="P22" i="28"/>
  <c r="M13" i="28"/>
  <c r="M22" i="28"/>
  <c r="CV25" i="9"/>
  <c r="CS25" i="9"/>
  <c r="CP25" i="9"/>
  <c r="CM25" i="9"/>
  <c r="CJ25" i="9"/>
  <c r="CG25" i="9"/>
  <c r="CD25" i="9"/>
  <c r="CA25" i="9"/>
  <c r="BX25" i="9"/>
  <c r="BU25" i="9"/>
  <c r="BR25" i="9"/>
  <c r="BO25" i="9"/>
  <c r="BL25" i="9"/>
  <c r="BI25" i="9"/>
  <c r="BF25" i="9"/>
  <c r="BC25" i="9"/>
  <c r="AZ25" i="9"/>
  <c r="AW25" i="9"/>
  <c r="AT25" i="9"/>
  <c r="AQ25" i="9"/>
  <c r="AN25" i="9"/>
  <c r="AK25" i="9"/>
  <c r="AH25" i="9"/>
  <c r="AE25" i="9"/>
  <c r="AB25" i="9"/>
  <c r="Y25" i="9"/>
  <c r="CV27" i="9"/>
  <c r="CS27" i="9"/>
  <c r="CP27" i="9"/>
  <c r="CM27" i="9"/>
  <c r="CJ27" i="9"/>
  <c r="CG27" i="9"/>
  <c r="CD27" i="9"/>
  <c r="CA27" i="9"/>
  <c r="BX27" i="9"/>
  <c r="BU27" i="9"/>
  <c r="BR27" i="9"/>
  <c r="BO27" i="9"/>
  <c r="BL27" i="9"/>
  <c r="BI27" i="9"/>
  <c r="BF27" i="9"/>
  <c r="BC27" i="9"/>
  <c r="AZ27" i="9"/>
  <c r="AW27" i="9"/>
  <c r="AT27" i="9"/>
  <c r="AQ27" i="9"/>
  <c r="AN27" i="9"/>
  <c r="AK27" i="9"/>
  <c r="AH27" i="9"/>
  <c r="AE27" i="9"/>
  <c r="AB27" i="9"/>
  <c r="Y27" i="9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H22" i="18"/>
  <c r="N28" i="29"/>
  <c r="N24" i="29"/>
  <c r="N22" i="29"/>
  <c r="N26" i="29"/>
  <c r="M33" i="29"/>
  <c r="W6" i="6"/>
  <c r="N23" i="29"/>
  <c r="N20" i="29"/>
  <c r="N27" i="29"/>
  <c r="M34" i="29"/>
  <c r="N25" i="29"/>
  <c r="N21" i="29"/>
  <c r="H31" i="29"/>
  <c r="K31" i="29"/>
  <c r="P34" i="29"/>
  <c r="Q25" i="29"/>
  <c r="Q26" i="29"/>
  <c r="Q24" i="29"/>
  <c r="Q27" i="29"/>
  <c r="P33" i="29"/>
  <c r="W7" i="6"/>
  <c r="Q28" i="29"/>
  <c r="Q20" i="29"/>
  <c r="Q23" i="29"/>
  <c r="Q21" i="29"/>
  <c r="AB21" i="28"/>
  <c r="BL22" i="28"/>
  <c r="G34" i="28"/>
  <c r="H28" i="28"/>
  <c r="G33" i="28"/>
  <c r="P4" i="6"/>
  <c r="H23" i="28"/>
  <c r="BF21" i="28"/>
  <c r="CP21" i="28"/>
  <c r="AE21" i="28"/>
  <c r="CV21" i="28"/>
  <c r="BO22" i="28"/>
  <c r="AH21" i="28"/>
  <c r="BR22" i="28"/>
  <c r="M21" i="28"/>
  <c r="AK21" i="28"/>
  <c r="AQ22" i="28"/>
  <c r="CJ22" i="28"/>
  <c r="P21" i="28"/>
  <c r="AW21" i="28"/>
  <c r="BU21" i="28"/>
  <c r="AZ22" i="28"/>
  <c r="CS22" i="28"/>
  <c r="V21" i="28"/>
  <c r="CG21" i="28"/>
  <c r="Y22" i="28"/>
  <c r="BI22" i="28"/>
  <c r="BC22" i="28"/>
  <c r="BC21" i="28"/>
  <c r="H30" i="28"/>
  <c r="H21" i="28"/>
  <c r="H26" i="28"/>
  <c r="H24" i="28"/>
  <c r="H27" i="28"/>
  <c r="H22" i="28"/>
  <c r="AN21" i="28"/>
  <c r="BX21" i="28"/>
  <c r="CA21" i="28"/>
  <c r="CA22" i="28"/>
  <c r="CM22" i="28"/>
  <c r="CM21" i="28"/>
  <c r="S21" i="28"/>
  <c r="H20" i="28"/>
  <c r="AT22" i="28"/>
  <c r="CD22" i="28"/>
  <c r="CV25" i="22"/>
  <c r="L35" i="6"/>
  <c r="CS25" i="22"/>
  <c r="L34" i="6"/>
  <c r="CP25" i="22"/>
  <c r="L33" i="6"/>
  <c r="CM25" i="22"/>
  <c r="L32" i="6"/>
  <c r="CJ25" i="22"/>
  <c r="CG25" i="22"/>
  <c r="CD25" i="22"/>
  <c r="CA25" i="22"/>
  <c r="L28" i="6"/>
  <c r="BX25" i="22"/>
  <c r="BU25" i="22"/>
  <c r="BR25" i="22"/>
  <c r="L25" i="6"/>
  <c r="BO25" i="22"/>
  <c r="L24" i="6"/>
  <c r="BL25" i="22"/>
  <c r="L23" i="6"/>
  <c r="BI25" i="22"/>
  <c r="L22" i="6"/>
  <c r="BF25" i="22"/>
  <c r="L21" i="6"/>
  <c r="BC25" i="22"/>
  <c r="L20" i="6"/>
  <c r="AZ25" i="22"/>
  <c r="L19" i="6"/>
  <c r="AW25" i="22"/>
  <c r="L18" i="6"/>
  <c r="AT25" i="22"/>
  <c r="L17" i="6"/>
  <c r="AQ25" i="22"/>
  <c r="L16" i="6"/>
  <c r="AN25" i="22"/>
  <c r="L15" i="6"/>
  <c r="AK25" i="22"/>
  <c r="L14" i="6"/>
  <c r="AH25" i="22"/>
  <c r="L13" i="6"/>
  <c r="AE25" i="22"/>
  <c r="L12" i="6"/>
  <c r="AB25" i="22"/>
  <c r="L11" i="6"/>
  <c r="Y25" i="22"/>
  <c r="L10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K4" i="6"/>
  <c r="J27" i="22"/>
  <c r="J16" i="22"/>
  <c r="M27" i="22"/>
  <c r="M6" i="6"/>
  <c r="P27" i="22"/>
  <c r="M7" i="6"/>
  <c r="S27" i="22"/>
  <c r="S16" i="22"/>
  <c r="V27" i="22"/>
  <c r="V16" i="22"/>
  <c r="Y27" i="22"/>
  <c r="AB27" i="22"/>
  <c r="M11" i="6"/>
  <c r="AE27" i="22"/>
  <c r="AH27" i="22"/>
  <c r="M13" i="6"/>
  <c r="AK27" i="22"/>
  <c r="AN27" i="22"/>
  <c r="AQ27" i="22"/>
  <c r="AT27" i="22"/>
  <c r="AT16" i="22"/>
  <c r="AW27" i="22"/>
  <c r="M18" i="6"/>
  <c r="AZ27" i="22"/>
  <c r="BC27" i="22"/>
  <c r="BF27" i="22"/>
  <c r="BI27" i="22"/>
  <c r="BL27" i="22"/>
  <c r="M23" i="6"/>
  <c r="BO27" i="22"/>
  <c r="BR27" i="22"/>
  <c r="BU27" i="22"/>
  <c r="BX27" i="22"/>
  <c r="CA27" i="22"/>
  <c r="CD27" i="22"/>
  <c r="M29" i="6"/>
  <c r="CG27" i="22"/>
  <c r="M30" i="6"/>
  <c r="CJ27" i="22"/>
  <c r="M31" i="6"/>
  <c r="CM27" i="22"/>
  <c r="CP27" i="22"/>
  <c r="CS27" i="22"/>
  <c r="CV27" i="22"/>
  <c r="J23" i="22"/>
  <c r="J5" i="6"/>
  <c r="M23" i="22"/>
  <c r="J6" i="6"/>
  <c r="P23" i="22"/>
  <c r="J7" i="6"/>
  <c r="S23" i="22"/>
  <c r="V23" i="22"/>
  <c r="Y23" i="22"/>
  <c r="J10" i="6"/>
  <c r="AB23" i="22"/>
  <c r="AE23" i="22"/>
  <c r="AH23" i="22"/>
  <c r="AK23" i="22"/>
  <c r="J14" i="6"/>
  <c r="AN23" i="22"/>
  <c r="J15" i="6"/>
  <c r="AQ23" i="22"/>
  <c r="J16" i="6"/>
  <c r="M4" i="6"/>
  <c r="L31" i="6"/>
  <c r="L30" i="6"/>
  <c r="L29" i="6"/>
  <c r="L27" i="6"/>
  <c r="L26" i="6"/>
  <c r="L9" i="6"/>
  <c r="L8" i="6"/>
  <c r="L7" i="6"/>
  <c r="L6" i="6"/>
  <c r="L5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3" i="6"/>
  <c r="J12" i="6"/>
  <c r="J11" i="6"/>
  <c r="J9" i="6"/>
  <c r="J8" i="6"/>
  <c r="CV41" i="22"/>
  <c r="CS41" i="22"/>
  <c r="CP41" i="22"/>
  <c r="CM41" i="22"/>
  <c r="CJ41" i="22"/>
  <c r="CG41" i="22"/>
  <c r="CD41" i="22"/>
  <c r="CA41" i="22"/>
  <c r="BX41" i="22"/>
  <c r="BU41" i="22"/>
  <c r="BR41" i="22"/>
  <c r="BO41" i="22"/>
  <c r="BL41" i="22"/>
  <c r="BI41" i="22"/>
  <c r="BF41" i="22"/>
  <c r="BC41" i="22"/>
  <c r="AZ41" i="22"/>
  <c r="AW41" i="22"/>
  <c r="AT41" i="22"/>
  <c r="AQ41" i="22"/>
  <c r="AN41" i="22"/>
  <c r="AK41" i="22"/>
  <c r="AH41" i="22"/>
  <c r="AE41" i="22"/>
  <c r="AB41" i="22"/>
  <c r="Y41" i="22"/>
  <c r="V41" i="22"/>
  <c r="S41" i="22"/>
  <c r="P41" i="22"/>
  <c r="M41" i="22"/>
  <c r="J41" i="22"/>
  <c r="G28" i="22"/>
  <c r="L4" i="6"/>
  <c r="G23" i="22"/>
  <c r="J4" i="6"/>
  <c r="BU22" i="22"/>
  <c r="AK22" i="22"/>
  <c r="AH22" i="22"/>
  <c r="J22" i="22"/>
  <c r="G22" i="22"/>
  <c r="J21" i="22"/>
  <c r="G21" i="22"/>
  <c r="CV20" i="22"/>
  <c r="CS20" i="22"/>
  <c r="CP20" i="22"/>
  <c r="CM20" i="22"/>
  <c r="CJ20" i="22"/>
  <c r="CG20" i="22"/>
  <c r="CD20" i="22"/>
  <c r="CA20" i="22"/>
  <c r="BX20" i="22"/>
  <c r="BU20" i="22"/>
  <c r="BR20" i="22"/>
  <c r="BO20" i="22"/>
  <c r="BL20" i="22"/>
  <c r="BI20" i="22"/>
  <c r="BF20" i="22"/>
  <c r="BC20" i="22"/>
  <c r="AZ20" i="22"/>
  <c r="AW20" i="22"/>
  <c r="AT20" i="22"/>
  <c r="AQ20" i="22"/>
  <c r="AN20" i="22"/>
  <c r="AK20" i="22"/>
  <c r="AH20" i="22"/>
  <c r="AE20" i="22"/>
  <c r="AB20" i="22"/>
  <c r="Y20" i="22"/>
  <c r="V20" i="22"/>
  <c r="S20" i="22"/>
  <c r="P20" i="22"/>
  <c r="M20" i="22"/>
  <c r="J20" i="22"/>
  <c r="G20" i="22"/>
  <c r="CV13" i="22"/>
  <c r="CV22" i="22"/>
  <c r="CS13" i="22"/>
  <c r="CS22" i="22"/>
  <c r="CP13" i="22"/>
  <c r="CP21" i="22"/>
  <c r="CM13" i="22"/>
  <c r="CM21" i="22"/>
  <c r="CJ13" i="22"/>
  <c r="CJ21" i="22"/>
  <c r="CG13" i="22"/>
  <c r="CG22" i="22"/>
  <c r="CD13" i="22"/>
  <c r="CD22" i="22"/>
  <c r="CA13" i="22"/>
  <c r="CA21" i="22"/>
  <c r="BX13" i="22"/>
  <c r="BX22" i="22"/>
  <c r="BU13" i="22"/>
  <c r="BU21" i="22"/>
  <c r="BR13" i="22"/>
  <c r="BR21" i="22"/>
  <c r="BO13" i="22"/>
  <c r="BL13" i="22"/>
  <c r="BL22" i="22"/>
  <c r="BI13" i="22"/>
  <c r="BI22" i="22"/>
  <c r="BF13" i="22"/>
  <c r="BF22" i="22"/>
  <c r="BC13" i="22"/>
  <c r="BC21" i="22"/>
  <c r="AZ13" i="22"/>
  <c r="AZ21" i="22"/>
  <c r="AW13" i="22"/>
  <c r="AW22" i="22"/>
  <c r="AT13" i="22"/>
  <c r="AT22" i="22"/>
  <c r="AQ13" i="22"/>
  <c r="AQ21" i="22"/>
  <c r="AN13" i="22"/>
  <c r="AN21" i="22"/>
  <c r="AK13" i="22"/>
  <c r="AK21" i="22"/>
  <c r="AH13" i="22"/>
  <c r="AH21" i="22"/>
  <c r="AE13" i="22"/>
  <c r="AB13" i="22"/>
  <c r="AB22" i="22"/>
  <c r="Y13" i="22"/>
  <c r="Y22" i="22"/>
  <c r="V13" i="22"/>
  <c r="V21" i="22"/>
  <c r="S13" i="22"/>
  <c r="S21" i="22"/>
  <c r="P13" i="22"/>
  <c r="P21" i="22"/>
  <c r="M13" i="22"/>
  <c r="M22" i="22"/>
  <c r="CS16" i="9"/>
  <c r="CV16" i="9"/>
  <c r="CP16" i="9"/>
  <c r="CM16" i="9"/>
  <c r="CJ16" i="9"/>
  <c r="CG16" i="9"/>
  <c r="CD16" i="9"/>
  <c r="CA16" i="9"/>
  <c r="BX16" i="9"/>
  <c r="BU16" i="9"/>
  <c r="BR16" i="9"/>
  <c r="BO16" i="9"/>
  <c r="BL16" i="9"/>
  <c r="BI16" i="9"/>
  <c r="BF16" i="9"/>
  <c r="BC16" i="9"/>
  <c r="AZ16" i="9"/>
  <c r="AW16" i="9"/>
  <c r="AT16" i="9"/>
  <c r="AQ16" i="9"/>
  <c r="AN16" i="9"/>
  <c r="AK16" i="9"/>
  <c r="AH16" i="9"/>
  <c r="AE16" i="9"/>
  <c r="AB16" i="9"/>
  <c r="Y16" i="9"/>
  <c r="V16" i="9"/>
  <c r="S16" i="9"/>
  <c r="P16" i="9"/>
  <c r="M16" i="9"/>
  <c r="J16" i="9"/>
  <c r="N31" i="29"/>
  <c r="M35" i="6"/>
  <c r="CV16" i="22"/>
  <c r="Q31" i="29"/>
  <c r="H31" i="28"/>
  <c r="CS16" i="22"/>
  <c r="M22" i="6"/>
  <c r="M10" i="6"/>
  <c r="M21" i="6"/>
  <c r="M32" i="6"/>
  <c r="M20" i="6"/>
  <c r="BI16" i="22"/>
  <c r="BL16" i="22"/>
  <c r="M34" i="6"/>
  <c r="CD16" i="22"/>
  <c r="CP16" i="22"/>
  <c r="BO16" i="22"/>
  <c r="M16" i="6"/>
  <c r="AE16" i="22"/>
  <c r="M26" i="6"/>
  <c r="M25" i="6"/>
  <c r="BR16" i="22"/>
  <c r="M24" i="6"/>
  <c r="M12" i="6"/>
  <c r="AH16" i="22"/>
  <c r="M28" i="6"/>
  <c r="M19" i="6"/>
  <c r="M15" i="6"/>
  <c r="M14" i="6"/>
  <c r="AB16" i="22"/>
  <c r="Y16" i="22"/>
  <c r="BF21" i="22"/>
  <c r="CP22" i="22"/>
  <c r="AT21" i="22"/>
  <c r="M17" i="6"/>
  <c r="AW21" i="22"/>
  <c r="BI21" i="22"/>
  <c r="CG16" i="22"/>
  <c r="AW16" i="22"/>
  <c r="M16" i="22"/>
  <c r="CJ22" i="22"/>
  <c r="CM22" i="22"/>
  <c r="P22" i="22"/>
  <c r="S22" i="22"/>
  <c r="V22" i="22"/>
  <c r="M21" i="22"/>
  <c r="CG21" i="22"/>
  <c r="AQ22" i="22"/>
  <c r="M8" i="6"/>
  <c r="CA22" i="22"/>
  <c r="BX21" i="22"/>
  <c r="M5" i="6"/>
  <c r="AZ22" i="22"/>
  <c r="M9" i="6"/>
  <c r="AN22" i="22"/>
  <c r="CM16" i="22"/>
  <c r="P16" i="22"/>
  <c r="CJ16" i="22"/>
  <c r="BF16" i="22"/>
  <c r="CD21" i="22"/>
  <c r="Y21" i="22"/>
  <c r="CS21" i="22"/>
  <c r="BC22" i="22"/>
  <c r="CV21" i="22"/>
  <c r="BR22" i="22"/>
  <c r="M33" i="6"/>
  <c r="M27" i="6"/>
  <c r="CA16" i="22"/>
  <c r="BU16" i="22"/>
  <c r="AQ16" i="22"/>
  <c r="BX16" i="22"/>
  <c r="AZ16" i="22"/>
  <c r="AN16" i="22"/>
  <c r="AK16" i="22"/>
  <c r="BC16" i="22"/>
  <c r="BL21" i="22"/>
  <c r="AB21" i="22"/>
  <c r="AE22" i="22"/>
  <c r="AE21" i="22"/>
  <c r="BO21" i="22"/>
  <c r="BO22" i="22"/>
  <c r="G31" i="22"/>
  <c r="H21" i="22"/>
  <c r="G22" i="9"/>
  <c r="G21" i="9"/>
  <c r="H22" i="22"/>
  <c r="H26" i="22"/>
  <c r="G34" i="22"/>
  <c r="H30" i="22"/>
  <c r="H24" i="22"/>
  <c r="G33" i="22"/>
  <c r="I4" i="6"/>
  <c r="H28" i="22"/>
  <c r="H27" i="22"/>
  <c r="H25" i="22"/>
  <c r="H20" i="22"/>
  <c r="H23" i="22"/>
  <c r="AG23" i="18"/>
  <c r="AH23" i="18"/>
  <c r="AI23" i="18"/>
  <c r="AJ23" i="18"/>
  <c r="AK23" i="18"/>
  <c r="AL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H23" i="18"/>
  <c r="H40" i="18"/>
  <c r="H29" i="18"/>
  <c r="H30" i="18"/>
  <c r="H39" i="18"/>
  <c r="H48" i="18"/>
  <c r="H25" i="18"/>
  <c r="AN25" i="18"/>
  <c r="H33" i="18"/>
  <c r="H38" i="18"/>
  <c r="H47" i="18"/>
  <c r="H44" i="18"/>
  <c r="H52" i="18"/>
  <c r="H31" i="18"/>
  <c r="H32" i="18"/>
  <c r="H26" i="18"/>
  <c r="H37" i="18"/>
  <c r="H45" i="18"/>
  <c r="H28" i="18"/>
  <c r="H51" i="18"/>
  <c r="H35" i="18"/>
  <c r="H49" i="18"/>
  <c r="H34" i="18"/>
  <c r="H53" i="18"/>
  <c r="H54" i="18"/>
  <c r="H41" i="18"/>
  <c r="H43" i="18"/>
  <c r="H36" i="18"/>
  <c r="H50" i="18"/>
  <c r="H46" i="18"/>
  <c r="H42" i="18"/>
  <c r="H27" i="18"/>
  <c r="I30" i="18"/>
  <c r="I41" i="18"/>
  <c r="I45" i="18"/>
  <c r="I49" i="18"/>
  <c r="I51" i="18"/>
  <c r="I52" i="18"/>
  <c r="I29" i="18"/>
  <c r="I44" i="18"/>
  <c r="I43" i="18"/>
  <c r="I26" i="18"/>
  <c r="I34" i="18"/>
  <c r="I35" i="18"/>
  <c r="I27" i="18"/>
  <c r="I33" i="18"/>
  <c r="I47" i="18"/>
  <c r="I32" i="18"/>
  <c r="I36" i="18"/>
  <c r="I39" i="18"/>
  <c r="I55" i="18"/>
  <c r="I48" i="18"/>
  <c r="I42" i="18"/>
  <c r="I54" i="18"/>
  <c r="I53" i="18"/>
  <c r="I31" i="18"/>
  <c r="I38" i="18"/>
  <c r="I37" i="18"/>
  <c r="I50" i="18"/>
  <c r="I40" i="18"/>
  <c r="I28" i="18"/>
  <c r="I46" i="18"/>
  <c r="T54" i="18"/>
  <c r="T49" i="18"/>
  <c r="T66" i="18"/>
  <c r="T62" i="18"/>
  <c r="T52" i="18"/>
  <c r="T44" i="18"/>
  <c r="T46" i="18"/>
  <c r="T50" i="18"/>
  <c r="T56" i="18"/>
  <c r="T37" i="18"/>
  <c r="T60" i="18"/>
  <c r="T57" i="18"/>
  <c r="T58" i="18"/>
  <c r="T59" i="18"/>
  <c r="T55" i="18"/>
  <c r="T48" i="18"/>
  <c r="T42" i="18"/>
  <c r="T39" i="18"/>
  <c r="T47" i="18"/>
  <c r="T40" i="18"/>
  <c r="T45" i="18"/>
  <c r="T63" i="18"/>
  <c r="T65" i="18"/>
  <c r="T43" i="18"/>
  <c r="T64" i="18"/>
  <c r="T38" i="18"/>
  <c r="T53" i="18"/>
  <c r="T51" i="18"/>
  <c r="T61" i="18"/>
  <c r="T41" i="18"/>
  <c r="AD59" i="18"/>
  <c r="AD55" i="18"/>
  <c r="AD62" i="18"/>
  <c r="AD48" i="18"/>
  <c r="AD60" i="18"/>
  <c r="AD54" i="18"/>
  <c r="AD53" i="18"/>
  <c r="AD57" i="18"/>
  <c r="AD66" i="18"/>
  <c r="AD65" i="18"/>
  <c r="AD58" i="18"/>
  <c r="AD49" i="18"/>
  <c r="AD67" i="18"/>
  <c r="AD63" i="18"/>
  <c r="AD61" i="18"/>
  <c r="AD47" i="18"/>
  <c r="AD50" i="18"/>
  <c r="AD51" i="18"/>
  <c r="AD64" i="18"/>
  <c r="AD56" i="18"/>
  <c r="AD52" i="18"/>
  <c r="Y51" i="18"/>
  <c r="Y48" i="18"/>
  <c r="Y53" i="18"/>
  <c r="Y50" i="18"/>
  <c r="Y60" i="18"/>
  <c r="Y58" i="18"/>
  <c r="Y42" i="18"/>
  <c r="Y45" i="18"/>
  <c r="Y43" i="18"/>
  <c r="Y64" i="18"/>
  <c r="Y61" i="18"/>
  <c r="Y63" i="18"/>
  <c r="Y52" i="18"/>
  <c r="Y54" i="18"/>
  <c r="Y46" i="18"/>
  <c r="Y59" i="18"/>
  <c r="Y44" i="18"/>
  <c r="Y49" i="18"/>
  <c r="Y62" i="18"/>
  <c r="Y67" i="18"/>
  <c r="Y55" i="18"/>
  <c r="Y57" i="18"/>
  <c r="Y66" i="18"/>
  <c r="Y65" i="18"/>
  <c r="Y56" i="18"/>
  <c r="Y47" i="18"/>
  <c r="X57" i="18"/>
  <c r="X55" i="18"/>
  <c r="X56" i="18"/>
  <c r="X41" i="18"/>
  <c r="X67" i="18"/>
  <c r="X52" i="18"/>
  <c r="X49" i="18"/>
  <c r="X62" i="18"/>
  <c r="X50" i="18"/>
  <c r="X59" i="18"/>
  <c r="X42" i="18"/>
  <c r="X58" i="18"/>
  <c r="X66" i="18"/>
  <c r="X43" i="18"/>
  <c r="X53" i="18"/>
  <c r="X51" i="18"/>
  <c r="X61" i="18"/>
  <c r="X63" i="18"/>
  <c r="X44" i="18"/>
  <c r="X48" i="18"/>
  <c r="X64" i="18"/>
  <c r="X46" i="18"/>
  <c r="X65" i="18"/>
  <c r="X47" i="18"/>
  <c r="X54" i="18"/>
  <c r="X45" i="18"/>
  <c r="X60" i="18"/>
  <c r="K48" i="18"/>
  <c r="K32" i="18"/>
  <c r="K34" i="18"/>
  <c r="K42" i="18"/>
  <c r="K38" i="18"/>
  <c r="K51" i="18"/>
  <c r="K54" i="18"/>
  <c r="K43" i="18"/>
  <c r="K50" i="18"/>
  <c r="K33" i="18"/>
  <c r="K46" i="18"/>
  <c r="K53" i="18"/>
  <c r="K52" i="18"/>
  <c r="K45" i="18"/>
  <c r="K28" i="18"/>
  <c r="K57" i="18"/>
  <c r="K39" i="18"/>
  <c r="K30" i="18"/>
  <c r="K31" i="18"/>
  <c r="K29" i="18"/>
  <c r="K47" i="18"/>
  <c r="K41" i="18"/>
  <c r="K56" i="18"/>
  <c r="K37" i="18"/>
  <c r="K40" i="18"/>
  <c r="K44" i="18"/>
  <c r="K35" i="18"/>
  <c r="K55" i="18"/>
  <c r="K36" i="18"/>
  <c r="K49" i="18"/>
  <c r="V48" i="18"/>
  <c r="V45" i="18"/>
  <c r="V49" i="18"/>
  <c r="V47" i="18"/>
  <c r="V57" i="18"/>
  <c r="V59" i="18"/>
  <c r="V64" i="18"/>
  <c r="V54" i="18"/>
  <c r="V50" i="18"/>
  <c r="V58" i="18"/>
  <c r="V66" i="18"/>
  <c r="V51" i="18"/>
  <c r="V46" i="18"/>
  <c r="V60" i="18"/>
  <c r="V41" i="18"/>
  <c r="V61" i="18"/>
  <c r="V53" i="18"/>
  <c r="V65" i="18"/>
  <c r="V39" i="18"/>
  <c r="V40" i="18"/>
  <c r="V52" i="18"/>
  <c r="V42" i="18"/>
  <c r="V55" i="18"/>
  <c r="V44" i="18"/>
  <c r="V63" i="18"/>
  <c r="V43" i="18"/>
  <c r="V67" i="18"/>
  <c r="V62" i="18"/>
  <c r="V56" i="18"/>
  <c r="AF60" i="18"/>
  <c r="AF66" i="18"/>
  <c r="AF61" i="18"/>
  <c r="AF50" i="18"/>
  <c r="AF49" i="18"/>
  <c r="AF62" i="18"/>
  <c r="AF51" i="18"/>
  <c r="AF63" i="18"/>
  <c r="AF57" i="18"/>
  <c r="AF52" i="18"/>
  <c r="AF67" i="18"/>
  <c r="AF58" i="18"/>
  <c r="AF55" i="18"/>
  <c r="AF59" i="18"/>
  <c r="AF65" i="18"/>
  <c r="AF54" i="18"/>
  <c r="AF53" i="18"/>
  <c r="AF56" i="18"/>
  <c r="AF64" i="18"/>
  <c r="AL63" i="18"/>
  <c r="AL65" i="18"/>
  <c r="AL57" i="18"/>
  <c r="AL58" i="18"/>
  <c r="AL64" i="18"/>
  <c r="AL59" i="18"/>
  <c r="AL60" i="18"/>
  <c r="AL67" i="18"/>
  <c r="AL56" i="18"/>
  <c r="AL62" i="18"/>
  <c r="AL55" i="18"/>
  <c r="AL66" i="18"/>
  <c r="AL61" i="18"/>
  <c r="AK59" i="18"/>
  <c r="AK60" i="18"/>
  <c r="AK61" i="18"/>
  <c r="AK55" i="18"/>
  <c r="AK54" i="18"/>
  <c r="AK67" i="18"/>
  <c r="AK56" i="18"/>
  <c r="AK64" i="18"/>
  <c r="AK57" i="18"/>
  <c r="AK62" i="18"/>
  <c r="AK65" i="18"/>
  <c r="AK66" i="18"/>
  <c r="AK58" i="18"/>
  <c r="AK63" i="18"/>
  <c r="R38" i="18"/>
  <c r="R37" i="18"/>
  <c r="R52" i="18"/>
  <c r="R49" i="18"/>
  <c r="R63" i="18"/>
  <c r="R41" i="18"/>
  <c r="R35" i="18"/>
  <c r="R36" i="18"/>
  <c r="R47" i="18"/>
  <c r="R53" i="18"/>
  <c r="R50" i="18"/>
  <c r="R43" i="18"/>
  <c r="R48" i="18"/>
  <c r="R62" i="18"/>
  <c r="R46" i="18"/>
  <c r="R42" i="18"/>
  <c r="R61" i="18"/>
  <c r="R56" i="18"/>
  <c r="R58" i="18"/>
  <c r="R57" i="18"/>
  <c r="R59" i="18"/>
  <c r="R54" i="18"/>
  <c r="R39" i="18"/>
  <c r="R55" i="18"/>
  <c r="R44" i="18"/>
  <c r="R45" i="18"/>
  <c r="R51" i="18"/>
  <c r="R64" i="18"/>
  <c r="R60" i="18"/>
  <c r="R40" i="18"/>
  <c r="AJ67" i="18"/>
  <c r="AJ64" i="18"/>
  <c r="AJ63" i="18"/>
  <c r="AJ57" i="18"/>
  <c r="AJ58" i="18"/>
  <c r="AJ61" i="18"/>
  <c r="AJ66" i="18"/>
  <c r="AJ62" i="18"/>
  <c r="AJ54" i="18"/>
  <c r="AJ59" i="18"/>
  <c r="AJ56" i="18"/>
  <c r="AJ65" i="18"/>
  <c r="AJ55" i="18"/>
  <c r="AJ53" i="18"/>
  <c r="AJ60" i="18"/>
  <c r="AC55" i="18"/>
  <c r="AC47" i="18"/>
  <c r="AC46" i="18"/>
  <c r="AC56" i="18"/>
  <c r="AC59" i="18"/>
  <c r="AC49" i="18"/>
  <c r="AC54" i="18"/>
  <c r="AC48" i="18"/>
  <c r="AC64" i="18"/>
  <c r="AC60" i="18"/>
  <c r="AC51" i="18"/>
  <c r="AC63" i="18"/>
  <c r="AC52" i="18"/>
  <c r="AC66" i="18"/>
  <c r="AC50" i="18"/>
  <c r="AC53" i="18"/>
  <c r="AC67" i="18"/>
  <c r="AC57" i="18"/>
  <c r="AC58" i="18"/>
  <c r="AC61" i="18"/>
  <c r="AC62" i="18"/>
  <c r="AC65" i="18"/>
  <c r="Q37" i="18"/>
  <c r="Q58" i="18"/>
  <c r="Q61" i="18"/>
  <c r="Q42" i="18"/>
  <c r="Q39" i="18"/>
  <c r="Q53" i="18"/>
  <c r="Q36" i="18"/>
  <c r="Q48" i="18"/>
  <c r="Q56" i="18"/>
  <c r="Q60" i="18"/>
  <c r="Q55" i="18"/>
  <c r="Q43" i="18"/>
  <c r="Q49" i="18"/>
  <c r="Q46" i="18"/>
  <c r="Q38" i="18"/>
  <c r="Q35" i="18"/>
  <c r="Q47" i="18"/>
  <c r="Q45" i="18"/>
  <c r="Q40" i="18"/>
  <c r="Q57" i="18"/>
  <c r="Q44" i="18"/>
  <c r="Q41" i="18"/>
  <c r="Q63" i="18"/>
  <c r="Q59" i="18"/>
  <c r="Q51" i="18"/>
  <c r="Q50" i="18"/>
  <c r="Q62" i="18"/>
  <c r="Q54" i="18"/>
  <c r="Q52" i="18"/>
  <c r="Q34" i="18"/>
  <c r="AI55" i="18"/>
  <c r="AI56" i="18"/>
  <c r="AI61" i="18"/>
  <c r="AI62" i="18"/>
  <c r="AI64" i="18"/>
  <c r="AI67" i="18"/>
  <c r="AI52" i="18"/>
  <c r="AI63" i="18"/>
  <c r="AI53" i="18"/>
  <c r="AI60" i="18"/>
  <c r="AI65" i="18"/>
  <c r="AI66" i="18"/>
  <c r="AI57" i="18"/>
  <c r="AI54" i="18"/>
  <c r="AI58" i="18"/>
  <c r="AI59" i="18"/>
  <c r="J38" i="18"/>
  <c r="J39" i="18"/>
  <c r="J43" i="18"/>
  <c r="J55" i="18"/>
  <c r="J40" i="18"/>
  <c r="J46" i="18"/>
  <c r="J50" i="18"/>
  <c r="J33" i="18"/>
  <c r="J29" i="18"/>
  <c r="J36" i="18"/>
  <c r="J34" i="18"/>
  <c r="J41" i="18"/>
  <c r="J53" i="18"/>
  <c r="J30" i="18"/>
  <c r="J42" i="18"/>
  <c r="J54" i="18"/>
  <c r="J52" i="18"/>
  <c r="J27" i="18"/>
  <c r="J37" i="18"/>
  <c r="J51" i="18"/>
  <c r="J47" i="18"/>
  <c r="J31" i="18"/>
  <c r="J28" i="18"/>
  <c r="J45" i="18"/>
  <c r="J35" i="18"/>
  <c r="J48" i="18"/>
  <c r="J49" i="18"/>
  <c r="J56" i="18"/>
  <c r="J32" i="18"/>
  <c r="J44" i="18"/>
  <c r="P45" i="18"/>
  <c r="P39" i="18"/>
  <c r="P48" i="18"/>
  <c r="P49" i="18"/>
  <c r="P41" i="18"/>
  <c r="P62" i="18"/>
  <c r="P53" i="18"/>
  <c r="P46" i="18"/>
  <c r="P47" i="18"/>
  <c r="P33" i="18"/>
  <c r="P52" i="18"/>
  <c r="P55" i="18"/>
  <c r="P51" i="18"/>
  <c r="P36" i="18"/>
  <c r="P42" i="18"/>
  <c r="P35" i="18"/>
  <c r="P57" i="18"/>
  <c r="P54" i="18"/>
  <c r="P37" i="18"/>
  <c r="P43" i="18"/>
  <c r="P61" i="18"/>
  <c r="P44" i="18"/>
  <c r="P50" i="18"/>
  <c r="P56" i="18"/>
  <c r="P34" i="18"/>
  <c r="P38" i="18"/>
  <c r="P58" i="18"/>
  <c r="P60" i="18"/>
  <c r="P40" i="18"/>
  <c r="P59" i="18"/>
  <c r="Z44" i="18"/>
  <c r="Z43" i="18"/>
  <c r="Z54" i="18"/>
  <c r="Z66" i="18"/>
  <c r="Z58" i="18"/>
  <c r="Z67" i="18"/>
  <c r="Z47" i="18"/>
  <c r="Z46" i="18"/>
  <c r="Z45" i="18"/>
  <c r="Z50" i="18"/>
  <c r="Z48" i="18"/>
  <c r="Z59" i="18"/>
  <c r="Z56" i="18"/>
  <c r="Z62" i="18"/>
  <c r="Z57" i="18"/>
  <c r="Z49" i="18"/>
  <c r="Z61" i="18"/>
  <c r="Z60" i="18"/>
  <c r="Z64" i="18"/>
  <c r="Z63" i="18"/>
  <c r="Z53" i="18"/>
  <c r="Z65" i="18"/>
  <c r="Z51" i="18"/>
  <c r="Z52" i="18"/>
  <c r="Z55" i="18"/>
  <c r="M42" i="18"/>
  <c r="M53" i="18"/>
  <c r="M37" i="18"/>
  <c r="M46" i="18"/>
  <c r="M30" i="18"/>
  <c r="M49" i="18"/>
  <c r="M31" i="18"/>
  <c r="M55" i="18"/>
  <c r="M32" i="18"/>
  <c r="M54" i="18"/>
  <c r="M43" i="18"/>
  <c r="M51" i="18"/>
  <c r="M48" i="18"/>
  <c r="M52" i="18"/>
  <c r="M33" i="18"/>
  <c r="M36" i="18"/>
  <c r="M34" i="18"/>
  <c r="M45" i="18"/>
  <c r="M58" i="18"/>
  <c r="M44" i="18"/>
  <c r="M47" i="18"/>
  <c r="M40" i="18"/>
  <c r="M39" i="18"/>
  <c r="M57" i="18"/>
  <c r="M59" i="18"/>
  <c r="M35" i="18"/>
  <c r="M50" i="18"/>
  <c r="M38" i="18"/>
  <c r="M56" i="18"/>
  <c r="M41" i="18"/>
  <c r="L43" i="18"/>
  <c r="L58" i="18"/>
  <c r="L35" i="18"/>
  <c r="L31" i="18"/>
  <c r="L46" i="18"/>
  <c r="L40" i="18"/>
  <c r="L54" i="18"/>
  <c r="L51" i="18"/>
  <c r="L42" i="18"/>
  <c r="L45" i="18"/>
  <c r="L52" i="18"/>
  <c r="L36" i="18"/>
  <c r="L30" i="18"/>
  <c r="L37" i="18"/>
  <c r="L29" i="18"/>
  <c r="L56" i="18"/>
  <c r="L48" i="18"/>
  <c r="L57" i="18"/>
  <c r="L33" i="18"/>
  <c r="L39" i="18"/>
  <c r="L53" i="18"/>
  <c r="L55" i="18"/>
  <c r="L34" i="18"/>
  <c r="L38" i="18"/>
  <c r="L49" i="18"/>
  <c r="L44" i="18"/>
  <c r="L32" i="18"/>
  <c r="L50" i="18"/>
  <c r="L41" i="18"/>
  <c r="L47" i="18"/>
  <c r="W42" i="18"/>
  <c r="W49" i="18"/>
  <c r="W50" i="18"/>
  <c r="W51" i="18"/>
  <c r="W40" i="18"/>
  <c r="W47" i="18"/>
  <c r="W43" i="18"/>
  <c r="W53" i="18"/>
  <c r="W59" i="18"/>
  <c r="W67" i="18"/>
  <c r="W48" i="18"/>
  <c r="W61" i="18"/>
  <c r="W60" i="18"/>
  <c r="W62" i="18"/>
  <c r="W52" i="18"/>
  <c r="W54" i="18"/>
  <c r="W65" i="18"/>
  <c r="W55" i="18"/>
  <c r="W63" i="18"/>
  <c r="W64" i="18"/>
  <c r="W44" i="18"/>
  <c r="W41" i="18"/>
  <c r="W56" i="18"/>
  <c r="W57" i="18"/>
  <c r="W46" i="18"/>
  <c r="W66" i="18"/>
  <c r="W58" i="18"/>
  <c r="W45" i="18"/>
  <c r="U40" i="18"/>
  <c r="U39" i="18"/>
  <c r="U50" i="18"/>
  <c r="U42" i="18"/>
  <c r="U67" i="18"/>
  <c r="U63" i="18"/>
  <c r="U62" i="18"/>
  <c r="U57" i="18"/>
  <c r="U66" i="18"/>
  <c r="U43" i="18"/>
  <c r="U46" i="18"/>
  <c r="U64" i="18"/>
  <c r="U55" i="18"/>
  <c r="U44" i="18"/>
  <c r="U56" i="18"/>
  <c r="U54" i="18"/>
  <c r="U53" i="18"/>
  <c r="U60" i="18"/>
  <c r="U49" i="18"/>
  <c r="U58" i="18"/>
  <c r="U52" i="18"/>
  <c r="U65" i="18"/>
  <c r="U51" i="18"/>
  <c r="U45" i="18"/>
  <c r="U41" i="18"/>
  <c r="U47" i="18"/>
  <c r="U59" i="18"/>
  <c r="U61" i="18"/>
  <c r="U48" i="18"/>
  <c r="U38" i="18"/>
  <c r="AE51" i="18"/>
  <c r="AE64" i="18"/>
  <c r="AE66" i="18"/>
  <c r="AE50" i="18"/>
  <c r="AE60" i="18"/>
  <c r="AE53" i="18"/>
  <c r="AE65" i="18"/>
  <c r="AE54" i="18"/>
  <c r="AE57" i="18"/>
  <c r="AE55" i="18"/>
  <c r="AE58" i="18"/>
  <c r="AE63" i="18"/>
  <c r="AE48" i="18"/>
  <c r="AE52" i="18"/>
  <c r="AE61" i="18"/>
  <c r="AE49" i="18"/>
  <c r="AE67" i="18"/>
  <c r="AE62" i="18"/>
  <c r="AE56" i="18"/>
  <c r="AE59" i="18"/>
  <c r="S64" i="18"/>
  <c r="S60" i="18"/>
  <c r="S52" i="18"/>
  <c r="S42" i="18"/>
  <c r="S56" i="18"/>
  <c r="S53" i="18"/>
  <c r="S37" i="18"/>
  <c r="S40" i="18"/>
  <c r="S44" i="18"/>
  <c r="S61" i="18"/>
  <c r="S38" i="18"/>
  <c r="S63" i="18"/>
  <c r="S45" i="18"/>
  <c r="S50" i="18"/>
  <c r="S57" i="18"/>
  <c r="S62" i="18"/>
  <c r="S43" i="18"/>
  <c r="S41" i="18"/>
  <c r="S46" i="18"/>
  <c r="S49" i="18"/>
  <c r="S48" i="18"/>
  <c r="S58" i="18"/>
  <c r="S36" i="18"/>
  <c r="S55" i="18"/>
  <c r="S47" i="18"/>
  <c r="S51" i="18"/>
  <c r="S59" i="18"/>
  <c r="S65" i="18"/>
  <c r="S54" i="18"/>
  <c r="S39" i="18"/>
  <c r="AB58" i="18"/>
  <c r="AB52" i="18"/>
  <c r="AB64" i="18"/>
  <c r="AB55" i="18"/>
  <c r="AB53" i="18"/>
  <c r="AB65" i="18"/>
  <c r="AB54" i="18"/>
  <c r="AB59" i="18"/>
  <c r="AB56" i="18"/>
  <c r="AB57" i="18"/>
  <c r="AB49" i="18"/>
  <c r="AB60" i="18"/>
  <c r="AB62" i="18"/>
  <c r="AB63" i="18"/>
  <c r="AB47" i="18"/>
  <c r="AB66" i="18"/>
  <c r="AB51" i="18"/>
  <c r="AB67" i="18"/>
  <c r="AB50" i="18"/>
  <c r="AB48" i="18"/>
  <c r="AB46" i="18"/>
  <c r="AB45" i="18"/>
  <c r="AB61" i="18"/>
  <c r="AH64" i="18"/>
  <c r="AH66" i="18"/>
  <c r="AH67" i="18"/>
  <c r="AH65" i="18"/>
  <c r="AH57" i="18"/>
  <c r="AH51" i="18"/>
  <c r="AH58" i="18"/>
  <c r="AH55" i="18"/>
  <c r="AH56" i="18"/>
  <c r="AH63" i="18"/>
  <c r="AH54" i="18"/>
  <c r="AH61" i="18"/>
  <c r="AH53" i="18"/>
  <c r="AH60" i="18"/>
  <c r="AH59" i="18"/>
  <c r="AH62" i="18"/>
  <c r="AH52" i="18"/>
  <c r="AA61" i="18"/>
  <c r="AA48" i="18"/>
  <c r="AA60" i="18"/>
  <c r="AA58" i="18"/>
  <c r="AA54" i="18"/>
  <c r="AA45" i="18"/>
  <c r="AA63" i="18"/>
  <c r="AA51" i="18"/>
  <c r="AA46" i="18"/>
  <c r="AA62" i="18"/>
  <c r="AA50" i="18"/>
  <c r="AA59" i="18"/>
  <c r="AA55" i="18"/>
  <c r="AA65" i="18"/>
  <c r="AA52" i="18"/>
  <c r="AA64" i="18"/>
  <c r="AA53" i="18"/>
  <c r="AA49" i="18"/>
  <c r="AA47" i="18"/>
  <c r="AA56" i="18"/>
  <c r="AA57" i="18"/>
  <c r="AA44" i="18"/>
  <c r="AA67" i="18"/>
  <c r="AA66" i="18"/>
  <c r="O52" i="18"/>
  <c r="O47" i="18"/>
  <c r="O57" i="18"/>
  <c r="O34" i="18"/>
  <c r="O44" i="18"/>
  <c r="O56" i="18"/>
  <c r="O53" i="18"/>
  <c r="O61" i="18"/>
  <c r="O45" i="18"/>
  <c r="O41" i="18"/>
  <c r="O37" i="18"/>
  <c r="O54" i="18"/>
  <c r="O35" i="18"/>
  <c r="O58" i="18"/>
  <c r="O39" i="18"/>
  <c r="O46" i="18"/>
  <c r="O33" i="18"/>
  <c r="O51" i="18"/>
  <c r="O50" i="18"/>
  <c r="O49" i="18"/>
  <c r="O38" i="18"/>
  <c r="O42" i="18"/>
  <c r="O43" i="18"/>
  <c r="O32" i="18"/>
  <c r="O40" i="18"/>
  <c r="O55" i="18"/>
  <c r="O60" i="18"/>
  <c r="O48" i="18"/>
  <c r="O36" i="18"/>
  <c r="O59" i="18"/>
  <c r="AG50" i="18"/>
  <c r="AG52" i="18"/>
  <c r="AG61" i="18"/>
  <c r="AG67" i="18"/>
  <c r="AG62" i="18"/>
  <c r="AG54" i="18"/>
  <c r="AG66" i="18"/>
  <c r="AG64" i="18"/>
  <c r="AG55" i="18"/>
  <c r="AG60" i="18"/>
  <c r="AG56" i="18"/>
  <c r="AG57" i="18"/>
  <c r="AG51" i="18"/>
  <c r="AG58" i="18"/>
  <c r="AG53" i="18"/>
  <c r="AG63" i="18"/>
  <c r="AG59" i="18"/>
  <c r="AG65" i="18"/>
  <c r="N31" i="18"/>
  <c r="N50" i="18"/>
  <c r="N59" i="18"/>
  <c r="N41" i="18"/>
  <c r="N43" i="18"/>
  <c r="N51" i="18"/>
  <c r="N53" i="18"/>
  <c r="N60" i="18"/>
  <c r="N46" i="18"/>
  <c r="N48" i="18"/>
  <c r="N42" i="18"/>
  <c r="N45" i="18"/>
  <c r="N55" i="18"/>
  <c r="N33" i="18"/>
  <c r="N54" i="18"/>
  <c r="N36" i="18"/>
  <c r="N49" i="18"/>
  <c r="N34" i="18"/>
  <c r="N57" i="18"/>
  <c r="N58" i="18"/>
  <c r="N39" i="18"/>
  <c r="N37" i="18"/>
  <c r="N47" i="18"/>
  <c r="N40" i="18"/>
  <c r="N56" i="18"/>
  <c r="N38" i="18"/>
  <c r="N52" i="18"/>
  <c r="N32" i="18"/>
  <c r="N44" i="18"/>
  <c r="N35" i="18"/>
  <c r="H31" i="22"/>
  <c r="J23" i="9"/>
  <c r="Y28" i="29"/>
  <c r="Y10" i="6"/>
  <c r="V28" i="29"/>
  <c r="Y9" i="6"/>
  <c r="S28" i="29"/>
  <c r="Y8" i="6"/>
  <c r="AN26" i="18"/>
  <c r="AN62" i="18"/>
  <c r="AN60" i="18"/>
  <c r="AN59" i="18"/>
  <c r="AN65" i="18"/>
  <c r="AN64" i="18"/>
  <c r="AN66" i="18"/>
  <c r="AN63" i="18"/>
  <c r="AN61" i="18"/>
  <c r="AN67" i="18"/>
  <c r="AN55" i="18"/>
  <c r="AN57" i="18"/>
  <c r="AN40" i="18"/>
  <c r="AN56" i="18"/>
  <c r="AN58" i="18"/>
  <c r="AN46" i="18"/>
  <c r="AN45" i="18"/>
  <c r="AN38" i="18"/>
  <c r="AN37" i="18"/>
  <c r="AN36" i="18"/>
  <c r="AN48" i="18"/>
  <c r="AN29" i="18"/>
  <c r="AN52" i="18"/>
  <c r="AN35" i="18"/>
  <c r="AN32" i="18"/>
  <c r="AN34" i="18"/>
  <c r="AN47" i="18"/>
  <c r="AN44" i="18"/>
  <c r="AN28" i="18"/>
  <c r="AN31" i="18"/>
  <c r="AN30" i="18"/>
  <c r="AN43" i="18"/>
  <c r="AN27" i="18"/>
  <c r="AN49" i="18"/>
  <c r="AN41" i="18"/>
  <c r="AN39" i="18"/>
  <c r="AN53" i="18"/>
  <c r="AN42" i="18"/>
  <c r="AN33" i="18"/>
  <c r="AN51" i="18"/>
  <c r="AN54" i="18"/>
  <c r="AN50" i="18"/>
  <c r="S23" i="9"/>
  <c r="AT23" i="9"/>
  <c r="AK23" i="9"/>
  <c r="M23" i="9"/>
  <c r="AH23" i="9"/>
  <c r="AN23" i="9"/>
  <c r="AB23" i="9"/>
  <c r="AQ23" i="9"/>
  <c r="AE23" i="9"/>
  <c r="V23" i="9"/>
  <c r="Y23" i="9"/>
  <c r="P23" i="9"/>
  <c r="S31" i="29"/>
  <c r="T28" i="29"/>
  <c r="V31" i="29"/>
  <c r="W28" i="29"/>
  <c r="Y31" i="29"/>
  <c r="Z28" i="29"/>
  <c r="CV23" i="9"/>
  <c r="BL23" i="9"/>
  <c r="BU23" i="9"/>
  <c r="BI23" i="9"/>
  <c r="CP23" i="9"/>
  <c r="CM23" i="9"/>
  <c r="CG23" i="9"/>
  <c r="AW23" i="9"/>
  <c r="CJ23" i="9"/>
  <c r="BO23" i="9"/>
  <c r="BX23" i="9"/>
  <c r="BC23" i="9"/>
  <c r="AZ23" i="9"/>
  <c r="BF23" i="9"/>
  <c r="CD23" i="9"/>
  <c r="CA23" i="9"/>
  <c r="CS23" i="9"/>
  <c r="BR23" i="9"/>
  <c r="E20" i="15"/>
  <c r="B24" i="15"/>
  <c r="T21" i="29"/>
  <c r="T26" i="29"/>
  <c r="S33" i="29"/>
  <c r="W8" i="6"/>
  <c r="S34" i="29"/>
  <c r="T24" i="29"/>
  <c r="T22" i="29"/>
  <c r="T20" i="29"/>
  <c r="T23" i="29"/>
  <c r="T25" i="29"/>
  <c r="T27" i="29"/>
  <c r="W26" i="29"/>
  <c r="V33" i="29"/>
  <c r="W9" i="6"/>
  <c r="W23" i="29"/>
  <c r="W24" i="29"/>
  <c r="W20" i="29"/>
  <c r="W27" i="29"/>
  <c r="W21" i="29"/>
  <c r="W22" i="29"/>
  <c r="W25" i="29"/>
  <c r="V34" i="29"/>
  <c r="Z22" i="29"/>
  <c r="Z27" i="29"/>
  <c r="Z26" i="29"/>
  <c r="Z24" i="29"/>
  <c r="Y33" i="29"/>
  <c r="W10" i="6"/>
  <c r="Y34" i="29"/>
  <c r="Z20" i="29"/>
  <c r="Z21" i="29"/>
  <c r="Z25" i="29"/>
  <c r="Z23" i="29"/>
  <c r="AK28" i="29"/>
  <c r="Y14" i="6"/>
  <c r="AN28" i="29"/>
  <c r="Y15" i="6"/>
  <c r="L2" i="15"/>
  <c r="T31" i="29"/>
  <c r="AB28" i="29"/>
  <c r="Y11" i="6"/>
  <c r="W31" i="29"/>
  <c r="AH28" i="29"/>
  <c r="Y13" i="6"/>
  <c r="AE28" i="29"/>
  <c r="Y12" i="6"/>
  <c r="Z31" i="29"/>
  <c r="B25" i="15"/>
  <c r="AQ28" i="29"/>
  <c r="Y16" i="6"/>
  <c r="AW28" i="29"/>
  <c r="BO28" i="29"/>
  <c r="Y24" i="6"/>
  <c r="BU28" i="29"/>
  <c r="Y26" i="6"/>
  <c r="AE31" i="29"/>
  <c r="AF28" i="29"/>
  <c r="AH31" i="29"/>
  <c r="AI28" i="29"/>
  <c r="BF28" i="29"/>
  <c r="Y21" i="6"/>
  <c r="AZ28" i="29"/>
  <c r="Y19" i="6"/>
  <c r="BL28" i="29"/>
  <c r="Y23" i="6"/>
  <c r="CS28" i="29"/>
  <c r="Y34" i="6"/>
  <c r="AT28" i="29"/>
  <c r="Y17" i="6"/>
  <c r="AB31" i="29"/>
  <c r="AC28" i="29"/>
  <c r="CJ28" i="29"/>
  <c r="Y31" i="6"/>
  <c r="BC28" i="29"/>
  <c r="Y20" i="6"/>
  <c r="AN31" i="29"/>
  <c r="CD28" i="29"/>
  <c r="Y29" i="6"/>
  <c r="CA28" i="29"/>
  <c r="CG28" i="29"/>
  <c r="Y30" i="6"/>
  <c r="BI28" i="29"/>
  <c r="Y22" i="6"/>
  <c r="CV28" i="29"/>
  <c r="Y35" i="6"/>
  <c r="CM28" i="29"/>
  <c r="Y32" i="6"/>
  <c r="BX28" i="29"/>
  <c r="Y27" i="6"/>
  <c r="CP28" i="29"/>
  <c r="Y33" i="6"/>
  <c r="BR28" i="29"/>
  <c r="Y25" i="6"/>
  <c r="AQ31" i="29"/>
  <c r="AK31" i="29"/>
  <c r="AL28" i="29"/>
  <c r="B26" i="15"/>
  <c r="AW31" i="29"/>
  <c r="AX23" i="29"/>
  <c r="Y18" i="6"/>
  <c r="CA31" i="29"/>
  <c r="CB27" i="29"/>
  <c r="Y28" i="6"/>
  <c r="AW33" i="29"/>
  <c r="W18" i="6"/>
  <c r="CS31" i="29"/>
  <c r="CT28" i="29"/>
  <c r="BX31" i="29"/>
  <c r="BY28" i="29"/>
  <c r="AQ33" i="29"/>
  <c r="W16" i="6"/>
  <c r="AR22" i="29"/>
  <c r="AQ34" i="29"/>
  <c r="AR25" i="29"/>
  <c r="AR24" i="29"/>
  <c r="AR23" i="29"/>
  <c r="AR27" i="29"/>
  <c r="AR21" i="29"/>
  <c r="AR26" i="29"/>
  <c r="AR20" i="29"/>
  <c r="BU31" i="29"/>
  <c r="BV28" i="29"/>
  <c r="CJ31" i="29"/>
  <c r="CK28" i="29"/>
  <c r="CV31" i="29"/>
  <c r="CW28" i="29"/>
  <c r="AR28" i="29"/>
  <c r="BI31" i="29"/>
  <c r="BJ28" i="29"/>
  <c r="CD31" i="29"/>
  <c r="AZ31" i="29"/>
  <c r="BA28" i="29"/>
  <c r="AC27" i="29"/>
  <c r="AC25" i="29"/>
  <c r="AC20" i="29"/>
  <c r="AC23" i="29"/>
  <c r="AC21" i="29"/>
  <c r="AC26" i="29"/>
  <c r="AC22" i="29"/>
  <c r="AB33" i="29"/>
  <c r="W11" i="6"/>
  <c r="AC24" i="29"/>
  <c r="AB34" i="29"/>
  <c r="BO31" i="29"/>
  <c r="BP28" i="29"/>
  <c r="AI22" i="29"/>
  <c r="AH34" i="29"/>
  <c r="AI20" i="29"/>
  <c r="AI26" i="29"/>
  <c r="AH33" i="29"/>
  <c r="W13" i="6"/>
  <c r="AI25" i="29"/>
  <c r="AI27" i="29"/>
  <c r="AI24" i="29"/>
  <c r="AI23" i="29"/>
  <c r="AI21" i="29"/>
  <c r="CM31" i="29"/>
  <c r="CN28" i="29"/>
  <c r="AL26" i="29"/>
  <c r="AL24" i="29"/>
  <c r="AL25" i="29"/>
  <c r="AL23" i="29"/>
  <c r="AK34" i="29"/>
  <c r="AL21" i="29"/>
  <c r="AL22" i="29"/>
  <c r="AL27" i="29"/>
  <c r="AL20" i="29"/>
  <c r="AK33" i="29"/>
  <c r="W14" i="6"/>
  <c r="BR31" i="29"/>
  <c r="BS28" i="29"/>
  <c r="BF31" i="29"/>
  <c r="BG28" i="29"/>
  <c r="BL31" i="29"/>
  <c r="BM28" i="29"/>
  <c r="AT31" i="29"/>
  <c r="AU28" i="29"/>
  <c r="AO27" i="29"/>
  <c r="AN34" i="29"/>
  <c r="AO20" i="29"/>
  <c r="AO25" i="29"/>
  <c r="AO26" i="29"/>
  <c r="AN33" i="29"/>
  <c r="W15" i="6"/>
  <c r="AO23" i="29"/>
  <c r="AO21" i="29"/>
  <c r="AO22" i="29"/>
  <c r="AO24" i="29"/>
  <c r="BC31" i="29"/>
  <c r="BD28" i="29"/>
  <c r="CG31" i="29"/>
  <c r="CH28" i="29"/>
  <c r="AF21" i="29"/>
  <c r="AE33" i="29"/>
  <c r="W12" i="6"/>
  <c r="AF20" i="29"/>
  <c r="AE34" i="29"/>
  <c r="AF24" i="29"/>
  <c r="AF25" i="29"/>
  <c r="AF22" i="29"/>
  <c r="AF26" i="29"/>
  <c r="AF23" i="29"/>
  <c r="AF27" i="29"/>
  <c r="CP31" i="29"/>
  <c r="CQ28" i="29"/>
  <c r="AO28" i="29"/>
  <c r="B27" i="15"/>
  <c r="CB22" i="29"/>
  <c r="CB20" i="29"/>
  <c r="CA33" i="29"/>
  <c r="W28" i="6"/>
  <c r="CB28" i="29"/>
  <c r="CB23" i="29"/>
  <c r="AX21" i="29"/>
  <c r="CB25" i="29"/>
  <c r="CB24" i="29"/>
  <c r="AX26" i="29"/>
  <c r="AX24" i="29"/>
  <c r="AX25" i="29"/>
  <c r="AW34" i="29"/>
  <c r="AX28" i="29"/>
  <c r="AX22" i="29"/>
  <c r="AX20" i="29"/>
  <c r="CB26" i="29"/>
  <c r="CA34" i="29"/>
  <c r="CB21" i="29"/>
  <c r="AX27" i="29"/>
  <c r="AL31" i="29"/>
  <c r="CE21" i="29"/>
  <c r="CE20" i="29"/>
  <c r="CE24" i="29"/>
  <c r="CE26" i="29"/>
  <c r="CE22" i="29"/>
  <c r="CE27" i="29"/>
  <c r="CE23" i="29"/>
  <c r="CD34" i="29"/>
  <c r="CD33" i="29"/>
  <c r="W29" i="6"/>
  <c r="CE25" i="29"/>
  <c r="CN24" i="29"/>
  <c r="CN25" i="29"/>
  <c r="CN26" i="29"/>
  <c r="CN20" i="29"/>
  <c r="CN27" i="29"/>
  <c r="CM34" i="29"/>
  <c r="CN23" i="29"/>
  <c r="CM33" i="29"/>
  <c r="W32" i="6"/>
  <c r="CN22" i="29"/>
  <c r="CN21" i="29"/>
  <c r="BO34" i="29"/>
  <c r="BO33" i="29"/>
  <c r="W24" i="6"/>
  <c r="BP24" i="29"/>
  <c r="BP22" i="29"/>
  <c r="BP20" i="29"/>
  <c r="BP25" i="29"/>
  <c r="BP21" i="29"/>
  <c r="BP27" i="29"/>
  <c r="BP26" i="29"/>
  <c r="BP23" i="29"/>
  <c r="AR31" i="29"/>
  <c r="AO31" i="29"/>
  <c r="BR34" i="29"/>
  <c r="BS20" i="29"/>
  <c r="BS27" i="29"/>
  <c r="BS24" i="29"/>
  <c r="BR33" i="29"/>
  <c r="W25" i="6"/>
  <c r="BS23" i="29"/>
  <c r="BS22" i="29"/>
  <c r="BS21" i="29"/>
  <c r="BS25" i="29"/>
  <c r="BS26" i="29"/>
  <c r="BG23" i="29"/>
  <c r="BG26" i="29"/>
  <c r="BG21" i="29"/>
  <c r="BG27" i="29"/>
  <c r="BG24" i="29"/>
  <c r="BG25" i="29"/>
  <c r="BG22" i="29"/>
  <c r="BF33" i="29"/>
  <c r="W21" i="6"/>
  <c r="BF34" i="29"/>
  <c r="BG20" i="29"/>
  <c r="BV27" i="29"/>
  <c r="BV25" i="29"/>
  <c r="BV23" i="29"/>
  <c r="BU34" i="29"/>
  <c r="BV20" i="29"/>
  <c r="BV21" i="29"/>
  <c r="BV22" i="29"/>
  <c r="BV26" i="29"/>
  <c r="BU33" i="29"/>
  <c r="W26" i="6"/>
  <c r="BV24" i="29"/>
  <c r="AF31" i="29"/>
  <c r="BM25" i="29"/>
  <c r="BM26" i="29"/>
  <c r="BM23" i="29"/>
  <c r="BM27" i="29"/>
  <c r="BM22" i="29"/>
  <c r="BL33" i="29"/>
  <c r="W23" i="6"/>
  <c r="BM20" i="29"/>
  <c r="BM24" i="29"/>
  <c r="BL34" i="29"/>
  <c r="BM21" i="29"/>
  <c r="CP33" i="29"/>
  <c r="W33" i="6"/>
  <c r="CQ27" i="29"/>
  <c r="CQ25" i="29"/>
  <c r="CQ22" i="29"/>
  <c r="CQ20" i="29"/>
  <c r="CQ23" i="29"/>
  <c r="CQ26" i="29"/>
  <c r="CP34" i="29"/>
  <c r="CQ24" i="29"/>
  <c r="CQ21" i="29"/>
  <c r="CH25" i="29"/>
  <c r="CH20" i="29"/>
  <c r="CH27" i="29"/>
  <c r="CG34" i="29"/>
  <c r="CH22" i="29"/>
  <c r="CH26" i="29"/>
  <c r="CG33" i="29"/>
  <c r="W30" i="6"/>
  <c r="CH23" i="29"/>
  <c r="CH21" i="29"/>
  <c r="CH24" i="29"/>
  <c r="BJ21" i="29"/>
  <c r="BJ26" i="29"/>
  <c r="BJ27" i="29"/>
  <c r="BJ20" i="29"/>
  <c r="BJ25" i="29"/>
  <c r="BJ22" i="29"/>
  <c r="BI33" i="29"/>
  <c r="W22" i="6"/>
  <c r="BJ24" i="29"/>
  <c r="BI34" i="29"/>
  <c r="BJ23" i="29"/>
  <c r="AI31" i="29"/>
  <c r="BY26" i="29"/>
  <c r="BY27" i="29"/>
  <c r="BY23" i="29"/>
  <c r="BY22" i="29"/>
  <c r="BY21" i="29"/>
  <c r="BY20" i="29"/>
  <c r="BX34" i="29"/>
  <c r="BY25" i="29"/>
  <c r="BX33" i="29"/>
  <c r="W27" i="6"/>
  <c r="BY24" i="29"/>
  <c r="CK22" i="29"/>
  <c r="CJ33" i="29"/>
  <c r="W31" i="6"/>
  <c r="CK24" i="29"/>
  <c r="CK27" i="29"/>
  <c r="CK26" i="29"/>
  <c r="CK21" i="29"/>
  <c r="CK20" i="29"/>
  <c r="CJ34" i="29"/>
  <c r="CK25" i="29"/>
  <c r="CK23" i="29"/>
  <c r="BD21" i="29"/>
  <c r="BD25" i="29"/>
  <c r="BD26" i="29"/>
  <c r="BD23" i="29"/>
  <c r="BC33" i="29"/>
  <c r="W20" i="6"/>
  <c r="BD24" i="29"/>
  <c r="BC34" i="29"/>
  <c r="BD22" i="29"/>
  <c r="BD27" i="29"/>
  <c r="BD20" i="29"/>
  <c r="BA22" i="29"/>
  <c r="BA23" i="29"/>
  <c r="AZ33" i="29"/>
  <c r="W19" i="6"/>
  <c r="BA24" i="29"/>
  <c r="BA27" i="29"/>
  <c r="BA21" i="29"/>
  <c r="BA20" i="29"/>
  <c r="AZ34" i="29"/>
  <c r="BA26" i="29"/>
  <c r="BA25" i="29"/>
  <c r="CW22" i="29"/>
  <c r="CW20" i="29"/>
  <c r="CW21" i="29"/>
  <c r="CW26" i="29"/>
  <c r="CW27" i="29"/>
  <c r="CV33" i="29"/>
  <c r="W35" i="6"/>
  <c r="CW24" i="29"/>
  <c r="CV34" i="29"/>
  <c r="CW23" i="29"/>
  <c r="CW25" i="29"/>
  <c r="AU20" i="29"/>
  <c r="AU25" i="29"/>
  <c r="AU22" i="29"/>
  <c r="AU27" i="29"/>
  <c r="AU21" i="29"/>
  <c r="AU26" i="29"/>
  <c r="AU24" i="29"/>
  <c r="AT33" i="29"/>
  <c r="W17" i="6"/>
  <c r="AT34" i="29"/>
  <c r="AU23" i="29"/>
  <c r="AC31" i="29"/>
  <c r="CE28" i="29"/>
  <c r="CT21" i="29"/>
  <c r="CS34" i="29"/>
  <c r="CT20" i="29"/>
  <c r="CT25" i="29"/>
  <c r="CT24" i="29"/>
  <c r="CT22" i="29"/>
  <c r="CT26" i="29"/>
  <c r="CT27" i="29"/>
  <c r="CT23" i="29"/>
  <c r="CS33" i="29"/>
  <c r="W34" i="6"/>
  <c r="B28" i="15"/>
  <c r="AX31" i="29"/>
  <c r="CB31" i="29"/>
  <c r="CN31" i="29"/>
  <c r="BV31" i="29"/>
  <c r="BA31" i="29"/>
  <c r="CW31" i="29"/>
  <c r="BJ31" i="29"/>
  <c r="BM31" i="29"/>
  <c r="CE31" i="29"/>
  <c r="AU31" i="29"/>
  <c r="BP31" i="29"/>
  <c r="BY31" i="29"/>
  <c r="BD31" i="29"/>
  <c r="CQ31" i="29"/>
  <c r="BS31" i="29"/>
  <c r="BG31" i="29"/>
  <c r="CK31" i="29"/>
  <c r="CT31" i="29"/>
  <c r="CH31" i="29"/>
  <c r="B29" i="15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V13" i="9"/>
  <c r="CS13" i="9"/>
  <c r="CP13" i="9"/>
  <c r="CM13" i="9"/>
  <c r="CJ13" i="9"/>
  <c r="CG13" i="9"/>
  <c r="CD13" i="9"/>
  <c r="CA13" i="9"/>
  <c r="BX13" i="9"/>
  <c r="BU13" i="9"/>
  <c r="BR13" i="9"/>
  <c r="BO13" i="9"/>
  <c r="BL13" i="9"/>
  <c r="BI13" i="9"/>
  <c r="BF13" i="9"/>
  <c r="BC13" i="9"/>
  <c r="AZ13" i="9"/>
  <c r="AW13" i="9"/>
  <c r="AT13" i="9"/>
  <c r="AQ13" i="9"/>
  <c r="AN13" i="9"/>
  <c r="AK13" i="9"/>
  <c r="AH13" i="9"/>
  <c r="AE13" i="9"/>
  <c r="AB13" i="9"/>
  <c r="Y13" i="9"/>
  <c r="V13" i="9"/>
  <c r="S13" i="9"/>
  <c r="P13" i="9"/>
  <c r="M13" i="9"/>
  <c r="B30" i="15"/>
  <c r="C8" i="6"/>
  <c r="C7" i="6"/>
  <c r="C6" i="6"/>
  <c r="C5" i="6"/>
  <c r="B31" i="15"/>
  <c r="B33" i="15"/>
  <c r="B32" i="15"/>
  <c r="G23" i="9"/>
  <c r="C4" i="6"/>
  <c r="G28" i="9"/>
  <c r="E4" i="6"/>
  <c r="G20" i="9"/>
  <c r="J20" i="9"/>
  <c r="J41" i="9"/>
  <c r="G31" i="9"/>
  <c r="J22" i="9"/>
  <c r="M20" i="9"/>
  <c r="J21" i="9"/>
  <c r="H30" i="9"/>
  <c r="H28" i="9"/>
  <c r="H27" i="9"/>
  <c r="H26" i="9"/>
  <c r="H21" i="9"/>
  <c r="G33" i="9"/>
  <c r="B4" i="6"/>
  <c r="H22" i="9"/>
  <c r="H25" i="9"/>
  <c r="H24" i="9"/>
  <c r="H23" i="9"/>
  <c r="H20" i="9"/>
  <c r="G34" i="9"/>
  <c r="M21" i="9"/>
  <c r="M22" i="9"/>
  <c r="M41" i="9"/>
  <c r="H31" i="9"/>
  <c r="P20" i="9"/>
  <c r="P21" i="9"/>
  <c r="P41" i="9"/>
  <c r="P22" i="9"/>
  <c r="S20" i="9"/>
  <c r="S41" i="9"/>
  <c r="S21" i="9"/>
  <c r="S22" i="9"/>
  <c r="V20" i="9"/>
  <c r="V41" i="9"/>
  <c r="V22" i="9"/>
  <c r="V21" i="9"/>
  <c r="Y20" i="9"/>
  <c r="Y21" i="9"/>
  <c r="Y22" i="9"/>
  <c r="Y41" i="9"/>
  <c r="AB20" i="9"/>
  <c r="AB22" i="9"/>
  <c r="AB21" i="9"/>
  <c r="AB41" i="9"/>
  <c r="AE20" i="9"/>
  <c r="AE41" i="9"/>
  <c r="AE22" i="9"/>
  <c r="AE21" i="9"/>
  <c r="AH20" i="9"/>
  <c r="AH21" i="9"/>
  <c r="AH41" i="9"/>
  <c r="AH22" i="9"/>
  <c r="AK20" i="9"/>
  <c r="AK22" i="9"/>
  <c r="AK41" i="9"/>
  <c r="AK21" i="9"/>
  <c r="AN20" i="9"/>
  <c r="AN41" i="9"/>
  <c r="AN22" i="9"/>
  <c r="AN21" i="9"/>
  <c r="AQ20" i="9"/>
  <c r="AQ41" i="9"/>
  <c r="AQ22" i="9"/>
  <c r="AQ21" i="9"/>
  <c r="AT20" i="9"/>
  <c r="AT41" i="9"/>
  <c r="AT22" i="9"/>
  <c r="AT21" i="9"/>
  <c r="AW20" i="9"/>
  <c r="AW41" i="9"/>
  <c r="AW22" i="9"/>
  <c r="AW21" i="9"/>
  <c r="AZ20" i="9"/>
  <c r="AZ21" i="9"/>
  <c r="AZ41" i="9"/>
  <c r="AZ22" i="9"/>
  <c r="BC20" i="9"/>
  <c r="BC41" i="9"/>
  <c r="BC22" i="9"/>
  <c r="BC21" i="9"/>
  <c r="BF20" i="9"/>
  <c r="BF21" i="9"/>
  <c r="BF22" i="9"/>
  <c r="BF41" i="9"/>
  <c r="BI20" i="9"/>
  <c r="BI41" i="9"/>
  <c r="BI21" i="9"/>
  <c r="BI22" i="9"/>
  <c r="BL20" i="9"/>
  <c r="BL41" i="9"/>
  <c r="BL21" i="9"/>
  <c r="BL22" i="9"/>
  <c r="BO20" i="9"/>
  <c r="BO21" i="9"/>
  <c r="BO41" i="9"/>
  <c r="BO22" i="9"/>
  <c r="BR20" i="9"/>
  <c r="BR41" i="9"/>
  <c r="BR22" i="9"/>
  <c r="BR21" i="9"/>
  <c r="BU20" i="9"/>
  <c r="BU22" i="9"/>
  <c r="BU41" i="9"/>
  <c r="BU21" i="9"/>
  <c r="BX20" i="9"/>
  <c r="BX22" i="9"/>
  <c r="BX41" i="9"/>
  <c r="BX21" i="9"/>
  <c r="CA20" i="9"/>
  <c r="CA22" i="9"/>
  <c r="CA21" i="9"/>
  <c r="CA41" i="9"/>
  <c r="CD20" i="9"/>
  <c r="CD22" i="9"/>
  <c r="CD21" i="9"/>
  <c r="CD41" i="9"/>
  <c r="CG20" i="9"/>
  <c r="CG22" i="9"/>
  <c r="CG21" i="9"/>
  <c r="CG41" i="9"/>
  <c r="CJ20" i="9"/>
  <c r="CJ21" i="9"/>
  <c r="CJ41" i="9"/>
  <c r="CJ22" i="9"/>
  <c r="CM20" i="9"/>
  <c r="CM22" i="9"/>
  <c r="CM21" i="9"/>
  <c r="CM41" i="9"/>
  <c r="CP20" i="9"/>
  <c r="CP21" i="9"/>
  <c r="CP41" i="9"/>
  <c r="CP22" i="9"/>
  <c r="CS20" i="9"/>
  <c r="CV20" i="9"/>
  <c r="CS22" i="9"/>
  <c r="CS21" i="9"/>
  <c r="CS41" i="9"/>
  <c r="CV22" i="9"/>
  <c r="CV21" i="9"/>
  <c r="CV41" i="9"/>
  <c r="G6" i="15" l="1"/>
  <c r="F12" i="15"/>
  <c r="G12" i="15" s="1"/>
  <c r="G11" i="15"/>
  <c r="F15" i="15"/>
  <c r="G15" i="15" s="1"/>
  <c r="F11" i="15"/>
  <c r="F8" i="15"/>
  <c r="G8" i="15"/>
  <c r="F10" i="15"/>
  <c r="G10" i="15" s="1"/>
  <c r="F9" i="15"/>
  <c r="G9" i="15" s="1"/>
  <c r="F7" i="15"/>
  <c r="G7" i="15" s="1"/>
  <c r="AD10" i="19"/>
  <c r="AJ10" i="19"/>
  <c r="Y10" i="19"/>
  <c r="S10" i="19"/>
  <c r="AK10" i="19"/>
  <c r="AE10" i="19"/>
  <c r="Z10" i="19"/>
  <c r="T10" i="19"/>
  <c r="AL10" i="19"/>
  <c r="AF10" i="19"/>
  <c r="AA10" i="19"/>
  <c r="U10" i="19"/>
  <c r="P10" i="19"/>
  <c r="AG10" i="19"/>
  <c r="AB10" i="19"/>
  <c r="V10" i="19"/>
  <c r="Q10" i="19"/>
  <c r="AH10" i="19"/>
  <c r="W10" i="19"/>
  <c r="AC10" i="19"/>
  <c r="AI10" i="19"/>
  <c r="R10" i="19"/>
  <c r="X10" i="19"/>
  <c r="H6" i="15"/>
  <c r="H6" i="19" s="1"/>
  <c r="H14" i="19" s="1"/>
  <c r="H16" i="19" s="1"/>
  <c r="L23" i="31"/>
  <c r="L18" i="31"/>
  <c r="K30" i="31"/>
  <c r="L27" i="31"/>
  <c r="L24" i="31"/>
  <c r="K31" i="31"/>
  <c r="L25" i="31"/>
  <c r="L20" i="31"/>
  <c r="L17" i="31"/>
  <c r="L19" i="31"/>
  <c r="L21" i="31"/>
  <c r="H7" i="15" l="1"/>
  <c r="I6" i="19" s="1"/>
  <c r="I14" i="19" s="1"/>
  <c r="I16" i="19" s="1"/>
  <c r="H12" i="15"/>
  <c r="N6" i="19" s="1"/>
  <c r="H9" i="15"/>
  <c r="K6" i="19" s="1"/>
  <c r="K14" i="19" s="1"/>
  <c r="K16" i="19" s="1"/>
  <c r="H8" i="15"/>
  <c r="J6" i="19" s="1"/>
  <c r="J14" i="19" s="1"/>
  <c r="J16" i="19" s="1"/>
  <c r="H11" i="15"/>
  <c r="M6" i="19" s="1"/>
  <c r="M14" i="19" s="1"/>
  <c r="M16" i="19" s="1"/>
  <c r="H10" i="15"/>
  <c r="L6" i="19" s="1"/>
  <c r="L14" i="19" s="1"/>
  <c r="L16" i="19" s="1"/>
  <c r="V30" i="28" s="1"/>
  <c r="V28" i="28" s="1"/>
  <c r="V30" i="9"/>
  <c r="V28" i="9" s="1"/>
  <c r="J30" i="28"/>
  <c r="J30" i="22"/>
  <c r="J30" i="9"/>
  <c r="P30" i="28"/>
  <c r="P28" i="28" s="1"/>
  <c r="P30" i="9"/>
  <c r="P28" i="9" s="1"/>
  <c r="P30" i="22"/>
  <c r="P28" i="22" s="1"/>
  <c r="M30" i="9"/>
  <c r="M28" i="9" s="1"/>
  <c r="M30" i="22"/>
  <c r="M28" i="22" s="1"/>
  <c r="M30" i="28"/>
  <c r="M28" i="28" s="1"/>
  <c r="AH6" i="19"/>
  <c r="AH14" i="19" s="1"/>
  <c r="AH16" i="19" s="1"/>
  <c r="W6" i="19"/>
  <c r="W14" i="19" s="1"/>
  <c r="W16" i="19" s="1"/>
  <c r="AI6" i="19"/>
  <c r="AI14" i="19" s="1"/>
  <c r="AI16" i="19" s="1"/>
  <c r="X6" i="19"/>
  <c r="X14" i="19" s="1"/>
  <c r="X16" i="19" s="1"/>
  <c r="AJ6" i="19"/>
  <c r="AJ14" i="19" s="1"/>
  <c r="AJ16" i="19" s="1"/>
  <c r="Y6" i="19"/>
  <c r="Y14" i="19" s="1"/>
  <c r="Y16" i="19" s="1"/>
  <c r="AK6" i="19"/>
  <c r="AK14" i="19" s="1"/>
  <c r="AK16" i="19" s="1"/>
  <c r="Z6" i="19"/>
  <c r="Z14" i="19" s="1"/>
  <c r="Z16" i="19" s="1"/>
  <c r="AL6" i="19"/>
  <c r="AL14" i="19" s="1"/>
  <c r="AL16" i="19" s="1"/>
  <c r="AE6" i="19"/>
  <c r="AE14" i="19" s="1"/>
  <c r="AE16" i="19" s="1"/>
  <c r="O6" i="19"/>
  <c r="O14" i="19" s="1"/>
  <c r="O16" i="19" s="1"/>
  <c r="P6" i="19"/>
  <c r="P14" i="19" s="1"/>
  <c r="P16" i="19" s="1"/>
  <c r="R6" i="19"/>
  <c r="R14" i="19" s="1"/>
  <c r="R16" i="19" s="1"/>
  <c r="S6" i="19"/>
  <c r="S14" i="19" s="1"/>
  <c r="S16" i="19" s="1"/>
  <c r="AA6" i="19"/>
  <c r="AA14" i="19" s="1"/>
  <c r="AA16" i="19" s="1"/>
  <c r="AB6" i="19"/>
  <c r="AB14" i="19" s="1"/>
  <c r="AB16" i="19" s="1"/>
  <c r="AC6" i="19"/>
  <c r="AC14" i="19" s="1"/>
  <c r="AC16" i="19" s="1"/>
  <c r="Q6" i="19"/>
  <c r="Q14" i="19" s="1"/>
  <c r="Q16" i="19" s="1"/>
  <c r="AD6" i="19"/>
  <c r="AD14" i="19" s="1"/>
  <c r="AD16" i="19" s="1"/>
  <c r="T6" i="19"/>
  <c r="T14" i="19" s="1"/>
  <c r="T16" i="19" s="1"/>
  <c r="N14" i="19"/>
  <c r="N16" i="19" s="1"/>
  <c r="AF6" i="19"/>
  <c r="AF14" i="19" s="1"/>
  <c r="AF16" i="19" s="1"/>
  <c r="U6" i="19"/>
  <c r="U14" i="19" s="1"/>
  <c r="U16" i="19" s="1"/>
  <c r="AG6" i="19"/>
  <c r="AG14" i="19" s="1"/>
  <c r="AG16" i="19" s="1"/>
  <c r="V6" i="19"/>
  <c r="V14" i="19" s="1"/>
  <c r="V16" i="19" s="1"/>
  <c r="Y30" i="9"/>
  <c r="Y28" i="9" s="1"/>
  <c r="Y30" i="22"/>
  <c r="Y28" i="22" s="1"/>
  <c r="Y30" i="28"/>
  <c r="Y28" i="28" s="1"/>
  <c r="S30" i="9"/>
  <c r="S28" i="9" s="1"/>
  <c r="S30" i="28"/>
  <c r="S28" i="28" s="1"/>
  <c r="S30" i="22"/>
  <c r="S28" i="22" s="1"/>
  <c r="L28" i="31"/>
  <c r="V30" i="22" l="1"/>
  <c r="V28" i="22" s="1"/>
  <c r="K8" i="6"/>
  <c r="S31" i="22"/>
  <c r="T28" i="22" s="1"/>
  <c r="AJ27" i="31"/>
  <c r="AJ25" i="31" s="1"/>
  <c r="AH30" i="9"/>
  <c r="AH28" i="9" s="1"/>
  <c r="AH30" i="22"/>
  <c r="AH28" i="22" s="1"/>
  <c r="AH30" i="28"/>
  <c r="AH28" i="28" s="1"/>
  <c r="BI30" i="9"/>
  <c r="BI28" i="9" s="1"/>
  <c r="BI30" i="22"/>
  <c r="BI28" i="22" s="1"/>
  <c r="BK27" i="31"/>
  <c r="BK25" i="31" s="1"/>
  <c r="BI30" i="28"/>
  <c r="BI28" i="28" s="1"/>
  <c r="CL27" i="31"/>
  <c r="CL25" i="31" s="1"/>
  <c r="CJ30" i="9"/>
  <c r="CJ28" i="9" s="1"/>
  <c r="CJ30" i="22"/>
  <c r="CJ28" i="22" s="1"/>
  <c r="CJ30" i="28"/>
  <c r="CJ28" i="28" s="1"/>
  <c r="AE30" i="28"/>
  <c r="AE28" i="28" s="1"/>
  <c r="AG27" i="31"/>
  <c r="AG25" i="31" s="1"/>
  <c r="AE30" i="9"/>
  <c r="AE28" i="9" s="1"/>
  <c r="AE30" i="22"/>
  <c r="AE28" i="22" s="1"/>
  <c r="R8" i="6"/>
  <c r="S31" i="28"/>
  <c r="T28" i="28"/>
  <c r="R10" i="6"/>
  <c r="Y31" i="28"/>
  <c r="AZ30" i="22"/>
  <c r="AZ28" i="22" s="1"/>
  <c r="BB27" i="31"/>
  <c r="BB25" i="31" s="1"/>
  <c r="AZ30" i="28"/>
  <c r="AZ28" i="28" s="1"/>
  <c r="AZ30" i="9"/>
  <c r="AZ28" i="9" s="1"/>
  <c r="K7" i="6"/>
  <c r="P31" i="22"/>
  <c r="Q28" i="22"/>
  <c r="CV30" i="9"/>
  <c r="CV28" i="9" s="1"/>
  <c r="CV30" i="22"/>
  <c r="CV28" i="22" s="1"/>
  <c r="CX27" i="31"/>
  <c r="CX25" i="31" s="1"/>
  <c r="CV30" i="28"/>
  <c r="CV28" i="28" s="1"/>
  <c r="CP30" i="28"/>
  <c r="CP28" i="28" s="1"/>
  <c r="CP30" i="9"/>
  <c r="CP28" i="9" s="1"/>
  <c r="CR27" i="31"/>
  <c r="CR25" i="31" s="1"/>
  <c r="CP30" i="22"/>
  <c r="CP28" i="22" s="1"/>
  <c r="Y31" i="9"/>
  <c r="Z28" i="9" s="1"/>
  <c r="D10" i="6"/>
  <c r="K6" i="6"/>
  <c r="M31" i="22"/>
  <c r="N28" i="22"/>
  <c r="BX30" i="22"/>
  <c r="BX28" i="22" s="1"/>
  <c r="BZ27" i="31"/>
  <c r="BZ25" i="31" s="1"/>
  <c r="BX30" i="28"/>
  <c r="BX28" i="28" s="1"/>
  <c r="BX30" i="9"/>
  <c r="BX28" i="9" s="1"/>
  <c r="J28" i="28"/>
  <c r="CA30" i="28"/>
  <c r="CA28" i="28" s="1"/>
  <c r="CC27" i="31"/>
  <c r="CC25" i="31" s="1"/>
  <c r="CA30" i="9"/>
  <c r="CA28" i="9" s="1"/>
  <c r="CA30" i="22"/>
  <c r="CA28" i="22" s="1"/>
  <c r="K10" i="6"/>
  <c r="Y31" i="22"/>
  <c r="Z28" i="22"/>
  <c r="CG30" i="9"/>
  <c r="CG28" i="9" s="1"/>
  <c r="CG30" i="22"/>
  <c r="CG28" i="22" s="1"/>
  <c r="CG30" i="28"/>
  <c r="CG28" i="28" s="1"/>
  <c r="CI27" i="31"/>
  <c r="CI25" i="31" s="1"/>
  <c r="AD27" i="31"/>
  <c r="AD25" i="31" s="1"/>
  <c r="AB30" i="28"/>
  <c r="AB28" i="28" s="1"/>
  <c r="AB30" i="9"/>
  <c r="AB28" i="9" s="1"/>
  <c r="AB30" i="22"/>
  <c r="AB28" i="22" s="1"/>
  <c r="J28" i="9"/>
  <c r="K9" i="6"/>
  <c r="V31" i="22"/>
  <c r="W28" i="22"/>
  <c r="CU27" i="31"/>
  <c r="CU25" i="31" s="1"/>
  <c r="CS30" i="28"/>
  <c r="CS28" i="28" s="1"/>
  <c r="CS30" i="9"/>
  <c r="CS28" i="9" s="1"/>
  <c r="CS30" i="22"/>
  <c r="CS28" i="22" s="1"/>
  <c r="BF30" i="9"/>
  <c r="BF28" i="9" s="1"/>
  <c r="BH27" i="31"/>
  <c r="BH25" i="31" s="1"/>
  <c r="BF30" i="22"/>
  <c r="BF28" i="22" s="1"/>
  <c r="BF30" i="28"/>
  <c r="BF28" i="28" s="1"/>
  <c r="BE27" i="31"/>
  <c r="BE25" i="31" s="1"/>
  <c r="BC30" i="22"/>
  <c r="BC28" i="22" s="1"/>
  <c r="BC30" i="28"/>
  <c r="BC28" i="28" s="1"/>
  <c r="BC30" i="9"/>
  <c r="BC28" i="9" s="1"/>
  <c r="AY27" i="31"/>
  <c r="AY25" i="31" s="1"/>
  <c r="AW30" i="9"/>
  <c r="AW28" i="9" s="1"/>
  <c r="AW30" i="28"/>
  <c r="AW28" i="28" s="1"/>
  <c r="AW30" i="22"/>
  <c r="AW28" i="22" s="1"/>
  <c r="D6" i="6"/>
  <c r="M31" i="9"/>
  <c r="D7" i="6"/>
  <c r="P31" i="9"/>
  <c r="AM27" i="31"/>
  <c r="AM25" i="31" s="1"/>
  <c r="AK30" i="28"/>
  <c r="AK28" i="28" s="1"/>
  <c r="AK30" i="9"/>
  <c r="AK28" i="9" s="1"/>
  <c r="AK30" i="22"/>
  <c r="AK28" i="22" s="1"/>
  <c r="J28" i="22"/>
  <c r="BO30" i="28"/>
  <c r="BO28" i="28" s="1"/>
  <c r="BO30" i="9"/>
  <c r="BO28" i="9" s="1"/>
  <c r="BO30" i="22"/>
  <c r="BO28" i="22" s="1"/>
  <c r="BQ27" i="31"/>
  <c r="BQ25" i="31" s="1"/>
  <c r="AQ30" i="28"/>
  <c r="AQ28" i="28" s="1"/>
  <c r="AQ30" i="22"/>
  <c r="AQ28" i="22" s="1"/>
  <c r="AS27" i="31"/>
  <c r="AS25" i="31" s="1"/>
  <c r="AQ30" i="9"/>
  <c r="AQ28" i="9" s="1"/>
  <c r="V31" i="9"/>
  <c r="D9" i="6"/>
  <c r="BL30" i="28"/>
  <c r="BL28" i="28" s="1"/>
  <c r="BL30" i="9"/>
  <c r="BL28" i="9" s="1"/>
  <c r="BL30" i="22"/>
  <c r="BL28" i="22" s="1"/>
  <c r="BN27" i="31"/>
  <c r="BN25" i="31" s="1"/>
  <c r="D8" i="6"/>
  <c r="S31" i="9"/>
  <c r="T28" i="9"/>
  <c r="CM30" i="28"/>
  <c r="CM28" i="28" s="1"/>
  <c r="CO27" i="31"/>
  <c r="CO25" i="31" s="1"/>
  <c r="CM30" i="9"/>
  <c r="CM28" i="9" s="1"/>
  <c r="CM30" i="22"/>
  <c r="CM28" i="22" s="1"/>
  <c r="R6" i="6"/>
  <c r="M31" i="28"/>
  <c r="N28" i="28" s="1"/>
  <c r="CD30" i="28"/>
  <c r="CD28" i="28" s="1"/>
  <c r="CF27" i="31"/>
  <c r="CF25" i="31" s="1"/>
  <c r="CD30" i="9"/>
  <c r="CD28" i="9" s="1"/>
  <c r="CD30" i="22"/>
  <c r="CD28" i="22" s="1"/>
  <c r="AT30" i="28"/>
  <c r="AT28" i="28" s="1"/>
  <c r="AT30" i="9"/>
  <c r="AT28" i="9" s="1"/>
  <c r="AT30" i="22"/>
  <c r="AT28" i="22" s="1"/>
  <c r="AV27" i="31"/>
  <c r="AV25" i="31" s="1"/>
  <c r="R7" i="6"/>
  <c r="P31" i="28"/>
  <c r="Q28" i="28" s="1"/>
  <c r="BU30" i="22"/>
  <c r="BU28" i="22" s="1"/>
  <c r="BU30" i="28"/>
  <c r="BU28" i="28" s="1"/>
  <c r="BW27" i="31"/>
  <c r="BW25" i="31" s="1"/>
  <c r="BU30" i="9"/>
  <c r="BU28" i="9" s="1"/>
  <c r="BT27" i="31"/>
  <c r="BT25" i="31" s="1"/>
  <c r="BR30" i="9"/>
  <c r="BR28" i="9" s="1"/>
  <c r="BR30" i="28"/>
  <c r="BR28" i="28" s="1"/>
  <c r="BR30" i="22"/>
  <c r="BR28" i="22" s="1"/>
  <c r="AN30" i="9"/>
  <c r="AN28" i="9" s="1"/>
  <c r="AN30" i="22"/>
  <c r="AN28" i="22" s="1"/>
  <c r="AN30" i="28"/>
  <c r="AN28" i="28" s="1"/>
  <c r="AP27" i="31"/>
  <c r="AP25" i="31" s="1"/>
  <c r="R9" i="6"/>
  <c r="V31" i="28"/>
  <c r="W28" i="28"/>
  <c r="R25" i="6" l="1"/>
  <c r="BR31" i="28"/>
  <c r="BS28" i="28" s="1"/>
  <c r="Q24" i="9"/>
  <c r="Q21" i="9"/>
  <c r="P33" i="9"/>
  <c r="B7" i="6" s="1"/>
  <c r="Q25" i="9"/>
  <c r="Q26" i="9"/>
  <c r="Q27" i="9"/>
  <c r="Q23" i="9"/>
  <c r="Q20" i="9"/>
  <c r="P34" i="9"/>
  <c r="Q22" i="9"/>
  <c r="BX25" i="31"/>
  <c r="BW28" i="31"/>
  <c r="BN28" i="31"/>
  <c r="BO25" i="31"/>
  <c r="N22" i="9"/>
  <c r="N26" i="9"/>
  <c r="M33" i="9"/>
  <c r="B6" i="6" s="1"/>
  <c r="N23" i="9"/>
  <c r="M34" i="9"/>
  <c r="N20" i="9"/>
  <c r="N24" i="9"/>
  <c r="N21" i="9"/>
  <c r="N25" i="9"/>
  <c r="N27" i="9"/>
  <c r="K11" i="6"/>
  <c r="AB31" i="22"/>
  <c r="AC28" i="22"/>
  <c r="K12" i="6"/>
  <c r="AE31" i="22"/>
  <c r="AF28" i="22" s="1"/>
  <c r="R26" i="6"/>
  <c r="BU31" i="28"/>
  <c r="BV28" i="28" s="1"/>
  <c r="K23" i="6"/>
  <c r="BL31" i="22"/>
  <c r="BM28" i="22" s="1"/>
  <c r="N28" i="9"/>
  <c r="AB31" i="9"/>
  <c r="AC28" i="9" s="1"/>
  <c r="D11" i="6"/>
  <c r="D12" i="6"/>
  <c r="AE31" i="9"/>
  <c r="AF28" i="9" s="1"/>
  <c r="R14" i="6"/>
  <c r="AK31" i="28"/>
  <c r="K26" i="6"/>
  <c r="BU31" i="22"/>
  <c r="BV28" i="22"/>
  <c r="BL31" i="9"/>
  <c r="BM28" i="9" s="1"/>
  <c r="D23" i="6"/>
  <c r="R11" i="6"/>
  <c r="AB31" i="28"/>
  <c r="Z26" i="9"/>
  <c r="Z22" i="9"/>
  <c r="Y33" i="9"/>
  <c r="B10" i="6" s="1"/>
  <c r="Z23" i="9"/>
  <c r="Z27" i="9"/>
  <c r="Z20" i="9"/>
  <c r="Z24" i="9"/>
  <c r="Y34" i="9"/>
  <c r="Z21" i="9"/>
  <c r="Z25" i="9"/>
  <c r="AG28" i="31"/>
  <c r="AH25" i="31" s="1"/>
  <c r="CP25" i="31"/>
  <c r="CO28" i="31"/>
  <c r="N22" i="22"/>
  <c r="M34" i="22"/>
  <c r="N25" i="22"/>
  <c r="N21" i="22"/>
  <c r="M33" i="22"/>
  <c r="I6" i="6" s="1"/>
  <c r="N26" i="22"/>
  <c r="N24" i="22"/>
  <c r="N20" i="22"/>
  <c r="N23" i="22"/>
  <c r="N27" i="22"/>
  <c r="R23" i="6"/>
  <c r="BL31" i="28"/>
  <c r="AW31" i="22"/>
  <c r="AX28" i="22"/>
  <c r="K18" i="6"/>
  <c r="AD28" i="31"/>
  <c r="AE25" i="31"/>
  <c r="K33" i="6"/>
  <c r="CP31" i="22"/>
  <c r="CQ28" i="22" s="1"/>
  <c r="R12" i="6"/>
  <c r="AE31" i="28"/>
  <c r="AF28" i="28" s="1"/>
  <c r="K27" i="6"/>
  <c r="BX31" i="22"/>
  <c r="J31" i="9"/>
  <c r="D4" i="6"/>
  <c r="D5" i="6"/>
  <c r="K28" i="9"/>
  <c r="Q25" i="28"/>
  <c r="Q20" i="28"/>
  <c r="P34" i="28"/>
  <c r="Q21" i="28"/>
  <c r="Q23" i="28"/>
  <c r="P33" i="28"/>
  <c r="P7" i="6" s="1"/>
  <c r="Q26" i="28"/>
  <c r="Q22" i="28"/>
  <c r="Q27" i="28"/>
  <c r="Q24" i="28"/>
  <c r="AW31" i="28"/>
  <c r="AX28" i="28" s="1"/>
  <c r="R18" i="6"/>
  <c r="CI28" i="31"/>
  <c r="CJ25" i="31" s="1"/>
  <c r="CR28" i="31"/>
  <c r="CJ31" i="28"/>
  <c r="R31" i="6"/>
  <c r="K25" i="6"/>
  <c r="BR31" i="22"/>
  <c r="W22" i="22"/>
  <c r="W24" i="22"/>
  <c r="W27" i="22"/>
  <c r="W21" i="22"/>
  <c r="W23" i="22"/>
  <c r="V34" i="22"/>
  <c r="W26" i="22"/>
  <c r="W20" i="22"/>
  <c r="W25" i="22"/>
  <c r="V33" i="22"/>
  <c r="I9" i="6" s="1"/>
  <c r="T26" i="28"/>
  <c r="T27" i="28"/>
  <c r="T23" i="28"/>
  <c r="T22" i="28"/>
  <c r="T24" i="28"/>
  <c r="T20" i="28"/>
  <c r="T25" i="28"/>
  <c r="T21" i="28"/>
  <c r="S33" i="28"/>
  <c r="P8" i="6" s="1"/>
  <c r="S34" i="28"/>
  <c r="W24" i="9"/>
  <c r="W20" i="9"/>
  <c r="W25" i="9"/>
  <c r="W27" i="9"/>
  <c r="W21" i="9"/>
  <c r="W22" i="9"/>
  <c r="V34" i="9"/>
  <c r="W23" i="9"/>
  <c r="V33" i="9"/>
  <c r="B9" i="6" s="1"/>
  <c r="W26" i="9"/>
  <c r="AW31" i="9"/>
  <c r="AX28" i="9" s="1"/>
  <c r="D18" i="6"/>
  <c r="R30" i="6"/>
  <c r="CG31" i="28"/>
  <c r="CH28" i="28" s="1"/>
  <c r="D33" i="6"/>
  <c r="CP31" i="9"/>
  <c r="CQ28" i="9"/>
  <c r="K31" i="6"/>
  <c r="CJ31" i="22"/>
  <c r="CK28" i="22" s="1"/>
  <c r="Q28" i="9"/>
  <c r="D26" i="6"/>
  <c r="BU31" i="9"/>
  <c r="AV28" i="31"/>
  <c r="AW25" i="31"/>
  <c r="W28" i="9"/>
  <c r="AY28" i="31"/>
  <c r="AZ25" i="31" s="1"/>
  <c r="K30" i="6"/>
  <c r="CG31" i="22"/>
  <c r="CH28" i="22" s="1"/>
  <c r="R33" i="6"/>
  <c r="CP31" i="28"/>
  <c r="CJ31" i="9"/>
  <c r="CK28" i="9" s="1"/>
  <c r="D31" i="6"/>
  <c r="D30" i="6"/>
  <c r="CG31" i="9"/>
  <c r="CH28" i="9"/>
  <c r="CV31" i="28"/>
  <c r="R35" i="6"/>
  <c r="CW28" i="28"/>
  <c r="CL28" i="31"/>
  <c r="CM25" i="31" s="1"/>
  <c r="AM28" i="31"/>
  <c r="AN25" i="31" s="1"/>
  <c r="BT28" i="31"/>
  <c r="BU25" i="31" s="1"/>
  <c r="K17" i="6"/>
  <c r="AT31" i="22"/>
  <c r="AR28" i="9"/>
  <c r="D16" i="6"/>
  <c r="AQ31" i="9"/>
  <c r="D17" i="6"/>
  <c r="AT31" i="9"/>
  <c r="AS28" i="31"/>
  <c r="AT25" i="31"/>
  <c r="R20" i="6"/>
  <c r="BC31" i="28"/>
  <c r="BD28" i="28"/>
  <c r="CX28" i="31"/>
  <c r="CY25" i="31" s="1"/>
  <c r="R22" i="6"/>
  <c r="BI31" i="28"/>
  <c r="BJ28" i="28" s="1"/>
  <c r="R32" i="6"/>
  <c r="CM31" i="28"/>
  <c r="CN28" i="28" s="1"/>
  <c r="BR31" i="9"/>
  <c r="BS28" i="9"/>
  <c r="D25" i="6"/>
  <c r="T22" i="9"/>
  <c r="T26" i="9"/>
  <c r="T25" i="9"/>
  <c r="T27" i="9"/>
  <c r="T23" i="9"/>
  <c r="T24" i="9"/>
  <c r="T20" i="9"/>
  <c r="T21" i="9"/>
  <c r="S34" i="9"/>
  <c r="S33" i="9"/>
  <c r="B8" i="6" s="1"/>
  <c r="D20" i="6"/>
  <c r="BC31" i="9"/>
  <c r="BD28" i="9" s="1"/>
  <c r="R17" i="6"/>
  <c r="AT31" i="28"/>
  <c r="AU28" i="28"/>
  <c r="AQ31" i="22"/>
  <c r="AR28" i="22" s="1"/>
  <c r="K16" i="6"/>
  <c r="BC31" i="22"/>
  <c r="BD28" i="22" s="1"/>
  <c r="K20" i="6"/>
  <c r="Y34" i="22"/>
  <c r="Z26" i="22"/>
  <c r="Z20" i="22"/>
  <c r="Z23" i="22"/>
  <c r="Z25" i="22"/>
  <c r="Z24" i="22"/>
  <c r="Z21" i="22"/>
  <c r="Z22" i="22"/>
  <c r="Z27" i="22"/>
  <c r="Y33" i="22"/>
  <c r="I10" i="6" s="1"/>
  <c r="K35" i="6"/>
  <c r="CV31" i="22"/>
  <c r="CW28" i="22" s="1"/>
  <c r="BK28" i="31"/>
  <c r="BL25" i="31" s="1"/>
  <c r="Z25" i="28"/>
  <c r="Z20" i="28"/>
  <c r="Z23" i="28"/>
  <c r="Y33" i="28"/>
  <c r="P10" i="6" s="1"/>
  <c r="Z27" i="28"/>
  <c r="Y34" i="28"/>
  <c r="Z21" i="28"/>
  <c r="Z22" i="28"/>
  <c r="Z24" i="28"/>
  <c r="Z26" i="28"/>
  <c r="K29" i="6"/>
  <c r="CD31" i="22"/>
  <c r="CE28" i="22" s="1"/>
  <c r="R16" i="6"/>
  <c r="AQ31" i="28"/>
  <c r="AR28" i="28" s="1"/>
  <c r="BE28" i="31"/>
  <c r="CV31" i="9"/>
  <c r="D35" i="6"/>
  <c r="BI31" i="22"/>
  <c r="BJ28" i="22"/>
  <c r="K22" i="6"/>
  <c r="BZ28" i="31"/>
  <c r="CA25" i="31" s="1"/>
  <c r="D29" i="6"/>
  <c r="CD31" i="9"/>
  <c r="BQ28" i="31"/>
  <c r="BR25" i="31"/>
  <c r="R21" i="6"/>
  <c r="BF31" i="28"/>
  <c r="BG28" i="28" s="1"/>
  <c r="K28" i="6"/>
  <c r="CA31" i="22"/>
  <c r="CB28" i="22" s="1"/>
  <c r="D22" i="6"/>
  <c r="BJ28" i="9"/>
  <c r="BI31" i="9"/>
  <c r="CF28" i="31"/>
  <c r="CG25" i="31" s="1"/>
  <c r="K24" i="6"/>
  <c r="BO31" i="22"/>
  <c r="BP28" i="22"/>
  <c r="BF31" i="22"/>
  <c r="BG28" i="22"/>
  <c r="K21" i="6"/>
  <c r="CA31" i="9"/>
  <c r="CB28" i="9" s="1"/>
  <c r="D28" i="6"/>
  <c r="Q24" i="22"/>
  <c r="Q23" i="22"/>
  <c r="Q22" i="22"/>
  <c r="Q26" i="22"/>
  <c r="Q20" i="22"/>
  <c r="Q27" i="22"/>
  <c r="P33" i="22"/>
  <c r="I7" i="6" s="1"/>
  <c r="Q21" i="22"/>
  <c r="Q25" i="22"/>
  <c r="P34" i="22"/>
  <c r="R13" i="6"/>
  <c r="AH31" i="28"/>
  <c r="AI28" i="28" s="1"/>
  <c r="W20" i="28"/>
  <c r="W24" i="28"/>
  <c r="W26" i="28"/>
  <c r="W23" i="28"/>
  <c r="V33" i="28"/>
  <c r="P9" i="6" s="1"/>
  <c r="W27" i="28"/>
  <c r="W22" i="28"/>
  <c r="W25" i="28"/>
  <c r="W21" i="28"/>
  <c r="V34" i="28"/>
  <c r="R29" i="6"/>
  <c r="CD31" i="28"/>
  <c r="D24" i="6"/>
  <c r="BO31" i="9"/>
  <c r="BP28" i="9" s="1"/>
  <c r="BH28" i="31"/>
  <c r="BI25" i="31"/>
  <c r="CD25" i="31"/>
  <c r="CC28" i="31"/>
  <c r="K13" i="6"/>
  <c r="AH31" i="22"/>
  <c r="AI28" i="22"/>
  <c r="R24" i="6"/>
  <c r="BO31" i="28"/>
  <c r="D21" i="6"/>
  <c r="BF31" i="9"/>
  <c r="R28" i="6"/>
  <c r="CA31" i="28"/>
  <c r="CB28" i="28" s="1"/>
  <c r="D19" i="6"/>
  <c r="AZ31" i="9"/>
  <c r="BA28" i="9" s="1"/>
  <c r="AH31" i="9"/>
  <c r="AI28" i="9" s="1"/>
  <c r="D13" i="6"/>
  <c r="AP28" i="31"/>
  <c r="AQ25" i="31" s="1"/>
  <c r="N25" i="28"/>
  <c r="N21" i="28"/>
  <c r="M33" i="28"/>
  <c r="P6" i="6" s="1"/>
  <c r="N23" i="28"/>
  <c r="N27" i="28"/>
  <c r="N24" i="28"/>
  <c r="M34" i="28"/>
  <c r="N20" i="28"/>
  <c r="N26" i="28"/>
  <c r="N22" i="28"/>
  <c r="K34" i="6"/>
  <c r="CS31" i="22"/>
  <c r="CT28" i="22"/>
  <c r="R19" i="6"/>
  <c r="AZ31" i="28"/>
  <c r="BA28" i="28" s="1"/>
  <c r="AJ28" i="31"/>
  <c r="AK25" i="31" s="1"/>
  <c r="R15" i="6"/>
  <c r="AN31" i="28"/>
  <c r="AO28" i="28" s="1"/>
  <c r="K5" i="6"/>
  <c r="K28" i="22"/>
  <c r="J31" i="22"/>
  <c r="CS31" i="9"/>
  <c r="CT28" i="9" s="1"/>
  <c r="D34" i="6"/>
  <c r="J31" i="28"/>
  <c r="K28" i="28"/>
  <c r="R5" i="6"/>
  <c r="BB28" i="31"/>
  <c r="BC25" i="31" s="1"/>
  <c r="K15" i="6"/>
  <c r="AN31" i="22"/>
  <c r="AO28" i="22" s="1"/>
  <c r="K32" i="6"/>
  <c r="CM31" i="22"/>
  <c r="CN28" i="22" s="1"/>
  <c r="K14" i="6"/>
  <c r="AK31" i="22"/>
  <c r="AL28" i="22"/>
  <c r="R34" i="6"/>
  <c r="CS31" i="28"/>
  <c r="CT28" i="28" s="1"/>
  <c r="D27" i="6"/>
  <c r="BX31" i="9"/>
  <c r="BY28" i="9"/>
  <c r="K19" i="6"/>
  <c r="AZ31" i="22"/>
  <c r="BA28" i="22"/>
  <c r="S33" i="22"/>
  <c r="I8" i="6" s="1"/>
  <c r="T27" i="22"/>
  <c r="T25" i="22"/>
  <c r="T21" i="22"/>
  <c r="T20" i="22"/>
  <c r="T23" i="22"/>
  <c r="T26" i="22"/>
  <c r="T24" i="22"/>
  <c r="S34" i="22"/>
  <c r="T22" i="22"/>
  <c r="D15" i="6"/>
  <c r="AN31" i="9"/>
  <c r="AO28" i="9"/>
  <c r="D32" i="6"/>
  <c r="CM31" i="9"/>
  <c r="CN28" i="9" s="1"/>
  <c r="AK31" i="9"/>
  <c r="AL28" i="9"/>
  <c r="D14" i="6"/>
  <c r="CU28" i="31"/>
  <c r="CV25" i="31" s="1"/>
  <c r="R27" i="6"/>
  <c r="BX31" i="28"/>
  <c r="BY28" i="28"/>
  <c r="Z28" i="28"/>
  <c r="W31" i="28" l="1"/>
  <c r="BF23" i="31"/>
  <c r="BF21" i="31"/>
  <c r="BF24" i="31"/>
  <c r="BE30" i="31"/>
  <c r="BF19" i="31"/>
  <c r="BF20" i="31"/>
  <c r="BF17" i="31"/>
  <c r="BE31" i="31"/>
  <c r="BF18" i="31"/>
  <c r="N31" i="28"/>
  <c r="T31" i="22"/>
  <c r="CE25" i="28"/>
  <c r="CE27" i="28"/>
  <c r="CE22" i="28"/>
  <c r="CE20" i="28"/>
  <c r="CE21" i="28"/>
  <c r="CE26" i="28"/>
  <c r="CD33" i="28"/>
  <c r="P29" i="6" s="1"/>
  <c r="CE23" i="28"/>
  <c r="CE24" i="28"/>
  <c r="CD34" i="28"/>
  <c r="CE23" i="9"/>
  <c r="CD33" i="9"/>
  <c r="B29" i="6" s="1"/>
  <c r="CE24" i="9"/>
  <c r="CE25" i="9"/>
  <c r="CE22" i="9"/>
  <c r="CE21" i="9"/>
  <c r="CE26" i="9"/>
  <c r="CE27" i="9"/>
  <c r="CD34" i="9"/>
  <c r="CE20" i="9"/>
  <c r="AO25" i="28"/>
  <c r="AO24" i="28"/>
  <c r="AO22" i="28"/>
  <c r="AN33" i="28"/>
  <c r="P15" i="6" s="1"/>
  <c r="AN34" i="28"/>
  <c r="AO23" i="28"/>
  <c r="AO20" i="28"/>
  <c r="AO21" i="28"/>
  <c r="AO27" i="28"/>
  <c r="AO26" i="28"/>
  <c r="AQ34" i="22"/>
  <c r="AR20" i="22"/>
  <c r="AR26" i="22"/>
  <c r="AR24" i="22"/>
  <c r="AR21" i="22"/>
  <c r="AR22" i="22"/>
  <c r="AR25" i="22"/>
  <c r="AQ33" i="22"/>
  <c r="I16" i="6" s="1"/>
  <c r="AR23" i="22"/>
  <c r="AR27" i="22"/>
  <c r="CS18" i="31"/>
  <c r="CR30" i="31"/>
  <c r="CS20" i="31"/>
  <c r="CS19" i="31"/>
  <c r="CS24" i="31"/>
  <c r="CS23" i="31"/>
  <c r="CR31" i="31"/>
  <c r="CS17" i="31"/>
  <c r="CS21" i="31"/>
  <c r="AF25" i="28"/>
  <c r="AF20" i="28"/>
  <c r="AE34" i="28"/>
  <c r="AF27" i="28"/>
  <c r="AF22" i="28"/>
  <c r="AE33" i="28"/>
  <c r="P12" i="6" s="1"/>
  <c r="AF23" i="28"/>
  <c r="AF26" i="28"/>
  <c r="AF21" i="28"/>
  <c r="AF24" i="28"/>
  <c r="CO30" i="31"/>
  <c r="CP17" i="31"/>
  <c r="CP24" i="31"/>
  <c r="CP23" i="31"/>
  <c r="CO31" i="31"/>
  <c r="CP18" i="31"/>
  <c r="CP21" i="31"/>
  <c r="CP19" i="31"/>
  <c r="CP20" i="31"/>
  <c r="AL25" i="28"/>
  <c r="AL22" i="28"/>
  <c r="AL24" i="28"/>
  <c r="AL21" i="28"/>
  <c r="AK33" i="28"/>
  <c r="P14" i="6" s="1"/>
  <c r="AL27" i="28"/>
  <c r="AL20" i="28"/>
  <c r="AL26" i="28"/>
  <c r="AK34" i="28"/>
  <c r="AL23" i="28"/>
  <c r="AL23" i="9"/>
  <c r="AL20" i="9"/>
  <c r="AL22" i="9"/>
  <c r="AL24" i="9"/>
  <c r="AL21" i="9"/>
  <c r="AK33" i="9"/>
  <c r="B14" i="6" s="1"/>
  <c r="AK34" i="9"/>
  <c r="AL27" i="9"/>
  <c r="AL26" i="9"/>
  <c r="AL25" i="9"/>
  <c r="CT22" i="28"/>
  <c r="CS34" i="28"/>
  <c r="CT27" i="28"/>
  <c r="CT21" i="28"/>
  <c r="CT20" i="28"/>
  <c r="CT25" i="28"/>
  <c r="CT23" i="28"/>
  <c r="CT24" i="28"/>
  <c r="CS33" i="28"/>
  <c r="P34" i="6" s="1"/>
  <c r="CT26" i="28"/>
  <c r="CE28" i="28"/>
  <c r="CE28" i="9"/>
  <c r="CK21" i="22"/>
  <c r="CK24" i="22"/>
  <c r="CJ33" i="22"/>
  <c r="I31" i="6" s="1"/>
  <c r="CK20" i="22"/>
  <c r="CJ34" i="22"/>
  <c r="CK27" i="22"/>
  <c r="CK25" i="22"/>
  <c r="CK26" i="22"/>
  <c r="CK23" i="22"/>
  <c r="CK22" i="22"/>
  <c r="CS25" i="31"/>
  <c r="N31" i="9"/>
  <c r="CW22" i="9"/>
  <c r="CV33" i="9"/>
  <c r="B35" i="6" s="1"/>
  <c r="CW26" i="9"/>
  <c r="CW25" i="9"/>
  <c r="CW20" i="9"/>
  <c r="CW24" i="9"/>
  <c r="CW21" i="9"/>
  <c r="CW27" i="9"/>
  <c r="CW23" i="9"/>
  <c r="CV34" i="9"/>
  <c r="BP27" i="28"/>
  <c r="BP20" i="28"/>
  <c r="BO33" i="28"/>
  <c r="P24" i="6" s="1"/>
  <c r="BP21" i="28"/>
  <c r="BP23" i="28"/>
  <c r="BP24" i="28"/>
  <c r="BP25" i="28"/>
  <c r="BP22" i="28"/>
  <c r="BO34" i="28"/>
  <c r="BP26" i="28"/>
  <c r="AH33" i="28"/>
  <c r="P13" i="6" s="1"/>
  <c r="AH34" i="28"/>
  <c r="AI21" i="28"/>
  <c r="AI24" i="28"/>
  <c r="AI25" i="28"/>
  <c r="AI23" i="28"/>
  <c r="AI20" i="28"/>
  <c r="AI22" i="28"/>
  <c r="AI26" i="28"/>
  <c r="AI27" i="28"/>
  <c r="AI20" i="9"/>
  <c r="AH33" i="9"/>
  <c r="B13" i="6" s="1"/>
  <c r="AI23" i="9"/>
  <c r="AI25" i="9"/>
  <c r="AI26" i="9"/>
  <c r="AH34" i="9"/>
  <c r="AI27" i="9"/>
  <c r="AI21" i="9"/>
  <c r="AI24" i="9"/>
  <c r="AI22" i="9"/>
  <c r="BA23" i="9"/>
  <c r="BA26" i="9"/>
  <c r="AZ34" i="9"/>
  <c r="BA25" i="9"/>
  <c r="AZ33" i="9"/>
  <c r="B19" i="6" s="1"/>
  <c r="BA24" i="9"/>
  <c r="BA21" i="9"/>
  <c r="BA20" i="9"/>
  <c r="BA22" i="9"/>
  <c r="BA27" i="9"/>
  <c r="CB23" i="9"/>
  <c r="CB25" i="9"/>
  <c r="CA33" i="9"/>
  <c r="B28" i="6" s="1"/>
  <c r="CB22" i="9"/>
  <c r="CB26" i="9"/>
  <c r="CA34" i="9"/>
  <c r="CB24" i="9"/>
  <c r="CB27" i="9"/>
  <c r="CB20" i="9"/>
  <c r="CB21" i="9"/>
  <c r="Z31" i="28"/>
  <c r="AU20" i="28"/>
  <c r="AU26" i="28"/>
  <c r="AU22" i="28"/>
  <c r="AT34" i="28"/>
  <c r="AU24" i="28"/>
  <c r="AU25" i="28"/>
  <c r="AU23" i="28"/>
  <c r="AT33" i="28"/>
  <c r="P17" i="6" s="1"/>
  <c r="AU27" i="28"/>
  <c r="AU21" i="28"/>
  <c r="CY19" i="31"/>
  <c r="CY20" i="31"/>
  <c r="CX31" i="31"/>
  <c r="CY23" i="31"/>
  <c r="CY17" i="31"/>
  <c r="CY24" i="31"/>
  <c r="CY18" i="31"/>
  <c r="CX30" i="31"/>
  <c r="CY21" i="31"/>
  <c r="CW24" i="28"/>
  <c r="CW23" i="28"/>
  <c r="CV34" i="28"/>
  <c r="CW27" i="28"/>
  <c r="CW26" i="28"/>
  <c r="CW20" i="28"/>
  <c r="CV33" i="28"/>
  <c r="P35" i="6" s="1"/>
  <c r="CW25" i="28"/>
  <c r="CW21" i="28"/>
  <c r="CW22" i="28"/>
  <c r="T31" i="28"/>
  <c r="CA19" i="31"/>
  <c r="CA24" i="31"/>
  <c r="CA17" i="31"/>
  <c r="CA20" i="31"/>
  <c r="BZ31" i="31"/>
  <c r="CA23" i="31"/>
  <c r="BZ30" i="31"/>
  <c r="CA18" i="31"/>
  <c r="CA21" i="31"/>
  <c r="CJ21" i="31"/>
  <c r="CI30" i="31"/>
  <c r="CJ24" i="31"/>
  <c r="CJ19" i="31"/>
  <c r="CJ20" i="31"/>
  <c r="CJ23" i="31"/>
  <c r="CJ18" i="31"/>
  <c r="CI31" i="31"/>
  <c r="CJ17" i="31"/>
  <c r="AH20" i="31"/>
  <c r="AH21" i="31"/>
  <c r="AG31" i="31"/>
  <c r="AH18" i="31"/>
  <c r="AG30" i="31"/>
  <c r="AH23" i="31"/>
  <c r="AH17" i="31"/>
  <c r="AH19" i="31"/>
  <c r="AH24" i="31"/>
  <c r="AE34" i="9"/>
  <c r="AF23" i="9"/>
  <c r="AF20" i="9"/>
  <c r="AE33" i="9"/>
  <c r="B12" i="6" s="1"/>
  <c r="AF24" i="9"/>
  <c r="AF21" i="9"/>
  <c r="AF25" i="9"/>
  <c r="AF22" i="9"/>
  <c r="AF26" i="9"/>
  <c r="AF27" i="9"/>
  <c r="AL22" i="22"/>
  <c r="AL23" i="22"/>
  <c r="AK34" i="22"/>
  <c r="AL26" i="22"/>
  <c r="AL25" i="22"/>
  <c r="AL24" i="22"/>
  <c r="AL20" i="22"/>
  <c r="AL27" i="22"/>
  <c r="AL21" i="22"/>
  <c r="AK33" i="22"/>
  <c r="I14" i="6" s="1"/>
  <c r="CB25" i="28"/>
  <c r="CB20" i="28"/>
  <c r="CB26" i="28"/>
  <c r="CB22" i="28"/>
  <c r="CB27" i="28"/>
  <c r="CB23" i="28"/>
  <c r="CB24" i="28"/>
  <c r="CB21" i="28"/>
  <c r="CA33" i="28"/>
  <c r="P28" i="6" s="1"/>
  <c r="CA34" i="28"/>
  <c r="CH20" i="9"/>
  <c r="CH22" i="9"/>
  <c r="CG34" i="9"/>
  <c r="CH27" i="9"/>
  <c r="CG33" i="9"/>
  <c r="B30" i="6" s="1"/>
  <c r="CH24" i="9"/>
  <c r="CH21" i="9"/>
  <c r="CH26" i="9"/>
  <c r="CH25" i="9"/>
  <c r="CH23" i="9"/>
  <c r="CQ21" i="9"/>
  <c r="CQ27" i="9"/>
  <c r="CP33" i="9"/>
  <c r="B33" i="6" s="1"/>
  <c r="CP34" i="9"/>
  <c r="CQ26" i="9"/>
  <c r="CQ24" i="9"/>
  <c r="CQ25" i="9"/>
  <c r="CQ23" i="9"/>
  <c r="CQ22" i="9"/>
  <c r="CQ20" i="9"/>
  <c r="CQ21" i="22"/>
  <c r="CQ23" i="22"/>
  <c r="CQ26" i="22"/>
  <c r="CQ24" i="22"/>
  <c r="CQ22" i="22"/>
  <c r="CQ20" i="22"/>
  <c r="CQ25" i="22"/>
  <c r="CP33" i="22"/>
  <c r="I33" i="6" s="1"/>
  <c r="CQ27" i="22"/>
  <c r="CP34" i="22"/>
  <c r="BA23" i="28"/>
  <c r="BA27" i="28"/>
  <c r="BA24" i="28"/>
  <c r="BA25" i="28"/>
  <c r="AZ33" i="28"/>
  <c r="P19" i="6" s="1"/>
  <c r="BA20" i="28"/>
  <c r="BA22" i="28"/>
  <c r="AZ34" i="28"/>
  <c r="BA21" i="28"/>
  <c r="BA26" i="28"/>
  <c r="BL24" i="31"/>
  <c r="BL17" i="31"/>
  <c r="BL20" i="31"/>
  <c r="BK31" i="31"/>
  <c r="BL21" i="31"/>
  <c r="BK30" i="31"/>
  <c r="BL19" i="31"/>
  <c r="BL18" i="31"/>
  <c r="BL23" i="31"/>
  <c r="BD21" i="9"/>
  <c r="BC33" i="9"/>
  <c r="B20" i="6" s="1"/>
  <c r="BD25" i="9"/>
  <c r="BD26" i="9"/>
  <c r="BD27" i="9"/>
  <c r="BD23" i="9"/>
  <c r="BC34" i="9"/>
  <c r="BD20" i="9"/>
  <c r="BD24" i="9"/>
  <c r="BD22" i="9"/>
  <c r="BD20" i="28"/>
  <c r="BC33" i="28"/>
  <c r="P20" i="6" s="1"/>
  <c r="BD26" i="28"/>
  <c r="BD25" i="28"/>
  <c r="BD24" i="28"/>
  <c r="BD21" i="28"/>
  <c r="BD22" i="28"/>
  <c r="BD23" i="28"/>
  <c r="BC34" i="28"/>
  <c r="BD27" i="28"/>
  <c r="CN25" i="9"/>
  <c r="CN24" i="9"/>
  <c r="CN22" i="9"/>
  <c r="CN23" i="9"/>
  <c r="CM33" i="9"/>
  <c r="B32" i="6" s="1"/>
  <c r="CM34" i="9"/>
  <c r="CN26" i="9"/>
  <c r="CN21" i="9"/>
  <c r="CN27" i="9"/>
  <c r="CN20" i="9"/>
  <c r="AK20" i="31"/>
  <c r="AK21" i="31"/>
  <c r="AK19" i="31"/>
  <c r="AK18" i="31"/>
  <c r="AK24" i="31"/>
  <c r="AK17" i="31"/>
  <c r="AK23" i="31"/>
  <c r="AJ31" i="31"/>
  <c r="AJ30" i="31"/>
  <c r="AO26" i="9"/>
  <c r="AO20" i="9"/>
  <c r="AO27" i="9"/>
  <c r="AO23" i="9"/>
  <c r="AN33" i="9"/>
  <c r="B15" i="6" s="1"/>
  <c r="AO21" i="9"/>
  <c r="AO22" i="9"/>
  <c r="AN34" i="9"/>
  <c r="AO25" i="9"/>
  <c r="AO24" i="9"/>
  <c r="BG23" i="22"/>
  <c r="BG27" i="22"/>
  <c r="BG22" i="22"/>
  <c r="BG20" i="22"/>
  <c r="BG21" i="22"/>
  <c r="BG25" i="22"/>
  <c r="BG24" i="22"/>
  <c r="BF34" i="22"/>
  <c r="BG26" i="22"/>
  <c r="BF33" i="22"/>
  <c r="I21" i="6" s="1"/>
  <c r="BJ27" i="22"/>
  <c r="BJ24" i="22"/>
  <c r="BJ22" i="22"/>
  <c r="BJ20" i="22"/>
  <c r="BJ26" i="22"/>
  <c r="BJ21" i="22"/>
  <c r="BI34" i="22"/>
  <c r="BI33" i="22"/>
  <c r="I22" i="6" s="1"/>
  <c r="BJ23" i="22"/>
  <c r="BJ25" i="22"/>
  <c r="CH27" i="28"/>
  <c r="CH21" i="28"/>
  <c r="CH26" i="28"/>
  <c r="CH25" i="28"/>
  <c r="CH24" i="28"/>
  <c r="CH23" i="28"/>
  <c r="CH22" i="28"/>
  <c r="CG33" i="28"/>
  <c r="P30" i="6" s="1"/>
  <c r="CH20" i="28"/>
  <c r="CG34" i="28"/>
  <c r="AW34" i="28"/>
  <c r="AX24" i="28"/>
  <c r="AX20" i="28"/>
  <c r="AX25" i="28"/>
  <c r="AX21" i="28"/>
  <c r="AX23" i="28"/>
  <c r="AW33" i="28"/>
  <c r="P18" i="6" s="1"/>
  <c r="AX27" i="28"/>
  <c r="AX22" i="28"/>
  <c r="AX26" i="28"/>
  <c r="BG20" i="9"/>
  <c r="BF33" i="9"/>
  <c r="B21" i="6" s="1"/>
  <c r="BG22" i="9"/>
  <c r="BG27" i="9"/>
  <c r="BG26" i="9"/>
  <c r="BG25" i="9"/>
  <c r="BG21" i="9"/>
  <c r="BG24" i="9"/>
  <c r="BF34" i="9"/>
  <c r="BG23" i="9"/>
  <c r="CW28" i="9"/>
  <c r="CW23" i="22"/>
  <c r="CW21" i="22"/>
  <c r="CW25" i="22"/>
  <c r="CW27" i="22"/>
  <c r="CW26" i="22"/>
  <c r="CV34" i="22"/>
  <c r="CW24" i="22"/>
  <c r="CV33" i="22"/>
  <c r="I35" i="6" s="1"/>
  <c r="CW22" i="22"/>
  <c r="CW20" i="22"/>
  <c r="AE23" i="31"/>
  <c r="AD30" i="31"/>
  <c r="AE20" i="31"/>
  <c r="AD31" i="31"/>
  <c r="AE24" i="31"/>
  <c r="AE19" i="31"/>
  <c r="AE17" i="31"/>
  <c r="AE21" i="31"/>
  <c r="AE18" i="31"/>
  <c r="AC26" i="9"/>
  <c r="AC27" i="9"/>
  <c r="AB34" i="9"/>
  <c r="AC23" i="9"/>
  <c r="AC24" i="9"/>
  <c r="AC21" i="9"/>
  <c r="AC22" i="9"/>
  <c r="AB33" i="9"/>
  <c r="B11" i="6" s="1"/>
  <c r="AC20" i="9"/>
  <c r="AC25" i="9"/>
  <c r="CT27" i="22"/>
  <c r="CT20" i="22"/>
  <c r="CT25" i="22"/>
  <c r="CS33" i="22"/>
  <c r="I34" i="6" s="1"/>
  <c r="CS34" i="22"/>
  <c r="CT22" i="22"/>
  <c r="CT24" i="22"/>
  <c r="CT26" i="22"/>
  <c r="CT21" i="22"/>
  <c r="CT23" i="22"/>
  <c r="BG28" i="9"/>
  <c r="BP27" i="22"/>
  <c r="BP21" i="22"/>
  <c r="BP26" i="22"/>
  <c r="BP22" i="22"/>
  <c r="BP24" i="22"/>
  <c r="BO34" i="22"/>
  <c r="BP20" i="22"/>
  <c r="BP23" i="22"/>
  <c r="BP25" i="22"/>
  <c r="BO33" i="22"/>
  <c r="I24" i="6" s="1"/>
  <c r="AT18" i="31"/>
  <c r="AT17" i="31"/>
  <c r="AS30" i="31"/>
  <c r="AT24" i="31"/>
  <c r="AT20" i="31"/>
  <c r="AT23" i="31"/>
  <c r="AS31" i="31"/>
  <c r="AT19" i="31"/>
  <c r="AT21" i="31"/>
  <c r="CJ33" i="9"/>
  <c r="B31" i="6" s="1"/>
  <c r="CK23" i="9"/>
  <c r="CK24" i="9"/>
  <c r="CJ34" i="9"/>
  <c r="CK27" i="9"/>
  <c r="CK26" i="9"/>
  <c r="CK21" i="9"/>
  <c r="CK20" i="9"/>
  <c r="CK25" i="9"/>
  <c r="CK22" i="9"/>
  <c r="Z31" i="9"/>
  <c r="BO21" i="31"/>
  <c r="BN30" i="31"/>
  <c r="BO24" i="31"/>
  <c r="BO18" i="31"/>
  <c r="BN31" i="31"/>
  <c r="BO23" i="31"/>
  <c r="BO20" i="31"/>
  <c r="BO19" i="31"/>
  <c r="BO17" i="31"/>
  <c r="AT33" i="9"/>
  <c r="B17" i="6" s="1"/>
  <c r="AU22" i="9"/>
  <c r="AU24" i="9"/>
  <c r="AU25" i="9"/>
  <c r="AU26" i="9"/>
  <c r="AU27" i="9"/>
  <c r="AT34" i="9"/>
  <c r="AU23" i="9"/>
  <c r="AU21" i="9"/>
  <c r="AU20" i="9"/>
  <c r="CQ21" i="28"/>
  <c r="CQ23" i="28"/>
  <c r="CQ26" i="28"/>
  <c r="CQ25" i="28"/>
  <c r="CP33" i="28"/>
  <c r="P33" i="6" s="1"/>
  <c r="CQ20" i="28"/>
  <c r="CQ24" i="28"/>
  <c r="CQ27" i="28"/>
  <c r="CP34" i="28"/>
  <c r="CQ22" i="28"/>
  <c r="BX21" i="31"/>
  <c r="BX18" i="31"/>
  <c r="BX19" i="31"/>
  <c r="BX24" i="31"/>
  <c r="BX17" i="31"/>
  <c r="BW30" i="31"/>
  <c r="BX20" i="31"/>
  <c r="BW31" i="31"/>
  <c r="BX23" i="31"/>
  <c r="AO20" i="22"/>
  <c r="AN34" i="22"/>
  <c r="AO26" i="22"/>
  <c r="AO21" i="22"/>
  <c r="AO25" i="22"/>
  <c r="AN33" i="22"/>
  <c r="I15" i="6" s="1"/>
  <c r="AO23" i="22"/>
  <c r="AO24" i="22"/>
  <c r="AO27" i="22"/>
  <c r="AO22" i="22"/>
  <c r="BP28" i="28"/>
  <c r="BF25" i="31"/>
  <c r="T31" i="9"/>
  <c r="AU28" i="9"/>
  <c r="CQ28" i="28"/>
  <c r="W31" i="22"/>
  <c r="AX23" i="22"/>
  <c r="AW33" i="22"/>
  <c r="I18" i="6" s="1"/>
  <c r="AX26" i="22"/>
  <c r="AX20" i="22"/>
  <c r="AX27" i="22"/>
  <c r="AX21" i="22"/>
  <c r="AX24" i="22"/>
  <c r="AW34" i="22"/>
  <c r="AX25" i="22"/>
  <c r="AX22" i="22"/>
  <c r="BM24" i="22"/>
  <c r="BM23" i="22"/>
  <c r="BL34" i="22"/>
  <c r="BM27" i="22"/>
  <c r="BM26" i="22"/>
  <c r="BL33" i="22"/>
  <c r="I23" i="6" s="1"/>
  <c r="BM20" i="22"/>
  <c r="BM22" i="22"/>
  <c r="BM25" i="22"/>
  <c r="BM21" i="22"/>
  <c r="AX24" i="9"/>
  <c r="AX27" i="9"/>
  <c r="AX26" i="9"/>
  <c r="AX25" i="9"/>
  <c r="AX20" i="9"/>
  <c r="AX21" i="9"/>
  <c r="AX23" i="9"/>
  <c r="AX22" i="9"/>
  <c r="AW34" i="9"/>
  <c r="AW33" i="9"/>
  <c r="B18" i="6" s="1"/>
  <c r="BM24" i="28"/>
  <c r="BM26" i="28"/>
  <c r="BM27" i="28"/>
  <c r="BL34" i="28"/>
  <c r="BM23" i="28"/>
  <c r="BM20" i="28"/>
  <c r="BL33" i="28"/>
  <c r="P23" i="6" s="1"/>
  <c r="BM22" i="28"/>
  <c r="BM25" i="28"/>
  <c r="BM21" i="28"/>
  <c r="BJ23" i="9"/>
  <c r="BJ26" i="9"/>
  <c r="BJ22" i="9"/>
  <c r="BJ20" i="9"/>
  <c r="BJ21" i="9"/>
  <c r="BI34" i="9"/>
  <c r="BJ24" i="9"/>
  <c r="BI33" i="9"/>
  <c r="B22" i="6" s="1"/>
  <c r="BJ25" i="9"/>
  <c r="BJ27" i="9"/>
  <c r="AR25" i="9"/>
  <c r="AR27" i="9"/>
  <c r="AQ33" i="9"/>
  <c r="B16" i="6" s="1"/>
  <c r="AQ34" i="9"/>
  <c r="AR22" i="9"/>
  <c r="AR20" i="9"/>
  <c r="AR24" i="9"/>
  <c r="AR23" i="9"/>
  <c r="AR21" i="9"/>
  <c r="AR26" i="9"/>
  <c r="BM28" i="28"/>
  <c r="BV26" i="28"/>
  <c r="BU34" i="28"/>
  <c r="BV20" i="28"/>
  <c r="BV22" i="28"/>
  <c r="BV27" i="28"/>
  <c r="BV23" i="28"/>
  <c r="BV25" i="28"/>
  <c r="BV21" i="28"/>
  <c r="BV24" i="28"/>
  <c r="BU33" i="28"/>
  <c r="P26" i="6" s="1"/>
  <c r="Q31" i="9"/>
  <c r="AQ34" i="28"/>
  <c r="AR21" i="28"/>
  <c r="AQ33" i="28"/>
  <c r="P16" i="6" s="1"/>
  <c r="AR25" i="28"/>
  <c r="AR20" i="28"/>
  <c r="AR23" i="28"/>
  <c r="AR24" i="28"/>
  <c r="AR22" i="28"/>
  <c r="AR26" i="28"/>
  <c r="AR27" i="28"/>
  <c r="CH24" i="22"/>
  <c r="CH20" i="22"/>
  <c r="CG34" i="22"/>
  <c r="CH25" i="22"/>
  <c r="CH21" i="22"/>
  <c r="CH22" i="22"/>
  <c r="CH26" i="22"/>
  <c r="CH23" i="22"/>
  <c r="CH27" i="22"/>
  <c r="CG33" i="22"/>
  <c r="I30" i="6" s="1"/>
  <c r="AI24" i="22"/>
  <c r="AI20" i="22"/>
  <c r="AH34" i="22"/>
  <c r="AI23" i="22"/>
  <c r="AI25" i="22"/>
  <c r="AI22" i="22"/>
  <c r="AI21" i="22"/>
  <c r="AI26" i="22"/>
  <c r="AI27" i="22"/>
  <c r="AH33" i="22"/>
  <c r="I13" i="6" s="1"/>
  <c r="AC24" i="28"/>
  <c r="AC22" i="28"/>
  <c r="AB34" i="28"/>
  <c r="AC27" i="28"/>
  <c r="AC20" i="28"/>
  <c r="AC25" i="28"/>
  <c r="AC26" i="28"/>
  <c r="AC21" i="28"/>
  <c r="AB33" i="28"/>
  <c r="P11" i="6" s="1"/>
  <c r="AC23" i="28"/>
  <c r="AU24" i="22"/>
  <c r="AU22" i="22"/>
  <c r="AT34" i="22"/>
  <c r="AT33" i="22"/>
  <c r="I17" i="6" s="1"/>
  <c r="AU23" i="22"/>
  <c r="AU25" i="22"/>
  <c r="AU20" i="22"/>
  <c r="AU21" i="22"/>
  <c r="AU27" i="22"/>
  <c r="AU26" i="22"/>
  <c r="Q31" i="28"/>
  <c r="AC28" i="28"/>
  <c r="K25" i="28"/>
  <c r="J33" i="28"/>
  <c r="P5" i="6" s="1"/>
  <c r="K23" i="28"/>
  <c r="K22" i="28"/>
  <c r="K27" i="28"/>
  <c r="K21" i="28"/>
  <c r="K26" i="28"/>
  <c r="J34" i="28"/>
  <c r="K24" i="28"/>
  <c r="K20" i="28"/>
  <c r="K30" i="28"/>
  <c r="CD20" i="31"/>
  <c r="CC31" i="31"/>
  <c r="CD23" i="31"/>
  <c r="CD21" i="31"/>
  <c r="CD19" i="31"/>
  <c r="CD24" i="31"/>
  <c r="CC30" i="31"/>
  <c r="CD18" i="31"/>
  <c r="CD17" i="31"/>
  <c r="CB20" i="22"/>
  <c r="CB25" i="22"/>
  <c r="CB26" i="22"/>
  <c r="CB24" i="22"/>
  <c r="CB27" i="22"/>
  <c r="CB22" i="22"/>
  <c r="CA33" i="22"/>
  <c r="I28" i="6" s="1"/>
  <c r="CB23" i="22"/>
  <c r="CB21" i="22"/>
  <c r="CA34" i="22"/>
  <c r="CD33" i="22"/>
  <c r="I29" i="6" s="1"/>
  <c r="CE27" i="22"/>
  <c r="CE24" i="22"/>
  <c r="CE25" i="22"/>
  <c r="CD34" i="22"/>
  <c r="CE21" i="22"/>
  <c r="CE26" i="22"/>
  <c r="CE20" i="22"/>
  <c r="CE23" i="22"/>
  <c r="CE22" i="22"/>
  <c r="Z31" i="22"/>
  <c r="AU28" i="22"/>
  <c r="AZ18" i="31"/>
  <c r="AY30" i="31"/>
  <c r="AZ20" i="31"/>
  <c r="AZ24" i="31"/>
  <c r="AZ23" i="31"/>
  <c r="AZ21" i="31"/>
  <c r="AZ19" i="31"/>
  <c r="AZ17" i="31"/>
  <c r="AZ28" i="31" s="1"/>
  <c r="AY31" i="31"/>
  <c r="N31" i="22"/>
  <c r="AF21" i="22"/>
  <c r="AF23" i="22"/>
  <c r="AE33" i="22"/>
  <c r="I12" i="6" s="1"/>
  <c r="AE34" i="22"/>
  <c r="AF20" i="22"/>
  <c r="AF22" i="22"/>
  <c r="AF25" i="22"/>
  <c r="AF27" i="22"/>
  <c r="AF24" i="22"/>
  <c r="AF26" i="22"/>
  <c r="CG18" i="31"/>
  <c r="CF30" i="31"/>
  <c r="CG24" i="31"/>
  <c r="CF31" i="31"/>
  <c r="CG21" i="31"/>
  <c r="CG23" i="31"/>
  <c r="CG19" i="31"/>
  <c r="CG17" i="31"/>
  <c r="CG20" i="31"/>
  <c r="BS20" i="22"/>
  <c r="BS23" i="22"/>
  <c r="BS27" i="22"/>
  <c r="BS24" i="22"/>
  <c r="BS25" i="22"/>
  <c r="BR34" i="22"/>
  <c r="BR33" i="22"/>
  <c r="I25" i="6" s="1"/>
  <c r="BS26" i="22"/>
  <c r="BS22" i="22"/>
  <c r="BS21" i="22"/>
  <c r="CM33" i="22"/>
  <c r="I32" i="6" s="1"/>
  <c r="CM34" i="22"/>
  <c r="CN27" i="22"/>
  <c r="CN21" i="22"/>
  <c r="CN23" i="22"/>
  <c r="CN22" i="22"/>
  <c r="CN20" i="22"/>
  <c r="CN25" i="22"/>
  <c r="CN26" i="22"/>
  <c r="CN24" i="22"/>
  <c r="BX33" i="28"/>
  <c r="P27" i="6" s="1"/>
  <c r="BY24" i="28"/>
  <c r="BY23" i="28"/>
  <c r="BY20" i="28"/>
  <c r="BY21" i="28"/>
  <c r="BX34" i="28"/>
  <c r="BY25" i="28"/>
  <c r="BY22" i="28"/>
  <c r="BY26" i="28"/>
  <c r="BY27" i="28"/>
  <c r="BA20" i="22"/>
  <c r="BA25" i="22"/>
  <c r="BA24" i="22"/>
  <c r="BA21" i="22"/>
  <c r="BA27" i="22"/>
  <c r="AZ33" i="22"/>
  <c r="I19" i="6" s="1"/>
  <c r="BA23" i="22"/>
  <c r="BA26" i="22"/>
  <c r="AZ34" i="22"/>
  <c r="BA22" i="22"/>
  <c r="BR33" i="9"/>
  <c r="B25" i="6" s="1"/>
  <c r="BS22" i="9"/>
  <c r="BS24" i="9"/>
  <c r="BS23" i="9"/>
  <c r="BR34" i="9"/>
  <c r="BS21" i="9"/>
  <c r="BS20" i="9"/>
  <c r="BS26" i="9"/>
  <c r="BS25" i="9"/>
  <c r="BS27" i="9"/>
  <c r="BU21" i="31"/>
  <c r="BU18" i="31"/>
  <c r="BU20" i="31"/>
  <c r="BT30" i="31"/>
  <c r="BU19" i="31"/>
  <c r="BU17" i="31"/>
  <c r="BU24" i="31"/>
  <c r="BU23" i="31"/>
  <c r="BT31" i="31"/>
  <c r="AW19" i="31"/>
  <c r="AV31" i="31"/>
  <c r="AW23" i="31"/>
  <c r="AW21" i="31"/>
  <c r="AW17" i="31"/>
  <c r="AV30" i="31"/>
  <c r="AW18" i="31"/>
  <c r="AW24" i="31"/>
  <c r="AW20" i="31"/>
  <c r="BS28" i="22"/>
  <c r="BM23" i="9"/>
  <c r="BL33" i="9"/>
  <c r="B23" i="6" s="1"/>
  <c r="BM24" i="9"/>
  <c r="BM21" i="9"/>
  <c r="BM26" i="9"/>
  <c r="BM25" i="9"/>
  <c r="BM22" i="9"/>
  <c r="BM27" i="9"/>
  <c r="BL34" i="9"/>
  <c r="BM20" i="9"/>
  <c r="AC22" i="22"/>
  <c r="AC21" i="22"/>
  <c r="AC23" i="22"/>
  <c r="AC27" i="22"/>
  <c r="AC24" i="22"/>
  <c r="AC20" i="22"/>
  <c r="AC26" i="22"/>
  <c r="AB34" i="22"/>
  <c r="AC25" i="22"/>
  <c r="AB33" i="22"/>
  <c r="I11" i="6" s="1"/>
  <c r="BB31" i="31"/>
  <c r="BB30" i="31"/>
  <c r="BC18" i="31"/>
  <c r="BC24" i="31"/>
  <c r="BC17" i="31"/>
  <c r="BC21" i="31"/>
  <c r="BC23" i="31"/>
  <c r="BC20" i="31"/>
  <c r="BC19" i="31"/>
  <c r="BG25" i="28"/>
  <c r="BG26" i="28"/>
  <c r="BG24" i="28"/>
  <c r="BG27" i="28"/>
  <c r="BG20" i="28"/>
  <c r="BF34" i="28"/>
  <c r="BG21" i="28"/>
  <c r="BG22" i="28"/>
  <c r="BG23" i="28"/>
  <c r="BF33" i="28"/>
  <c r="P21" i="6" s="1"/>
  <c r="J34" i="22"/>
  <c r="K26" i="22"/>
  <c r="K24" i="22"/>
  <c r="K23" i="22"/>
  <c r="K25" i="22"/>
  <c r="K27" i="22"/>
  <c r="K22" i="22"/>
  <c r="K20" i="22"/>
  <c r="K21" i="22"/>
  <c r="J33" i="22"/>
  <c r="I5" i="6" s="1"/>
  <c r="K30" i="22"/>
  <c r="Q31" i="22"/>
  <c r="BV25" i="9"/>
  <c r="BV27" i="9"/>
  <c r="BU33" i="9"/>
  <c r="B26" i="6" s="1"/>
  <c r="BV22" i="9"/>
  <c r="BV26" i="9"/>
  <c r="BV24" i="9"/>
  <c r="BV21" i="9"/>
  <c r="BV20" i="9"/>
  <c r="BU34" i="9"/>
  <c r="BV23" i="9"/>
  <c r="W31" i="9"/>
  <c r="K22" i="9"/>
  <c r="K24" i="9"/>
  <c r="K26" i="9"/>
  <c r="K27" i="9"/>
  <c r="J34" i="9"/>
  <c r="K20" i="9"/>
  <c r="J33" i="9"/>
  <c r="B5" i="6" s="1"/>
  <c r="K23" i="9"/>
  <c r="K25" i="9"/>
  <c r="K21" i="9"/>
  <c r="K30" i="9"/>
  <c r="AQ17" i="31"/>
  <c r="AQ18" i="31"/>
  <c r="AP30" i="31"/>
  <c r="AQ24" i="31"/>
  <c r="AQ21" i="31"/>
  <c r="AQ20" i="31"/>
  <c r="AQ19" i="31"/>
  <c r="AP31" i="31"/>
  <c r="AQ23" i="31"/>
  <c r="BP25" i="9"/>
  <c r="BP23" i="9"/>
  <c r="BO33" i="9"/>
  <c r="B24" i="6" s="1"/>
  <c r="BP20" i="9"/>
  <c r="BP22" i="9"/>
  <c r="BP21" i="9"/>
  <c r="BP24" i="9"/>
  <c r="BP26" i="9"/>
  <c r="BP27" i="9"/>
  <c r="BO34" i="9"/>
  <c r="BD22" i="22"/>
  <c r="BD24" i="22"/>
  <c r="BD25" i="22"/>
  <c r="BC34" i="22"/>
  <c r="BD26" i="22"/>
  <c r="BD23" i="22"/>
  <c r="BD21" i="22"/>
  <c r="BC33" i="22"/>
  <c r="I20" i="6" s="1"/>
  <c r="BD27" i="22"/>
  <c r="BD20" i="22"/>
  <c r="CN26" i="28"/>
  <c r="CN27" i="28"/>
  <c r="CN23" i="28"/>
  <c r="CN24" i="28"/>
  <c r="CN20" i="28"/>
  <c r="CM34" i="28"/>
  <c r="CN25" i="28"/>
  <c r="CN21" i="28"/>
  <c r="CN22" i="28"/>
  <c r="CM33" i="28"/>
  <c r="P32" i="6" s="1"/>
  <c r="AN17" i="31"/>
  <c r="AM31" i="31"/>
  <c r="AN21" i="31"/>
  <c r="AN19" i="31"/>
  <c r="AM30" i="31"/>
  <c r="AN24" i="31"/>
  <c r="AN20" i="31"/>
  <c r="AN23" i="31"/>
  <c r="AN18" i="31"/>
  <c r="BV28" i="9"/>
  <c r="BY26" i="22"/>
  <c r="BX33" i="22"/>
  <c r="I27" i="6" s="1"/>
  <c r="BY22" i="22"/>
  <c r="BY25" i="22"/>
  <c r="BY20" i="22"/>
  <c r="BX34" i="22"/>
  <c r="BY27" i="22"/>
  <c r="BY23" i="22"/>
  <c r="BY21" i="22"/>
  <c r="BY24" i="22"/>
  <c r="BV25" i="22"/>
  <c r="BU33" i="22"/>
  <c r="I26" i="6" s="1"/>
  <c r="BV26" i="22"/>
  <c r="BV21" i="22"/>
  <c r="BV22" i="22"/>
  <c r="BU34" i="22"/>
  <c r="BV27" i="22"/>
  <c r="BV20" i="22"/>
  <c r="BV23" i="22"/>
  <c r="BV24" i="22"/>
  <c r="CS34" i="9"/>
  <c r="CT22" i="9"/>
  <c r="CT20" i="9"/>
  <c r="CT21" i="9"/>
  <c r="CT23" i="9"/>
  <c r="CS33" i="9"/>
  <c r="B34" i="6" s="1"/>
  <c r="CT24" i="9"/>
  <c r="CT25" i="9"/>
  <c r="CT26" i="9"/>
  <c r="CT27" i="9"/>
  <c r="BI24" i="31"/>
  <c r="BI18" i="31"/>
  <c r="BI23" i="31"/>
  <c r="BH31" i="31"/>
  <c r="BI21" i="31"/>
  <c r="BI20" i="31"/>
  <c r="BI19" i="31"/>
  <c r="BH30" i="31"/>
  <c r="BI17" i="31"/>
  <c r="CV17" i="31"/>
  <c r="CV21" i="31"/>
  <c r="CV23" i="31"/>
  <c r="CU30" i="31"/>
  <c r="CV24" i="31"/>
  <c r="CV20" i="31"/>
  <c r="CV19" i="31"/>
  <c r="CV18" i="31"/>
  <c r="CU31" i="31"/>
  <c r="BY26" i="9"/>
  <c r="BY20" i="9"/>
  <c r="BY25" i="9"/>
  <c r="BY27" i="9"/>
  <c r="BY22" i="9"/>
  <c r="BX33" i="9"/>
  <c r="B27" i="6" s="1"/>
  <c r="BX34" i="9"/>
  <c r="BY21" i="9"/>
  <c r="BY23" i="9"/>
  <c r="BY24" i="9"/>
  <c r="BR20" i="31"/>
  <c r="BR24" i="31"/>
  <c r="BR21" i="31"/>
  <c r="BQ31" i="31"/>
  <c r="BR18" i="31"/>
  <c r="BR19" i="31"/>
  <c r="BR23" i="31"/>
  <c r="BQ30" i="31"/>
  <c r="BR17" i="31"/>
  <c r="BR28" i="31" s="1"/>
  <c r="CK26" i="28"/>
  <c r="CK24" i="28"/>
  <c r="CK23" i="28"/>
  <c r="CJ33" i="28"/>
  <c r="P31" i="6" s="1"/>
  <c r="CK25" i="28"/>
  <c r="CK21" i="28"/>
  <c r="CK27" i="28"/>
  <c r="CK22" i="28"/>
  <c r="CJ34" i="28"/>
  <c r="CK20" i="28"/>
  <c r="BY28" i="22"/>
  <c r="BS25" i="28"/>
  <c r="BS20" i="28"/>
  <c r="BS26" i="28"/>
  <c r="BS27" i="28"/>
  <c r="BS22" i="28"/>
  <c r="BR34" i="28"/>
  <c r="BS21" i="28"/>
  <c r="BS24" i="28"/>
  <c r="BR33" i="28"/>
  <c r="P25" i="6" s="1"/>
  <c r="BS23" i="28"/>
  <c r="BJ20" i="28"/>
  <c r="BJ26" i="28"/>
  <c r="BJ25" i="28"/>
  <c r="BJ22" i="28"/>
  <c r="BI33" i="28"/>
  <c r="P22" i="6" s="1"/>
  <c r="BI34" i="28"/>
  <c r="BJ21" i="28"/>
  <c r="BJ24" i="28"/>
  <c r="BJ23" i="28"/>
  <c r="BJ27" i="28"/>
  <c r="CL31" i="31"/>
  <c r="CL30" i="31"/>
  <c r="CM21" i="31"/>
  <c r="CM17" i="31"/>
  <c r="CM24" i="31"/>
  <c r="CM18" i="31"/>
  <c r="CM19" i="31"/>
  <c r="CM23" i="31"/>
  <c r="CM20" i="31"/>
  <c r="CK28" i="28"/>
  <c r="AL28" i="28"/>
  <c r="BD31" i="22" l="1"/>
  <c r="BY31" i="22"/>
  <c r="AT28" i="31"/>
  <c r="BG31" i="22"/>
  <c r="CK31" i="9"/>
  <c r="CY28" i="31"/>
  <c r="CE31" i="9"/>
  <c r="CN31" i="28"/>
  <c r="BV31" i="9"/>
  <c r="AR31" i="9"/>
  <c r="BJ31" i="22"/>
  <c r="CB31" i="28"/>
  <c r="AH28" i="31"/>
  <c r="CW31" i="22"/>
  <c r="AX31" i="22"/>
  <c r="BX28" i="31"/>
  <c r="AK28" i="31"/>
  <c r="BY31" i="28"/>
  <c r="BO28" i="31"/>
  <c r="CT31" i="22"/>
  <c r="BD31" i="28"/>
  <c r="BA31" i="28"/>
  <c r="CK31" i="22"/>
  <c r="AL31" i="9"/>
  <c r="AR31" i="22"/>
  <c r="BS31" i="28"/>
  <c r="BY31" i="9"/>
  <c r="BS31" i="22"/>
  <c r="AQ28" i="31"/>
  <c r="BS31" i="9"/>
  <c r="CG28" i="31"/>
  <c r="AX31" i="28"/>
  <c r="AL31" i="22"/>
  <c r="CM28" i="31"/>
  <c r="AR31" i="28"/>
  <c r="CT31" i="9"/>
  <c r="BC28" i="31"/>
  <c r="CB31" i="22"/>
  <c r="AX31" i="9"/>
  <c r="CW31" i="28"/>
  <c r="AU31" i="28"/>
  <c r="CD28" i="31"/>
  <c r="AC31" i="9"/>
  <c r="BD31" i="9"/>
  <c r="CJ28" i="31"/>
  <c r="K31" i="22"/>
  <c r="AU31" i="22"/>
  <c r="BP31" i="28"/>
  <c r="CE31" i="28"/>
  <c r="CH31" i="28"/>
  <c r="CN31" i="9"/>
  <c r="CB31" i="9"/>
  <c r="AL31" i="28"/>
  <c r="AF31" i="28"/>
  <c r="AO31" i="28"/>
  <c r="BJ31" i="9"/>
  <c r="CQ31" i="28"/>
  <c r="CS28" i="31"/>
  <c r="BJ31" i="28"/>
  <c r="BP31" i="22"/>
  <c r="CV28" i="31"/>
  <c r="CE31" i="22"/>
  <c r="AI31" i="9"/>
  <c r="AI31" i="22"/>
  <c r="CN31" i="22"/>
  <c r="AW28" i="31"/>
  <c r="BI28" i="31"/>
  <c r="AN28" i="31"/>
  <c r="BM31" i="22"/>
  <c r="CQ31" i="22"/>
  <c r="BV31" i="22"/>
  <c r="K31" i="9"/>
  <c r="AC31" i="22"/>
  <c r="BV31" i="28"/>
  <c r="CH31" i="9"/>
  <c r="CW31" i="9"/>
  <c r="CT31" i="28"/>
  <c r="BF28" i="31"/>
  <c r="BP31" i="9"/>
  <c r="K31" i="28"/>
  <c r="AI31" i="28"/>
  <c r="AF31" i="22"/>
  <c r="AU31" i="9"/>
  <c r="AE28" i="31"/>
  <c r="CK31" i="28"/>
  <c r="CH31" i="22"/>
  <c r="BM31" i="28"/>
  <c r="AF31" i="9"/>
  <c r="BU28" i="31"/>
  <c r="AC31" i="28"/>
  <c r="CQ31" i="9"/>
  <c r="BA31" i="9"/>
  <c r="BG31" i="28"/>
  <c r="BM31" i="9"/>
  <c r="BA31" i="22"/>
  <c r="BG31" i="9"/>
  <c r="AO31" i="22"/>
  <c r="AO31" i="9"/>
  <c r="BL28" i="31"/>
  <c r="CA28" i="31"/>
  <c r="CP28" i="31"/>
</calcChain>
</file>

<file path=xl/sharedStrings.xml><?xml version="1.0" encoding="utf-8"?>
<sst xmlns="http://schemas.openxmlformats.org/spreadsheetml/2006/main" count="996" uniqueCount="106">
  <si>
    <t>Componentes</t>
  </si>
  <si>
    <t>MMUSD</t>
  </si>
  <si>
    <t>%</t>
  </si>
  <si>
    <t xml:space="preserve"> Utilidades del Capital</t>
  </si>
  <si>
    <t xml:space="preserve"> Resarcimiento Cargas de Administración y Supervisión</t>
  </si>
  <si>
    <t xml:space="preserve"> Royalties</t>
  </si>
  <si>
    <t xml:space="preserve"> Servicio de la Deuda</t>
  </si>
  <si>
    <t>TOTAL</t>
  </si>
  <si>
    <t xml:space="preserve"> Costo unitario (Tarifa) - USD/kW.mes</t>
  </si>
  <si>
    <t xml:space="preserve"> Costo Energía Garantizada - USD/MWh</t>
  </si>
  <si>
    <t>FM</t>
  </si>
  <si>
    <t>FA Cargas Anexo C</t>
  </si>
  <si>
    <t>FA Utilidades de Capital</t>
  </si>
  <si>
    <t>Energía Garantizada (GWh)</t>
  </si>
  <si>
    <t>Potencia mensual disponible (MW)</t>
  </si>
  <si>
    <t>COSTO UNITARIO DEL SERVICIO DE ELECTRICIDAD (TARIFA)</t>
  </si>
  <si>
    <t>Compensación por Cesión (millones USD)</t>
  </si>
  <si>
    <t>Energía Cedida (GWh)</t>
  </si>
  <si>
    <t>Simulaciones</t>
  </si>
  <si>
    <t>Repotenciación</t>
  </si>
  <si>
    <t>Esclusa de Navegación</t>
  </si>
  <si>
    <t>Año</t>
  </si>
  <si>
    <t xml:space="preserve"> Gastos de Explotación (Costos Operativos)</t>
  </si>
  <si>
    <t>MWh/año</t>
  </si>
  <si>
    <t>Tarifa (USD/MWh)</t>
  </si>
  <si>
    <t>https://es.savvycalculator.com/Calculadora-de-hipotecas-de-pr%C3%A9stamos-a-30-a%C3%B1os</t>
  </si>
  <si>
    <t>Nuevas UGs</t>
  </si>
  <si>
    <t>FONDO</t>
  </si>
  <si>
    <t>n</t>
  </si>
  <si>
    <t>- Gastos RSA</t>
  </si>
  <si>
    <t>- Repotenciación</t>
  </si>
  <si>
    <t xml:space="preserve"> Saldo Cuenta de Explotación (SCE)</t>
  </si>
  <si>
    <t>- SCE Ejercicio Anterior</t>
  </si>
  <si>
    <t>SCE (MMUSD)</t>
  </si>
  <si>
    <t>Tarifa (USD/kW mes)</t>
  </si>
  <si>
    <t>RSA (MMUSD)</t>
  </si>
  <si>
    <t>MW</t>
  </si>
  <si>
    <t>Gradual</t>
  </si>
  <si>
    <t>Planta Solar Flotante</t>
  </si>
  <si>
    <t>Inicio Operación</t>
  </si>
  <si>
    <t>Descripción</t>
  </si>
  <si>
    <t>Se utiliza la tarifa de 30 USD/MWh que corresponde al costo promedio de la energía de ITAIPU en 2023.</t>
  </si>
  <si>
    <t>Ingreso Adicional (MMUSD)</t>
  </si>
  <si>
    <t>MMUSD: millones USD</t>
  </si>
  <si>
    <t>Incremento (MW)</t>
  </si>
  <si>
    <t>MW, tarifa, ingresos, costos e inicio de operación estimados.</t>
  </si>
  <si>
    <t>Observaciones</t>
  </si>
  <si>
    <t>Costo (MMUSD)</t>
  </si>
  <si>
    <t>Pot. Disp. (MW)</t>
  </si>
  <si>
    <t>Costo Proyecto (MMUSD)</t>
  </si>
  <si>
    <t>Ingreso (MMUSD)</t>
  </si>
  <si>
    <t>Datos</t>
  </si>
  <si>
    <t>r(%)</t>
  </si>
  <si>
    <t>- Ingreso por incremento de producción</t>
  </si>
  <si>
    <t>Ingresos anuales por incremento de Producción (MMUSD)</t>
  </si>
  <si>
    <t>Costos de Nuevas Instalaciones</t>
  </si>
  <si>
    <t>Cálculo de Préstamos para nuevas instalaciones (Obs.: no se considera)</t>
  </si>
  <si>
    <t>Repotenciación*</t>
  </si>
  <si>
    <t>Ingresos Anuales</t>
  </si>
  <si>
    <t>Impacto en la tarifa</t>
  </si>
  <si>
    <t>Factores de ajuste y servicio de la deuda estimados</t>
  </si>
  <si>
    <t>Nuevas Instalaciones Proyectadas</t>
  </si>
  <si>
    <t>Préstamos a 30 años a una tasa de 6,5% (Para más detalles ver pesaña Costos y Préstamos)</t>
  </si>
  <si>
    <t>Deuda (MMUSD)</t>
  </si>
  <si>
    <t>Costos</t>
  </si>
  <si>
    <t>Préstamo (MMUSD)</t>
  </si>
  <si>
    <t>Fondo (MMUSD)</t>
  </si>
  <si>
    <t>Gastos de Inversión Acumulables fijados de modo a que el FONDO sea constante e igual a 800.</t>
  </si>
  <si>
    <t>Gastos de Inversión Acumulables provenientes de necesidades de inversión en las nuevas instalaciones (Para más detalles ver pestaña Costos y Préstamos)</t>
  </si>
  <si>
    <t>Fondo (MMUSD) corresponde a la suma entre Gastos RSA y Gastos de Inversión Acumulables</t>
  </si>
  <si>
    <t>- Gastos Inversión</t>
  </si>
  <si>
    <t>El costo estimado de la esclusa de navegación es de 1.200 MMUSD.</t>
  </si>
  <si>
    <t>ANDE</t>
  </si>
  <si>
    <t>MEF</t>
  </si>
  <si>
    <t>BANCO</t>
  </si>
  <si>
    <t>ITAIPU</t>
  </si>
  <si>
    <t>ITAIPU*</t>
  </si>
  <si>
    <t>MEMORIA ANUAL ITAIPU 2023</t>
  </si>
  <si>
    <t>https://www.itaipu.gov.br/press-office/list-news?page=33</t>
  </si>
  <si>
    <t>https://www.itaipu.gov.br/sala-de-imprensa/noticia/nota-de-esclarecimento-6</t>
  </si>
  <si>
    <t>https://www.itaipu.gov.br/sala-de-imprensa/noticia/tarifa-de-energia-da-itaipu-esta-entre-mais-baixas-do-brasil</t>
  </si>
  <si>
    <t xml:space="preserve"> </t>
  </si>
  <si>
    <t xml:space="preserve">  </t>
  </si>
  <si>
    <t>Referencial Costos</t>
  </si>
  <si>
    <t>Ingreso Ad. Acumulado (MMUSD)</t>
  </si>
  <si>
    <t>*El impacto de la repotenciación se incluye en forma gradual en la potencia disponible para contratación a partir del 2038</t>
  </si>
  <si>
    <t>Escenario 1 - Con Préstamos</t>
  </si>
  <si>
    <t>Escenario 2 - Con Fondos Propios</t>
  </si>
  <si>
    <t>Escenario 3 - Con Fondos de Inversión</t>
  </si>
  <si>
    <t>Escenario 4 - Con Aumento del Factor Multiplicador</t>
  </si>
  <si>
    <t>III.1</t>
  </si>
  <si>
    <t>III.5</t>
  </si>
  <si>
    <t>III.4</t>
  </si>
  <si>
    <t>III.2 y III.3</t>
  </si>
  <si>
    <t>III.6</t>
  </si>
  <si>
    <t>III.7</t>
  </si>
  <si>
    <t>USD/MWh</t>
  </si>
  <si>
    <t>% Venta</t>
  </si>
  <si>
    <t>G. Inversión</t>
  </si>
  <si>
    <t>- Costos Operativos</t>
  </si>
  <si>
    <t>- Gastos Sociales</t>
  </si>
  <si>
    <t xml:space="preserve"> Gastos de Explotación e Inversiones</t>
  </si>
  <si>
    <t>- Inversiones</t>
  </si>
  <si>
    <t>Deuda de USD 2.400 millones para nuevas fuentes de generación, tasa de interes 3,5% a 20 años.</t>
  </si>
  <si>
    <t>Inicio de la deuda 2027, apuntando a 3GW</t>
  </si>
  <si>
    <t>Estos escenarios fueron simulados con valores preliminares pudiendo sufrir alteraciones al momento del acuerdo tarifario.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</si>
</sst>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 * #,##0_ ;_ * \-#,##0_ ;_ * &quot;-&quot;_ ;_ @_ "/>
    <numFmt numFmtId="165" formatCode="#,##0.0"/>
    <numFmt numFmtId="166" formatCode="0.0"/>
    <numFmt numFmtId="167" formatCode="0.0%"/>
    <numFmt numFmtId="168" formatCode="_-* #,##0_-;\-* #,##0_-;_-* &quot;-&quot;??_-;_-@_-"/>
    <numFmt numFmtId="169" formatCode="0.000"/>
    <numFmt numFmtId="170" formatCode="0.0000"/>
  </numFmts>
  <fonts count="20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right" vertical="center"/>
    </xf>
    <xf numFmtId="165" fontId="5" fillId="2" borderId="3" xfId="0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7" fontId="5" fillId="0" borderId="17" xfId="3" applyNumberFormat="1" applyFont="1" applyBorder="1" applyAlignment="1">
      <alignment horizontal="right" vertical="center"/>
    </xf>
    <xf numFmtId="167" fontId="5" fillId="2" borderId="1" xfId="3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/>
    </xf>
    <xf numFmtId="164" fontId="5" fillId="0" borderId="8" xfId="1" applyFont="1" applyBorder="1" applyAlignment="1">
      <alignment horizontal="right"/>
    </xf>
    <xf numFmtId="164" fontId="5" fillId="0" borderId="7" xfId="1" applyFont="1" applyBorder="1" applyAlignment="1">
      <alignment horizontal="right"/>
    </xf>
    <xf numFmtId="165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3" borderId="0" xfId="0" applyFill="1"/>
    <xf numFmtId="0" fontId="5" fillId="0" borderId="0" xfId="0" applyFont="1" applyAlignment="1">
      <alignment horizontal="right"/>
    </xf>
    <xf numFmtId="164" fontId="5" fillId="0" borderId="0" xfId="1" applyFont="1" applyBorder="1" applyAlignment="1">
      <alignment horizontal="right"/>
    </xf>
    <xf numFmtId="0" fontId="2" fillId="0" borderId="30" xfId="0" applyFont="1" applyBorder="1" applyAlignment="1">
      <alignment vertical="center"/>
    </xf>
    <xf numFmtId="168" fontId="0" fillId="0" borderId="0" xfId="0" applyNumberFormat="1"/>
    <xf numFmtId="166" fontId="0" fillId="0" borderId="0" xfId="0" applyNumberFormat="1"/>
    <xf numFmtId="0" fontId="5" fillId="0" borderId="0" xfId="0" applyFont="1"/>
    <xf numFmtId="1" fontId="2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6" fillId="3" borderId="0" xfId="0" applyNumberFormat="1" applyFont="1" applyFill="1" applyAlignment="1">
      <alignment vertical="center"/>
    </xf>
    <xf numFmtId="2" fontId="2" fillId="3" borderId="0" xfId="0" applyNumberFormat="1" applyFont="1" applyFill="1" applyAlignment="1">
      <alignment vertical="center"/>
    </xf>
    <xf numFmtId="1" fontId="2" fillId="3" borderId="0" xfId="0" applyNumberFormat="1" applyFont="1" applyFill="1" applyAlignment="1">
      <alignment vertical="center"/>
    </xf>
    <xf numFmtId="0" fontId="4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164" fontId="5" fillId="3" borderId="7" xfId="1" applyFont="1" applyFill="1" applyBorder="1" applyAlignment="1">
      <alignment horizontal="right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8" fontId="0" fillId="0" borderId="20" xfId="2" applyNumberFormat="1" applyFont="1" applyBorder="1" applyAlignment="1">
      <alignment horizontal="center" vertical="center" wrapText="1"/>
    </xf>
    <xf numFmtId="3" fontId="0" fillId="0" borderId="20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4"/>
    <xf numFmtId="3" fontId="0" fillId="0" borderId="0" xfId="0" applyNumberFormat="1" applyAlignment="1">
      <alignment horizontal="center" vertical="center" wrapText="1"/>
    </xf>
    <xf numFmtId="168" fontId="0" fillId="0" borderId="0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3" borderId="31" xfId="0" applyFont="1" applyFill="1" applyBorder="1" applyAlignment="1">
      <alignment horizontal="left" vertical="center"/>
    </xf>
    <xf numFmtId="165" fontId="8" fillId="3" borderId="18" xfId="0" applyNumberFormat="1" applyFont="1" applyFill="1" applyBorder="1" applyAlignment="1">
      <alignment horizontal="right" vertical="center"/>
    </xf>
    <xf numFmtId="167" fontId="8" fillId="3" borderId="18" xfId="3" applyNumberFormat="1" applyFont="1" applyFill="1" applyBorder="1" applyAlignment="1">
      <alignment horizontal="right" vertical="center"/>
    </xf>
    <xf numFmtId="165" fontId="8" fillId="3" borderId="2" xfId="0" applyNumberFormat="1" applyFont="1" applyFill="1" applyBorder="1" applyAlignment="1">
      <alignment horizontal="right" vertical="center"/>
    </xf>
    <xf numFmtId="0" fontId="5" fillId="0" borderId="20" xfId="0" applyFont="1" applyBorder="1" applyAlignment="1">
      <alignment vertical="center" wrapText="1"/>
    </xf>
    <xf numFmtId="165" fontId="4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5" fillId="3" borderId="19" xfId="0" applyNumberFormat="1" applyFont="1" applyFill="1" applyBorder="1" applyAlignment="1">
      <alignment horizontal="right" vertical="center"/>
    </xf>
    <xf numFmtId="167" fontId="5" fillId="3" borderId="7" xfId="3" applyNumberFormat="1" applyFont="1" applyFill="1" applyBorder="1" applyAlignment="1">
      <alignment horizontal="right" vertical="center"/>
    </xf>
    <xf numFmtId="0" fontId="5" fillId="3" borderId="31" xfId="0" applyFont="1" applyFill="1" applyBorder="1" applyAlignment="1">
      <alignment horizontal="left" vertical="center"/>
    </xf>
    <xf numFmtId="165" fontId="5" fillId="3" borderId="2" xfId="0" applyNumberFormat="1" applyFont="1" applyFill="1" applyBorder="1" applyAlignment="1">
      <alignment horizontal="right" vertical="center"/>
    </xf>
    <xf numFmtId="165" fontId="5" fillId="3" borderId="7" xfId="0" applyNumberFormat="1" applyFont="1" applyFill="1" applyBorder="1" applyAlignment="1">
      <alignment horizontal="right" vertical="center"/>
    </xf>
    <xf numFmtId="165" fontId="5" fillId="3" borderId="8" xfId="0" applyNumberFormat="1" applyFont="1" applyFill="1" applyBorder="1" applyAlignment="1">
      <alignment horizontal="right" vertical="center"/>
    </xf>
    <xf numFmtId="167" fontId="5" fillId="3" borderId="18" xfId="3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0" fillId="0" borderId="0" xfId="0" applyNumberFormat="1" applyAlignment="1">
      <alignment horizontal="right" vertical="center" wrapText="1"/>
    </xf>
    <xf numFmtId="0" fontId="11" fillId="6" borderId="0" xfId="0" applyFont="1" applyFill="1"/>
    <xf numFmtId="0" fontId="5" fillId="6" borderId="20" xfId="0" applyFont="1" applyFill="1" applyBorder="1" applyAlignment="1">
      <alignment horizontal="center" vertical="center" wrapText="1"/>
    </xf>
    <xf numFmtId="0" fontId="2" fillId="0" borderId="0" xfId="0" applyFont="1"/>
    <xf numFmtId="0" fontId="13" fillId="6" borderId="0" xfId="0" applyFont="1" applyFill="1"/>
    <xf numFmtId="0" fontId="14" fillId="6" borderId="0" xfId="0" applyFont="1" applyFill="1"/>
    <xf numFmtId="3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 wrapText="1"/>
    </xf>
    <xf numFmtId="168" fontId="5" fillId="0" borderId="20" xfId="2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right" vertical="center"/>
    </xf>
    <xf numFmtId="0" fontId="5" fillId="7" borderId="20" xfId="0" applyFont="1" applyFill="1" applyBorder="1" applyAlignment="1">
      <alignment horizontal="right" vertical="center"/>
    </xf>
    <xf numFmtId="168" fontId="5" fillId="0" borderId="20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3" borderId="20" xfId="0" applyFont="1" applyFill="1" applyBorder="1" applyAlignment="1">
      <alignment horizontal="right" vertical="center"/>
    </xf>
    <xf numFmtId="0" fontId="5" fillId="6" borderId="20" xfId="0" applyFont="1" applyFill="1" applyBorder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70" fontId="5" fillId="0" borderId="29" xfId="0" applyNumberFormat="1" applyFont="1" applyBorder="1" applyAlignment="1">
      <alignment horizontal="right"/>
    </xf>
    <xf numFmtId="170" fontId="5" fillId="0" borderId="7" xfId="0" applyNumberFormat="1" applyFont="1" applyBorder="1" applyAlignment="1">
      <alignment horizontal="right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1" fontId="0" fillId="0" borderId="0" xfId="0" applyNumberFormat="1" applyAlignment="1">
      <alignment horizontal="center" vertical="center"/>
    </xf>
    <xf numFmtId="164" fontId="8" fillId="3" borderId="7" xfId="1" applyFont="1" applyFill="1" applyBorder="1" applyAlignment="1">
      <alignment horizontal="right"/>
    </xf>
    <xf numFmtId="164" fontId="0" fillId="0" borderId="0" xfId="0" applyNumberFormat="1"/>
    <xf numFmtId="168" fontId="5" fillId="3" borderId="20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168" fontId="5" fillId="0" borderId="0" xfId="2" applyNumberFormat="1" applyFont="1" applyBorder="1" applyAlignment="1">
      <alignment horizontal="center" vertical="center" wrapText="1"/>
    </xf>
    <xf numFmtId="168" fontId="5" fillId="3" borderId="0" xfId="0" applyNumberFormat="1" applyFont="1" applyFill="1" applyAlignment="1">
      <alignment horizontal="right" vertical="center"/>
    </xf>
    <xf numFmtId="1" fontId="5" fillId="3" borderId="20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13" fillId="0" borderId="0" xfId="0" applyFont="1"/>
    <xf numFmtId="0" fontId="16" fillId="0" borderId="20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 wrapText="1"/>
    </xf>
    <xf numFmtId="2" fontId="13" fillId="0" borderId="20" xfId="0" applyNumberFormat="1" applyFont="1" applyBorder="1" applyAlignment="1">
      <alignment horizontal="center"/>
    </xf>
    <xf numFmtId="3" fontId="13" fillId="0" borderId="20" xfId="0" applyNumberFormat="1" applyFont="1" applyBorder="1" applyAlignment="1">
      <alignment horizontal="right"/>
    </xf>
    <xf numFmtId="16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9" fillId="0" borderId="0" xfId="4" applyAlignment="1">
      <alignment horizontal="left" vertical="center"/>
    </xf>
    <xf numFmtId="0" fontId="16" fillId="8" borderId="20" xfId="0" applyFont="1" applyFill="1" applyBorder="1" applyAlignment="1">
      <alignment horizontal="center"/>
    </xf>
    <xf numFmtId="2" fontId="13" fillId="8" borderId="20" xfId="0" applyNumberFormat="1" applyFont="1" applyFill="1" applyBorder="1" applyAlignment="1">
      <alignment horizontal="center"/>
    </xf>
    <xf numFmtId="3" fontId="13" fillId="8" borderId="20" xfId="0" applyNumberFormat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168" fontId="5" fillId="0" borderId="0" xfId="0" applyNumberFormat="1" applyFont="1" applyAlignment="1">
      <alignment horizontal="center" vertical="center" wrapText="1"/>
    </xf>
    <xf numFmtId="0" fontId="0" fillId="3" borderId="0" xfId="0" applyFill="1" applyAlignment="1">
      <alignment horizontal="right"/>
    </xf>
    <xf numFmtId="3" fontId="8" fillId="0" borderId="20" xfId="0" applyNumberFormat="1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5" fillId="6" borderId="20" xfId="0" applyFont="1" applyFill="1" applyBorder="1" applyAlignment="1">
      <alignment vertical="center" wrapText="1"/>
    </xf>
    <xf numFmtId="2" fontId="0" fillId="0" borderId="20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8" fontId="5" fillId="3" borderId="20" xfId="2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68" fontId="5" fillId="0" borderId="20" xfId="0" applyNumberFormat="1" applyFont="1" applyBorder="1" applyAlignment="1">
      <alignment horizontal="center" vertical="center"/>
    </xf>
    <xf numFmtId="164" fontId="5" fillId="8" borderId="7" xfId="1" applyFont="1" applyFill="1" applyBorder="1" applyAlignment="1">
      <alignment horizontal="right"/>
    </xf>
    <xf numFmtId="164" fontId="8" fillId="8" borderId="7" xfId="1" applyFont="1" applyFill="1" applyBorder="1" applyAlignment="1">
      <alignment horizontal="right"/>
    </xf>
    <xf numFmtId="0" fontId="10" fillId="3" borderId="0" xfId="0" applyFont="1" applyFill="1"/>
    <xf numFmtId="0" fontId="10" fillId="3" borderId="0" xfId="0" applyFont="1" applyFill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164" fontId="8" fillId="0" borderId="7" xfId="1" applyFont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right"/>
    </xf>
    <xf numFmtId="3" fontId="13" fillId="3" borderId="0" xfId="0" applyNumberFormat="1" applyFont="1" applyFill="1" applyAlignment="1">
      <alignment horizontal="right"/>
    </xf>
    <xf numFmtId="1" fontId="0" fillId="8" borderId="20" xfId="0" applyNumberFormat="1" applyFill="1" applyBorder="1" applyAlignment="1">
      <alignment horizontal="center" vertical="center"/>
    </xf>
    <xf numFmtId="1" fontId="5" fillId="8" borderId="20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9" borderId="0" xfId="0" applyFill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9" borderId="31" xfId="0" applyFont="1" applyFill="1" applyBorder="1" applyAlignment="1">
      <alignment horizontal="left" vertical="center"/>
    </xf>
    <xf numFmtId="165" fontId="5" fillId="9" borderId="7" xfId="0" applyNumberFormat="1" applyFont="1" applyFill="1" applyBorder="1" applyAlignment="1">
      <alignment horizontal="right" vertical="center"/>
    </xf>
    <xf numFmtId="167" fontId="5" fillId="9" borderId="7" xfId="3" applyNumberFormat="1" applyFont="1" applyFill="1" applyBorder="1" applyAlignment="1">
      <alignment horizontal="right" vertical="center"/>
    </xf>
    <xf numFmtId="165" fontId="5" fillId="9" borderId="2" xfId="0" applyNumberFormat="1" applyFont="1" applyFill="1" applyBorder="1" applyAlignment="1">
      <alignment horizontal="right" vertical="center"/>
    </xf>
    <xf numFmtId="1" fontId="0" fillId="0" borderId="0" xfId="0" applyNumberFormat="1"/>
    <xf numFmtId="1" fontId="5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/>
    </xf>
    <xf numFmtId="0" fontId="5" fillId="3" borderId="20" xfId="0" applyFont="1" applyFill="1" applyBorder="1" applyAlignment="1">
      <alignment horizontal="center"/>
    </xf>
    <xf numFmtId="9" fontId="5" fillId="3" borderId="20" xfId="0" applyNumberFormat="1" applyFont="1" applyFill="1" applyBorder="1" applyAlignment="1">
      <alignment horizontal="center"/>
    </xf>
    <xf numFmtId="165" fontId="0" fillId="3" borderId="0" xfId="0" applyNumberFormat="1" applyFill="1"/>
    <xf numFmtId="2" fontId="6" fillId="9" borderId="1" xfId="0" applyNumberFormat="1" applyFont="1" applyFill="1" applyBorder="1" applyAlignment="1">
      <alignment horizontal="center" vertical="center"/>
    </xf>
    <xf numFmtId="4" fontId="4" fillId="9" borderId="1" xfId="0" applyNumberFormat="1" applyFont="1" applyFill="1" applyBorder="1" applyAlignment="1">
      <alignment horizontal="center" vertical="center"/>
    </xf>
    <xf numFmtId="9" fontId="0" fillId="3" borderId="0" xfId="3" applyFont="1" applyFill="1" applyAlignment="1">
      <alignment horizontal="center"/>
    </xf>
    <xf numFmtId="168" fontId="0" fillId="0" borderId="0" xfId="2" applyNumberFormat="1" applyFont="1"/>
    <xf numFmtId="1" fontId="0" fillId="0" borderId="0" xfId="0" applyNumberFormat="1" applyAlignment="1">
      <alignment horizontal="center"/>
    </xf>
    <xf numFmtId="166" fontId="5" fillId="3" borderId="20" xfId="0" applyNumberFormat="1" applyFont="1" applyFill="1" applyBorder="1" applyAlignment="1">
      <alignment horizontal="right" vertical="center"/>
    </xf>
    <xf numFmtId="165" fontId="5" fillId="3" borderId="18" xfId="0" applyNumberFormat="1" applyFont="1" applyFill="1" applyBorder="1" applyAlignment="1">
      <alignment horizontal="right" vertical="center"/>
    </xf>
    <xf numFmtId="2" fontId="6" fillId="5" borderId="1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165" fontId="5" fillId="3" borderId="31" xfId="0" applyNumberFormat="1" applyFont="1" applyFill="1" applyBorder="1" applyAlignment="1">
      <alignment horizontal="right" vertical="center"/>
    </xf>
    <xf numFmtId="167" fontId="5" fillId="0" borderId="34" xfId="3" applyNumberFormat="1" applyFont="1" applyBorder="1" applyAlignment="1">
      <alignment horizontal="right" vertical="center"/>
    </xf>
    <xf numFmtId="167" fontId="5" fillId="3" borderId="15" xfId="3" applyNumberFormat="1" applyFont="1" applyFill="1" applyBorder="1" applyAlignment="1">
      <alignment horizontal="right" vertical="center"/>
    </xf>
    <xf numFmtId="167" fontId="5" fillId="3" borderId="35" xfId="3" applyNumberFormat="1" applyFont="1" applyFill="1" applyBorder="1" applyAlignment="1">
      <alignment horizontal="right" vertical="center"/>
    </xf>
    <xf numFmtId="167" fontId="8" fillId="3" borderId="35" xfId="3" applyNumberFormat="1" applyFont="1" applyFill="1" applyBorder="1" applyAlignment="1">
      <alignment horizontal="right" vertical="center"/>
    </xf>
    <xf numFmtId="167" fontId="5" fillId="2" borderId="4" xfId="3" applyNumberFormat="1" applyFont="1" applyFill="1" applyBorder="1" applyAlignment="1">
      <alignment horizontal="right" vertical="center"/>
    </xf>
    <xf numFmtId="165" fontId="5" fillId="0" borderId="31" xfId="0" applyNumberFormat="1" applyFont="1" applyBorder="1" applyAlignment="1">
      <alignment horizontal="right" vertical="center"/>
    </xf>
    <xf numFmtId="165" fontId="8" fillId="3" borderId="31" xfId="0" applyNumberFormat="1" applyFont="1" applyFill="1" applyBorder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/>
    </xf>
    <xf numFmtId="165" fontId="8" fillId="3" borderId="0" xfId="0" applyNumberFormat="1" applyFont="1" applyFill="1" applyAlignment="1">
      <alignment horizontal="right" vertical="center"/>
    </xf>
    <xf numFmtId="0" fontId="19" fillId="0" borderId="0" xfId="0" quotePrefix="1" applyFont="1"/>
    <xf numFmtId="49" fontId="1" fillId="0" borderId="0" xfId="0" applyNumberFormat="1" applyFont="1" applyAlignment="1">
      <alignment horizontal="left" vertical="center"/>
    </xf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0" fillId="3" borderId="8" xfId="0" quotePrefix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10" fillId="3" borderId="15" xfId="0" quotePrefix="1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16" fillId="0" borderId="2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6" borderId="20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left" vertical="center"/>
    </xf>
    <xf numFmtId="0" fontId="0" fillId="3" borderId="7" xfId="0" quotePrefix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left" vertical="center"/>
    </xf>
    <xf numFmtId="0" fontId="5" fillId="3" borderId="27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quotePrefix="1" applyFont="1" applyFill="1" applyBorder="1" applyAlignment="1">
      <alignment horizontal="left" vertical="center"/>
    </xf>
  </cellXfs>
  <cellStyles count="5">
    <cellStyle name="Hipervínculo" xfId="4" builtinId="8"/>
    <cellStyle name="Millares" xfId="2" builtinId="3"/>
    <cellStyle name="Millares [0]" xfId="1" builtinId="6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9933"/>
      <color rgb="FFFF714F"/>
      <color rgb="FFFF3300"/>
      <color rgb="FF00FFFF"/>
      <color rgb="FF0000FF"/>
      <color rgb="FF0046FE"/>
      <color rgb="FF0192D1"/>
      <color rgb="FFFF9A00"/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ysClr val="windowText" lastClr="000000"/>
                </a:solidFill>
              </a:rPr>
              <a:t>Escenario</a:t>
            </a:r>
            <a:r>
              <a:rPr lang="es-ES" b="1" baseline="0">
                <a:solidFill>
                  <a:sysClr val="windowText" lastClr="000000"/>
                </a:solidFill>
              </a:rPr>
              <a:t> 1</a:t>
            </a:r>
            <a:r>
              <a:rPr lang="es-ES" b="1">
                <a:solidFill>
                  <a:sysClr val="windowText" lastClr="000000"/>
                </a:solidFill>
              </a:rPr>
              <a:t> - Con Préstamos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Resumen!$B$3</c:f>
              <c:strCache>
                <c:ptCount val="1"/>
                <c:pt idx="0">
                  <c:v>Tarifa (USD/kW mes)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Resumen!$A$4:$A$35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Resumen!$B$4:$B$35</c:f>
              <c:numCache>
                <c:formatCode>0.00</c:formatCode>
                <c:ptCount val="32"/>
                <c:pt idx="0">
                  <c:v>19.279812013807661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6-4EAA-A4E2-4EBBE299B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627536"/>
        <c:axId val="1848628976"/>
      </c:lineChart>
      <c:lineChart>
        <c:grouping val="standard"/>
        <c:varyColors val="0"/>
        <c:ser>
          <c:idx val="0"/>
          <c:order val="1"/>
          <c:tx>
            <c:strRef>
              <c:f>Resumen!$D$3</c:f>
              <c:strCache>
                <c:ptCount val="1"/>
                <c:pt idx="0">
                  <c:v>SCE (MMUSD)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15875">
                <a:solidFill>
                  <a:srgbClr val="0000FF"/>
                </a:solidFill>
              </a:ln>
              <a:effectLst/>
            </c:spPr>
          </c:marker>
          <c:cat>
            <c:numRef>
              <c:f>Resumen!$A$4:$A$35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Resumen!$D$4:$D$35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6-4EAA-A4E2-4EBBE299BB18}"/>
            </c:ext>
          </c:extLst>
        </c:ser>
        <c:ser>
          <c:idx val="2"/>
          <c:order val="2"/>
          <c:tx>
            <c:strRef>
              <c:f>Resumen!$C$3</c:f>
              <c:strCache>
                <c:ptCount val="1"/>
                <c:pt idx="0">
                  <c:v>Deuda (MMUSD)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1587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Resumen!$A$4:$A$35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Resumen!$C$4:$C$35</c:f>
              <c:numCache>
                <c:formatCode>#,##0</c:formatCode>
                <c:ptCount val="32"/>
                <c:pt idx="0">
                  <c:v>26.7</c:v>
                </c:pt>
                <c:pt idx="1">
                  <c:v>61.7</c:v>
                </c:pt>
                <c:pt idx="2">
                  <c:v>121.3</c:v>
                </c:pt>
                <c:pt idx="3">
                  <c:v>233.09999999999997</c:v>
                </c:pt>
                <c:pt idx="4">
                  <c:v>377.09999999999997</c:v>
                </c:pt>
                <c:pt idx="5">
                  <c:v>522.6</c:v>
                </c:pt>
                <c:pt idx="6">
                  <c:v>660.40000000000009</c:v>
                </c:pt>
                <c:pt idx="7">
                  <c:v>798.2</c:v>
                </c:pt>
                <c:pt idx="8">
                  <c:v>821.2</c:v>
                </c:pt>
                <c:pt idx="9">
                  <c:v>821.2</c:v>
                </c:pt>
                <c:pt idx="10">
                  <c:v>821.2</c:v>
                </c:pt>
                <c:pt idx="11">
                  <c:v>821.2</c:v>
                </c:pt>
                <c:pt idx="12">
                  <c:v>821.2</c:v>
                </c:pt>
                <c:pt idx="13">
                  <c:v>804</c:v>
                </c:pt>
                <c:pt idx="14">
                  <c:v>804</c:v>
                </c:pt>
                <c:pt idx="15">
                  <c:v>804</c:v>
                </c:pt>
                <c:pt idx="16">
                  <c:v>804</c:v>
                </c:pt>
                <c:pt idx="17">
                  <c:v>804</c:v>
                </c:pt>
                <c:pt idx="18">
                  <c:v>804</c:v>
                </c:pt>
                <c:pt idx="19">
                  <c:v>804</c:v>
                </c:pt>
                <c:pt idx="20">
                  <c:v>804</c:v>
                </c:pt>
                <c:pt idx="21">
                  <c:v>804</c:v>
                </c:pt>
                <c:pt idx="22">
                  <c:v>804</c:v>
                </c:pt>
                <c:pt idx="23">
                  <c:v>804</c:v>
                </c:pt>
                <c:pt idx="24">
                  <c:v>804</c:v>
                </c:pt>
                <c:pt idx="25">
                  <c:v>804</c:v>
                </c:pt>
                <c:pt idx="26">
                  <c:v>804</c:v>
                </c:pt>
                <c:pt idx="27">
                  <c:v>804</c:v>
                </c:pt>
                <c:pt idx="28">
                  <c:v>804</c:v>
                </c:pt>
                <c:pt idx="29">
                  <c:v>804</c:v>
                </c:pt>
                <c:pt idx="30">
                  <c:v>804</c:v>
                </c:pt>
                <c:pt idx="31">
                  <c:v>765.59999999999991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46-4EAA-A4E2-4EBBE299BB18}"/>
            </c:ext>
          </c:extLst>
        </c:ser>
        <c:ser>
          <c:idx val="3"/>
          <c:order val="3"/>
          <c:tx>
            <c:strRef>
              <c:f>Resumen!$E$3</c:f>
              <c:strCache>
                <c:ptCount val="1"/>
                <c:pt idx="0">
                  <c:v>RSA (MMUSD)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5875">
                <a:solidFill>
                  <a:schemeClr val="accent4"/>
                </a:solidFill>
              </a:ln>
              <a:effectLst/>
            </c:spPr>
          </c:marker>
          <c:cat>
            <c:numRef>
              <c:f>Resumen!$A$4:$A$35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Resumen!$E$4:$E$35</c:f>
              <c:numCache>
                <c:formatCode>#,##0</c:formatCode>
                <c:ptCount val="32"/>
                <c:pt idx="0">
                  <c:v>1300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46-4EAA-A4E2-4EBBE299BB18}"/>
            </c:ext>
          </c:extLst>
        </c:ser>
        <c:ser>
          <c:idx val="4"/>
          <c:order val="4"/>
          <c:tx>
            <c:strRef>
              <c:f>Resumen!$F$3</c:f>
              <c:strCache>
                <c:ptCount val="1"/>
                <c:pt idx="0">
                  <c:v>Fondo (MMUSD)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15875">
                <a:solidFill>
                  <a:srgbClr val="00B050">
                    <a:alpha val="99000"/>
                  </a:srgbClr>
                </a:solidFill>
              </a:ln>
              <a:effectLst/>
            </c:spPr>
          </c:marker>
          <c:cat>
            <c:numRef>
              <c:f>Resumen!$A$4:$A$35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Resumen!$F$4:$F$35</c:f>
              <c:numCache>
                <c:formatCode>#,##0</c:formatCode>
                <c:ptCount val="32"/>
                <c:pt idx="0">
                  <c:v>1300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D-42D7-A60C-F888D3CE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53856"/>
        <c:axId val="131654336"/>
      </c:lineChart>
      <c:catAx>
        <c:axId val="184862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848628976"/>
        <c:crosses val="autoZero"/>
        <c:auto val="1"/>
        <c:lblAlgn val="ctr"/>
        <c:lblOffset val="100"/>
        <c:noMultiLvlLbl val="0"/>
      </c:catAx>
      <c:valAx>
        <c:axId val="18486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848627536"/>
        <c:crosses val="autoZero"/>
        <c:crossBetween val="between"/>
      </c:valAx>
      <c:valAx>
        <c:axId val="131654336"/>
        <c:scaling>
          <c:orientation val="minMax"/>
          <c:min val="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1653856"/>
        <c:crosses val="max"/>
        <c:crossBetween val="between"/>
      </c:valAx>
      <c:catAx>
        <c:axId val="131653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654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ysClr val="windowText" lastClr="000000"/>
                </a:solidFill>
              </a:rPr>
              <a:t>Escenario</a:t>
            </a:r>
            <a:r>
              <a:rPr lang="es-ES" b="1" baseline="0">
                <a:solidFill>
                  <a:sysClr val="windowText" lastClr="000000"/>
                </a:solidFill>
              </a:rPr>
              <a:t> 2</a:t>
            </a:r>
            <a:r>
              <a:rPr lang="es-ES" b="1">
                <a:solidFill>
                  <a:sysClr val="windowText" lastClr="000000"/>
                </a:solidFill>
              </a:rPr>
              <a:t> - Con Fondos Propios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Resumen!$I$3</c:f>
              <c:strCache>
                <c:ptCount val="1"/>
                <c:pt idx="0">
                  <c:v>Tarifa (USD/kW mes)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Resumen!$A$4:$A$35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Resumen!$I$4:$I$35</c:f>
              <c:numCache>
                <c:formatCode>0.00</c:formatCode>
                <c:ptCount val="32"/>
                <c:pt idx="0">
                  <c:v>19.279812013807661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29-41AD-9055-77D5D1DB8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627536"/>
        <c:axId val="1848628976"/>
      </c:lineChart>
      <c:lineChart>
        <c:grouping val="standard"/>
        <c:varyColors val="0"/>
        <c:ser>
          <c:idx val="0"/>
          <c:order val="1"/>
          <c:tx>
            <c:strRef>
              <c:f>Resumen!$K$3</c:f>
              <c:strCache>
                <c:ptCount val="1"/>
                <c:pt idx="0">
                  <c:v>SCE (MMUSD)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15875">
                <a:solidFill>
                  <a:srgbClr val="0000FF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Resumen!$K$4:$K$35</c:f>
              <c:numCache>
                <c:formatCode>#,##0</c:formatCode>
                <c:ptCount val="32"/>
                <c:pt idx="0">
                  <c:v>27.3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29-41AD-9055-77D5D1DB8C3D}"/>
            </c:ext>
          </c:extLst>
        </c:ser>
        <c:ser>
          <c:idx val="2"/>
          <c:order val="2"/>
          <c:tx>
            <c:strRef>
              <c:f>Resumen!$J$3</c:f>
              <c:strCache>
                <c:ptCount val="1"/>
                <c:pt idx="0">
                  <c:v>Deuda (MMUSD)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1587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Resumen!$J$4:$J$35</c:f>
              <c:numCache>
                <c:formatCode>#,##0</c:formatCode>
                <c:ptCount val="32"/>
                <c:pt idx="0">
                  <c:v>26.7</c:v>
                </c:pt>
                <c:pt idx="1">
                  <c:v>23.3</c:v>
                </c:pt>
                <c:pt idx="2">
                  <c:v>17.2</c:v>
                </c:pt>
                <c:pt idx="3">
                  <c:v>17.2</c:v>
                </c:pt>
                <c:pt idx="4">
                  <c:v>17.2</c:v>
                </c:pt>
                <c:pt idx="5">
                  <c:v>17.2</c:v>
                </c:pt>
                <c:pt idx="6">
                  <c:v>17.2</c:v>
                </c:pt>
                <c:pt idx="7">
                  <c:v>17.2</c:v>
                </c:pt>
                <c:pt idx="8">
                  <c:v>17.2</c:v>
                </c:pt>
                <c:pt idx="9">
                  <c:v>17.2</c:v>
                </c:pt>
                <c:pt idx="10">
                  <c:v>17.2</c:v>
                </c:pt>
                <c:pt idx="11">
                  <c:v>17.2</c:v>
                </c:pt>
                <c:pt idx="12">
                  <c:v>17.2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29-41AD-9055-77D5D1DB8C3D}"/>
            </c:ext>
          </c:extLst>
        </c:ser>
        <c:ser>
          <c:idx val="3"/>
          <c:order val="3"/>
          <c:tx>
            <c:strRef>
              <c:f>Resumen!$L$3</c:f>
              <c:strCache>
                <c:ptCount val="1"/>
                <c:pt idx="0">
                  <c:v>RSA (MMUSD)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5875">
                <a:solidFill>
                  <a:schemeClr val="accent4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Resumen!$L$4:$L$35</c:f>
              <c:numCache>
                <c:formatCode>#,##0</c:formatCode>
                <c:ptCount val="32"/>
                <c:pt idx="0">
                  <c:v>1300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29-41AD-9055-77D5D1DB8C3D}"/>
            </c:ext>
          </c:extLst>
        </c:ser>
        <c:ser>
          <c:idx val="4"/>
          <c:order val="4"/>
          <c:tx>
            <c:strRef>
              <c:f>Resumen!$M$3</c:f>
              <c:strCache>
                <c:ptCount val="1"/>
                <c:pt idx="0">
                  <c:v>Fondo (MMUSD)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15875">
                <a:solidFill>
                  <a:srgbClr val="00B050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Resumen!$M$4:$M$35</c:f>
              <c:numCache>
                <c:formatCode>#,##0</c:formatCode>
                <c:ptCount val="32"/>
                <c:pt idx="0">
                  <c:v>1300</c:v>
                </c:pt>
                <c:pt idx="1">
                  <c:v>902</c:v>
                </c:pt>
                <c:pt idx="2">
                  <c:v>1158</c:v>
                </c:pt>
                <c:pt idx="3">
                  <c:v>1660</c:v>
                </c:pt>
                <c:pt idx="4">
                  <c:v>1980</c:v>
                </c:pt>
                <c:pt idx="5">
                  <c:v>2000</c:v>
                </c:pt>
                <c:pt idx="6">
                  <c:v>1900</c:v>
                </c:pt>
                <c:pt idx="7">
                  <c:v>1900</c:v>
                </c:pt>
                <c:pt idx="8">
                  <c:v>400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29-41AD-9055-77D5D1DB8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53856"/>
        <c:axId val="131654336"/>
      </c:lineChart>
      <c:catAx>
        <c:axId val="184862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848628976"/>
        <c:crosses val="autoZero"/>
        <c:auto val="1"/>
        <c:lblAlgn val="ctr"/>
        <c:lblOffset val="100"/>
        <c:noMultiLvlLbl val="0"/>
      </c:catAx>
      <c:valAx>
        <c:axId val="18486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848627536"/>
        <c:crosses val="autoZero"/>
        <c:crossBetween val="between"/>
      </c:valAx>
      <c:valAx>
        <c:axId val="13165433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1653856"/>
        <c:crosses val="max"/>
        <c:crossBetween val="between"/>
      </c:valAx>
      <c:catAx>
        <c:axId val="131653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654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ysClr val="windowText" lastClr="000000"/>
                </a:solidFill>
              </a:rPr>
              <a:t>Escenario</a:t>
            </a:r>
            <a:r>
              <a:rPr lang="es-ES" b="1" baseline="0">
                <a:solidFill>
                  <a:sysClr val="windowText" lastClr="000000"/>
                </a:solidFill>
              </a:rPr>
              <a:t> 3</a:t>
            </a:r>
            <a:r>
              <a:rPr lang="es-ES" b="1">
                <a:solidFill>
                  <a:sysClr val="windowText" lastClr="000000"/>
                </a:solidFill>
              </a:rPr>
              <a:t> - Con Fondos de Inversión Acumulable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Resumen!$P$3</c:f>
              <c:strCache>
                <c:ptCount val="1"/>
                <c:pt idx="0">
                  <c:v>Tarifa (USD/kW mes)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Resumen!$O$4:$O$35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Resumen!$P$4:$P$35</c:f>
              <c:numCache>
                <c:formatCode>0.00</c:formatCode>
                <c:ptCount val="32"/>
                <c:pt idx="0">
                  <c:v>19.279812013807661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8-4209-BB20-9A2CE26FC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627536"/>
        <c:axId val="1848628976"/>
      </c:lineChart>
      <c:lineChart>
        <c:grouping val="standard"/>
        <c:varyColors val="0"/>
        <c:ser>
          <c:idx val="0"/>
          <c:order val="1"/>
          <c:tx>
            <c:strRef>
              <c:f>Resumen!$R$3</c:f>
              <c:strCache>
                <c:ptCount val="1"/>
                <c:pt idx="0">
                  <c:v>SCE (MMUSD)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15875">
                <a:solidFill>
                  <a:srgbClr val="0000FF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Resumen!$R$4:$R$35</c:f>
              <c:numCache>
                <c:formatCode>#,##0</c:formatCode>
                <c:ptCount val="32"/>
                <c:pt idx="0">
                  <c:v>27.3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8-4209-BB20-9A2CE26FC894}"/>
            </c:ext>
          </c:extLst>
        </c:ser>
        <c:ser>
          <c:idx val="2"/>
          <c:order val="2"/>
          <c:tx>
            <c:strRef>
              <c:f>Resumen!$Q$3</c:f>
              <c:strCache>
                <c:ptCount val="1"/>
                <c:pt idx="0">
                  <c:v>Deuda (MMUSD)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1587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Resumen!$Q$4:$Q$35</c:f>
              <c:numCache>
                <c:formatCode>#,##0</c:formatCode>
                <c:ptCount val="32"/>
                <c:pt idx="0">
                  <c:v>26.7</c:v>
                </c:pt>
                <c:pt idx="1">
                  <c:v>23.3</c:v>
                </c:pt>
                <c:pt idx="2">
                  <c:v>17.2</c:v>
                </c:pt>
                <c:pt idx="3">
                  <c:v>17.2</c:v>
                </c:pt>
                <c:pt idx="4">
                  <c:v>17.2</c:v>
                </c:pt>
                <c:pt idx="5">
                  <c:v>17.2</c:v>
                </c:pt>
                <c:pt idx="6">
                  <c:v>17.2</c:v>
                </c:pt>
                <c:pt idx="7">
                  <c:v>17.2</c:v>
                </c:pt>
                <c:pt idx="8">
                  <c:v>17.2</c:v>
                </c:pt>
                <c:pt idx="9">
                  <c:v>17.2</c:v>
                </c:pt>
                <c:pt idx="10">
                  <c:v>17.2</c:v>
                </c:pt>
                <c:pt idx="11">
                  <c:v>17.2</c:v>
                </c:pt>
                <c:pt idx="12">
                  <c:v>17.2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8-4209-BB20-9A2CE26FC894}"/>
            </c:ext>
          </c:extLst>
        </c:ser>
        <c:ser>
          <c:idx val="3"/>
          <c:order val="3"/>
          <c:tx>
            <c:strRef>
              <c:f>Resumen!$S$3</c:f>
              <c:strCache>
                <c:ptCount val="1"/>
                <c:pt idx="0">
                  <c:v>RSA (MMUSD)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5875">
                <a:solidFill>
                  <a:schemeClr val="accent4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Resumen!$S$4:$S$35</c:f>
              <c:numCache>
                <c:formatCode>#,##0</c:formatCode>
                <c:ptCount val="32"/>
                <c:pt idx="0">
                  <c:v>1300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48-4209-BB20-9A2CE26FC894}"/>
            </c:ext>
          </c:extLst>
        </c:ser>
        <c:ser>
          <c:idx val="4"/>
          <c:order val="4"/>
          <c:tx>
            <c:strRef>
              <c:f>Resumen!$T$3</c:f>
              <c:strCache>
                <c:ptCount val="1"/>
                <c:pt idx="0">
                  <c:v>Fondo (MMUSD)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15875">
                <a:solidFill>
                  <a:srgbClr val="00B050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Resumen!$T$4:$T$35</c:f>
              <c:numCache>
                <c:formatCode>#,##0</c:formatCode>
                <c:ptCount val="32"/>
                <c:pt idx="0">
                  <c:v>1300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514</c:v>
                </c:pt>
                <c:pt idx="7">
                  <c:v>514</c:v>
                </c:pt>
                <c:pt idx="8">
                  <c:v>514</c:v>
                </c:pt>
                <c:pt idx="9">
                  <c:v>514</c:v>
                </c:pt>
                <c:pt idx="10">
                  <c:v>514</c:v>
                </c:pt>
                <c:pt idx="11">
                  <c:v>514</c:v>
                </c:pt>
                <c:pt idx="12">
                  <c:v>514</c:v>
                </c:pt>
                <c:pt idx="13">
                  <c:v>514</c:v>
                </c:pt>
                <c:pt idx="14">
                  <c:v>514</c:v>
                </c:pt>
                <c:pt idx="15">
                  <c:v>514</c:v>
                </c:pt>
                <c:pt idx="16">
                  <c:v>514</c:v>
                </c:pt>
                <c:pt idx="17">
                  <c:v>514</c:v>
                </c:pt>
                <c:pt idx="18">
                  <c:v>514</c:v>
                </c:pt>
                <c:pt idx="19">
                  <c:v>514</c:v>
                </c:pt>
                <c:pt idx="20">
                  <c:v>514</c:v>
                </c:pt>
                <c:pt idx="21">
                  <c:v>514</c:v>
                </c:pt>
                <c:pt idx="22">
                  <c:v>514</c:v>
                </c:pt>
                <c:pt idx="23">
                  <c:v>514</c:v>
                </c:pt>
                <c:pt idx="24">
                  <c:v>514</c:v>
                </c:pt>
                <c:pt idx="25">
                  <c:v>514</c:v>
                </c:pt>
                <c:pt idx="26">
                  <c:v>514</c:v>
                </c:pt>
                <c:pt idx="27">
                  <c:v>514</c:v>
                </c:pt>
                <c:pt idx="28">
                  <c:v>514</c:v>
                </c:pt>
                <c:pt idx="29">
                  <c:v>514</c:v>
                </c:pt>
                <c:pt idx="30">
                  <c:v>514</c:v>
                </c:pt>
                <c:pt idx="31">
                  <c:v>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48-4209-BB20-9A2CE26FC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53856"/>
        <c:axId val="131654336"/>
      </c:lineChart>
      <c:catAx>
        <c:axId val="184862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848628976"/>
        <c:crosses val="autoZero"/>
        <c:auto val="1"/>
        <c:lblAlgn val="ctr"/>
        <c:lblOffset val="100"/>
        <c:noMultiLvlLbl val="0"/>
      </c:catAx>
      <c:valAx>
        <c:axId val="18486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848627536"/>
        <c:crosses val="autoZero"/>
        <c:crossBetween val="between"/>
      </c:valAx>
      <c:valAx>
        <c:axId val="13165433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1653856"/>
        <c:crosses val="max"/>
        <c:crossBetween val="between"/>
      </c:valAx>
      <c:catAx>
        <c:axId val="131653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654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ysClr val="windowText" lastClr="000000"/>
                </a:solidFill>
              </a:rPr>
              <a:t>Escenario</a:t>
            </a:r>
            <a:r>
              <a:rPr lang="es-ES" b="1" baseline="0">
                <a:solidFill>
                  <a:sysClr val="windowText" lastClr="000000"/>
                </a:solidFill>
              </a:rPr>
              <a:t> 4</a:t>
            </a:r>
            <a:r>
              <a:rPr lang="es-ES" b="1">
                <a:solidFill>
                  <a:sysClr val="windowText" lastClr="000000"/>
                </a:solidFill>
              </a:rPr>
              <a:t> - Aumento del Factor Multiplicador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Resumen!$W$3</c:f>
              <c:strCache>
                <c:ptCount val="1"/>
                <c:pt idx="0">
                  <c:v>Tarifa (USD/kW mes)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Resumen!$V$4:$V$35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Resumen!$W$4:$W$35</c:f>
              <c:numCache>
                <c:formatCode>0.00</c:formatCode>
                <c:ptCount val="32"/>
                <c:pt idx="0">
                  <c:v>19.279812013807661</c:v>
                </c:pt>
                <c:pt idx="1">
                  <c:v>17.460202993807886</c:v>
                </c:pt>
                <c:pt idx="2">
                  <c:v>16.477434786878252</c:v>
                </c:pt>
                <c:pt idx="3">
                  <c:v>16.519523676830609</c:v>
                </c:pt>
                <c:pt idx="4">
                  <c:v>16.585879848087668</c:v>
                </c:pt>
                <c:pt idx="5">
                  <c:v>16.652715097629976</c:v>
                </c:pt>
                <c:pt idx="6">
                  <c:v>16.744519081614836</c:v>
                </c:pt>
                <c:pt idx="7">
                  <c:v>16.787836691940125</c:v>
                </c:pt>
                <c:pt idx="8">
                  <c:v>16.856130029503674</c:v>
                </c:pt>
                <c:pt idx="9">
                  <c:v>16.924916431305768</c:v>
                </c:pt>
                <c:pt idx="10">
                  <c:v>17.019400491328895</c:v>
                </c:pt>
                <c:pt idx="11">
                  <c:v>18.437420407227204</c:v>
                </c:pt>
                <c:pt idx="12">
                  <c:v>18.386494479888324</c:v>
                </c:pt>
                <c:pt idx="13">
                  <c:v>18.22015357278692</c:v>
                </c:pt>
                <c:pt idx="14">
                  <c:v>18.197723185402982</c:v>
                </c:pt>
                <c:pt idx="15">
                  <c:v>18.125541809789933</c:v>
                </c:pt>
                <c:pt idx="16">
                  <c:v>18.079892840048544</c:v>
                </c:pt>
                <c:pt idx="17">
                  <c:v>18.035325251006917</c:v>
                </c:pt>
                <c:pt idx="18">
                  <c:v>18.017338607763929</c:v>
                </c:pt>
                <c:pt idx="19">
                  <c:v>17.949367305823159</c:v>
                </c:pt>
                <c:pt idx="20">
                  <c:v>17.90794460049737</c:v>
                </c:pt>
                <c:pt idx="21">
                  <c:v>16.579044799721832</c:v>
                </c:pt>
                <c:pt idx="22">
                  <c:v>16.675677240526344</c:v>
                </c:pt>
                <c:pt idx="23">
                  <c:v>16.721273152967804</c:v>
                </c:pt>
                <c:pt idx="24">
                  <c:v>16.793158398171766</c:v>
                </c:pt>
                <c:pt idx="25">
                  <c:v>16.865562640469054</c:v>
                </c:pt>
                <c:pt idx="26">
                  <c:v>16.965016116678324</c:v>
                </c:pt>
                <c:pt idx="27">
                  <c:v>17.011943131617439</c:v>
                </c:pt>
                <c:pt idx="28">
                  <c:v>17.085926955933253</c:v>
                </c:pt>
                <c:pt idx="29">
                  <c:v>17.160444928663868</c:v>
                </c:pt>
                <c:pt idx="30">
                  <c:v>17.262801796065336</c:v>
                </c:pt>
                <c:pt idx="31">
                  <c:v>17.311098772991134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5-434F-9B2D-29790AB71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627536"/>
        <c:axId val="1848628976"/>
      </c:lineChart>
      <c:lineChart>
        <c:grouping val="standard"/>
        <c:varyColors val="0"/>
        <c:ser>
          <c:idx val="0"/>
          <c:order val="1"/>
          <c:tx>
            <c:strRef>
              <c:f>Resumen!$Y$3</c:f>
              <c:strCache>
                <c:ptCount val="1"/>
                <c:pt idx="0">
                  <c:v>SCE (MMUSD)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15875">
                <a:solidFill>
                  <a:srgbClr val="0000FF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Resumen!$Y$4:$Y$35</c:f>
              <c:numCache>
                <c:formatCode>#,##0</c:formatCode>
                <c:ptCount val="32"/>
                <c:pt idx="0">
                  <c:v>27.3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5-434F-9B2D-29790AB7114B}"/>
            </c:ext>
          </c:extLst>
        </c:ser>
        <c:ser>
          <c:idx val="2"/>
          <c:order val="2"/>
          <c:tx>
            <c:strRef>
              <c:f>Resumen!$X$3</c:f>
              <c:strCache>
                <c:ptCount val="1"/>
                <c:pt idx="0">
                  <c:v>Deuda (MMUSD)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1587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Resumen!$X$4:$X$35</c:f>
              <c:numCache>
                <c:formatCode>#,##0</c:formatCode>
                <c:ptCount val="32"/>
                <c:pt idx="0">
                  <c:v>26.7</c:v>
                </c:pt>
                <c:pt idx="1">
                  <c:v>23.3</c:v>
                </c:pt>
                <c:pt idx="2">
                  <c:v>17.2</c:v>
                </c:pt>
                <c:pt idx="3">
                  <c:v>17.2</c:v>
                </c:pt>
                <c:pt idx="4">
                  <c:v>17.2</c:v>
                </c:pt>
                <c:pt idx="5">
                  <c:v>17.2</c:v>
                </c:pt>
                <c:pt idx="6">
                  <c:v>17.2</c:v>
                </c:pt>
                <c:pt idx="7">
                  <c:v>17.2</c:v>
                </c:pt>
                <c:pt idx="8">
                  <c:v>17.2</c:v>
                </c:pt>
                <c:pt idx="9">
                  <c:v>17.2</c:v>
                </c:pt>
                <c:pt idx="10">
                  <c:v>17.2</c:v>
                </c:pt>
                <c:pt idx="11">
                  <c:v>17.2</c:v>
                </c:pt>
                <c:pt idx="12">
                  <c:v>17.2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75-434F-9B2D-29790AB7114B}"/>
            </c:ext>
          </c:extLst>
        </c:ser>
        <c:ser>
          <c:idx val="3"/>
          <c:order val="3"/>
          <c:tx>
            <c:strRef>
              <c:f>Resumen!$Z$3</c:f>
              <c:strCache>
                <c:ptCount val="1"/>
                <c:pt idx="0">
                  <c:v>RSA (MMUSD)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5875">
                <a:solidFill>
                  <a:schemeClr val="accent4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Resumen!$Z$4:$Z$35</c:f>
              <c:numCache>
                <c:formatCode>#,##0</c:formatCode>
                <c:ptCount val="32"/>
                <c:pt idx="0">
                  <c:v>1300</c:v>
                </c:pt>
                <c:pt idx="1">
                  <c:v>250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75-434F-9B2D-29790AB7114B}"/>
            </c:ext>
          </c:extLst>
        </c:ser>
        <c:ser>
          <c:idx val="4"/>
          <c:order val="4"/>
          <c:tx>
            <c:strRef>
              <c:f>Resumen!$AA$3</c:f>
              <c:strCache>
                <c:ptCount val="1"/>
                <c:pt idx="0">
                  <c:v>Fondo (MMUSD)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15875">
                <a:solidFill>
                  <a:srgbClr val="00B050"/>
                </a:solidFill>
              </a:ln>
              <a:effectLst/>
            </c:spPr>
          </c:marker>
          <c:cat>
            <c:numRef>
              <c:f>Resumen!$H$4:$H$35</c:f>
              <c:numCache>
                <c:formatCode>General</c:formatCode>
                <c:ptCount val="3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</c:numCache>
            </c:numRef>
          </c:cat>
          <c:val>
            <c:numRef>
              <c:f>Resumen!$AA$4:$AA$35</c:f>
              <c:numCache>
                <c:formatCode>#,##0</c:formatCode>
                <c:ptCount val="32"/>
                <c:pt idx="0">
                  <c:v>1300</c:v>
                </c:pt>
                <c:pt idx="1">
                  <c:v>250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75-434F-9B2D-29790AB71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53856"/>
        <c:axId val="131654336"/>
      </c:lineChart>
      <c:catAx>
        <c:axId val="184862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848628976"/>
        <c:crosses val="autoZero"/>
        <c:auto val="1"/>
        <c:lblAlgn val="ctr"/>
        <c:lblOffset val="100"/>
        <c:noMultiLvlLbl val="0"/>
      </c:catAx>
      <c:valAx>
        <c:axId val="18486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848627536"/>
        <c:crosses val="autoZero"/>
        <c:crossBetween val="between"/>
      </c:valAx>
      <c:valAx>
        <c:axId val="13165433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31653856"/>
        <c:crosses val="max"/>
        <c:crossBetween val="between"/>
      </c:valAx>
      <c:catAx>
        <c:axId val="131653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654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758641</xdr:colOff>
      <xdr:row>1</xdr:row>
      <xdr:rowOff>5937</xdr:rowOff>
    </xdr:from>
    <xdr:to>
      <xdr:col>40</xdr:col>
      <xdr:colOff>654657</xdr:colOff>
      <xdr:row>21</xdr:row>
      <xdr:rowOff>118161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1E41A6-6BBD-18C6-2AE1-EF638AA0D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19887</xdr:colOff>
      <xdr:row>22</xdr:row>
      <xdr:rowOff>130399</xdr:rowOff>
    </xdr:from>
    <xdr:to>
      <xdr:col>40</xdr:col>
      <xdr:colOff>672461</xdr:colOff>
      <xdr:row>45</xdr:row>
      <xdr:rowOff>131844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789B404-38A6-421F-905F-066B82C22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13608</xdr:colOff>
      <xdr:row>46</xdr:row>
      <xdr:rowOff>175191</xdr:rowOff>
    </xdr:from>
    <xdr:to>
      <xdr:col>40</xdr:col>
      <xdr:colOff>666182</xdr:colOff>
      <xdr:row>69</xdr:row>
      <xdr:rowOff>176636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B479C9-47AC-4A44-94F6-684B056FD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72</xdr:row>
      <xdr:rowOff>0</xdr:rowOff>
    </xdr:from>
    <xdr:to>
      <xdr:col>40</xdr:col>
      <xdr:colOff>652574</xdr:colOff>
      <xdr:row>95</xdr:row>
      <xdr:rowOff>1445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54CDEC-D417-49C6-AF3D-292991F72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66216</xdr:colOff>
      <xdr:row>2</xdr:row>
      <xdr:rowOff>32553</xdr:rowOff>
    </xdr:from>
    <xdr:to>
      <xdr:col>23</xdr:col>
      <xdr:colOff>542263</xdr:colOff>
      <xdr:row>19</xdr:row>
      <xdr:rowOff>19855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7F916F-D462-CA13-A3DD-22FDE09FB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0908" y="452630"/>
          <a:ext cx="6626128" cy="4025764"/>
        </a:xfrm>
        <a:prstGeom prst="rect">
          <a:avLst/>
        </a:prstGeom>
      </xdr:spPr>
    </xdr:pic>
    <xdr:clientData/>
  </xdr:twoCellAnchor>
  <xdr:twoCellAnchor editAs="oneCell">
    <xdr:from>
      <xdr:col>12</xdr:col>
      <xdr:colOff>582705</xdr:colOff>
      <xdr:row>120</xdr:row>
      <xdr:rowOff>190499</xdr:rowOff>
    </xdr:from>
    <xdr:to>
      <xdr:col>25</xdr:col>
      <xdr:colOff>170415</xdr:colOff>
      <xdr:row>134</xdr:row>
      <xdr:rowOff>59073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06E761-57A9-1CCB-0837-DC642D24B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4340"/>
        <a:stretch/>
      </xdr:blipFill>
      <xdr:spPr>
        <a:xfrm>
          <a:off x="9043146" y="24059028"/>
          <a:ext cx="7171957" cy="2543737"/>
        </a:xfrm>
        <a:prstGeom prst="rect">
          <a:avLst/>
        </a:prstGeom>
      </xdr:spPr>
    </xdr:pic>
    <xdr:clientData/>
  </xdr:twoCellAnchor>
  <xdr:twoCellAnchor editAs="oneCell">
    <xdr:from>
      <xdr:col>12</xdr:col>
      <xdr:colOff>560294</xdr:colOff>
      <xdr:row>134</xdr:row>
      <xdr:rowOff>11206</xdr:rowOff>
    </xdr:from>
    <xdr:to>
      <xdr:col>25</xdr:col>
      <xdr:colOff>190499</xdr:colOff>
      <xdr:row>170</xdr:row>
      <xdr:rowOff>94183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87FC94-BA2F-A412-BC48-AF7E32B7E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0735" y="26546735"/>
          <a:ext cx="7205382" cy="6936442"/>
        </a:xfrm>
        <a:prstGeom prst="rect">
          <a:avLst/>
        </a:prstGeom>
      </xdr:spPr>
    </xdr:pic>
    <xdr:clientData/>
  </xdr:twoCellAnchor>
  <xdr:twoCellAnchor editAs="oneCell">
    <xdr:from>
      <xdr:col>13</xdr:col>
      <xdr:colOff>43962</xdr:colOff>
      <xdr:row>20</xdr:row>
      <xdr:rowOff>29308</xdr:rowOff>
    </xdr:from>
    <xdr:to>
      <xdr:col>34</xdr:col>
      <xdr:colOff>17019</xdr:colOff>
      <xdr:row>53</xdr:row>
      <xdr:rowOff>181175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B04EBA-9510-D093-41E7-795552E61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54712" y="4659923"/>
          <a:ext cx="12128422" cy="6687483"/>
        </a:xfrm>
        <a:prstGeom prst="rect">
          <a:avLst/>
        </a:prstGeom>
      </xdr:spPr>
    </xdr:pic>
    <xdr:clientData/>
  </xdr:twoCellAnchor>
  <xdr:twoCellAnchor editAs="oneCell">
    <xdr:from>
      <xdr:col>12</xdr:col>
      <xdr:colOff>549089</xdr:colOff>
      <xdr:row>81</xdr:row>
      <xdr:rowOff>134469</xdr:rowOff>
    </xdr:from>
    <xdr:to>
      <xdr:col>25</xdr:col>
      <xdr:colOff>56030</xdr:colOff>
      <xdr:row>121</xdr:row>
      <xdr:rowOff>56028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13D0F8C-F3F4-7FF0-A1EB-B5220E7851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11459"/>
        <a:stretch/>
      </xdr:blipFill>
      <xdr:spPr>
        <a:xfrm>
          <a:off x="9009530" y="16573498"/>
          <a:ext cx="7082118" cy="75415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538369</xdr:colOff>
      <xdr:row>15</xdr:row>
      <xdr:rowOff>8282</xdr:rowOff>
    </xdr:from>
    <xdr:to>
      <xdr:col>5</xdr:col>
      <xdr:colOff>644359</xdr:colOff>
      <xdr:row>23</xdr:row>
      <xdr:rowOff>215347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E58134-4B1A-4B2E-B616-B817452E5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369" y="3491711"/>
          <a:ext cx="2648176" cy="1711272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taipu.gov.br/sala-de-imprensa/noticia/tarifa-de-energia-da-itaipu-esta-entre-mais-baixas-do-brasil" TargetMode="External"/><Relationship Id="rId2" Type="http://schemas.openxmlformats.org/officeDocument/2006/relationships/hyperlink" Target="https://www.itaipu.gov.br/sala-de-imprensa/noticia/nota-de-esclarecimento-6" TargetMode="External"/><Relationship Id="rId1" Type="http://schemas.openxmlformats.org/officeDocument/2006/relationships/hyperlink" Target="https://www.itaipu.gov.br/press-office/list-news?page=33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s.savvycalculator.com/Calculadora-de-hipotecas-de-pr%C3%A9stamos-a-30-a%C3%B1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2CFB-6769-42BC-B556-CAFA86B01669}">
  <dimension ref="A2:AR39"/>
  <sheetViews>
    <sheetView showGridLines="0" zoomScale="130" zoomScaleNormal="130" workbookViewId="0">
      <selection activeCell="AR22" sqref="AR22"/>
    </sheetView>
  </sheetViews>
  <sheetFormatPr baseColWidth="10" defaultColWidth="10.7109375" defaultRowHeight="15" x14ac:dyDescent="0.25"/>
  <cols>
    <col min="1" max="1" width="6.7109375" customWidth="1"/>
    <col min="2" max="2" width="12.28515625" customWidth="1"/>
    <col min="3" max="6" width="8.7109375" customWidth="1"/>
    <col min="7" max="7" width="3.7109375" customWidth="1"/>
    <col min="8" max="8" width="6.7109375" customWidth="1"/>
    <col min="9" max="9" width="12.28515625" customWidth="1"/>
    <col min="10" max="13" width="8.7109375" customWidth="1"/>
    <col min="14" max="14" width="3.7109375" customWidth="1"/>
    <col min="15" max="15" width="6.7109375" customWidth="1"/>
    <col min="16" max="16" width="12.28515625" bestFit="1" customWidth="1"/>
    <col min="17" max="20" width="8.7109375" customWidth="1"/>
    <col min="21" max="21" width="3.7109375" customWidth="1"/>
    <col min="22" max="22" width="6.7109375" customWidth="1"/>
    <col min="23" max="23" width="12.28515625" bestFit="1" customWidth="1"/>
    <col min="24" max="28" width="8.7109375" customWidth="1"/>
    <col min="30" max="53" width="11.42578125" customWidth="1"/>
  </cols>
  <sheetData>
    <row r="2" spans="1:44" x14ac:dyDescent="0.25">
      <c r="A2" s="103"/>
      <c r="B2" s="203" t="s">
        <v>86</v>
      </c>
      <c r="C2" s="203"/>
      <c r="D2" s="203"/>
      <c r="E2" s="203"/>
      <c r="F2" s="203"/>
      <c r="G2" s="103"/>
      <c r="H2" s="103"/>
      <c r="I2" s="203" t="s">
        <v>87</v>
      </c>
      <c r="J2" s="203"/>
      <c r="K2" s="203"/>
      <c r="L2" s="203"/>
      <c r="M2" s="203"/>
      <c r="N2" s="103"/>
      <c r="O2" s="103"/>
      <c r="P2" s="203" t="s">
        <v>88</v>
      </c>
      <c r="Q2" s="203"/>
      <c r="R2" s="203"/>
      <c r="S2" s="203"/>
      <c r="T2" s="203"/>
      <c r="U2" s="103"/>
      <c r="V2" s="103"/>
      <c r="W2" s="203" t="s">
        <v>89</v>
      </c>
      <c r="X2" s="203"/>
      <c r="Y2" s="203"/>
      <c r="Z2" s="203"/>
      <c r="AA2" s="203"/>
      <c r="AB2" s="135"/>
    </row>
    <row r="3" spans="1:44" ht="50.1" customHeight="1" x14ac:dyDescent="0.25">
      <c r="A3" s="105" t="s">
        <v>21</v>
      </c>
      <c r="B3" s="105" t="s">
        <v>34</v>
      </c>
      <c r="C3" s="105" t="s">
        <v>63</v>
      </c>
      <c r="D3" s="105" t="s">
        <v>33</v>
      </c>
      <c r="E3" s="105" t="s">
        <v>35</v>
      </c>
      <c r="F3" s="105" t="s">
        <v>66</v>
      </c>
      <c r="G3" s="103"/>
      <c r="H3" s="105"/>
      <c r="I3" s="105" t="s">
        <v>34</v>
      </c>
      <c r="J3" s="105" t="s">
        <v>63</v>
      </c>
      <c r="K3" s="105" t="s">
        <v>33</v>
      </c>
      <c r="L3" s="105" t="s">
        <v>35</v>
      </c>
      <c r="M3" s="105" t="s">
        <v>66</v>
      </c>
      <c r="N3" s="103"/>
      <c r="O3" s="105"/>
      <c r="P3" s="105" t="s">
        <v>34</v>
      </c>
      <c r="Q3" s="105" t="s">
        <v>63</v>
      </c>
      <c r="R3" s="105" t="s">
        <v>33</v>
      </c>
      <c r="S3" s="105" t="s">
        <v>35</v>
      </c>
      <c r="T3" s="105" t="s">
        <v>66</v>
      </c>
      <c r="U3" s="103"/>
      <c r="V3" s="105"/>
      <c r="W3" s="105" t="s">
        <v>34</v>
      </c>
      <c r="X3" s="105" t="s">
        <v>63</v>
      </c>
      <c r="Y3" s="105" t="s">
        <v>33</v>
      </c>
      <c r="Z3" s="105" t="s">
        <v>35</v>
      </c>
      <c r="AA3" s="105" t="s">
        <v>66</v>
      </c>
      <c r="AB3" s="136"/>
    </row>
    <row r="4" spans="1:44" x14ac:dyDescent="0.25">
      <c r="A4" s="113">
        <v>2026</v>
      </c>
      <c r="B4" s="114">
        <f>+'Esc. 1 - Préstamos'!G33</f>
        <v>19.279812013807661</v>
      </c>
      <c r="C4" s="115">
        <f>+'Esc. 1 - Préstamos'!G23</f>
        <v>26.7</v>
      </c>
      <c r="D4" s="115" t="e">
        <f>+-'Esc. 1 - Préstamos'!J28</f>
        <v>#REF!</v>
      </c>
      <c r="E4" s="115">
        <f>+'Esc. 1 - Préstamos'!G25</f>
        <v>1300</v>
      </c>
      <c r="F4" s="115">
        <f>+'Esc. 1 - Préstamos'!G25+'Esc. 1 - Préstamos'!G27</f>
        <v>1300</v>
      </c>
      <c r="G4" s="103"/>
      <c r="H4" s="113">
        <v>2026</v>
      </c>
      <c r="I4" s="114">
        <f>+'Esc. 2 - F. Propios'!G33</f>
        <v>19.279812013807661</v>
      </c>
      <c r="J4" s="115">
        <f>+'Esc. 2 - F. Propios'!G23</f>
        <v>26.7</v>
      </c>
      <c r="K4" s="115">
        <f>+-('Esc. 2 - F. Propios'!G28)</f>
        <v>27.3</v>
      </c>
      <c r="L4" s="115">
        <f>+'Esc. 2 - F. Propios'!G25</f>
        <v>1300</v>
      </c>
      <c r="M4" s="115">
        <f>+'Esc. 2 - F. Propios'!G25+'Esc. 2 - F. Propios'!G27</f>
        <v>1300</v>
      </c>
      <c r="N4" s="103"/>
      <c r="O4" s="113">
        <v>2026</v>
      </c>
      <c r="P4" s="114">
        <f>+'Esc. 3 - F. Acumulable'!G33</f>
        <v>19.279812013807661</v>
      </c>
      <c r="Q4" s="115">
        <f>+'Esc. 3 - F. Acumulable'!G23</f>
        <v>26.7</v>
      </c>
      <c r="R4" s="115">
        <f>+-('Esc. 3 - F. Acumulable'!G28)</f>
        <v>27.3</v>
      </c>
      <c r="S4" s="115">
        <f>+'Esc. 3 - F. Acumulable'!G25</f>
        <v>1300</v>
      </c>
      <c r="T4" s="115">
        <f>+'Esc. 3 - F. Acumulable'!G16</f>
        <v>1300</v>
      </c>
      <c r="U4" s="103"/>
      <c r="V4" s="113">
        <v>2026</v>
      </c>
      <c r="W4" s="114">
        <f>+'Esc. 4 - F. Multiplicador'!G33</f>
        <v>19.279812013807661</v>
      </c>
      <c r="X4" s="115">
        <f>+'Esc. 4 - F. Multiplicador'!G23</f>
        <v>26.7</v>
      </c>
      <c r="Y4" s="115">
        <f>+-'Esc. 4 - F. Multiplicador'!G28</f>
        <v>27.3</v>
      </c>
      <c r="Z4" s="115">
        <f>+'Esc. 4 - F. Multiplicador'!G25</f>
        <v>1300</v>
      </c>
      <c r="AA4" s="115">
        <f>+'Esc. 4 - F. Multiplicador'!G16</f>
        <v>1300</v>
      </c>
      <c r="AB4" s="138"/>
    </row>
    <row r="5" spans="1:44" x14ac:dyDescent="0.25">
      <c r="A5" s="104">
        <v>2027</v>
      </c>
      <c r="B5" s="106" t="e">
        <f>+'Esc. 1 - Préstamos'!J33</f>
        <v>#REF!</v>
      </c>
      <c r="C5" s="107">
        <f>+'Esc. 1 - Préstamos'!J23</f>
        <v>61.7</v>
      </c>
      <c r="D5" s="107" t="e">
        <f>+-'Esc. 1 - Préstamos'!J28</f>
        <v>#REF!</v>
      </c>
      <c r="E5" s="107">
        <f>+'Esc. 1 - Préstamos'!J25</f>
        <v>400</v>
      </c>
      <c r="F5" s="107">
        <f>+'Esc. 1 - Préstamos'!J25+'Esc. 1 - Préstamos'!J27</f>
        <v>400</v>
      </c>
      <c r="G5" s="103"/>
      <c r="H5" s="104">
        <v>2027</v>
      </c>
      <c r="I5" s="106" t="e">
        <f>+'Esc. 2 - F. Propios'!J33</f>
        <v>#REF!</v>
      </c>
      <c r="J5" s="107">
        <f>+'Esc. 2 - F. Propios'!J23</f>
        <v>23.3</v>
      </c>
      <c r="K5" s="107" t="e">
        <f>+-('Esc. 2 - F. Propios'!J28)</f>
        <v>#REF!</v>
      </c>
      <c r="L5" s="107">
        <f>+'Esc. 2 - F. Propios'!J25</f>
        <v>400</v>
      </c>
      <c r="M5" s="107">
        <f>+'Esc. 2 - F. Propios'!J25+'Esc. 2 - F. Propios'!J27</f>
        <v>902</v>
      </c>
      <c r="N5" s="103"/>
      <c r="O5" s="104">
        <v>2027</v>
      </c>
      <c r="P5" s="106" t="e">
        <f>+'Esc. 3 - F. Acumulable'!J33</f>
        <v>#REF!</v>
      </c>
      <c r="Q5" s="107">
        <f>+'Esc. 3 - F. Acumulable'!J23</f>
        <v>23.3</v>
      </c>
      <c r="R5" s="107" t="e">
        <f>+-('Esc. 3 - F. Acumulable'!J28)</f>
        <v>#REF!</v>
      </c>
      <c r="S5" s="107">
        <f>+'Esc. 3 - F. Acumulable'!J25</f>
        <v>200</v>
      </c>
      <c r="T5" s="107">
        <f>+'Esc. 3 - F. Acumulable'!J16</f>
        <v>514</v>
      </c>
      <c r="U5" s="103"/>
      <c r="V5" s="104">
        <v>2027</v>
      </c>
      <c r="W5" s="106">
        <f>+'Esc. 4 - F. Multiplicador'!J33</f>
        <v>17.460202993807886</v>
      </c>
      <c r="X5" s="107">
        <f>+'Esc. 4 - F. Multiplicador'!J23</f>
        <v>23.3</v>
      </c>
      <c r="Y5" s="107">
        <f>+-'Esc. 4 - F. Multiplicador'!J28</f>
        <v>0</v>
      </c>
      <c r="Z5" s="107">
        <f>+'Esc. 4 - F. Multiplicador'!J25</f>
        <v>250</v>
      </c>
      <c r="AA5" s="107">
        <f>+'Esc. 4 - F. Multiplicador'!J16</f>
        <v>250</v>
      </c>
      <c r="AB5" s="137"/>
    </row>
    <row r="6" spans="1:44" x14ac:dyDescent="0.25">
      <c r="A6" s="104">
        <v>2028</v>
      </c>
      <c r="B6" s="106" t="e">
        <f>+'Esc. 1 - Préstamos'!M33</f>
        <v>#REF!</v>
      </c>
      <c r="C6" s="107">
        <f>+'Esc. 1 - Préstamos'!M23</f>
        <v>121.3</v>
      </c>
      <c r="D6" s="107" t="e">
        <f>+-'Esc. 1 - Préstamos'!M28</f>
        <v>#REF!</v>
      </c>
      <c r="E6" s="107">
        <f>+'Esc. 1 - Préstamos'!M25</f>
        <v>300</v>
      </c>
      <c r="F6" s="107">
        <f>+'Esc. 1 - Préstamos'!M25+'Esc. 1 - Préstamos'!M27</f>
        <v>300</v>
      </c>
      <c r="G6" s="103"/>
      <c r="H6" s="104">
        <v>2028</v>
      </c>
      <c r="I6" s="106" t="e">
        <f>+'Esc. 2 - F. Propios'!M33</f>
        <v>#REF!</v>
      </c>
      <c r="J6" s="107">
        <f>+'Esc. 2 - F. Propios'!M23</f>
        <v>17.2</v>
      </c>
      <c r="K6" s="107" t="e">
        <f>+-('Esc. 2 - F. Propios'!M28)</f>
        <v>#REF!</v>
      </c>
      <c r="L6" s="107">
        <f>+'Esc. 2 - F. Propios'!M25</f>
        <v>300</v>
      </c>
      <c r="M6" s="107">
        <f>+'Esc. 2 - F. Propios'!M25+'Esc. 2 - F. Propios'!M27</f>
        <v>1158</v>
      </c>
      <c r="N6" s="103"/>
      <c r="O6" s="104">
        <v>2028</v>
      </c>
      <c r="P6" s="106" t="e">
        <f>+'Esc. 3 - F. Acumulable'!M33</f>
        <v>#REF!</v>
      </c>
      <c r="Q6" s="107">
        <f>+'Esc. 3 - F. Acumulable'!M23</f>
        <v>17.2</v>
      </c>
      <c r="R6" s="107" t="e">
        <f>+-('Esc. 3 - F. Acumulable'!M28)</f>
        <v>#REF!</v>
      </c>
      <c r="S6" s="107">
        <f>+'Esc. 3 - F. Acumulable'!M25</f>
        <v>200</v>
      </c>
      <c r="T6" s="107">
        <f>+'Esc. 3 - F. Acumulable'!M16</f>
        <v>514</v>
      </c>
      <c r="U6" s="103"/>
      <c r="V6" s="104">
        <v>2028</v>
      </c>
      <c r="W6" s="106">
        <f>+'Esc. 4 - F. Multiplicador'!M33</f>
        <v>16.477434786878252</v>
      </c>
      <c r="X6" s="107">
        <f>+'Esc. 4 - F. Multiplicador'!M23</f>
        <v>17.2</v>
      </c>
      <c r="Y6" s="107">
        <f>+-'Esc. 4 - F. Multiplicador'!M28</f>
        <v>0</v>
      </c>
      <c r="Z6" s="107">
        <f>+'Esc. 4 - F. Multiplicador'!M25</f>
        <v>100</v>
      </c>
      <c r="AA6" s="107">
        <f>+'Esc. 4 - F. Multiplicador'!M16</f>
        <v>100</v>
      </c>
      <c r="AB6" s="137"/>
    </row>
    <row r="7" spans="1:44" x14ac:dyDescent="0.25">
      <c r="A7" s="104">
        <v>2029</v>
      </c>
      <c r="B7" s="106" t="e">
        <f>+'Esc. 1 - Préstamos'!P33</f>
        <v>#REF!</v>
      </c>
      <c r="C7" s="107">
        <f>+'Esc. 1 - Préstamos'!P23</f>
        <v>233.09999999999997</v>
      </c>
      <c r="D7" s="107" t="e">
        <f>+-'Esc. 1 - Préstamos'!P28</f>
        <v>#REF!</v>
      </c>
      <c r="E7" s="107">
        <f>+'Esc. 1 - Préstamos'!P25</f>
        <v>200</v>
      </c>
      <c r="F7" s="107">
        <f>+'Esc. 1 - Préstamos'!P25+'Esc. 1 - Préstamos'!P27</f>
        <v>200</v>
      </c>
      <c r="G7" s="103"/>
      <c r="H7" s="104">
        <v>2029</v>
      </c>
      <c r="I7" s="106" t="e">
        <f>+'Esc. 2 - F. Propios'!P33</f>
        <v>#REF!</v>
      </c>
      <c r="J7" s="107">
        <f>+'Esc. 2 - F. Propios'!P23</f>
        <v>17.2</v>
      </c>
      <c r="K7" s="107" t="e">
        <f>+-('Esc. 2 - F. Propios'!P28)</f>
        <v>#REF!</v>
      </c>
      <c r="L7" s="107">
        <f>+'Esc. 2 - F. Propios'!P25</f>
        <v>200</v>
      </c>
      <c r="M7" s="107">
        <f>+'Esc. 2 - F. Propios'!P25+'Esc. 2 - F. Propios'!P27</f>
        <v>1660</v>
      </c>
      <c r="N7" s="103"/>
      <c r="O7" s="104">
        <v>2029</v>
      </c>
      <c r="P7" s="106" t="e">
        <f>+'Esc. 3 - F. Acumulable'!P33</f>
        <v>#REF!</v>
      </c>
      <c r="Q7" s="107">
        <f>+'Esc. 3 - F. Acumulable'!P23</f>
        <v>17.2</v>
      </c>
      <c r="R7" s="107" t="e">
        <f>+-('Esc. 3 - F. Acumulable'!P28)</f>
        <v>#REF!</v>
      </c>
      <c r="S7" s="107">
        <f>+'Esc. 3 - F. Acumulable'!P25</f>
        <v>200</v>
      </c>
      <c r="T7" s="107">
        <f>+'Esc. 3 - F. Acumulable'!P16</f>
        <v>514</v>
      </c>
      <c r="U7" s="103"/>
      <c r="V7" s="104">
        <v>2029</v>
      </c>
      <c r="W7" s="106">
        <f>+'Esc. 4 - F. Multiplicador'!P33</f>
        <v>16.519523676830609</v>
      </c>
      <c r="X7" s="107">
        <f>+'Esc. 4 - F. Multiplicador'!P23</f>
        <v>17.2</v>
      </c>
      <c r="Y7" s="107">
        <f>+-'Esc. 4 - F. Multiplicador'!P28</f>
        <v>0</v>
      </c>
      <c r="Z7" s="107">
        <f>+'Esc. 4 - F. Multiplicador'!P25</f>
        <v>100</v>
      </c>
      <c r="AA7" s="107">
        <f>+'Esc. 4 - F. Multiplicador'!P16</f>
        <v>100</v>
      </c>
      <c r="AB7" s="137"/>
    </row>
    <row r="8" spans="1:44" x14ac:dyDescent="0.25">
      <c r="A8" s="104">
        <v>2030</v>
      </c>
      <c r="B8" s="106" t="e">
        <f>+'Esc. 1 - Préstamos'!S33</f>
        <v>#REF!</v>
      </c>
      <c r="C8" s="107">
        <f>+'Esc. 1 - Préstamos'!S23</f>
        <v>377.09999999999997</v>
      </c>
      <c r="D8" s="107" t="e">
        <f>+-'Esc. 1 - Préstamos'!S28</f>
        <v>#REF!</v>
      </c>
      <c r="E8" s="107">
        <f>+'Esc. 1 - Préstamos'!S25</f>
        <v>100</v>
      </c>
      <c r="F8" s="107">
        <f>+'Esc. 1 - Préstamos'!S25+'Esc. 1 - Préstamos'!S27</f>
        <v>100</v>
      </c>
      <c r="G8" s="103"/>
      <c r="H8" s="104">
        <v>2030</v>
      </c>
      <c r="I8" s="106" t="e">
        <f>+'Esc. 2 - F. Propios'!S33</f>
        <v>#REF!</v>
      </c>
      <c r="J8" s="107">
        <f>+'Esc. 2 - F. Propios'!S23</f>
        <v>17.2</v>
      </c>
      <c r="K8" s="107" t="e">
        <f>+-('Esc. 2 - F. Propios'!S28)</f>
        <v>#REF!</v>
      </c>
      <c r="L8" s="107">
        <f>+'Esc. 2 - F. Propios'!S25</f>
        <v>100</v>
      </c>
      <c r="M8" s="107">
        <f>+'Esc. 2 - F. Propios'!S25+'Esc. 2 - F. Propios'!S27</f>
        <v>1980</v>
      </c>
      <c r="N8" s="103"/>
      <c r="O8" s="104">
        <v>2030</v>
      </c>
      <c r="P8" s="106" t="e">
        <f>+'Esc. 3 - F. Acumulable'!S33</f>
        <v>#REF!</v>
      </c>
      <c r="Q8" s="107">
        <f>+'Esc. 3 - F. Acumulable'!S23</f>
        <v>17.2</v>
      </c>
      <c r="R8" s="107" t="e">
        <f>+-('Esc. 3 - F. Acumulable'!S28)</f>
        <v>#REF!</v>
      </c>
      <c r="S8" s="107">
        <f>+'Esc. 3 - F. Acumulable'!S25</f>
        <v>200</v>
      </c>
      <c r="T8" s="107">
        <f>+'Esc. 3 - F. Acumulable'!S16</f>
        <v>514</v>
      </c>
      <c r="U8" s="103"/>
      <c r="V8" s="104">
        <v>2030</v>
      </c>
      <c r="W8" s="106">
        <f>+'Esc. 4 - F. Multiplicador'!S33</f>
        <v>16.585879848087668</v>
      </c>
      <c r="X8" s="107">
        <f>+'Esc. 4 - F. Multiplicador'!S23</f>
        <v>17.2</v>
      </c>
      <c r="Y8" s="107">
        <f>+-'Esc. 4 - F. Multiplicador'!S28</f>
        <v>0</v>
      </c>
      <c r="Z8" s="107">
        <f>+'Esc. 4 - F. Multiplicador'!S25</f>
        <v>100</v>
      </c>
      <c r="AA8" s="107">
        <f>+'Esc. 4 - F. Multiplicador'!S16</f>
        <v>100</v>
      </c>
      <c r="AB8" s="137"/>
    </row>
    <row r="9" spans="1:44" x14ac:dyDescent="0.25">
      <c r="A9" s="104">
        <v>2031</v>
      </c>
      <c r="B9" s="106" t="e">
        <f>+'Esc. 1 - Préstamos'!V33</f>
        <v>#REF!</v>
      </c>
      <c r="C9" s="107">
        <f>+'Esc. 1 - Préstamos'!V23</f>
        <v>522.6</v>
      </c>
      <c r="D9" s="107" t="e">
        <f>+-'Esc. 1 - Préstamos'!V28</f>
        <v>#REF!</v>
      </c>
      <c r="E9" s="107">
        <f>+'Esc. 1 - Préstamos'!V25</f>
        <v>100</v>
      </c>
      <c r="F9" s="107">
        <f>+'Esc. 1 - Préstamos'!V25+'Esc. 1 - Préstamos'!V27</f>
        <v>100</v>
      </c>
      <c r="G9" s="103"/>
      <c r="H9" s="104">
        <v>2031</v>
      </c>
      <c r="I9" s="106" t="e">
        <f>+'Esc. 2 - F. Propios'!V33</f>
        <v>#REF!</v>
      </c>
      <c r="J9" s="107">
        <f>+'Esc. 2 - F. Propios'!V23</f>
        <v>17.2</v>
      </c>
      <c r="K9" s="107" t="e">
        <f>+-('Esc. 2 - F. Propios'!V28)</f>
        <v>#REF!</v>
      </c>
      <c r="L9" s="107">
        <f>+'Esc. 2 - F. Propios'!V25</f>
        <v>100</v>
      </c>
      <c r="M9" s="107">
        <f>+'Esc. 2 - F. Propios'!V25+'Esc. 2 - F. Propios'!V27</f>
        <v>2000</v>
      </c>
      <c r="N9" s="103"/>
      <c r="O9" s="104">
        <v>2031</v>
      </c>
      <c r="P9" s="106" t="e">
        <f>+'Esc. 3 - F. Acumulable'!V33</f>
        <v>#REF!</v>
      </c>
      <c r="Q9" s="107">
        <f>+'Esc. 3 - F. Acumulable'!V23</f>
        <v>17.2</v>
      </c>
      <c r="R9" s="107" t="e">
        <f>+-('Esc. 3 - F. Acumulable'!V28)</f>
        <v>#REF!</v>
      </c>
      <c r="S9" s="107">
        <f>+'Esc. 3 - F. Acumulable'!V25</f>
        <v>200</v>
      </c>
      <c r="T9" s="107">
        <f>+'Esc. 3 - F. Acumulable'!V16</f>
        <v>514</v>
      </c>
      <c r="U9" s="103"/>
      <c r="V9" s="104">
        <v>2031</v>
      </c>
      <c r="W9" s="106">
        <f>+'Esc. 4 - F. Multiplicador'!V33</f>
        <v>16.652715097629976</v>
      </c>
      <c r="X9" s="107">
        <f>+'Esc. 4 - F. Multiplicador'!V23</f>
        <v>17.2</v>
      </c>
      <c r="Y9" s="107">
        <f>+-'Esc. 4 - F. Multiplicador'!V28</f>
        <v>0</v>
      </c>
      <c r="Z9" s="107">
        <f>+'Esc. 4 - F. Multiplicador'!V25</f>
        <v>100</v>
      </c>
      <c r="AA9" s="107">
        <f>+'Esc. 4 - F. Multiplicador'!V16</f>
        <v>100</v>
      </c>
      <c r="AB9" s="137"/>
    </row>
    <row r="10" spans="1:44" x14ac:dyDescent="0.25">
      <c r="A10" s="104">
        <v>2032</v>
      </c>
      <c r="B10" s="106" t="e">
        <f>+'Esc. 1 - Préstamos'!Y33</f>
        <v>#REF!</v>
      </c>
      <c r="C10" s="107">
        <f>+'Esc. 1 - Préstamos'!Y23</f>
        <v>660.40000000000009</v>
      </c>
      <c r="D10" s="107" t="e">
        <f>+-'Esc. 1 - Préstamos'!Y28</f>
        <v>#REF!</v>
      </c>
      <c r="E10" s="107">
        <f>+'Esc. 1 - Préstamos'!Y25</f>
        <v>100</v>
      </c>
      <c r="F10" s="107">
        <f>+'Esc. 1 - Préstamos'!Y25+'Esc. 1 - Préstamos'!Y27</f>
        <v>100</v>
      </c>
      <c r="G10" s="103"/>
      <c r="H10" s="104">
        <v>2032</v>
      </c>
      <c r="I10" s="106" t="e">
        <f>+'Esc. 2 - F. Propios'!Y33</f>
        <v>#REF!</v>
      </c>
      <c r="J10" s="107">
        <f>+'Esc. 2 - F. Propios'!Y23</f>
        <v>17.2</v>
      </c>
      <c r="K10" s="107" t="e">
        <f>+-('Esc. 2 - F. Propios'!Y28)</f>
        <v>#REF!</v>
      </c>
      <c r="L10" s="107">
        <f>+'Esc. 2 - F. Propios'!Y25</f>
        <v>100</v>
      </c>
      <c r="M10" s="107">
        <f>+'Esc. 2 - F. Propios'!Y25+'Esc. 2 - F. Propios'!Y27</f>
        <v>1900</v>
      </c>
      <c r="N10" s="103"/>
      <c r="O10" s="104">
        <v>2032</v>
      </c>
      <c r="P10" s="106" t="e">
        <f>+'Esc. 3 - F. Acumulable'!Y33</f>
        <v>#REF!</v>
      </c>
      <c r="Q10" s="107">
        <f>+'Esc. 3 - F. Acumulable'!Y23</f>
        <v>17.2</v>
      </c>
      <c r="R10" s="107" t="e">
        <f>+-('Esc. 3 - F. Acumulable'!Y28)</f>
        <v>#REF!</v>
      </c>
      <c r="S10" s="107">
        <f>+'Esc. 3 - F. Acumulable'!Y25</f>
        <v>200</v>
      </c>
      <c r="T10" s="107">
        <f>+'Esc. 3 - F. Acumulable'!Y16</f>
        <v>514</v>
      </c>
      <c r="U10" s="103"/>
      <c r="V10" s="104">
        <v>2032</v>
      </c>
      <c r="W10" s="106">
        <f>+'Esc. 4 - F. Multiplicador'!Y33</f>
        <v>16.744519081614836</v>
      </c>
      <c r="X10" s="107">
        <f>+'Esc. 4 - F. Multiplicador'!Y23</f>
        <v>17.2</v>
      </c>
      <c r="Y10" s="107">
        <f>+-'Esc. 4 - F. Multiplicador'!Y28</f>
        <v>0</v>
      </c>
      <c r="Z10" s="107">
        <f>+'Esc. 4 - F. Multiplicador'!Y25</f>
        <v>100</v>
      </c>
      <c r="AA10" s="107">
        <f>+'Esc. 4 - F. Multiplicador'!Y16</f>
        <v>100</v>
      </c>
      <c r="AB10" s="137"/>
    </row>
    <row r="11" spans="1:44" x14ac:dyDescent="0.25">
      <c r="A11" s="104">
        <v>2033</v>
      </c>
      <c r="B11" s="106" t="e">
        <f>+'Esc. 1 - Préstamos'!AB33</f>
        <v>#REF!</v>
      </c>
      <c r="C11" s="107">
        <f>+'Esc. 1 - Préstamos'!AB23</f>
        <v>798.2</v>
      </c>
      <c r="D11" s="107" t="e">
        <f>+-'Esc. 1 - Préstamos'!AB28</f>
        <v>#REF!</v>
      </c>
      <c r="E11" s="107">
        <f>+'Esc. 1 - Préstamos'!AB25</f>
        <v>100</v>
      </c>
      <c r="F11" s="107">
        <f>+'Esc. 1 - Préstamos'!AB25+'Esc. 1 - Préstamos'!AB27</f>
        <v>100</v>
      </c>
      <c r="G11" s="103"/>
      <c r="H11" s="104">
        <v>2033</v>
      </c>
      <c r="I11" s="106" t="e">
        <f>+'Esc. 2 - F. Propios'!AB33</f>
        <v>#REF!</v>
      </c>
      <c r="J11" s="107">
        <f>+'Esc. 2 - F. Propios'!AB23</f>
        <v>17.2</v>
      </c>
      <c r="K11" s="107" t="e">
        <f>+-('Esc. 2 - F. Propios'!AB28)</f>
        <v>#REF!</v>
      </c>
      <c r="L11" s="107">
        <f>+'Esc. 2 - F. Propios'!AB25</f>
        <v>100</v>
      </c>
      <c r="M11" s="107">
        <f>+'Esc. 2 - F. Propios'!AB25+'Esc. 2 - F. Propios'!AB27</f>
        <v>1900</v>
      </c>
      <c r="N11" s="103"/>
      <c r="O11" s="104">
        <v>2033</v>
      </c>
      <c r="P11" s="106" t="e">
        <f>+'Esc. 3 - F. Acumulable'!AB33</f>
        <v>#REF!</v>
      </c>
      <c r="Q11" s="107">
        <f>+'Esc. 3 - F. Acumulable'!AB23</f>
        <v>17.2</v>
      </c>
      <c r="R11" s="107" t="e">
        <f>+-('Esc. 3 - F. Acumulable'!AB28)</f>
        <v>#REF!</v>
      </c>
      <c r="S11" s="107">
        <f>+'Esc. 3 - F. Acumulable'!AB25</f>
        <v>200</v>
      </c>
      <c r="T11" s="107">
        <f>+'Esc. 3 - F. Acumulable'!AB16</f>
        <v>514</v>
      </c>
      <c r="U11" s="103"/>
      <c r="V11" s="104">
        <v>2033</v>
      </c>
      <c r="W11" s="106">
        <f>+'Esc. 4 - F. Multiplicador'!AB33</f>
        <v>16.787836691940125</v>
      </c>
      <c r="X11" s="107">
        <f>+'Esc. 4 - F. Multiplicador'!AB23</f>
        <v>17.2</v>
      </c>
      <c r="Y11" s="107">
        <f>+-'Esc. 4 - F. Multiplicador'!AB28</f>
        <v>0</v>
      </c>
      <c r="Z11" s="107">
        <f>+'Esc. 4 - F. Multiplicador'!AB25</f>
        <v>100</v>
      </c>
      <c r="AA11" s="107">
        <f>+'Esc. 4 - F. Multiplicador'!AB16</f>
        <v>100</v>
      </c>
      <c r="AB11" s="137"/>
    </row>
    <row r="12" spans="1:44" x14ac:dyDescent="0.25">
      <c r="A12" s="104">
        <v>2034</v>
      </c>
      <c r="B12" s="106" t="e">
        <f>+'Esc. 1 - Préstamos'!AE33</f>
        <v>#REF!</v>
      </c>
      <c r="C12" s="107">
        <f>+'Esc. 1 - Préstamos'!AE23</f>
        <v>821.2</v>
      </c>
      <c r="D12" s="107" t="e">
        <f>+-'Esc. 1 - Préstamos'!AE28</f>
        <v>#REF!</v>
      </c>
      <c r="E12" s="107">
        <f>+'Esc. 1 - Préstamos'!AE25</f>
        <v>100</v>
      </c>
      <c r="F12" s="107">
        <f>+'Esc. 1 - Préstamos'!AE25+'Esc. 1 - Préstamos'!AE27</f>
        <v>100</v>
      </c>
      <c r="G12" s="103"/>
      <c r="H12" s="104">
        <v>2034</v>
      </c>
      <c r="I12" s="106" t="e">
        <f>+'Esc. 2 - F. Propios'!AE33</f>
        <v>#REF!</v>
      </c>
      <c r="J12" s="107">
        <f>+'Esc. 2 - F. Propios'!AE23</f>
        <v>17.2</v>
      </c>
      <c r="K12" s="107" t="e">
        <f>+-('Esc. 2 - F. Propios'!AE28)</f>
        <v>#REF!</v>
      </c>
      <c r="L12" s="107">
        <f>+'Esc. 2 - F. Propios'!AE25</f>
        <v>100</v>
      </c>
      <c r="M12" s="107">
        <f>+'Esc. 2 - F. Propios'!AE25+'Esc. 2 - F. Propios'!AE27</f>
        <v>400</v>
      </c>
      <c r="N12" s="103"/>
      <c r="O12" s="104">
        <v>2034</v>
      </c>
      <c r="P12" s="106" t="e">
        <f>+'Esc. 3 - F. Acumulable'!AE33</f>
        <v>#REF!</v>
      </c>
      <c r="Q12" s="107">
        <f>+'Esc. 3 - F. Acumulable'!AE23</f>
        <v>17.2</v>
      </c>
      <c r="R12" s="107" t="e">
        <f>+-('Esc. 3 - F. Acumulable'!AE28)</f>
        <v>#REF!</v>
      </c>
      <c r="S12" s="107">
        <f>+'Esc. 3 - F. Acumulable'!AE25</f>
        <v>200</v>
      </c>
      <c r="T12" s="107">
        <f>+'Esc. 3 - F. Acumulable'!AE16</f>
        <v>514</v>
      </c>
      <c r="U12" s="103"/>
      <c r="V12" s="104">
        <v>2034</v>
      </c>
      <c r="W12" s="106">
        <f>+'Esc. 4 - F. Multiplicador'!AE33</f>
        <v>16.856130029503674</v>
      </c>
      <c r="X12" s="107">
        <f>+'Esc. 4 - F. Multiplicador'!AE23</f>
        <v>17.2</v>
      </c>
      <c r="Y12" s="107">
        <f>+-'Esc. 4 - F. Multiplicador'!AE28</f>
        <v>0</v>
      </c>
      <c r="Z12" s="107">
        <f>+'Esc. 4 - F. Multiplicador'!AE25</f>
        <v>100</v>
      </c>
      <c r="AA12" s="107">
        <f>+'Esc. 4 - F. Multiplicador'!AE16</f>
        <v>100</v>
      </c>
      <c r="AB12" s="137"/>
      <c r="AR12" t="s">
        <v>82</v>
      </c>
    </row>
    <row r="13" spans="1:44" x14ac:dyDescent="0.25">
      <c r="A13" s="104">
        <v>2035</v>
      </c>
      <c r="B13" s="106" t="e">
        <f>+'Esc. 1 - Préstamos'!AH33</f>
        <v>#REF!</v>
      </c>
      <c r="C13" s="107">
        <f>+'Esc. 1 - Préstamos'!AH23</f>
        <v>821.2</v>
      </c>
      <c r="D13" s="107" t="e">
        <f>+-'Esc. 1 - Préstamos'!AH28</f>
        <v>#REF!</v>
      </c>
      <c r="E13" s="107">
        <f>+'Esc. 1 - Préstamos'!AH25</f>
        <v>100</v>
      </c>
      <c r="F13" s="107">
        <f>+'Esc. 1 - Préstamos'!AH25+'Esc. 1 - Préstamos'!AH27</f>
        <v>100</v>
      </c>
      <c r="G13" s="103"/>
      <c r="H13" s="104">
        <v>2035</v>
      </c>
      <c r="I13" s="106" t="e">
        <f>+'Esc. 2 - F. Propios'!AH33</f>
        <v>#REF!</v>
      </c>
      <c r="J13" s="107">
        <f>+'Esc. 2 - F. Propios'!AH23</f>
        <v>17.2</v>
      </c>
      <c r="K13" s="107" t="e">
        <f>+-('Esc. 2 - F. Propios'!AH28)</f>
        <v>#REF!</v>
      </c>
      <c r="L13" s="107">
        <f>+'Esc. 2 - F. Propios'!AH25</f>
        <v>100</v>
      </c>
      <c r="M13" s="107">
        <f>+'Esc. 2 - F. Propios'!AH25+'Esc. 2 - F. Propios'!AH27</f>
        <v>100</v>
      </c>
      <c r="N13" s="103"/>
      <c r="O13" s="104">
        <v>2035</v>
      </c>
      <c r="P13" s="106" t="e">
        <f>+'Esc. 3 - F. Acumulable'!AH33</f>
        <v>#REF!</v>
      </c>
      <c r="Q13" s="107">
        <f>+'Esc. 3 - F. Acumulable'!AH23</f>
        <v>17.2</v>
      </c>
      <c r="R13" s="107" t="e">
        <f>+-('Esc. 3 - F. Acumulable'!AH28)</f>
        <v>#REF!</v>
      </c>
      <c r="S13" s="107">
        <f>+'Esc. 3 - F. Acumulable'!AH25</f>
        <v>200</v>
      </c>
      <c r="T13" s="107">
        <f>+'Esc. 3 - F. Acumulable'!AH16</f>
        <v>514</v>
      </c>
      <c r="U13" s="103"/>
      <c r="V13" s="104">
        <v>2035</v>
      </c>
      <c r="W13" s="106">
        <f>+'Esc. 4 - F. Multiplicador'!AH33</f>
        <v>16.924916431305768</v>
      </c>
      <c r="X13" s="107">
        <f>+'Esc. 4 - F. Multiplicador'!AH23</f>
        <v>17.2</v>
      </c>
      <c r="Y13" s="107">
        <f>+-'Esc. 4 - F. Multiplicador'!AH28</f>
        <v>0</v>
      </c>
      <c r="Z13" s="107">
        <f>+'Esc. 4 - F. Multiplicador'!AH25</f>
        <v>100</v>
      </c>
      <c r="AA13" s="107">
        <f>+'Esc. 4 - F. Multiplicador'!AH16</f>
        <v>100</v>
      </c>
      <c r="AB13" s="137"/>
    </row>
    <row r="14" spans="1:44" x14ac:dyDescent="0.25">
      <c r="A14" s="104">
        <v>2036</v>
      </c>
      <c r="B14" s="106" t="e">
        <f>+'Esc. 1 - Préstamos'!AK33</f>
        <v>#REF!</v>
      </c>
      <c r="C14" s="107">
        <f>+'Esc. 1 - Préstamos'!AK23</f>
        <v>821.2</v>
      </c>
      <c r="D14" s="107" t="e">
        <f>+-'Esc. 1 - Préstamos'!AK28</f>
        <v>#REF!</v>
      </c>
      <c r="E14" s="107">
        <f>+'Esc. 1 - Préstamos'!AK25</f>
        <v>100</v>
      </c>
      <c r="F14" s="107">
        <f>+'Esc. 1 - Préstamos'!AK25+'Esc. 1 - Préstamos'!AK27</f>
        <v>100</v>
      </c>
      <c r="G14" s="103"/>
      <c r="H14" s="104">
        <v>2036</v>
      </c>
      <c r="I14" s="106" t="e">
        <f>+'Esc. 2 - F. Propios'!AK33</f>
        <v>#REF!</v>
      </c>
      <c r="J14" s="107">
        <f>+'Esc. 2 - F. Propios'!AK23</f>
        <v>17.2</v>
      </c>
      <c r="K14" s="107" t="e">
        <f>+-('Esc. 2 - F. Propios'!AK28)</f>
        <v>#REF!</v>
      </c>
      <c r="L14" s="107">
        <f>+'Esc. 2 - F. Propios'!AK25</f>
        <v>100</v>
      </c>
      <c r="M14" s="107">
        <f>+'Esc. 2 - F. Propios'!AK25+'Esc. 2 - F. Propios'!AK27</f>
        <v>100</v>
      </c>
      <c r="N14" s="103"/>
      <c r="O14" s="104">
        <v>2036</v>
      </c>
      <c r="P14" s="106" t="e">
        <f>+'Esc. 3 - F. Acumulable'!AK33</f>
        <v>#REF!</v>
      </c>
      <c r="Q14" s="107">
        <f>+'Esc. 3 - F. Acumulable'!AK23</f>
        <v>17.2</v>
      </c>
      <c r="R14" s="107" t="e">
        <f>+-('Esc. 3 - F. Acumulable'!AK28)</f>
        <v>#REF!</v>
      </c>
      <c r="S14" s="107">
        <f>+'Esc. 3 - F. Acumulable'!AK25</f>
        <v>200</v>
      </c>
      <c r="T14" s="107">
        <f>+'Esc. 3 - F. Acumulable'!AK16</f>
        <v>514</v>
      </c>
      <c r="U14" s="103"/>
      <c r="V14" s="104">
        <v>2036</v>
      </c>
      <c r="W14" s="106">
        <f>+'Esc. 4 - F. Multiplicador'!AK33</f>
        <v>17.019400491328895</v>
      </c>
      <c r="X14" s="107">
        <f>+'Esc. 4 - F. Multiplicador'!AK23</f>
        <v>17.2</v>
      </c>
      <c r="Y14" s="107">
        <f>+-'Esc. 4 - F. Multiplicador'!AK28</f>
        <v>0</v>
      </c>
      <c r="Z14" s="107">
        <f>+'Esc. 4 - F. Multiplicador'!AK25</f>
        <v>100</v>
      </c>
      <c r="AA14" s="107">
        <f>+'Esc. 4 - F. Multiplicador'!AK16</f>
        <v>100</v>
      </c>
      <c r="AB14" s="137"/>
      <c r="AD14" t="s">
        <v>81</v>
      </c>
    </row>
    <row r="15" spans="1:44" x14ac:dyDescent="0.25">
      <c r="A15" s="104">
        <v>2037</v>
      </c>
      <c r="B15" s="106" t="e">
        <f>+'Esc. 1 - Préstamos'!AN33</f>
        <v>#REF!</v>
      </c>
      <c r="C15" s="107">
        <f>+'Esc. 1 - Préstamos'!AN23</f>
        <v>821.2</v>
      </c>
      <c r="D15" s="107" t="e">
        <f>+-'Esc. 1 - Préstamos'!AN28</f>
        <v>#REF!</v>
      </c>
      <c r="E15" s="107">
        <f>+'Esc. 1 - Préstamos'!AN25</f>
        <v>100</v>
      </c>
      <c r="F15" s="107">
        <f>+'Esc. 1 - Préstamos'!AN25+'Esc. 1 - Préstamos'!AN27</f>
        <v>100</v>
      </c>
      <c r="G15" s="103"/>
      <c r="H15" s="104">
        <v>2037</v>
      </c>
      <c r="I15" s="106" t="e">
        <f>+'Esc. 2 - F. Propios'!AN33</f>
        <v>#REF!</v>
      </c>
      <c r="J15" s="107">
        <f>+'Esc. 2 - F. Propios'!AN23</f>
        <v>17.2</v>
      </c>
      <c r="K15" s="107" t="e">
        <f>+-('Esc. 2 - F. Propios'!AN28)</f>
        <v>#REF!</v>
      </c>
      <c r="L15" s="107">
        <f>+'Esc. 2 - F. Propios'!AN25</f>
        <v>100</v>
      </c>
      <c r="M15" s="107">
        <f>+'Esc. 2 - F. Propios'!AN25+'Esc. 2 - F. Propios'!AN27</f>
        <v>100</v>
      </c>
      <c r="N15" s="103"/>
      <c r="O15" s="104">
        <v>2037</v>
      </c>
      <c r="P15" s="106" t="e">
        <f>+'Esc. 3 - F. Acumulable'!AN33</f>
        <v>#REF!</v>
      </c>
      <c r="Q15" s="107">
        <f>+'Esc. 3 - F. Acumulable'!AN23</f>
        <v>17.2</v>
      </c>
      <c r="R15" s="107" t="e">
        <f>+-('Esc. 3 - F. Acumulable'!AN28)</f>
        <v>#REF!</v>
      </c>
      <c r="S15" s="107">
        <f>+'Esc. 3 - F. Acumulable'!AN25</f>
        <v>200</v>
      </c>
      <c r="T15" s="107">
        <f>+'Esc. 3 - F. Acumulable'!AN16</f>
        <v>514</v>
      </c>
      <c r="U15" s="103"/>
      <c r="V15" s="104">
        <v>2037</v>
      </c>
      <c r="W15" s="106">
        <f>+'Esc. 4 - F. Multiplicador'!AN33</f>
        <v>18.437420407227204</v>
      </c>
      <c r="X15" s="107">
        <f>+'Esc. 4 - F. Multiplicador'!AN23</f>
        <v>17.2</v>
      </c>
      <c r="Y15" s="107">
        <f>+-'Esc. 4 - F. Multiplicador'!AN28</f>
        <v>0</v>
      </c>
      <c r="Z15" s="107">
        <f>+'Esc. 4 - F. Multiplicador'!AN25</f>
        <v>100</v>
      </c>
      <c r="AA15" s="107">
        <f>+'Esc. 4 - F. Multiplicador'!AN16</f>
        <v>100</v>
      </c>
      <c r="AB15" s="137"/>
    </row>
    <row r="16" spans="1:44" x14ac:dyDescent="0.25">
      <c r="A16" s="104">
        <v>2038</v>
      </c>
      <c r="B16" s="106" t="e">
        <f>+'Esc. 1 - Préstamos'!AQ33</f>
        <v>#REF!</v>
      </c>
      <c r="C16" s="107">
        <f>+'Esc. 1 - Préstamos'!AQ23</f>
        <v>821.2</v>
      </c>
      <c r="D16" s="107" t="e">
        <f>+-'Esc. 1 - Préstamos'!AQ28</f>
        <v>#REF!</v>
      </c>
      <c r="E16" s="107">
        <f>+'Esc. 1 - Préstamos'!AQ25</f>
        <v>100</v>
      </c>
      <c r="F16" s="107">
        <f>+'Esc. 1 - Préstamos'!AQ25+'Esc. 1 - Préstamos'!AQ27</f>
        <v>100</v>
      </c>
      <c r="G16" s="103"/>
      <c r="H16" s="104">
        <v>2038</v>
      </c>
      <c r="I16" s="106" t="e">
        <f>+'Esc. 2 - F. Propios'!AQ33</f>
        <v>#REF!</v>
      </c>
      <c r="J16" s="107">
        <f>+'Esc. 2 - F. Propios'!AQ23</f>
        <v>17.2</v>
      </c>
      <c r="K16" s="107" t="e">
        <f>+-('Esc. 2 - F. Propios'!AQ28)</f>
        <v>#REF!</v>
      </c>
      <c r="L16" s="107">
        <f>+'Esc. 2 - F. Propios'!AQ25</f>
        <v>100</v>
      </c>
      <c r="M16" s="107">
        <f>+'Esc. 2 - F. Propios'!AQ25+'Esc. 2 - F. Propios'!AQ27</f>
        <v>100</v>
      </c>
      <c r="N16" s="103"/>
      <c r="O16" s="104">
        <v>2038</v>
      </c>
      <c r="P16" s="106" t="e">
        <f>+'Esc. 3 - F. Acumulable'!AQ33</f>
        <v>#REF!</v>
      </c>
      <c r="Q16" s="107">
        <f>+'Esc. 3 - F. Acumulable'!AQ23</f>
        <v>17.2</v>
      </c>
      <c r="R16" s="107" t="e">
        <f>+-('Esc. 3 - F. Acumulable'!AQ28)</f>
        <v>#REF!</v>
      </c>
      <c r="S16" s="107">
        <f>+'Esc. 3 - F. Acumulable'!AQ25</f>
        <v>200</v>
      </c>
      <c r="T16" s="107">
        <f>+'Esc. 3 - F. Acumulable'!AQ16</f>
        <v>514</v>
      </c>
      <c r="U16" s="103"/>
      <c r="V16" s="104">
        <v>2038</v>
      </c>
      <c r="W16" s="106">
        <f>+'Esc. 4 - F. Multiplicador'!AQ33</f>
        <v>18.386494479888324</v>
      </c>
      <c r="X16" s="107">
        <f>+'Esc. 4 - F. Multiplicador'!AQ23</f>
        <v>17.2</v>
      </c>
      <c r="Y16" s="107">
        <f>+-'Esc. 4 - F. Multiplicador'!AQ28</f>
        <v>0</v>
      </c>
      <c r="Z16" s="107">
        <f>+'Esc. 4 - F. Multiplicador'!AQ25</f>
        <v>100</v>
      </c>
      <c r="AA16" s="107">
        <f>+'Esc. 4 - F. Multiplicador'!AQ16</f>
        <v>100</v>
      </c>
      <c r="AB16" s="137"/>
    </row>
    <row r="17" spans="1:28" x14ac:dyDescent="0.25">
      <c r="A17" s="104">
        <v>2039</v>
      </c>
      <c r="B17" s="106" t="e">
        <f>+'Esc. 1 - Préstamos'!AT33</f>
        <v>#REF!</v>
      </c>
      <c r="C17" s="107">
        <f>+'Esc. 1 - Préstamos'!AT23</f>
        <v>804</v>
      </c>
      <c r="D17" s="107" t="e">
        <f>+-'Esc. 1 - Préstamos'!AT28</f>
        <v>#REF!</v>
      </c>
      <c r="E17" s="107">
        <f>+'Esc. 1 - Préstamos'!AT25</f>
        <v>100</v>
      </c>
      <c r="F17" s="107">
        <f>+'Esc. 1 - Préstamos'!AT25+'Esc. 1 - Préstamos'!AT27</f>
        <v>100</v>
      </c>
      <c r="G17" s="103"/>
      <c r="H17" s="104">
        <v>2039</v>
      </c>
      <c r="I17" s="106" t="e">
        <f>+'Esc. 2 - F. Propios'!AT33</f>
        <v>#REF!</v>
      </c>
      <c r="J17" s="107">
        <f>+'Esc. 2 - F. Propios'!AT23</f>
        <v>0</v>
      </c>
      <c r="K17" s="107" t="e">
        <f>+-('Esc. 2 - F. Propios'!AT28)</f>
        <v>#REF!</v>
      </c>
      <c r="L17" s="107">
        <f>+'Esc. 2 - F. Propios'!AT25</f>
        <v>100</v>
      </c>
      <c r="M17" s="107">
        <f>+'Esc. 2 - F. Propios'!AT25+'Esc. 2 - F. Propios'!AT27</f>
        <v>100</v>
      </c>
      <c r="N17" s="103"/>
      <c r="O17" s="104">
        <v>2039</v>
      </c>
      <c r="P17" s="106" t="e">
        <f>+'Esc. 3 - F. Acumulable'!AT33</f>
        <v>#REF!</v>
      </c>
      <c r="Q17" s="107">
        <f>+'Esc. 3 - F. Acumulable'!AT23</f>
        <v>0</v>
      </c>
      <c r="R17" s="107" t="e">
        <f>+-('Esc. 3 - F. Acumulable'!AT28)</f>
        <v>#REF!</v>
      </c>
      <c r="S17" s="107">
        <f>+'Esc. 3 - F. Acumulable'!AT25</f>
        <v>200</v>
      </c>
      <c r="T17" s="107">
        <f>+'Esc. 3 - F. Acumulable'!AT16</f>
        <v>514</v>
      </c>
      <c r="U17" s="103"/>
      <c r="V17" s="104">
        <v>2039</v>
      </c>
      <c r="W17" s="106">
        <f>+'Esc. 4 - F. Multiplicador'!AT33</f>
        <v>18.22015357278692</v>
      </c>
      <c r="X17" s="107">
        <f>+'Esc. 4 - F. Multiplicador'!AT23</f>
        <v>0</v>
      </c>
      <c r="Y17" s="107">
        <f>+-'Esc. 4 - F. Multiplicador'!AT28</f>
        <v>0</v>
      </c>
      <c r="Z17" s="107">
        <f>+'Esc. 4 - F. Multiplicador'!AT25</f>
        <v>100</v>
      </c>
      <c r="AA17" s="107">
        <f>+'Esc. 4 - F. Multiplicador'!AT16</f>
        <v>100</v>
      </c>
      <c r="AB17" s="137"/>
    </row>
    <row r="18" spans="1:28" x14ac:dyDescent="0.25">
      <c r="A18" s="104">
        <v>2040</v>
      </c>
      <c r="B18" s="106" t="e">
        <f>+'Esc. 1 - Préstamos'!AW33</f>
        <v>#REF!</v>
      </c>
      <c r="C18" s="107">
        <f>+'Esc. 1 - Préstamos'!AW23</f>
        <v>804</v>
      </c>
      <c r="D18" s="107" t="e">
        <f>+-'Esc. 1 - Préstamos'!AW28</f>
        <v>#REF!</v>
      </c>
      <c r="E18" s="107">
        <f>+'Esc. 1 - Préstamos'!AW25</f>
        <v>100</v>
      </c>
      <c r="F18" s="107">
        <f>+'Esc. 1 - Préstamos'!AW25+'Esc. 1 - Préstamos'!AW27</f>
        <v>100</v>
      </c>
      <c r="G18" s="103"/>
      <c r="H18" s="104">
        <v>2040</v>
      </c>
      <c r="I18" s="106" t="e">
        <f>+'Esc. 2 - F. Propios'!AW33</f>
        <v>#REF!</v>
      </c>
      <c r="J18" s="107">
        <f>+'Esc. 2 - F. Propios'!AW23</f>
        <v>0</v>
      </c>
      <c r="K18" s="107" t="e">
        <f>+-('Esc. 2 - F. Propios'!AW28)</f>
        <v>#REF!</v>
      </c>
      <c r="L18" s="107">
        <f>+'Esc. 2 - F. Propios'!AW25</f>
        <v>100</v>
      </c>
      <c r="M18" s="107">
        <f>+'Esc. 2 - F. Propios'!AW25+'Esc. 2 - F. Propios'!AW27</f>
        <v>100</v>
      </c>
      <c r="N18" s="103"/>
      <c r="O18" s="104">
        <v>2040</v>
      </c>
      <c r="P18" s="106" t="e">
        <f>+'Esc. 3 - F. Acumulable'!AW33</f>
        <v>#REF!</v>
      </c>
      <c r="Q18" s="107">
        <f>+'Esc. 3 - F. Acumulable'!AW23</f>
        <v>0</v>
      </c>
      <c r="R18" s="107" t="e">
        <f>+-('Esc. 3 - F. Acumulable'!AW28)</f>
        <v>#REF!</v>
      </c>
      <c r="S18" s="107">
        <f>+'Esc. 3 - F. Acumulable'!AW25</f>
        <v>200</v>
      </c>
      <c r="T18" s="107">
        <f>+'Esc. 3 - F. Acumulable'!AW16</f>
        <v>514</v>
      </c>
      <c r="U18" s="103"/>
      <c r="V18" s="104">
        <v>2040</v>
      </c>
      <c r="W18" s="106">
        <f>+'Esc. 4 - F. Multiplicador'!AW33</f>
        <v>18.197723185402982</v>
      </c>
      <c r="X18" s="107">
        <f>+'Esc. 4 - F. Multiplicador'!AW23</f>
        <v>0</v>
      </c>
      <c r="Y18" s="107">
        <f>+-'Esc. 4 - F. Multiplicador'!AW28</f>
        <v>0</v>
      </c>
      <c r="Z18" s="107">
        <f>+'Esc. 4 - F. Multiplicador'!AW25</f>
        <v>100</v>
      </c>
      <c r="AA18" s="107">
        <f>+'Esc. 4 - F. Multiplicador'!AW16</f>
        <v>100</v>
      </c>
      <c r="AB18" s="137"/>
    </row>
    <row r="19" spans="1:28" x14ac:dyDescent="0.25">
      <c r="A19" s="104">
        <v>2041</v>
      </c>
      <c r="B19" s="106" t="e">
        <f>+'Esc. 1 - Préstamos'!AZ33</f>
        <v>#REF!</v>
      </c>
      <c r="C19" s="107">
        <f>+'Esc. 1 - Préstamos'!AZ23</f>
        <v>804</v>
      </c>
      <c r="D19" s="107" t="e">
        <f>+-'Esc. 1 - Préstamos'!AZ28</f>
        <v>#REF!</v>
      </c>
      <c r="E19" s="107">
        <f>+'Esc. 1 - Préstamos'!AZ25</f>
        <v>100</v>
      </c>
      <c r="F19" s="107">
        <f>+'Esc. 1 - Préstamos'!AZ25+'Esc. 1 - Préstamos'!AZ27</f>
        <v>100</v>
      </c>
      <c r="G19" s="103"/>
      <c r="H19" s="104">
        <v>2041</v>
      </c>
      <c r="I19" s="106" t="e">
        <f>+'Esc. 2 - F. Propios'!AZ33</f>
        <v>#REF!</v>
      </c>
      <c r="J19" s="107">
        <f>+'Esc. 2 - F. Propios'!AZ23</f>
        <v>0</v>
      </c>
      <c r="K19" s="107" t="e">
        <f>+-('Esc. 2 - F. Propios'!AZ28)</f>
        <v>#REF!</v>
      </c>
      <c r="L19" s="107">
        <f>+'Esc. 2 - F. Propios'!AZ25</f>
        <v>100</v>
      </c>
      <c r="M19" s="107">
        <f>+'Esc. 2 - F. Propios'!AZ25+'Esc. 2 - F. Propios'!AZ27</f>
        <v>100</v>
      </c>
      <c r="N19" s="103"/>
      <c r="O19" s="104">
        <v>2041</v>
      </c>
      <c r="P19" s="106" t="e">
        <f>+'Esc. 3 - F. Acumulable'!AZ33</f>
        <v>#REF!</v>
      </c>
      <c r="Q19" s="107">
        <f>+'Esc. 3 - F. Acumulable'!AZ23</f>
        <v>0</v>
      </c>
      <c r="R19" s="107" t="e">
        <f>+-('Esc. 3 - F. Acumulable'!AZ28)</f>
        <v>#REF!</v>
      </c>
      <c r="S19" s="107">
        <f>+'Esc. 3 - F. Acumulable'!AZ25</f>
        <v>200</v>
      </c>
      <c r="T19" s="107">
        <f>+'Esc. 3 - F. Acumulable'!AZ16</f>
        <v>514</v>
      </c>
      <c r="U19" s="103"/>
      <c r="V19" s="104">
        <v>2041</v>
      </c>
      <c r="W19" s="106">
        <f>+'Esc. 4 - F. Multiplicador'!AZ33</f>
        <v>18.125541809789933</v>
      </c>
      <c r="X19" s="107">
        <f>+'Esc. 4 - F. Multiplicador'!AZ23</f>
        <v>0</v>
      </c>
      <c r="Y19" s="107">
        <f>+-'Esc. 4 - F. Multiplicador'!AZ28</f>
        <v>0</v>
      </c>
      <c r="Z19" s="107">
        <f>+'Esc. 4 - F. Multiplicador'!AZ25</f>
        <v>100</v>
      </c>
      <c r="AA19" s="107">
        <f>+'Esc. 4 - F. Multiplicador'!AZ16</f>
        <v>100</v>
      </c>
      <c r="AB19" s="137"/>
    </row>
    <row r="20" spans="1:28" x14ac:dyDescent="0.25">
      <c r="A20" s="104">
        <v>2042</v>
      </c>
      <c r="B20" s="106" t="e">
        <f>+'Esc. 1 - Préstamos'!BC33</f>
        <v>#REF!</v>
      </c>
      <c r="C20" s="107">
        <f>+'Esc. 1 - Préstamos'!BC23</f>
        <v>804</v>
      </c>
      <c r="D20" s="107" t="e">
        <f>+-'Esc. 1 - Préstamos'!BC28</f>
        <v>#REF!</v>
      </c>
      <c r="E20" s="107">
        <f>+'Esc. 1 - Préstamos'!BC25</f>
        <v>100</v>
      </c>
      <c r="F20" s="107">
        <f>+'Esc. 1 - Préstamos'!BC25+'Esc. 1 - Préstamos'!BC27</f>
        <v>100</v>
      </c>
      <c r="G20" s="103"/>
      <c r="H20" s="104">
        <v>2042</v>
      </c>
      <c r="I20" s="106" t="e">
        <f>+'Esc. 2 - F. Propios'!BC33</f>
        <v>#REF!</v>
      </c>
      <c r="J20" s="107">
        <f>+'Esc. 2 - F. Propios'!BC23</f>
        <v>0</v>
      </c>
      <c r="K20" s="107" t="e">
        <f>+-('Esc. 2 - F. Propios'!BC28)</f>
        <v>#REF!</v>
      </c>
      <c r="L20" s="107">
        <f>+'Esc. 2 - F. Propios'!BC25</f>
        <v>100</v>
      </c>
      <c r="M20" s="107">
        <f>+'Esc. 2 - F. Propios'!BC25+'Esc. 2 - F. Propios'!BC27</f>
        <v>100</v>
      </c>
      <c r="N20" s="103"/>
      <c r="O20" s="104">
        <v>2042</v>
      </c>
      <c r="P20" s="106" t="e">
        <f>+'Esc. 3 - F. Acumulable'!BC33</f>
        <v>#REF!</v>
      </c>
      <c r="Q20" s="107">
        <f>+'Esc. 3 - F. Acumulable'!BC23</f>
        <v>0</v>
      </c>
      <c r="R20" s="107" t="e">
        <f>+-('Esc. 3 - F. Acumulable'!BC28)</f>
        <v>#REF!</v>
      </c>
      <c r="S20" s="107">
        <f>+'Esc. 3 - F. Acumulable'!BC25</f>
        <v>200</v>
      </c>
      <c r="T20" s="107">
        <f>+'Esc. 3 - F. Acumulable'!BC16</f>
        <v>514</v>
      </c>
      <c r="U20" s="103"/>
      <c r="V20" s="104">
        <v>2042</v>
      </c>
      <c r="W20" s="106">
        <f>+'Esc. 4 - F. Multiplicador'!BC33</f>
        <v>18.079892840048544</v>
      </c>
      <c r="X20" s="107">
        <f>+'Esc. 4 - F. Multiplicador'!BC23</f>
        <v>0</v>
      </c>
      <c r="Y20" s="107">
        <f>+-'Esc. 4 - F. Multiplicador'!BC28</f>
        <v>0</v>
      </c>
      <c r="Z20" s="107">
        <f>+'Esc. 4 - F. Multiplicador'!BC25</f>
        <v>100</v>
      </c>
      <c r="AA20" s="107">
        <f>+'Esc. 4 - F. Multiplicador'!BC16</f>
        <v>100</v>
      </c>
      <c r="AB20" s="137"/>
    </row>
    <row r="21" spans="1:28" x14ac:dyDescent="0.25">
      <c r="A21" s="104">
        <v>2043</v>
      </c>
      <c r="B21" s="106" t="e">
        <f>+'Esc. 1 - Préstamos'!BF33</f>
        <v>#REF!</v>
      </c>
      <c r="C21" s="107">
        <f>+'Esc. 1 - Préstamos'!BF23</f>
        <v>804</v>
      </c>
      <c r="D21" s="107" t="e">
        <f>+-'Esc. 1 - Préstamos'!BF28</f>
        <v>#REF!</v>
      </c>
      <c r="E21" s="107">
        <f>+'Esc. 1 - Préstamos'!BF25</f>
        <v>100</v>
      </c>
      <c r="F21" s="107">
        <f>+'Esc. 1 - Préstamos'!BF25+'Esc. 1 - Préstamos'!BF27</f>
        <v>100</v>
      </c>
      <c r="G21" s="103"/>
      <c r="H21" s="104">
        <v>2043</v>
      </c>
      <c r="I21" s="106" t="e">
        <f>+'Esc. 2 - F. Propios'!BF33</f>
        <v>#REF!</v>
      </c>
      <c r="J21" s="107">
        <f>+'Esc. 2 - F. Propios'!BF23</f>
        <v>0</v>
      </c>
      <c r="K21" s="107" t="e">
        <f>+-('Esc. 2 - F. Propios'!BF28)</f>
        <v>#REF!</v>
      </c>
      <c r="L21" s="107">
        <f>+'Esc. 2 - F. Propios'!BF25</f>
        <v>100</v>
      </c>
      <c r="M21" s="107">
        <f>+'Esc. 2 - F. Propios'!BF25+'Esc. 2 - F. Propios'!BF27</f>
        <v>100</v>
      </c>
      <c r="N21" s="103"/>
      <c r="O21" s="104">
        <v>2043</v>
      </c>
      <c r="P21" s="106" t="e">
        <f>+'Esc. 3 - F. Acumulable'!BF33</f>
        <v>#REF!</v>
      </c>
      <c r="Q21" s="107">
        <f>+'Esc. 3 - F. Acumulable'!BF23</f>
        <v>0</v>
      </c>
      <c r="R21" s="107" t="e">
        <f>+-('Esc. 3 - F. Acumulable'!BF28)</f>
        <v>#REF!</v>
      </c>
      <c r="S21" s="107">
        <f>+'Esc. 3 - F. Acumulable'!BF25</f>
        <v>200</v>
      </c>
      <c r="T21" s="107">
        <f>+'Esc. 3 - F. Acumulable'!BF16</f>
        <v>514</v>
      </c>
      <c r="U21" s="103"/>
      <c r="V21" s="104">
        <v>2043</v>
      </c>
      <c r="W21" s="106">
        <f>+'Esc. 4 - F. Multiplicador'!BF33</f>
        <v>18.035325251006917</v>
      </c>
      <c r="X21" s="107">
        <f>+'Esc. 4 - F. Multiplicador'!BF23</f>
        <v>0</v>
      </c>
      <c r="Y21" s="107">
        <f>+-'Esc. 4 - F. Multiplicador'!BF28</f>
        <v>0</v>
      </c>
      <c r="Z21" s="107">
        <f>+'Esc. 4 - F. Multiplicador'!BF25</f>
        <v>100</v>
      </c>
      <c r="AA21" s="107">
        <f>+'Esc. 4 - F. Multiplicador'!BF16</f>
        <v>100</v>
      </c>
      <c r="AB21" s="137"/>
    </row>
    <row r="22" spans="1:28" x14ac:dyDescent="0.25">
      <c r="A22" s="104">
        <v>2044</v>
      </c>
      <c r="B22" s="106" t="e">
        <f>+'Esc. 1 - Préstamos'!BI33</f>
        <v>#REF!</v>
      </c>
      <c r="C22" s="107">
        <f>+'Esc. 1 - Préstamos'!BI23</f>
        <v>804</v>
      </c>
      <c r="D22" s="107" t="e">
        <f>+-'Esc. 1 - Préstamos'!BI28</f>
        <v>#REF!</v>
      </c>
      <c r="E22" s="107">
        <f>+'Esc. 1 - Préstamos'!BI25</f>
        <v>100</v>
      </c>
      <c r="F22" s="107">
        <f>+'Esc. 1 - Préstamos'!BI25+'Esc. 1 - Préstamos'!BI27</f>
        <v>100</v>
      </c>
      <c r="G22" s="103"/>
      <c r="H22" s="104">
        <v>2044</v>
      </c>
      <c r="I22" s="106" t="e">
        <f>+'Esc. 2 - F. Propios'!BI33</f>
        <v>#REF!</v>
      </c>
      <c r="J22" s="107">
        <f>+'Esc. 2 - F. Propios'!BI23</f>
        <v>0</v>
      </c>
      <c r="K22" s="107" t="e">
        <f>+-('Esc. 2 - F. Propios'!BI28)</f>
        <v>#REF!</v>
      </c>
      <c r="L22" s="107">
        <f>+'Esc. 2 - F. Propios'!BI25</f>
        <v>100</v>
      </c>
      <c r="M22" s="107">
        <f>+'Esc. 2 - F. Propios'!BI25+'Esc. 2 - F. Propios'!BI27</f>
        <v>100</v>
      </c>
      <c r="N22" s="103"/>
      <c r="O22" s="104">
        <v>2044</v>
      </c>
      <c r="P22" s="106" t="e">
        <f>+'Esc. 3 - F. Acumulable'!BI33</f>
        <v>#REF!</v>
      </c>
      <c r="Q22" s="107">
        <f>+'Esc. 3 - F. Acumulable'!BI23</f>
        <v>0</v>
      </c>
      <c r="R22" s="107" t="e">
        <f>+-('Esc. 3 - F. Acumulable'!BI28)</f>
        <v>#REF!</v>
      </c>
      <c r="S22" s="107">
        <f>+'Esc. 3 - F. Acumulable'!BI25</f>
        <v>200</v>
      </c>
      <c r="T22" s="107">
        <f>+'Esc. 3 - F. Acumulable'!BI16</f>
        <v>514</v>
      </c>
      <c r="U22" s="103"/>
      <c r="V22" s="104">
        <v>2044</v>
      </c>
      <c r="W22" s="106">
        <f>+'Esc. 4 - F. Multiplicador'!BI33</f>
        <v>18.017338607763929</v>
      </c>
      <c r="X22" s="107">
        <f>+'Esc. 4 - F. Multiplicador'!BI23</f>
        <v>0</v>
      </c>
      <c r="Y22" s="107">
        <f>+-'Esc. 4 - F. Multiplicador'!BI28</f>
        <v>0</v>
      </c>
      <c r="Z22" s="107">
        <f>+'Esc. 4 - F. Multiplicador'!BI25</f>
        <v>100</v>
      </c>
      <c r="AA22" s="107">
        <f>+'Esc. 4 - F. Multiplicador'!BI16</f>
        <v>100</v>
      </c>
      <c r="AB22" s="137"/>
    </row>
    <row r="23" spans="1:28" x14ac:dyDescent="0.25">
      <c r="A23" s="104">
        <v>2045</v>
      </c>
      <c r="B23" s="106" t="e">
        <f>+'Esc. 1 - Préstamos'!BL33</f>
        <v>#REF!</v>
      </c>
      <c r="C23" s="107">
        <f>+'Esc. 1 - Préstamos'!BL23</f>
        <v>804</v>
      </c>
      <c r="D23" s="107" t="e">
        <f>+-'Esc. 1 - Préstamos'!BL28</f>
        <v>#REF!</v>
      </c>
      <c r="E23" s="107">
        <f>+'Esc. 1 - Préstamos'!BL25</f>
        <v>100</v>
      </c>
      <c r="F23" s="107">
        <f>+'Esc. 1 - Préstamos'!BL25+'Esc. 1 - Préstamos'!BL27</f>
        <v>100</v>
      </c>
      <c r="G23" s="103"/>
      <c r="H23" s="104">
        <v>2045</v>
      </c>
      <c r="I23" s="106" t="e">
        <f>+'Esc. 2 - F. Propios'!BL33</f>
        <v>#REF!</v>
      </c>
      <c r="J23" s="107">
        <f>+'Esc. 2 - F. Propios'!BL23</f>
        <v>0</v>
      </c>
      <c r="K23" s="107" t="e">
        <f>+-('Esc. 2 - F. Propios'!BL28)</f>
        <v>#REF!</v>
      </c>
      <c r="L23" s="107">
        <f>+'Esc. 2 - F. Propios'!BL25</f>
        <v>100</v>
      </c>
      <c r="M23" s="107">
        <f>+'Esc. 2 - F. Propios'!BL25+'Esc. 2 - F. Propios'!BL27</f>
        <v>100</v>
      </c>
      <c r="N23" s="103"/>
      <c r="O23" s="104">
        <v>2045</v>
      </c>
      <c r="P23" s="106" t="e">
        <f>+'Esc. 3 - F. Acumulable'!BL33</f>
        <v>#REF!</v>
      </c>
      <c r="Q23" s="107">
        <f>+'Esc. 3 - F. Acumulable'!BL23</f>
        <v>0</v>
      </c>
      <c r="R23" s="107" t="e">
        <f>+-('Esc. 3 - F. Acumulable'!BL28)</f>
        <v>#REF!</v>
      </c>
      <c r="S23" s="107">
        <f>+'Esc. 3 - F. Acumulable'!BL25</f>
        <v>200</v>
      </c>
      <c r="T23" s="107">
        <f>+'Esc. 3 - F. Acumulable'!BL16</f>
        <v>514</v>
      </c>
      <c r="U23" s="103"/>
      <c r="V23" s="104">
        <v>2045</v>
      </c>
      <c r="W23" s="106">
        <f>+'Esc. 4 - F. Multiplicador'!BL33</f>
        <v>17.949367305823159</v>
      </c>
      <c r="X23" s="107">
        <f>+'Esc. 4 - F. Multiplicador'!BL23</f>
        <v>0</v>
      </c>
      <c r="Y23" s="107">
        <f>+-'Esc. 4 - F. Multiplicador'!BL28</f>
        <v>0</v>
      </c>
      <c r="Z23" s="107">
        <f>+'Esc. 4 - F. Multiplicador'!BL25</f>
        <v>100</v>
      </c>
      <c r="AA23" s="107">
        <f>+'Esc. 4 - F. Multiplicador'!BL16</f>
        <v>100</v>
      </c>
      <c r="AB23" s="137"/>
    </row>
    <row r="24" spans="1:28" x14ac:dyDescent="0.25">
      <c r="A24" s="104">
        <v>2046</v>
      </c>
      <c r="B24" s="106" t="e">
        <f>+'Esc. 1 - Préstamos'!BO33</f>
        <v>#REF!</v>
      </c>
      <c r="C24" s="107">
        <f>+'Esc. 1 - Préstamos'!BO23</f>
        <v>804</v>
      </c>
      <c r="D24" s="107" t="e">
        <f>+-'Esc. 1 - Préstamos'!BO28</f>
        <v>#REF!</v>
      </c>
      <c r="E24" s="107">
        <f>+'Esc. 1 - Préstamos'!BO25</f>
        <v>100</v>
      </c>
      <c r="F24" s="107">
        <f>+'Esc. 1 - Préstamos'!BO25+'Esc. 1 - Préstamos'!BO27</f>
        <v>100</v>
      </c>
      <c r="G24" s="103"/>
      <c r="H24" s="104">
        <v>2046</v>
      </c>
      <c r="I24" s="106" t="e">
        <f>+'Esc. 2 - F. Propios'!BO33</f>
        <v>#REF!</v>
      </c>
      <c r="J24" s="107">
        <f>+'Esc. 2 - F. Propios'!BO23</f>
        <v>0</v>
      </c>
      <c r="K24" s="107" t="e">
        <f>+-('Esc. 2 - F. Propios'!BO28)</f>
        <v>#REF!</v>
      </c>
      <c r="L24" s="107">
        <f>+'Esc. 2 - F. Propios'!BO25</f>
        <v>100</v>
      </c>
      <c r="M24" s="107">
        <f>+'Esc. 2 - F. Propios'!BO25+'Esc. 2 - F. Propios'!BO27</f>
        <v>100</v>
      </c>
      <c r="N24" s="103"/>
      <c r="O24" s="104">
        <v>2046</v>
      </c>
      <c r="P24" s="106" t="e">
        <f>+'Esc. 3 - F. Acumulable'!BO33</f>
        <v>#REF!</v>
      </c>
      <c r="Q24" s="107">
        <f>+'Esc. 3 - F. Acumulable'!BO23</f>
        <v>0</v>
      </c>
      <c r="R24" s="107" t="e">
        <f>+-('Esc. 3 - F. Acumulable'!BO28)</f>
        <v>#REF!</v>
      </c>
      <c r="S24" s="107">
        <f>+'Esc. 3 - F. Acumulable'!BO25</f>
        <v>200</v>
      </c>
      <c r="T24" s="107">
        <f>+'Esc. 3 - F. Acumulable'!BO16</f>
        <v>514</v>
      </c>
      <c r="U24" s="103"/>
      <c r="V24" s="104">
        <v>2046</v>
      </c>
      <c r="W24" s="106">
        <f>+'Esc. 4 - F. Multiplicador'!BO33</f>
        <v>17.90794460049737</v>
      </c>
      <c r="X24" s="107">
        <f>+'Esc. 4 - F. Multiplicador'!BO23</f>
        <v>0</v>
      </c>
      <c r="Y24" s="107">
        <f>+-'Esc. 4 - F. Multiplicador'!BO28</f>
        <v>0</v>
      </c>
      <c r="Z24" s="107">
        <f>+'Esc. 4 - F. Multiplicador'!BO25</f>
        <v>100</v>
      </c>
      <c r="AA24" s="107">
        <f>+'Esc. 4 - F. Multiplicador'!BO16</f>
        <v>100</v>
      </c>
      <c r="AB24" s="137"/>
    </row>
    <row r="25" spans="1:28" x14ac:dyDescent="0.25">
      <c r="A25" s="104">
        <v>2047</v>
      </c>
      <c r="B25" s="106" t="e">
        <f>+'Esc. 1 - Préstamos'!BR33</f>
        <v>#REF!</v>
      </c>
      <c r="C25" s="107">
        <f>+'Esc. 1 - Préstamos'!BR23</f>
        <v>804</v>
      </c>
      <c r="D25" s="107" t="e">
        <f>+-'Esc. 1 - Préstamos'!BR28</f>
        <v>#REF!</v>
      </c>
      <c r="E25" s="107">
        <f>+'Esc. 1 - Préstamos'!BR25</f>
        <v>100</v>
      </c>
      <c r="F25" s="107">
        <f>+'Esc. 1 - Préstamos'!BR25+'Esc. 1 - Préstamos'!BR27</f>
        <v>100</v>
      </c>
      <c r="G25" s="103"/>
      <c r="H25" s="104">
        <v>2047</v>
      </c>
      <c r="I25" s="106" t="e">
        <f>+'Esc. 2 - F. Propios'!BR33</f>
        <v>#REF!</v>
      </c>
      <c r="J25" s="107">
        <f>+'Esc. 2 - F. Propios'!BR23</f>
        <v>0</v>
      </c>
      <c r="K25" s="107" t="e">
        <f>+-('Esc. 2 - F. Propios'!BR28)</f>
        <v>#REF!</v>
      </c>
      <c r="L25" s="107">
        <f>+'Esc. 2 - F. Propios'!BR25</f>
        <v>100</v>
      </c>
      <c r="M25" s="107">
        <f>+'Esc. 2 - F. Propios'!BR25+'Esc. 2 - F. Propios'!BR27</f>
        <v>100</v>
      </c>
      <c r="N25" s="103"/>
      <c r="O25" s="104">
        <v>2047</v>
      </c>
      <c r="P25" s="106" t="e">
        <f>+'Esc. 3 - F. Acumulable'!BR33</f>
        <v>#REF!</v>
      </c>
      <c r="Q25" s="107">
        <f>+'Esc. 3 - F. Acumulable'!BR23</f>
        <v>0</v>
      </c>
      <c r="R25" s="107" t="e">
        <f>+-('Esc. 3 - F. Acumulable'!BR28)</f>
        <v>#REF!</v>
      </c>
      <c r="S25" s="107">
        <f>+'Esc. 3 - F. Acumulable'!BR25</f>
        <v>200</v>
      </c>
      <c r="T25" s="107">
        <f>+'Esc. 3 - F. Acumulable'!BR16</f>
        <v>514</v>
      </c>
      <c r="U25" s="103"/>
      <c r="V25" s="104">
        <v>2047</v>
      </c>
      <c r="W25" s="106">
        <f>+'Esc. 4 - F. Multiplicador'!BR33</f>
        <v>16.579044799721832</v>
      </c>
      <c r="X25" s="107">
        <f>+'Esc. 4 - F. Multiplicador'!BR23</f>
        <v>0</v>
      </c>
      <c r="Y25" s="107">
        <f>+-'Esc. 4 - F. Multiplicador'!BR28</f>
        <v>0</v>
      </c>
      <c r="Z25" s="107">
        <f>+'Esc. 4 - F. Multiplicador'!BR25</f>
        <v>100</v>
      </c>
      <c r="AA25" s="107">
        <f>+'Esc. 4 - F. Multiplicador'!BR16</f>
        <v>100</v>
      </c>
      <c r="AB25" s="137"/>
    </row>
    <row r="26" spans="1:28" x14ac:dyDescent="0.25">
      <c r="A26" s="104">
        <v>2048</v>
      </c>
      <c r="B26" s="106" t="e">
        <f>+'Esc. 1 - Préstamos'!BU33</f>
        <v>#REF!</v>
      </c>
      <c r="C26" s="107">
        <f>+'Esc. 1 - Préstamos'!BU23</f>
        <v>804</v>
      </c>
      <c r="D26" s="107" t="e">
        <f>+-'Esc. 1 - Préstamos'!BU28</f>
        <v>#REF!</v>
      </c>
      <c r="E26" s="107">
        <f>+'Esc. 1 - Préstamos'!BU25</f>
        <v>100</v>
      </c>
      <c r="F26" s="107">
        <f>+'Esc. 1 - Préstamos'!BU25+'Esc. 1 - Préstamos'!BU27</f>
        <v>100</v>
      </c>
      <c r="G26" s="103"/>
      <c r="H26" s="104">
        <v>2048</v>
      </c>
      <c r="I26" s="106" t="e">
        <f>+'Esc. 2 - F. Propios'!BU33</f>
        <v>#REF!</v>
      </c>
      <c r="J26" s="107">
        <f>+'Esc. 2 - F. Propios'!BU23</f>
        <v>0</v>
      </c>
      <c r="K26" s="107" t="e">
        <f>+-('Esc. 2 - F. Propios'!BU28)</f>
        <v>#REF!</v>
      </c>
      <c r="L26" s="107">
        <f>+'Esc. 2 - F. Propios'!BU25</f>
        <v>100</v>
      </c>
      <c r="M26" s="107">
        <f>+'Esc. 2 - F. Propios'!BU25+'Esc. 2 - F. Propios'!BU27</f>
        <v>100</v>
      </c>
      <c r="N26" s="103"/>
      <c r="O26" s="104">
        <v>2048</v>
      </c>
      <c r="P26" s="106" t="e">
        <f>+'Esc. 3 - F. Acumulable'!BU33</f>
        <v>#REF!</v>
      </c>
      <c r="Q26" s="107">
        <f>+'Esc. 3 - F. Acumulable'!BU23</f>
        <v>0</v>
      </c>
      <c r="R26" s="107" t="e">
        <f>+-('Esc. 3 - F. Acumulable'!BU28)</f>
        <v>#REF!</v>
      </c>
      <c r="S26" s="107">
        <f>+'Esc. 3 - F. Acumulable'!BU25</f>
        <v>200</v>
      </c>
      <c r="T26" s="107">
        <f>+'Esc. 3 - F. Acumulable'!BU16</f>
        <v>514</v>
      </c>
      <c r="U26" s="103"/>
      <c r="V26" s="104">
        <v>2048</v>
      </c>
      <c r="W26" s="106">
        <f>+'Esc. 4 - F. Multiplicador'!BU33</f>
        <v>16.675677240526344</v>
      </c>
      <c r="X26" s="107">
        <f>+'Esc. 4 - F. Multiplicador'!BU23</f>
        <v>0</v>
      </c>
      <c r="Y26" s="107">
        <f>+-'Esc. 4 - F. Multiplicador'!BU28</f>
        <v>0</v>
      </c>
      <c r="Z26" s="107">
        <f>+'Esc. 4 - F. Multiplicador'!BU25</f>
        <v>100</v>
      </c>
      <c r="AA26" s="107">
        <f>+'Esc. 4 - F. Multiplicador'!BU16</f>
        <v>100</v>
      </c>
      <c r="AB26" s="137"/>
    </row>
    <row r="27" spans="1:28" x14ac:dyDescent="0.25">
      <c r="A27" s="104">
        <v>2049</v>
      </c>
      <c r="B27" s="106" t="e">
        <f>+'Esc. 1 - Préstamos'!BX33</f>
        <v>#REF!</v>
      </c>
      <c r="C27" s="107">
        <f>+'Esc. 1 - Préstamos'!BX23</f>
        <v>804</v>
      </c>
      <c r="D27" s="107" t="e">
        <f>+-'Esc. 1 - Préstamos'!BX28</f>
        <v>#REF!</v>
      </c>
      <c r="E27" s="107">
        <f>+'Esc. 1 - Préstamos'!BX25</f>
        <v>100</v>
      </c>
      <c r="F27" s="107">
        <f>+'Esc. 1 - Préstamos'!BX25+'Esc. 1 - Préstamos'!BX27</f>
        <v>100</v>
      </c>
      <c r="G27" s="103"/>
      <c r="H27" s="104">
        <v>2049</v>
      </c>
      <c r="I27" s="106" t="e">
        <f>+'Esc. 2 - F. Propios'!BX33</f>
        <v>#REF!</v>
      </c>
      <c r="J27" s="107">
        <f>+'Esc. 2 - F. Propios'!BX23</f>
        <v>0</v>
      </c>
      <c r="K27" s="107" t="e">
        <f>+-('Esc. 2 - F. Propios'!BX28)</f>
        <v>#REF!</v>
      </c>
      <c r="L27" s="107">
        <f>+'Esc. 2 - F. Propios'!BX25</f>
        <v>100</v>
      </c>
      <c r="M27" s="107">
        <f>+'Esc. 2 - F. Propios'!BX25+'Esc. 2 - F. Propios'!BX27</f>
        <v>100</v>
      </c>
      <c r="N27" s="103"/>
      <c r="O27" s="104">
        <v>2049</v>
      </c>
      <c r="P27" s="106" t="e">
        <f>+'Esc. 3 - F. Acumulable'!BX33</f>
        <v>#REF!</v>
      </c>
      <c r="Q27" s="107">
        <f>+'Esc. 3 - F. Acumulable'!BX23</f>
        <v>0</v>
      </c>
      <c r="R27" s="107" t="e">
        <f>+-('Esc. 3 - F. Acumulable'!BX28)</f>
        <v>#REF!</v>
      </c>
      <c r="S27" s="107">
        <f>+'Esc. 3 - F. Acumulable'!BX25</f>
        <v>200</v>
      </c>
      <c r="T27" s="107">
        <f>+'Esc. 3 - F. Acumulable'!BX16</f>
        <v>514</v>
      </c>
      <c r="U27" s="103"/>
      <c r="V27" s="104">
        <v>2049</v>
      </c>
      <c r="W27" s="106">
        <f>+'Esc. 4 - F. Multiplicador'!BX33</f>
        <v>16.721273152967804</v>
      </c>
      <c r="X27" s="107">
        <f>+'Esc. 4 - F. Multiplicador'!BX23</f>
        <v>0</v>
      </c>
      <c r="Y27" s="107">
        <f>+-'Esc. 4 - F. Multiplicador'!BX28</f>
        <v>0</v>
      </c>
      <c r="Z27" s="107">
        <f>+'Esc. 4 - F. Multiplicador'!BX25</f>
        <v>100</v>
      </c>
      <c r="AA27" s="107">
        <f>+'Esc. 4 - F. Multiplicador'!BX16</f>
        <v>100</v>
      </c>
      <c r="AB27" s="137"/>
    </row>
    <row r="28" spans="1:28" x14ac:dyDescent="0.25">
      <c r="A28" s="104">
        <v>2050</v>
      </c>
      <c r="B28" s="106" t="e">
        <f>+'Esc. 1 - Préstamos'!CA33</f>
        <v>#REF!</v>
      </c>
      <c r="C28" s="107">
        <f>+'Esc. 1 - Préstamos'!CA23</f>
        <v>804</v>
      </c>
      <c r="D28" s="107" t="e">
        <f>+-'Esc. 1 - Préstamos'!CA28</f>
        <v>#REF!</v>
      </c>
      <c r="E28" s="107">
        <f>+'Esc. 1 - Préstamos'!CA25</f>
        <v>100</v>
      </c>
      <c r="F28" s="107">
        <f>+'Esc. 1 - Préstamos'!CA25+'Esc. 1 - Préstamos'!CA27</f>
        <v>100</v>
      </c>
      <c r="G28" s="103"/>
      <c r="H28" s="104">
        <v>2050</v>
      </c>
      <c r="I28" s="106" t="e">
        <f>+'Esc. 2 - F. Propios'!CA33</f>
        <v>#REF!</v>
      </c>
      <c r="J28" s="107">
        <f>+'Esc. 2 - F. Propios'!CA23</f>
        <v>0</v>
      </c>
      <c r="K28" s="107" t="e">
        <f>+-('Esc. 2 - F. Propios'!CA28)</f>
        <v>#REF!</v>
      </c>
      <c r="L28" s="107">
        <f>+'Esc. 2 - F. Propios'!CA25</f>
        <v>100</v>
      </c>
      <c r="M28" s="107">
        <f>+'Esc. 2 - F. Propios'!CA25+'Esc. 2 - F. Propios'!CA27</f>
        <v>100</v>
      </c>
      <c r="N28" s="103"/>
      <c r="O28" s="104">
        <v>2050</v>
      </c>
      <c r="P28" s="106" t="e">
        <f>+'Esc. 3 - F. Acumulable'!CA33</f>
        <v>#REF!</v>
      </c>
      <c r="Q28" s="107">
        <f>+'Esc. 3 - F. Acumulable'!CA23</f>
        <v>0</v>
      </c>
      <c r="R28" s="107" t="e">
        <f>+-('Esc. 3 - F. Acumulable'!CA28)</f>
        <v>#REF!</v>
      </c>
      <c r="S28" s="107">
        <f>+'Esc. 3 - F. Acumulable'!CA25</f>
        <v>200</v>
      </c>
      <c r="T28" s="107">
        <f>+'Esc. 3 - F. Acumulable'!CA16</f>
        <v>514</v>
      </c>
      <c r="U28" s="103"/>
      <c r="V28" s="104">
        <v>2050</v>
      </c>
      <c r="W28" s="106">
        <f>+'Esc. 4 - F. Multiplicador'!CA33</f>
        <v>16.793158398171766</v>
      </c>
      <c r="X28" s="107">
        <f>+'Esc. 4 - F. Multiplicador'!CA23</f>
        <v>0</v>
      </c>
      <c r="Y28" s="107">
        <f>+-'Esc. 4 - F. Multiplicador'!CA28</f>
        <v>0</v>
      </c>
      <c r="Z28" s="107">
        <f>+'Esc. 4 - F. Multiplicador'!CA25</f>
        <v>100</v>
      </c>
      <c r="AA28" s="107">
        <f>+'Esc. 4 - F. Multiplicador'!CA16</f>
        <v>100</v>
      </c>
      <c r="AB28" s="137"/>
    </row>
    <row r="29" spans="1:28" x14ac:dyDescent="0.25">
      <c r="A29" s="104">
        <v>2051</v>
      </c>
      <c r="B29" s="106" t="e">
        <f>+'Esc. 1 - Préstamos'!CD33</f>
        <v>#REF!</v>
      </c>
      <c r="C29" s="107">
        <f>+'Esc. 1 - Préstamos'!CD23</f>
        <v>804</v>
      </c>
      <c r="D29" s="107" t="e">
        <f>+-'Esc. 1 - Préstamos'!CD28</f>
        <v>#REF!</v>
      </c>
      <c r="E29" s="107">
        <f>+'Esc. 1 - Préstamos'!CD25</f>
        <v>100</v>
      </c>
      <c r="F29" s="107">
        <f>+'Esc. 1 - Préstamos'!CD25+'Esc. 1 - Préstamos'!CD27</f>
        <v>100</v>
      </c>
      <c r="G29" s="103"/>
      <c r="H29" s="104">
        <v>2051</v>
      </c>
      <c r="I29" s="106" t="e">
        <f>+'Esc. 2 - F. Propios'!CD33</f>
        <v>#REF!</v>
      </c>
      <c r="J29" s="107">
        <f>+'Esc. 2 - F. Propios'!CD23</f>
        <v>0</v>
      </c>
      <c r="K29" s="107" t="e">
        <f>+-('Esc. 2 - F. Propios'!CD28)</f>
        <v>#REF!</v>
      </c>
      <c r="L29" s="107">
        <f>+'Esc. 2 - F. Propios'!CD25</f>
        <v>100</v>
      </c>
      <c r="M29" s="107">
        <f>+'Esc. 2 - F. Propios'!CD25+'Esc. 2 - F. Propios'!CD27</f>
        <v>100</v>
      </c>
      <c r="N29" s="103"/>
      <c r="O29" s="104">
        <v>2051</v>
      </c>
      <c r="P29" s="106" t="e">
        <f>+'Esc. 3 - F. Acumulable'!CD33</f>
        <v>#REF!</v>
      </c>
      <c r="Q29" s="107">
        <f>+'Esc. 3 - F. Acumulable'!CD23</f>
        <v>0</v>
      </c>
      <c r="R29" s="107" t="e">
        <f>+-('Esc. 3 - F. Acumulable'!CD28)</f>
        <v>#REF!</v>
      </c>
      <c r="S29" s="107">
        <f>+'Esc. 3 - F. Acumulable'!CD25</f>
        <v>200</v>
      </c>
      <c r="T29" s="107">
        <f>+'Esc. 3 - F. Acumulable'!CD16</f>
        <v>514</v>
      </c>
      <c r="U29" s="103"/>
      <c r="V29" s="104">
        <v>2051</v>
      </c>
      <c r="W29" s="106">
        <f>+'Esc. 4 - F. Multiplicador'!CD33</f>
        <v>16.865562640469054</v>
      </c>
      <c r="X29" s="107">
        <f>+'Esc. 4 - F. Multiplicador'!CD23</f>
        <v>0</v>
      </c>
      <c r="Y29" s="107">
        <f>+-'Esc. 4 - F. Multiplicador'!CD28</f>
        <v>0</v>
      </c>
      <c r="Z29" s="107">
        <f>+'Esc. 4 - F. Multiplicador'!CD25</f>
        <v>100</v>
      </c>
      <c r="AA29" s="107">
        <f>+'Esc. 4 - F. Multiplicador'!CD16</f>
        <v>100</v>
      </c>
      <c r="AB29" s="137"/>
    </row>
    <row r="30" spans="1:28" x14ac:dyDescent="0.25">
      <c r="A30" s="104">
        <v>2052</v>
      </c>
      <c r="B30" s="106" t="e">
        <f>+'Esc. 1 - Préstamos'!CG33</f>
        <v>#REF!</v>
      </c>
      <c r="C30" s="107">
        <f>+'Esc. 1 - Préstamos'!CG23</f>
        <v>804</v>
      </c>
      <c r="D30" s="107" t="e">
        <f>+-'Esc. 1 - Préstamos'!CG28</f>
        <v>#REF!</v>
      </c>
      <c r="E30" s="107">
        <f>+'Esc. 1 - Préstamos'!CG25</f>
        <v>100</v>
      </c>
      <c r="F30" s="107">
        <f>+'Esc. 1 - Préstamos'!CG25+'Esc. 1 - Préstamos'!CG27</f>
        <v>100</v>
      </c>
      <c r="G30" s="103"/>
      <c r="H30" s="104">
        <v>2052</v>
      </c>
      <c r="I30" s="106" t="e">
        <f>+'Esc. 2 - F. Propios'!CG33</f>
        <v>#REF!</v>
      </c>
      <c r="J30" s="107">
        <f>+'Esc. 2 - F. Propios'!CG23</f>
        <v>0</v>
      </c>
      <c r="K30" s="107" t="e">
        <f>+-('Esc. 2 - F. Propios'!CG28)</f>
        <v>#REF!</v>
      </c>
      <c r="L30" s="107">
        <f>+'Esc. 2 - F. Propios'!CG25</f>
        <v>100</v>
      </c>
      <c r="M30" s="107">
        <f>+'Esc. 2 - F. Propios'!CG25+'Esc. 2 - F. Propios'!CG27</f>
        <v>100</v>
      </c>
      <c r="N30" s="103"/>
      <c r="O30" s="104">
        <v>2052</v>
      </c>
      <c r="P30" s="106" t="e">
        <f>+'Esc. 3 - F. Acumulable'!CG33</f>
        <v>#REF!</v>
      </c>
      <c r="Q30" s="107">
        <f>+'Esc. 3 - F. Acumulable'!CG23</f>
        <v>0</v>
      </c>
      <c r="R30" s="107" t="e">
        <f>+-('Esc. 3 - F. Acumulable'!CG28)</f>
        <v>#REF!</v>
      </c>
      <c r="S30" s="107">
        <f>+'Esc. 3 - F. Acumulable'!CG25</f>
        <v>200</v>
      </c>
      <c r="T30" s="107">
        <f>+'Esc. 3 - F. Acumulable'!CG16</f>
        <v>514</v>
      </c>
      <c r="U30" s="103"/>
      <c r="V30" s="104">
        <v>2052</v>
      </c>
      <c r="W30" s="106">
        <f>+'Esc. 4 - F. Multiplicador'!CG33</f>
        <v>16.965016116678324</v>
      </c>
      <c r="X30" s="107">
        <f>+'Esc. 4 - F. Multiplicador'!CG23</f>
        <v>0</v>
      </c>
      <c r="Y30" s="107">
        <f>+-'Esc. 4 - F. Multiplicador'!CG28</f>
        <v>0</v>
      </c>
      <c r="Z30" s="107">
        <f>+'Esc. 4 - F. Multiplicador'!CG25</f>
        <v>100</v>
      </c>
      <c r="AA30" s="107">
        <f>+'Esc. 4 - F. Multiplicador'!CG16</f>
        <v>100</v>
      </c>
      <c r="AB30" s="137"/>
    </row>
    <row r="31" spans="1:28" x14ac:dyDescent="0.25">
      <c r="A31" s="104">
        <v>2053</v>
      </c>
      <c r="B31" s="106" t="e">
        <f>+'Esc. 1 - Préstamos'!CJ33</f>
        <v>#REF!</v>
      </c>
      <c r="C31" s="107">
        <f>+'Esc. 1 - Préstamos'!CJ23</f>
        <v>804</v>
      </c>
      <c r="D31" s="107" t="e">
        <f>+-'Esc. 1 - Préstamos'!CJ28</f>
        <v>#REF!</v>
      </c>
      <c r="E31" s="107">
        <f>+'Esc. 1 - Préstamos'!CJ25</f>
        <v>100</v>
      </c>
      <c r="F31" s="107">
        <f>+'Esc. 1 - Préstamos'!CJ25+'Esc. 1 - Préstamos'!CJ27</f>
        <v>100</v>
      </c>
      <c r="G31" s="103"/>
      <c r="H31" s="104">
        <v>2053</v>
      </c>
      <c r="I31" s="106" t="e">
        <f>+'Esc. 2 - F. Propios'!CJ33</f>
        <v>#REF!</v>
      </c>
      <c r="J31" s="107">
        <f>+'Esc. 2 - F. Propios'!CJ23</f>
        <v>0</v>
      </c>
      <c r="K31" s="107" t="e">
        <f>+-('Esc. 2 - F. Propios'!CJ28)</f>
        <v>#REF!</v>
      </c>
      <c r="L31" s="107">
        <f>+'Esc. 2 - F. Propios'!CJ25</f>
        <v>100</v>
      </c>
      <c r="M31" s="107">
        <f>+'Esc. 2 - F. Propios'!CJ25+'Esc. 2 - F. Propios'!CJ27</f>
        <v>100</v>
      </c>
      <c r="N31" s="103"/>
      <c r="O31" s="104">
        <v>2053</v>
      </c>
      <c r="P31" s="106" t="e">
        <f>+'Esc. 3 - F. Acumulable'!CJ33</f>
        <v>#REF!</v>
      </c>
      <c r="Q31" s="107">
        <f>+'Esc. 3 - F. Acumulable'!CJ23</f>
        <v>0</v>
      </c>
      <c r="R31" s="107" t="e">
        <f>+-('Esc. 3 - F. Acumulable'!CJ28)</f>
        <v>#REF!</v>
      </c>
      <c r="S31" s="107">
        <f>+'Esc. 3 - F. Acumulable'!CJ25</f>
        <v>200</v>
      </c>
      <c r="T31" s="107">
        <f>+'Esc. 3 - F. Acumulable'!CJ16</f>
        <v>514</v>
      </c>
      <c r="U31" s="103"/>
      <c r="V31" s="104">
        <v>2053</v>
      </c>
      <c r="W31" s="106">
        <f>+'Esc. 4 - F. Multiplicador'!CJ33</f>
        <v>17.011943131617439</v>
      </c>
      <c r="X31" s="107">
        <f>+'Esc. 4 - F. Multiplicador'!CJ23</f>
        <v>0</v>
      </c>
      <c r="Y31" s="107">
        <f>+-'Esc. 4 - F. Multiplicador'!CJ28</f>
        <v>0</v>
      </c>
      <c r="Z31" s="107">
        <f>+'Esc. 4 - F. Multiplicador'!CJ25</f>
        <v>100</v>
      </c>
      <c r="AA31" s="107">
        <f>+'Esc. 4 - F. Multiplicador'!CJ16</f>
        <v>100</v>
      </c>
      <c r="AB31" s="137"/>
    </row>
    <row r="32" spans="1:28" x14ac:dyDescent="0.25">
      <c r="A32" s="104">
        <v>2054</v>
      </c>
      <c r="B32" s="106" t="e">
        <f>+'Esc. 1 - Préstamos'!CM33</f>
        <v>#REF!</v>
      </c>
      <c r="C32" s="107">
        <f>+'Esc. 1 - Préstamos'!CM23</f>
        <v>804</v>
      </c>
      <c r="D32" s="107" t="e">
        <f>+-'Esc. 1 - Préstamos'!CM28</f>
        <v>#REF!</v>
      </c>
      <c r="E32" s="107">
        <f>+'Esc. 1 - Préstamos'!CM25</f>
        <v>100</v>
      </c>
      <c r="F32" s="107">
        <f>+'Esc. 1 - Préstamos'!CM25+'Esc. 1 - Préstamos'!CM27</f>
        <v>100</v>
      </c>
      <c r="G32" s="103"/>
      <c r="H32" s="104">
        <v>2054</v>
      </c>
      <c r="I32" s="106" t="e">
        <f>+'Esc. 2 - F. Propios'!CM33</f>
        <v>#REF!</v>
      </c>
      <c r="J32" s="107">
        <f>+'Esc. 2 - F. Propios'!CM23</f>
        <v>0</v>
      </c>
      <c r="K32" s="107" t="e">
        <f>+-('Esc. 2 - F. Propios'!CM28)</f>
        <v>#REF!</v>
      </c>
      <c r="L32" s="107">
        <f>+'Esc. 2 - F. Propios'!CM25</f>
        <v>100</v>
      </c>
      <c r="M32" s="107">
        <f>+'Esc. 2 - F. Propios'!CM25+'Esc. 2 - F. Propios'!CM27</f>
        <v>100</v>
      </c>
      <c r="N32" s="103"/>
      <c r="O32" s="104">
        <v>2054</v>
      </c>
      <c r="P32" s="106" t="e">
        <f>+'Esc. 3 - F. Acumulable'!CM33</f>
        <v>#REF!</v>
      </c>
      <c r="Q32" s="107">
        <f>+'Esc. 3 - F. Acumulable'!CM23</f>
        <v>0</v>
      </c>
      <c r="R32" s="107" t="e">
        <f>+-('Esc. 3 - F. Acumulable'!CM28)</f>
        <v>#REF!</v>
      </c>
      <c r="S32" s="107">
        <f>+'Esc. 3 - F. Acumulable'!CM25</f>
        <v>200</v>
      </c>
      <c r="T32" s="107">
        <f>+'Esc. 3 - F. Acumulable'!CM16</f>
        <v>514</v>
      </c>
      <c r="U32" s="103"/>
      <c r="V32" s="104">
        <v>2054</v>
      </c>
      <c r="W32" s="106">
        <f>+'Esc. 4 - F. Multiplicador'!CM33</f>
        <v>17.085926955933253</v>
      </c>
      <c r="X32" s="107">
        <f>+'Esc. 4 - F. Multiplicador'!CM23</f>
        <v>0</v>
      </c>
      <c r="Y32" s="107">
        <f>+-'Esc. 4 - F. Multiplicador'!CM28</f>
        <v>0</v>
      </c>
      <c r="Z32" s="107">
        <f>+'Esc. 4 - F. Multiplicador'!CM25</f>
        <v>100</v>
      </c>
      <c r="AA32" s="107">
        <f>+'Esc. 4 - F. Multiplicador'!CM16</f>
        <v>100</v>
      </c>
      <c r="AB32" s="137"/>
    </row>
    <row r="33" spans="1:28" x14ac:dyDescent="0.25">
      <c r="A33" s="104">
        <v>2055</v>
      </c>
      <c r="B33" s="106" t="e">
        <f>+'Esc. 1 - Préstamos'!CP33</f>
        <v>#REF!</v>
      </c>
      <c r="C33" s="107">
        <f>+'Esc. 1 - Préstamos'!CP23</f>
        <v>804</v>
      </c>
      <c r="D33" s="107" t="e">
        <f>+-'Esc. 1 - Préstamos'!CP28</f>
        <v>#REF!</v>
      </c>
      <c r="E33" s="107">
        <f>+'Esc. 1 - Préstamos'!CP25</f>
        <v>100</v>
      </c>
      <c r="F33" s="107">
        <f>+'Esc. 1 - Préstamos'!CP25+'Esc. 1 - Préstamos'!CP27</f>
        <v>100</v>
      </c>
      <c r="G33" s="103"/>
      <c r="H33" s="104">
        <v>2055</v>
      </c>
      <c r="I33" s="106" t="e">
        <f>+'Esc. 2 - F. Propios'!CP33</f>
        <v>#REF!</v>
      </c>
      <c r="J33" s="107">
        <f>+'Esc. 2 - F. Propios'!CP23</f>
        <v>0</v>
      </c>
      <c r="K33" s="107" t="e">
        <f>+-('Esc. 2 - F. Propios'!CP28)</f>
        <v>#REF!</v>
      </c>
      <c r="L33" s="107">
        <f>+'Esc. 2 - F. Propios'!CP25</f>
        <v>100</v>
      </c>
      <c r="M33" s="107">
        <f>+'Esc. 2 - F. Propios'!CP25+'Esc. 2 - F. Propios'!CP27</f>
        <v>100</v>
      </c>
      <c r="N33" s="103"/>
      <c r="O33" s="104">
        <v>2055</v>
      </c>
      <c r="P33" s="106" t="e">
        <f>+'Esc. 3 - F. Acumulable'!CP33</f>
        <v>#REF!</v>
      </c>
      <c r="Q33" s="107">
        <f>+'Esc. 3 - F. Acumulable'!CP23</f>
        <v>0</v>
      </c>
      <c r="R33" s="107" t="e">
        <f>+-('Esc. 3 - F. Acumulable'!CP28)</f>
        <v>#REF!</v>
      </c>
      <c r="S33" s="107">
        <f>+'Esc. 3 - F. Acumulable'!CP25</f>
        <v>200</v>
      </c>
      <c r="T33" s="107">
        <f>+'Esc. 3 - F. Acumulable'!CP16</f>
        <v>514</v>
      </c>
      <c r="U33" s="103"/>
      <c r="V33" s="104">
        <v>2055</v>
      </c>
      <c r="W33" s="106">
        <f>+'Esc. 4 - F. Multiplicador'!CP33</f>
        <v>17.160444928663868</v>
      </c>
      <c r="X33" s="107">
        <f>+'Esc. 4 - F. Multiplicador'!CP23</f>
        <v>0</v>
      </c>
      <c r="Y33" s="107">
        <f>+-'Esc. 4 - F. Multiplicador'!CP28</f>
        <v>0</v>
      </c>
      <c r="Z33" s="107">
        <f>+'Esc. 4 - F. Multiplicador'!CP25</f>
        <v>100</v>
      </c>
      <c r="AA33" s="107">
        <f>+'Esc. 4 - F. Multiplicador'!CP16</f>
        <v>100</v>
      </c>
      <c r="AB33" s="137"/>
    </row>
    <row r="34" spans="1:28" x14ac:dyDescent="0.25">
      <c r="A34" s="104">
        <v>2056</v>
      </c>
      <c r="B34" s="106" t="e">
        <f>+'Esc. 1 - Préstamos'!CS33</f>
        <v>#REF!</v>
      </c>
      <c r="C34" s="107">
        <f>+'Esc. 1 - Préstamos'!CS23</f>
        <v>804</v>
      </c>
      <c r="D34" s="107" t="e">
        <f>+-'Esc. 1 - Préstamos'!CS28</f>
        <v>#REF!</v>
      </c>
      <c r="E34" s="107">
        <f>+'Esc. 1 - Préstamos'!CS25</f>
        <v>100</v>
      </c>
      <c r="F34" s="107">
        <f>+'Esc. 1 - Préstamos'!CS25+'Esc. 1 - Préstamos'!CS27</f>
        <v>100</v>
      </c>
      <c r="G34" s="103"/>
      <c r="H34" s="104">
        <v>2056</v>
      </c>
      <c r="I34" s="106" t="e">
        <f>+'Esc. 2 - F. Propios'!CS33</f>
        <v>#REF!</v>
      </c>
      <c r="J34" s="107">
        <f>+'Esc. 2 - F. Propios'!CS23</f>
        <v>0</v>
      </c>
      <c r="K34" s="107" t="e">
        <f>+-('Esc. 2 - F. Propios'!CS28)</f>
        <v>#REF!</v>
      </c>
      <c r="L34" s="107">
        <f>+'Esc. 2 - F. Propios'!CS25</f>
        <v>100</v>
      </c>
      <c r="M34" s="107">
        <f>+'Esc. 2 - F. Propios'!CS25+'Esc. 2 - F. Propios'!CS27</f>
        <v>100</v>
      </c>
      <c r="N34" s="103"/>
      <c r="O34" s="104">
        <v>2056</v>
      </c>
      <c r="P34" s="106" t="e">
        <f>+'Esc. 3 - F. Acumulable'!CS33</f>
        <v>#REF!</v>
      </c>
      <c r="Q34" s="107">
        <f>+'Esc. 3 - F. Acumulable'!CS23</f>
        <v>0</v>
      </c>
      <c r="R34" s="107" t="e">
        <f>+-('Esc. 3 - F. Acumulable'!CS28)</f>
        <v>#REF!</v>
      </c>
      <c r="S34" s="107">
        <f>+'Esc. 3 - F. Acumulable'!CS25</f>
        <v>200</v>
      </c>
      <c r="T34" s="107">
        <f>+'Esc. 3 - F. Acumulable'!CS16</f>
        <v>514</v>
      </c>
      <c r="U34" s="103"/>
      <c r="V34" s="104">
        <v>2056</v>
      </c>
      <c r="W34" s="106">
        <f>+'Esc. 4 - F. Multiplicador'!CS33</f>
        <v>17.262801796065336</v>
      </c>
      <c r="X34" s="107">
        <f>+'Esc. 4 - F. Multiplicador'!CS23</f>
        <v>0</v>
      </c>
      <c r="Y34" s="107">
        <f>+-'Esc. 4 - F. Multiplicador'!CS28</f>
        <v>0</v>
      </c>
      <c r="Z34" s="107">
        <f>+'Esc. 4 - F. Multiplicador'!CS25</f>
        <v>100</v>
      </c>
      <c r="AA34" s="107">
        <f>+'Esc. 4 - F. Multiplicador'!CS16</f>
        <v>100</v>
      </c>
      <c r="AB34" s="137"/>
    </row>
    <row r="35" spans="1:28" x14ac:dyDescent="0.25">
      <c r="A35" s="104">
        <v>2057</v>
      </c>
      <c r="B35" s="106" t="e">
        <f>+'Esc. 1 - Préstamos'!CV33</f>
        <v>#REF!</v>
      </c>
      <c r="C35" s="107">
        <f>+'Esc. 1 - Préstamos'!CV23</f>
        <v>765.59999999999991</v>
      </c>
      <c r="D35" s="107" t="e">
        <f>+-'Esc. 1 - Préstamos'!CV28</f>
        <v>#REF!</v>
      </c>
      <c r="E35" s="107">
        <f>+'Esc. 1 - Préstamos'!CV25</f>
        <v>100</v>
      </c>
      <c r="F35" s="107">
        <f>+'Esc. 1 - Préstamos'!CV25+'Esc. 1 - Préstamos'!CV27</f>
        <v>100</v>
      </c>
      <c r="G35" s="103"/>
      <c r="H35" s="104">
        <v>2057</v>
      </c>
      <c r="I35" s="106" t="e">
        <f>+'Esc. 2 - F. Propios'!CV33</f>
        <v>#REF!</v>
      </c>
      <c r="J35" s="107">
        <f>+'Esc. 2 - F. Propios'!CV23</f>
        <v>0</v>
      </c>
      <c r="K35" s="107" t="e">
        <f>+-('Esc. 2 - F. Propios'!CV28)</f>
        <v>#REF!</v>
      </c>
      <c r="L35" s="107">
        <f>+'Esc. 2 - F. Propios'!CV25</f>
        <v>100</v>
      </c>
      <c r="M35" s="107">
        <f>+'Esc. 2 - F. Propios'!CV25+'Esc. 2 - F. Propios'!CV27</f>
        <v>100</v>
      </c>
      <c r="N35" s="103"/>
      <c r="O35" s="104">
        <v>2057</v>
      </c>
      <c r="P35" s="106" t="e">
        <f>+'Esc. 3 - F. Acumulable'!CV33</f>
        <v>#REF!</v>
      </c>
      <c r="Q35" s="107">
        <f>+'Esc. 3 - F. Acumulable'!CV23</f>
        <v>0</v>
      </c>
      <c r="R35" s="107" t="e">
        <f>+-('Esc. 3 - F. Acumulable'!CV28)</f>
        <v>#REF!</v>
      </c>
      <c r="S35" s="107">
        <f>+'Esc. 3 - F. Acumulable'!CV25</f>
        <v>200</v>
      </c>
      <c r="T35" s="107">
        <f>+'Esc. 3 - F. Acumulable'!CV16</f>
        <v>514</v>
      </c>
      <c r="U35" s="103"/>
      <c r="V35" s="104">
        <v>2057</v>
      </c>
      <c r="W35" s="106">
        <f>+'Esc. 4 - F. Multiplicador'!CV33</f>
        <v>17.311098772991134</v>
      </c>
      <c r="X35" s="107">
        <f>+'Esc. 4 - F. Multiplicador'!CV23</f>
        <v>0</v>
      </c>
      <c r="Y35" s="107">
        <f>+-'Esc. 4 - F. Multiplicador'!CV28</f>
        <v>0</v>
      </c>
      <c r="Z35" s="107">
        <f>+'Esc. 4 - F. Multiplicador'!CV25</f>
        <v>100</v>
      </c>
      <c r="AA35" s="107">
        <f>+'Esc. 4 - F. Multiplicador'!CV16</f>
        <v>100</v>
      </c>
      <c r="AB35" s="137"/>
    </row>
    <row r="36" spans="1:28" x14ac:dyDescent="0.25">
      <c r="A36" s="58"/>
    </row>
    <row r="38" spans="1:28" x14ac:dyDescent="0.25">
      <c r="A38" s="58"/>
      <c r="Q38">
        <v>528</v>
      </c>
    </row>
    <row r="39" spans="1:28" x14ac:dyDescent="0.25">
      <c r="A39" t="s">
        <v>69</v>
      </c>
    </row>
  </sheetData>
  <mergeCells count="4">
    <mergeCell ref="B2:F2"/>
    <mergeCell ref="I2:M2"/>
    <mergeCell ref="P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9686-4AFC-4F83-8078-547D297495D7}">
  <dimension ref="A1:DB116"/>
  <sheetViews>
    <sheetView showGridLines="0" tabSelected="1" topLeftCell="B1" zoomScale="110" zoomScaleNormal="110" workbookViewId="0">
      <selection activeCell="K18" sqref="K18"/>
    </sheetView>
  </sheetViews>
  <sheetFormatPr baseColWidth="10" defaultColWidth="11.42578125" defaultRowHeight="15" x14ac:dyDescent="0.25"/>
  <cols>
    <col min="1" max="1" width="12.5703125" style="29" hidden="1" customWidth="1"/>
    <col min="2" max="2" width="12.5703125" style="29" customWidth="1"/>
    <col min="3" max="5" width="12.7109375" customWidth="1"/>
    <col min="6" max="6" width="14.28515625" customWidth="1"/>
    <col min="7" max="7" width="1.7109375" customWidth="1"/>
    <col min="8" max="8" width="11.7109375" hidden="1" customWidth="1"/>
    <col min="9" max="9" width="9.140625" hidden="1" customWidth="1"/>
    <col min="10" max="10" width="1.7109375" customWidth="1"/>
    <col min="11" max="11" width="11.7109375" customWidth="1"/>
    <col min="12" max="12" width="9.140625" hidden="1" customWidth="1"/>
    <col min="13" max="13" width="1.7109375" customWidth="1"/>
    <col min="14" max="14" width="11.7109375" customWidth="1"/>
    <col min="15" max="15" width="9.140625" hidden="1" customWidth="1"/>
    <col min="16" max="16" width="1.7109375" customWidth="1"/>
    <col min="17" max="17" width="11.7109375" customWidth="1"/>
    <col min="18" max="18" width="9.140625" hidden="1" customWidth="1"/>
    <col min="19" max="19" width="1.7109375" customWidth="1"/>
    <col min="20" max="20" width="11.7109375" customWidth="1"/>
    <col min="21" max="21" width="9.140625" hidden="1" customWidth="1"/>
    <col min="22" max="22" width="1.7109375" customWidth="1"/>
    <col min="23" max="23" width="11.140625" customWidth="1"/>
    <col min="24" max="24" width="9.140625" hidden="1" customWidth="1"/>
    <col min="25" max="25" width="6.5703125" hidden="1" customWidth="1"/>
    <col min="26" max="26" width="1.7109375" customWidth="1"/>
    <col min="27" max="27" width="11.7109375" customWidth="1"/>
    <col min="28" max="28" width="9.140625" hidden="1" customWidth="1"/>
    <col min="29" max="29" width="1.7109375" hidden="1" customWidth="1"/>
    <col min="30" max="30" width="11.7109375" hidden="1" customWidth="1"/>
    <col min="31" max="31" width="9.140625" hidden="1" customWidth="1"/>
    <col min="32" max="32" width="1.7109375" hidden="1" customWidth="1"/>
    <col min="33" max="33" width="11.7109375" hidden="1" customWidth="1"/>
    <col min="34" max="34" width="9.140625" hidden="1" customWidth="1"/>
    <col min="35" max="35" width="1.7109375" hidden="1" customWidth="1"/>
    <col min="36" max="36" width="11.7109375" hidden="1" customWidth="1"/>
    <col min="37" max="37" width="9.140625" hidden="1" customWidth="1"/>
    <col min="38" max="38" width="1.7109375" hidden="1" customWidth="1"/>
    <col min="39" max="39" width="11.7109375" hidden="1" customWidth="1"/>
    <col min="40" max="40" width="9.140625" hidden="1" customWidth="1"/>
    <col min="41" max="41" width="1.7109375" hidden="1" customWidth="1"/>
    <col min="42" max="42" width="11.7109375" hidden="1" customWidth="1"/>
    <col min="43" max="43" width="9.140625" hidden="1" customWidth="1"/>
    <col min="44" max="44" width="1.7109375" hidden="1" customWidth="1"/>
    <col min="45" max="45" width="11.7109375" hidden="1" customWidth="1"/>
    <col min="46" max="46" width="9.140625" hidden="1" customWidth="1"/>
    <col min="47" max="47" width="1.7109375" hidden="1" customWidth="1"/>
    <col min="48" max="48" width="11.7109375" hidden="1" customWidth="1"/>
    <col min="49" max="49" width="9.140625" hidden="1" customWidth="1"/>
    <col min="50" max="50" width="1.7109375" hidden="1" customWidth="1"/>
    <col min="51" max="51" width="11.7109375" hidden="1" customWidth="1"/>
    <col min="52" max="52" width="9.140625" hidden="1" customWidth="1"/>
    <col min="53" max="53" width="1.7109375" hidden="1" customWidth="1"/>
    <col min="54" max="54" width="11.7109375" hidden="1" customWidth="1"/>
    <col min="55" max="55" width="9.140625" hidden="1" customWidth="1"/>
    <col min="56" max="56" width="1.7109375" hidden="1" customWidth="1"/>
    <col min="57" max="57" width="11.7109375" hidden="1" customWidth="1"/>
    <col min="58" max="58" width="9.140625" hidden="1" customWidth="1"/>
    <col min="59" max="59" width="1.7109375" hidden="1" customWidth="1"/>
    <col min="60" max="60" width="11.7109375" hidden="1" customWidth="1"/>
    <col min="61" max="61" width="9.140625" hidden="1" customWidth="1"/>
    <col min="62" max="62" width="1.7109375" hidden="1" customWidth="1"/>
    <col min="63" max="63" width="11.7109375" hidden="1" customWidth="1"/>
    <col min="64" max="64" width="9.140625" hidden="1" customWidth="1"/>
    <col min="65" max="65" width="1.7109375" hidden="1" customWidth="1"/>
    <col min="66" max="66" width="11.7109375" hidden="1" customWidth="1"/>
    <col min="67" max="67" width="9.140625" hidden="1" customWidth="1"/>
    <col min="68" max="68" width="1.7109375" hidden="1" customWidth="1"/>
    <col min="69" max="69" width="11.7109375" hidden="1" customWidth="1"/>
    <col min="70" max="70" width="9.140625" hidden="1" customWidth="1"/>
    <col min="71" max="71" width="1.7109375" hidden="1" customWidth="1"/>
    <col min="72" max="72" width="11.7109375" hidden="1" customWidth="1"/>
    <col min="73" max="73" width="9.140625" hidden="1" customWidth="1"/>
    <col min="74" max="74" width="1.7109375" hidden="1" customWidth="1"/>
    <col min="75" max="75" width="11.7109375" hidden="1" customWidth="1"/>
    <col min="76" max="76" width="9.140625" hidden="1" customWidth="1"/>
    <col min="77" max="77" width="1.7109375" hidden="1" customWidth="1"/>
    <col min="78" max="78" width="11.7109375" hidden="1" customWidth="1"/>
    <col min="79" max="79" width="9.140625" hidden="1" customWidth="1"/>
    <col min="80" max="80" width="1.7109375" hidden="1" customWidth="1"/>
    <col min="81" max="81" width="11.7109375" hidden="1" customWidth="1"/>
    <col min="82" max="82" width="9.140625" hidden="1" customWidth="1"/>
    <col min="83" max="83" width="1.7109375" hidden="1" customWidth="1"/>
    <col min="84" max="84" width="11.7109375" hidden="1" customWidth="1"/>
    <col min="85" max="85" width="9.140625" hidden="1" customWidth="1"/>
    <col min="86" max="86" width="1.7109375" hidden="1" customWidth="1"/>
    <col min="87" max="87" width="11.7109375" hidden="1" customWidth="1"/>
    <col min="88" max="88" width="9.140625" hidden="1" customWidth="1"/>
    <col min="89" max="89" width="1.7109375" hidden="1" customWidth="1"/>
    <col min="90" max="90" width="11.7109375" hidden="1" customWidth="1"/>
    <col min="91" max="91" width="9.140625" hidden="1" customWidth="1"/>
    <col min="92" max="92" width="1.7109375" hidden="1" customWidth="1"/>
    <col min="93" max="93" width="11.7109375" hidden="1" customWidth="1"/>
    <col min="94" max="94" width="9.140625" hidden="1" customWidth="1"/>
    <col min="95" max="95" width="1.7109375" hidden="1" customWidth="1"/>
    <col min="96" max="96" width="11.7109375" hidden="1" customWidth="1"/>
    <col min="97" max="97" width="9.140625" hidden="1" customWidth="1"/>
    <col min="98" max="98" width="1.7109375" hidden="1" customWidth="1"/>
    <col min="99" max="99" width="11.7109375" hidden="1" customWidth="1"/>
    <col min="100" max="100" width="9.140625" hidden="1" customWidth="1"/>
    <col min="101" max="101" width="1.7109375" hidden="1" customWidth="1"/>
    <col min="102" max="102" width="11.7109375" hidden="1" customWidth="1"/>
    <col min="103" max="103" width="9.140625" hidden="1" customWidth="1"/>
    <col min="104" max="106" width="11.42578125" style="23"/>
  </cols>
  <sheetData>
    <row r="1" spans="1:103" ht="24.95" customHeight="1" x14ac:dyDescent="0.25">
      <c r="C1" s="196" t="s">
        <v>15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</row>
    <row r="2" spans="1:103" ht="24.95" customHeight="1" x14ac:dyDescent="0.25">
      <c r="C2" s="196" t="s">
        <v>18</v>
      </c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</row>
    <row r="3" spans="1:103" s="23" customFormat="1" ht="24.95" hidden="1" customHeight="1" x14ac:dyDescent="0.25">
      <c r="A3" s="143"/>
      <c r="B3" s="143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 spans="1:103" ht="15.75" thickBot="1" x14ac:dyDescent="0.3">
      <c r="BE4" s="95"/>
      <c r="BH4" s="95"/>
      <c r="BK4" s="95"/>
      <c r="BN4" s="95"/>
      <c r="BQ4" s="95"/>
      <c r="BT4" s="95"/>
      <c r="BW4" s="95"/>
      <c r="BZ4" s="95"/>
      <c r="CC4" s="95"/>
      <c r="CF4" s="95"/>
      <c r="CL4" s="95"/>
    </row>
    <row r="5" spans="1:103" ht="16.5" thickBot="1" x14ac:dyDescent="0.3">
      <c r="H5" s="5">
        <v>2026</v>
      </c>
      <c r="K5" s="5">
        <v>2027</v>
      </c>
      <c r="N5" s="5">
        <v>2028</v>
      </c>
      <c r="Q5" s="5">
        <v>2029</v>
      </c>
      <c r="T5" s="5">
        <v>2030</v>
      </c>
      <c r="W5" s="5">
        <v>2031</v>
      </c>
      <c r="AA5" s="5">
        <v>2032</v>
      </c>
      <c r="AD5" s="5">
        <v>2033</v>
      </c>
      <c r="AG5" s="5">
        <v>2034</v>
      </c>
      <c r="AJ5" s="5">
        <v>2035</v>
      </c>
      <c r="AM5" s="5">
        <v>2036</v>
      </c>
      <c r="AP5" s="5">
        <v>2037</v>
      </c>
      <c r="AS5" s="5">
        <v>2038</v>
      </c>
      <c r="AV5" s="5">
        <v>2039</v>
      </c>
      <c r="AY5" s="5">
        <v>2040</v>
      </c>
      <c r="BB5" s="5">
        <v>2041</v>
      </c>
      <c r="BE5" s="5">
        <v>2042</v>
      </c>
      <c r="BH5" s="5">
        <v>2043</v>
      </c>
      <c r="BK5" s="5">
        <v>2044</v>
      </c>
      <c r="BN5" s="5">
        <v>2045</v>
      </c>
      <c r="BQ5" s="5">
        <v>2046</v>
      </c>
      <c r="BT5" s="5">
        <v>2047</v>
      </c>
      <c r="BW5" s="5">
        <v>2048</v>
      </c>
      <c r="BZ5" s="5">
        <v>2049</v>
      </c>
      <c r="CC5" s="5">
        <v>2050</v>
      </c>
      <c r="CF5" s="5">
        <v>2051</v>
      </c>
      <c r="CI5" s="5">
        <v>2052</v>
      </c>
      <c r="CL5" s="5">
        <v>2053</v>
      </c>
      <c r="CO5" s="5">
        <v>2054</v>
      </c>
      <c r="CR5" s="5">
        <v>2055</v>
      </c>
      <c r="CU5" s="5">
        <v>2056</v>
      </c>
      <c r="CX5" s="5">
        <v>2057</v>
      </c>
    </row>
    <row r="6" spans="1:103" x14ac:dyDescent="0.25">
      <c r="C6" s="197" t="s">
        <v>11</v>
      </c>
      <c r="D6" s="198"/>
      <c r="E6" s="198"/>
      <c r="F6" s="199"/>
      <c r="H6" s="89">
        <v>2.7304386758203263</v>
      </c>
      <c r="K6" s="89">
        <v>2.7501518969720142</v>
      </c>
      <c r="L6" s="15"/>
      <c r="M6" s="15"/>
      <c r="N6" s="89">
        <v>2.8205667861420856</v>
      </c>
      <c r="O6" s="15"/>
      <c r="P6" s="15"/>
      <c r="Q6" s="89">
        <v>2.8927845781344672</v>
      </c>
      <c r="S6" s="15"/>
      <c r="T6" s="89">
        <v>2.9668514344730221</v>
      </c>
      <c r="V6" s="15"/>
      <c r="W6" s="89">
        <v>3.0428146986012692</v>
      </c>
      <c r="Y6" s="15"/>
      <c r="Z6" s="15"/>
      <c r="AA6" s="89">
        <v>3.1207229261442562</v>
      </c>
      <c r="AC6" s="15"/>
      <c r="AD6" s="89">
        <v>2.8714562851239345</v>
      </c>
      <c r="AF6" s="15"/>
      <c r="AG6" s="89">
        <v>2.8921876252112724</v>
      </c>
      <c r="AI6" s="15"/>
      <c r="AJ6" s="89">
        <v>2.9130686414277731</v>
      </c>
      <c r="AL6" s="15"/>
      <c r="AM6" s="89">
        <v>2.9341004144051537</v>
      </c>
      <c r="AO6" s="15"/>
      <c r="AP6" s="89">
        <v>2.9552840325770764</v>
      </c>
      <c r="AR6" s="15"/>
      <c r="AS6" s="89">
        <v>2.9766205922354767</v>
      </c>
      <c r="AU6" s="15"/>
      <c r="AV6" s="89">
        <v>2.9981111975872987</v>
      </c>
      <c r="AX6" s="15"/>
      <c r="AY6" s="89">
        <v>3.0197569608116397</v>
      </c>
      <c r="BA6" s="15"/>
      <c r="BB6" s="89">
        <v>3.041559002117308</v>
      </c>
      <c r="BD6" s="15"/>
      <c r="BE6" s="89">
        <v>3.063518449800795</v>
      </c>
      <c r="BG6" s="15"/>
      <c r="BH6" s="89">
        <v>3.085636440304667</v>
      </c>
      <c r="BJ6" s="15"/>
      <c r="BK6" s="89">
        <v>3.107914118276379</v>
      </c>
      <c r="BM6" s="15"/>
      <c r="BN6" s="89">
        <v>3.130352636627511</v>
      </c>
      <c r="BP6" s="15"/>
      <c r="BQ6" s="89">
        <v>3.1529531565934348</v>
      </c>
      <c r="BS6" s="15"/>
      <c r="BT6" s="89">
        <v>3.1757168477934083</v>
      </c>
      <c r="BV6" s="15"/>
      <c r="BW6" s="89">
        <v>3.1986448882911076</v>
      </c>
      <c r="BY6" s="15"/>
      <c r="BZ6" s="89">
        <v>3.221738464655592</v>
      </c>
      <c r="CB6" s="15"/>
      <c r="CC6" s="89">
        <v>3.2449987720227127</v>
      </c>
      <c r="CE6" s="15"/>
      <c r="CF6" s="89">
        <v>3.2684270141569627</v>
      </c>
      <c r="CH6" s="15"/>
      <c r="CI6" s="89">
        <v>3.2920244035137736</v>
      </c>
      <c r="CK6" s="15"/>
      <c r="CL6" s="89">
        <v>3.3157921613022627</v>
      </c>
      <c r="CN6" s="15"/>
      <c r="CO6" s="89">
        <v>3.339731517548433</v>
      </c>
      <c r="CQ6" s="15"/>
      <c r="CR6" s="89">
        <v>3.3638437111588297</v>
      </c>
      <c r="CT6" s="15"/>
      <c r="CU6" s="89">
        <v>3.3881299899846544</v>
      </c>
      <c r="CW6" s="15"/>
      <c r="CX6" s="89">
        <v>3.4125916108863459</v>
      </c>
    </row>
    <row r="7" spans="1:103" x14ac:dyDescent="0.25">
      <c r="C7" s="200" t="s">
        <v>12</v>
      </c>
      <c r="D7" s="201"/>
      <c r="E7" s="201"/>
      <c r="F7" s="202"/>
      <c r="H7" s="90">
        <v>5.2754722848769671</v>
      </c>
      <c r="K7" s="90">
        <v>5.3135601396793222</v>
      </c>
      <c r="L7" s="15"/>
      <c r="M7" s="15"/>
      <c r="N7" s="90">
        <v>5.4496085334956712</v>
      </c>
      <c r="O7" s="15"/>
      <c r="P7" s="15"/>
      <c r="Q7" s="90">
        <v>5.5891403103872941</v>
      </c>
      <c r="S7" s="15"/>
      <c r="T7" s="90">
        <v>5.7322446588944498</v>
      </c>
      <c r="V7" s="15"/>
      <c r="W7" s="90">
        <v>5.8790130511407828</v>
      </c>
      <c r="Y7" s="15"/>
      <c r="Z7" s="15"/>
      <c r="AA7" s="90">
        <v>6.029539301302191</v>
      </c>
      <c r="AC7" s="15"/>
      <c r="AD7" s="90">
        <v>5.5479319801445373</v>
      </c>
      <c r="AF7" s="15"/>
      <c r="AG7" s="90">
        <v>5.587986939454785</v>
      </c>
      <c r="AI7" s="15"/>
      <c r="AJ7" s="90">
        <v>5.6283310875602615</v>
      </c>
      <c r="AL7" s="15"/>
      <c r="AM7" s="90">
        <v>5.6689665123462296</v>
      </c>
      <c r="AO7" s="15"/>
      <c r="AP7" s="90">
        <v>5.7098953167720676</v>
      </c>
      <c r="AR7" s="15"/>
      <c r="AS7" s="90">
        <v>5.7511196189800993</v>
      </c>
      <c r="AU7" s="15"/>
      <c r="AV7" s="90">
        <v>5.7926415524052128</v>
      </c>
      <c r="AX7" s="15"/>
      <c r="AY7" s="90">
        <v>5.8344632658852689</v>
      </c>
      <c r="BA7" s="15"/>
      <c r="BB7" s="90">
        <v>5.8765869237723081</v>
      </c>
      <c r="BD7" s="15"/>
      <c r="BE7" s="90">
        <v>5.9190147060445604</v>
      </c>
      <c r="BG7" s="15"/>
      <c r="BH7" s="90">
        <v>5.9617488084192614</v>
      </c>
      <c r="BJ7" s="15"/>
      <c r="BK7" s="90">
        <v>6.0047914424662876</v>
      </c>
      <c r="BM7" s="15"/>
      <c r="BN7" s="90">
        <v>6.0481448357226064</v>
      </c>
      <c r="BP7" s="15"/>
      <c r="BQ7" s="90">
        <v>6.091811231807557</v>
      </c>
      <c r="BS7" s="15"/>
      <c r="BT7" s="90">
        <v>6.135792890538962</v>
      </c>
      <c r="BV7" s="15"/>
      <c r="BW7" s="90">
        <v>6.1800920880500758</v>
      </c>
      <c r="BY7" s="15"/>
      <c r="BZ7" s="90">
        <v>6.2247111169073808</v>
      </c>
      <c r="CB7" s="15"/>
      <c r="CC7" s="90">
        <v>6.2696522862292294</v>
      </c>
      <c r="CE7" s="15"/>
      <c r="CF7" s="90">
        <v>6.3149179218053479</v>
      </c>
      <c r="CH7" s="15"/>
      <c r="CI7" s="90">
        <v>6.3605103662171985</v>
      </c>
      <c r="CK7" s="15"/>
      <c r="CL7" s="90">
        <v>6.4064319789592137</v>
      </c>
      <c r="CN7" s="15"/>
      <c r="CO7" s="90">
        <v>6.4526851365609037</v>
      </c>
      <c r="CQ7" s="15"/>
      <c r="CR7" s="90">
        <v>6.4992722327098464</v>
      </c>
      <c r="CT7" s="15"/>
      <c r="CU7" s="90">
        <v>6.5461956783755655</v>
      </c>
      <c r="CW7" s="15"/>
      <c r="CX7" s="90">
        <v>6.5934579019343023</v>
      </c>
    </row>
    <row r="8" spans="1:103" x14ac:dyDescent="0.25">
      <c r="C8" s="200" t="s">
        <v>13</v>
      </c>
      <c r="D8" s="201"/>
      <c r="E8" s="201"/>
      <c r="F8" s="202"/>
      <c r="H8" s="20">
        <v>75134.52</v>
      </c>
      <c r="K8" s="20">
        <v>75134.52</v>
      </c>
      <c r="L8" s="15"/>
      <c r="M8" s="15"/>
      <c r="N8" s="40">
        <v>75340.368000000002</v>
      </c>
      <c r="O8" s="15"/>
      <c r="P8" s="15"/>
      <c r="Q8" s="20">
        <v>75134.52</v>
      </c>
      <c r="S8" s="15"/>
      <c r="T8" s="20">
        <v>75134.52</v>
      </c>
      <c r="V8" s="15"/>
      <c r="W8" s="20">
        <v>75134.52</v>
      </c>
      <c r="Y8" s="15"/>
      <c r="Z8" s="15"/>
      <c r="AA8" s="40">
        <v>75340.368000000002</v>
      </c>
      <c r="AC8" s="15"/>
      <c r="AD8" s="20">
        <v>75134.52</v>
      </c>
      <c r="AF8" s="15"/>
      <c r="AG8" s="20">
        <v>75134.52</v>
      </c>
      <c r="AI8" s="15"/>
      <c r="AJ8" s="20">
        <v>75134.52</v>
      </c>
      <c r="AL8" s="15"/>
      <c r="AM8" s="40">
        <v>75340.368000000002</v>
      </c>
      <c r="AO8" s="15"/>
      <c r="AP8" s="20">
        <v>75134.52</v>
      </c>
      <c r="AR8" s="15"/>
      <c r="AS8" s="20">
        <v>75134.52</v>
      </c>
      <c r="AU8" s="15"/>
      <c r="AV8" s="20">
        <v>75134.52</v>
      </c>
      <c r="AX8" s="15"/>
      <c r="AY8" s="40">
        <v>75340.368000000002</v>
      </c>
      <c r="BA8" s="15"/>
      <c r="BB8" s="20">
        <v>75134.52</v>
      </c>
      <c r="BD8" s="15"/>
      <c r="BE8" s="20">
        <v>75134.52</v>
      </c>
      <c r="BG8" s="15"/>
      <c r="BH8" s="20">
        <v>75134.52</v>
      </c>
      <c r="BJ8" s="15"/>
      <c r="BK8" s="40">
        <v>75340.368000000002</v>
      </c>
      <c r="BM8" s="15"/>
      <c r="BN8" s="20">
        <v>75134.52</v>
      </c>
      <c r="BP8" s="15"/>
      <c r="BQ8" s="20">
        <v>75134.52</v>
      </c>
      <c r="BS8" s="15"/>
      <c r="BT8" s="20">
        <v>75134.52</v>
      </c>
      <c r="BV8" s="15"/>
      <c r="BW8" s="40">
        <v>75340.368000000002</v>
      </c>
      <c r="BY8" s="15"/>
      <c r="BZ8" s="20">
        <v>75134.52</v>
      </c>
      <c r="CB8" s="15"/>
      <c r="CC8" s="20">
        <v>75134.52</v>
      </c>
      <c r="CE8" s="15"/>
      <c r="CF8" s="20">
        <v>75134.52</v>
      </c>
      <c r="CH8" s="15"/>
      <c r="CI8" s="40">
        <v>75340.368000000002</v>
      </c>
      <c r="CK8" s="15"/>
      <c r="CL8" s="20">
        <v>75134.52</v>
      </c>
      <c r="CN8" s="15"/>
      <c r="CO8" s="20">
        <v>75134.52</v>
      </c>
      <c r="CQ8" s="15"/>
      <c r="CR8" s="20">
        <v>75134.52</v>
      </c>
      <c r="CT8" s="15"/>
      <c r="CU8" s="40">
        <v>75340.368000000002</v>
      </c>
      <c r="CW8" s="15"/>
      <c r="CX8" s="20">
        <v>75134.52</v>
      </c>
    </row>
    <row r="9" spans="1:103" ht="15.75" thickBot="1" x14ac:dyDescent="0.3">
      <c r="C9" s="186" t="s">
        <v>14</v>
      </c>
      <c r="D9" s="187"/>
      <c r="E9" s="187"/>
      <c r="F9" s="188"/>
      <c r="H9" s="20">
        <v>12135</v>
      </c>
      <c r="K9" s="20">
        <v>12135</v>
      </c>
      <c r="L9" s="15"/>
      <c r="M9" s="15"/>
      <c r="N9" s="20">
        <v>12135</v>
      </c>
      <c r="O9" s="15"/>
      <c r="P9" s="15"/>
      <c r="Q9" s="20">
        <v>12135</v>
      </c>
      <c r="S9" s="15"/>
      <c r="T9" s="20">
        <v>12135</v>
      </c>
      <c r="V9" s="15"/>
      <c r="W9" s="20">
        <v>12135</v>
      </c>
      <c r="Y9" s="15"/>
      <c r="Z9" s="15"/>
      <c r="AA9" s="20">
        <v>12135</v>
      </c>
      <c r="AC9" s="15"/>
      <c r="AD9" s="20">
        <v>12135</v>
      </c>
      <c r="AF9" s="15"/>
      <c r="AG9" s="20">
        <v>12135</v>
      </c>
      <c r="AI9" s="15"/>
      <c r="AJ9" s="20">
        <v>12135</v>
      </c>
      <c r="AL9" s="15"/>
      <c r="AM9" s="20">
        <v>12135</v>
      </c>
      <c r="AO9" s="15"/>
      <c r="AP9" s="20">
        <v>12135</v>
      </c>
      <c r="AR9" s="15"/>
      <c r="AS9" s="128">
        <f>+'Nuevas Inst.'!B24</f>
        <v>12215</v>
      </c>
      <c r="AU9" s="15"/>
      <c r="AV9" s="128">
        <f>+'Nuevas Inst.'!B25</f>
        <v>12295</v>
      </c>
      <c r="AX9" s="15"/>
      <c r="AY9" s="128">
        <f>+'Nuevas Inst.'!B26</f>
        <v>12375</v>
      </c>
      <c r="BA9" s="15"/>
      <c r="BB9" s="129">
        <f>+'Nuevas Inst.'!B27</f>
        <v>12455</v>
      </c>
      <c r="BC9" s="91"/>
      <c r="BD9" s="92"/>
      <c r="BE9" s="129">
        <f>+'Nuevas Inst.'!B28</f>
        <v>12535</v>
      </c>
      <c r="BF9" s="91"/>
      <c r="BG9" s="92"/>
      <c r="BH9" s="129">
        <f>+'Nuevas Inst.'!B29</f>
        <v>12615</v>
      </c>
      <c r="BI9" s="91"/>
      <c r="BJ9" s="92"/>
      <c r="BK9" s="129">
        <f>+'Nuevas Inst.'!B30</f>
        <v>12695</v>
      </c>
      <c r="BL9" s="91"/>
      <c r="BM9" s="92"/>
      <c r="BN9" s="129">
        <f>+'Nuevas Inst.'!B31</f>
        <v>12775</v>
      </c>
      <c r="BO9" s="91"/>
      <c r="BP9" s="92"/>
      <c r="BQ9" s="129">
        <f>+'Nuevas Inst.'!B32</f>
        <v>12855</v>
      </c>
      <c r="BR9" s="91"/>
      <c r="BS9" s="92"/>
      <c r="BT9" s="129">
        <f>+'Nuevas Inst.'!B33</f>
        <v>12935</v>
      </c>
      <c r="BU9" s="91"/>
      <c r="BV9" s="92"/>
      <c r="BW9" s="94">
        <f>+BT9</f>
        <v>12935</v>
      </c>
      <c r="BX9" s="91"/>
      <c r="BY9" s="92"/>
      <c r="BZ9" s="94">
        <f>+BT9</f>
        <v>12935</v>
      </c>
      <c r="CA9" s="91"/>
      <c r="CB9" s="92"/>
      <c r="CC9" s="94">
        <f>+BT9</f>
        <v>12935</v>
      </c>
      <c r="CE9" s="15"/>
      <c r="CF9" s="94">
        <f>+BT9</f>
        <v>12935</v>
      </c>
      <c r="CH9" s="15"/>
      <c r="CI9" s="20">
        <f>+BT9</f>
        <v>12935</v>
      </c>
      <c r="CK9" s="15"/>
      <c r="CL9" s="20">
        <f>+BT9</f>
        <v>12935</v>
      </c>
      <c r="CN9" s="15"/>
      <c r="CO9" s="20">
        <f>+BT9</f>
        <v>12935</v>
      </c>
      <c r="CQ9" s="15"/>
      <c r="CR9" s="20">
        <f>+BT9</f>
        <v>12935</v>
      </c>
      <c r="CT9" s="15"/>
      <c r="CU9" s="20">
        <f>+BT9</f>
        <v>12935</v>
      </c>
      <c r="CW9" s="15"/>
      <c r="CX9" s="20">
        <f>+BT9</f>
        <v>12935</v>
      </c>
    </row>
    <row r="10" spans="1:103" ht="15.75" thickBot="1" x14ac:dyDescent="0.3">
      <c r="C10" s="186" t="s">
        <v>17</v>
      </c>
      <c r="D10" s="187"/>
      <c r="E10" s="187"/>
      <c r="F10" s="188"/>
      <c r="H10" s="19">
        <v>11670</v>
      </c>
      <c r="K10" s="19">
        <v>11670</v>
      </c>
      <c r="L10" s="15"/>
      <c r="M10" s="15"/>
      <c r="N10" s="19">
        <v>11670</v>
      </c>
      <c r="O10" s="15"/>
      <c r="P10" s="15"/>
      <c r="Q10" s="19">
        <v>11670</v>
      </c>
      <c r="S10" s="15"/>
      <c r="T10" s="19">
        <v>11670</v>
      </c>
      <c r="V10" s="15"/>
      <c r="W10" s="19">
        <v>11670</v>
      </c>
      <c r="Y10" s="15"/>
      <c r="Z10" s="15"/>
      <c r="AA10" s="19">
        <v>11670</v>
      </c>
      <c r="AC10" s="15"/>
      <c r="AD10" s="19">
        <v>11670</v>
      </c>
      <c r="AF10" s="15"/>
      <c r="AG10" s="19">
        <v>11670</v>
      </c>
      <c r="AI10" s="15"/>
      <c r="AJ10" s="19">
        <v>11670</v>
      </c>
      <c r="AL10" s="15"/>
      <c r="AM10" s="19">
        <v>11670</v>
      </c>
      <c r="AO10" s="15"/>
      <c r="AP10" s="19">
        <v>11670</v>
      </c>
      <c r="AR10" s="15"/>
      <c r="AS10" s="19">
        <v>11670</v>
      </c>
      <c r="AU10" s="15"/>
      <c r="AV10" s="19">
        <v>11670</v>
      </c>
      <c r="AX10" s="15"/>
      <c r="AY10" s="19">
        <v>11670</v>
      </c>
      <c r="BA10" s="15"/>
      <c r="BB10" s="19">
        <v>11670</v>
      </c>
      <c r="BD10" s="15"/>
      <c r="BE10" s="19">
        <v>11670</v>
      </c>
      <c r="BG10" s="15"/>
      <c r="BH10" s="19">
        <v>11670</v>
      </c>
      <c r="BJ10" s="15"/>
      <c r="BK10" s="19">
        <v>11670</v>
      </c>
      <c r="BM10" s="15"/>
      <c r="BN10" s="19">
        <v>11670</v>
      </c>
      <c r="BP10" s="15"/>
      <c r="BQ10" s="19">
        <v>11670</v>
      </c>
      <c r="BS10" s="15"/>
      <c r="BT10" s="19">
        <v>11670</v>
      </c>
      <c r="BV10" s="15"/>
      <c r="BW10" s="19">
        <v>11670</v>
      </c>
      <c r="BY10" s="15"/>
      <c r="BZ10" s="19">
        <v>11670</v>
      </c>
      <c r="CB10" s="15"/>
      <c r="CC10" s="19">
        <v>11670</v>
      </c>
      <c r="CE10" s="15"/>
      <c r="CF10" s="19">
        <v>11670</v>
      </c>
      <c r="CH10" s="15"/>
      <c r="CI10" s="19">
        <v>11670</v>
      </c>
      <c r="CK10" s="15"/>
      <c r="CL10" s="19">
        <v>11670</v>
      </c>
      <c r="CN10" s="15"/>
      <c r="CO10" s="19">
        <v>11670</v>
      </c>
      <c r="CQ10" s="15"/>
      <c r="CR10" s="19">
        <v>11670</v>
      </c>
      <c r="CT10" s="15"/>
      <c r="CU10" s="19">
        <v>11670</v>
      </c>
      <c r="CW10" s="15"/>
      <c r="CX10" s="19">
        <v>11670</v>
      </c>
    </row>
    <row r="11" spans="1:103" ht="15.75" thickBot="1" x14ac:dyDescent="0.3">
      <c r="C11" s="22"/>
      <c r="D11" s="22"/>
      <c r="E11" s="22"/>
      <c r="F11" s="22"/>
      <c r="K11" s="25"/>
      <c r="L11" s="15"/>
      <c r="M11" s="15"/>
      <c r="N11" s="25"/>
      <c r="O11" s="15"/>
      <c r="P11" s="15"/>
      <c r="Q11" s="25"/>
      <c r="S11" s="15"/>
      <c r="T11" s="25"/>
      <c r="V11" s="15"/>
      <c r="W11" s="25"/>
      <c r="Y11" s="15"/>
      <c r="Z11" s="15"/>
      <c r="AA11" s="25"/>
      <c r="AC11" s="15"/>
      <c r="AD11" s="25"/>
      <c r="AF11" s="15"/>
      <c r="AG11" s="25"/>
      <c r="AI11" s="15"/>
      <c r="AJ11" s="25"/>
      <c r="AL11" s="15"/>
      <c r="AM11" s="25"/>
      <c r="AO11" s="15"/>
      <c r="AP11" s="25"/>
      <c r="AR11" s="15"/>
      <c r="AS11" s="25"/>
      <c r="AU11" s="15"/>
      <c r="AV11" s="25"/>
      <c r="AX11" s="15"/>
      <c r="AY11" s="25"/>
      <c r="BA11" s="15"/>
      <c r="BB11" s="25"/>
      <c r="BD11" s="15"/>
      <c r="BE11" s="25"/>
      <c r="BG11" s="15"/>
      <c r="BH11" s="25"/>
      <c r="BJ11" s="15"/>
      <c r="BK11" s="25"/>
      <c r="BM11" s="15"/>
      <c r="BN11" s="25"/>
      <c r="BP11" s="15"/>
      <c r="BQ11" s="25"/>
      <c r="BS11" s="15"/>
      <c r="BT11" s="25"/>
      <c r="BV11" s="15"/>
      <c r="BW11" s="25"/>
      <c r="BY11" s="15"/>
      <c r="BZ11" s="25"/>
      <c r="CB11" s="15"/>
      <c r="CC11" s="25"/>
      <c r="CE11" s="15"/>
      <c r="CF11" s="25"/>
      <c r="CH11" s="15"/>
      <c r="CI11" s="25"/>
      <c r="CK11" s="15"/>
      <c r="CL11" s="25"/>
      <c r="CN11" s="15"/>
      <c r="CO11" s="25"/>
      <c r="CQ11" s="15"/>
      <c r="CR11" s="25"/>
      <c r="CT11" s="15"/>
      <c r="CU11" s="25"/>
      <c r="CW11" s="15"/>
      <c r="CX11" s="25"/>
    </row>
    <row r="12" spans="1:103" ht="16.5" thickBot="1" x14ac:dyDescent="0.3">
      <c r="H12" s="102"/>
      <c r="K12" s="5" t="s">
        <v>10</v>
      </c>
      <c r="L12" s="15"/>
      <c r="M12" s="15"/>
      <c r="N12" s="5" t="s">
        <v>10</v>
      </c>
      <c r="O12" s="15"/>
      <c r="P12" s="15"/>
      <c r="Q12" s="5" t="s">
        <v>10</v>
      </c>
      <c r="S12" s="15"/>
      <c r="T12" s="5" t="s">
        <v>10</v>
      </c>
      <c r="V12" s="15"/>
      <c r="W12" s="5" t="s">
        <v>10</v>
      </c>
      <c r="Y12" s="15"/>
      <c r="Z12" s="15"/>
      <c r="AA12" s="5" t="s">
        <v>10</v>
      </c>
      <c r="AC12" s="15"/>
      <c r="AD12" s="5" t="s">
        <v>10</v>
      </c>
      <c r="AF12" s="15"/>
      <c r="AG12" s="5" t="s">
        <v>10</v>
      </c>
      <c r="AI12" s="15"/>
      <c r="AJ12" s="5" t="s">
        <v>10</v>
      </c>
      <c r="AL12" s="15"/>
      <c r="AM12" s="5" t="s">
        <v>10</v>
      </c>
      <c r="AO12" s="15"/>
      <c r="AP12" s="5" t="s">
        <v>10</v>
      </c>
      <c r="AR12" s="15"/>
      <c r="AS12" s="5" t="s">
        <v>10</v>
      </c>
      <c r="AU12" s="15"/>
      <c r="AV12" s="5" t="s">
        <v>10</v>
      </c>
      <c r="AX12" s="15"/>
      <c r="AY12" s="5" t="s">
        <v>10</v>
      </c>
      <c r="BA12" s="15"/>
      <c r="BB12" s="5" t="s">
        <v>10</v>
      </c>
      <c r="BD12" s="15"/>
      <c r="BE12" s="5" t="s">
        <v>10</v>
      </c>
      <c r="BG12" s="15"/>
      <c r="BH12" s="5" t="s">
        <v>10</v>
      </c>
      <c r="BJ12" s="15"/>
      <c r="BK12" s="5" t="s">
        <v>10</v>
      </c>
      <c r="BM12" s="15"/>
      <c r="BN12" s="5" t="s">
        <v>10</v>
      </c>
      <c r="BP12" s="15"/>
      <c r="BQ12" s="5" t="s">
        <v>10</v>
      </c>
      <c r="BS12" s="15"/>
      <c r="BT12" s="5" t="s">
        <v>10</v>
      </c>
      <c r="BV12" s="15"/>
      <c r="BW12" s="5" t="s">
        <v>10</v>
      </c>
      <c r="BY12" s="15"/>
      <c r="BZ12" s="5" t="s">
        <v>10</v>
      </c>
      <c r="CB12" s="15"/>
      <c r="CC12" s="5" t="s">
        <v>10</v>
      </c>
      <c r="CE12" s="15"/>
      <c r="CF12" s="5" t="s">
        <v>10</v>
      </c>
      <c r="CH12" s="15"/>
      <c r="CI12" s="5" t="s">
        <v>10</v>
      </c>
      <c r="CK12" s="15"/>
      <c r="CL12" s="5" t="s">
        <v>10</v>
      </c>
      <c r="CN12" s="15"/>
      <c r="CO12" s="5" t="s">
        <v>10</v>
      </c>
      <c r="CQ12" s="15"/>
      <c r="CR12" s="5" t="s">
        <v>10</v>
      </c>
      <c r="CT12" s="15"/>
      <c r="CU12" s="5" t="s">
        <v>10</v>
      </c>
      <c r="CW12" s="15"/>
      <c r="CX12" s="5" t="s">
        <v>10</v>
      </c>
    </row>
    <row r="13" spans="1:103" ht="16.5" thickBot="1" x14ac:dyDescent="0.3">
      <c r="H13" s="57"/>
      <c r="K13" s="21">
        <v>4</v>
      </c>
      <c r="L13" s="15"/>
      <c r="M13" s="15"/>
      <c r="N13" s="21">
        <v>4</v>
      </c>
      <c r="O13" s="15"/>
      <c r="P13" s="15"/>
      <c r="Q13" s="21">
        <v>4</v>
      </c>
      <c r="S13" s="15"/>
      <c r="T13" s="21">
        <v>4</v>
      </c>
      <c r="V13" s="15"/>
      <c r="W13" s="21">
        <f>+T13</f>
        <v>4</v>
      </c>
      <c r="Y13" s="15"/>
      <c r="Z13" s="15"/>
      <c r="AA13" s="21">
        <f>+T13</f>
        <v>4</v>
      </c>
      <c r="AC13" s="15"/>
      <c r="AD13" s="21">
        <f>+T13</f>
        <v>4</v>
      </c>
      <c r="AF13" s="15"/>
      <c r="AG13" s="21">
        <f>+T13</f>
        <v>4</v>
      </c>
      <c r="AI13" s="15"/>
      <c r="AJ13" s="21">
        <f>+AG13</f>
        <v>4</v>
      </c>
      <c r="AL13" s="15"/>
      <c r="AM13" s="21">
        <f>+AG13</f>
        <v>4</v>
      </c>
      <c r="AO13" s="15"/>
      <c r="AP13" s="21">
        <f>+AG13</f>
        <v>4</v>
      </c>
      <c r="AR13" s="15"/>
      <c r="AS13" s="21">
        <f>+AG13</f>
        <v>4</v>
      </c>
      <c r="AU13" s="15"/>
      <c r="AV13" s="21">
        <f>+AG13</f>
        <v>4</v>
      </c>
      <c r="AX13" s="15"/>
      <c r="AY13" s="21">
        <f>+AG13</f>
        <v>4</v>
      </c>
      <c r="BA13" s="15"/>
      <c r="BB13" s="21">
        <f>+AG13</f>
        <v>4</v>
      </c>
      <c r="BD13" s="15"/>
      <c r="BE13" s="21">
        <f>+AG13</f>
        <v>4</v>
      </c>
      <c r="BG13" s="15"/>
      <c r="BH13" s="21">
        <f>+AG13</f>
        <v>4</v>
      </c>
      <c r="BJ13" s="15"/>
      <c r="BK13" s="21">
        <f>+AG13</f>
        <v>4</v>
      </c>
      <c r="BM13" s="15"/>
      <c r="BN13" s="21">
        <f>+AG13</f>
        <v>4</v>
      </c>
      <c r="BP13" s="15"/>
      <c r="BQ13" s="21">
        <f>+AG13</f>
        <v>4</v>
      </c>
      <c r="BS13" s="15"/>
      <c r="BT13" s="21">
        <f>+AG13</f>
        <v>4</v>
      </c>
      <c r="BV13" s="15"/>
      <c r="BW13" s="21">
        <f>+AG13</f>
        <v>4</v>
      </c>
      <c r="BY13" s="15"/>
      <c r="BZ13" s="21">
        <f>+AG13</f>
        <v>4</v>
      </c>
      <c r="CB13" s="15"/>
      <c r="CC13" s="21">
        <f>+AG13</f>
        <v>4</v>
      </c>
      <c r="CE13" s="15"/>
      <c r="CF13" s="21">
        <f>+AG13</f>
        <v>4</v>
      </c>
      <c r="CH13" s="15"/>
      <c r="CI13" s="21">
        <f>+AG13</f>
        <v>4</v>
      </c>
      <c r="CK13" s="15"/>
      <c r="CL13" s="21">
        <f>+AG13</f>
        <v>4</v>
      </c>
      <c r="CN13" s="15"/>
      <c r="CO13" s="21">
        <f>+AG13</f>
        <v>4</v>
      </c>
      <c r="CQ13" s="15"/>
      <c r="CR13" s="21">
        <f>+AG13</f>
        <v>4</v>
      </c>
      <c r="CT13" s="15"/>
      <c r="CU13" s="21">
        <f>+AG13</f>
        <v>4</v>
      </c>
      <c r="CW13" s="15"/>
      <c r="CX13" s="21">
        <f>+AG13</f>
        <v>4</v>
      </c>
    </row>
    <row r="14" spans="1:103" ht="16.350000000000001" customHeight="1" thickBot="1" x14ac:dyDescent="0.3">
      <c r="H14" s="57"/>
      <c r="K14" s="57"/>
      <c r="L14" s="15"/>
      <c r="M14" s="15"/>
      <c r="N14" s="57"/>
      <c r="O14" s="15"/>
      <c r="P14" s="15"/>
      <c r="Q14" s="57"/>
      <c r="S14" s="15"/>
      <c r="T14" s="57"/>
      <c r="V14" s="15"/>
      <c r="W14" s="57"/>
      <c r="Y14" s="15"/>
      <c r="Z14" s="15"/>
      <c r="AA14" s="57"/>
      <c r="AC14" s="15"/>
      <c r="AD14" s="57"/>
      <c r="AF14" s="15"/>
      <c r="AG14" s="57"/>
      <c r="AI14" s="15"/>
      <c r="AJ14" s="57"/>
      <c r="AL14" s="15"/>
      <c r="AM14" s="57"/>
      <c r="AO14" s="15"/>
      <c r="AP14" s="57"/>
      <c r="AR14" s="15"/>
      <c r="AS14" s="57"/>
      <c r="AU14" s="15"/>
      <c r="AV14" s="57"/>
      <c r="AX14" s="15"/>
      <c r="AY14" s="57"/>
      <c r="BA14" s="15"/>
      <c r="BB14" s="57"/>
      <c r="BD14" s="15"/>
      <c r="BE14" s="57"/>
      <c r="BG14" s="15"/>
      <c r="BH14" s="57"/>
      <c r="BJ14" s="15"/>
      <c r="BK14" s="57"/>
      <c r="BM14" s="15"/>
      <c r="BN14" s="57"/>
      <c r="BP14" s="15"/>
      <c r="BQ14" s="57"/>
      <c r="BS14" s="15"/>
      <c r="BT14" s="57"/>
      <c r="BV14" s="15"/>
      <c r="BW14" s="57"/>
      <c r="BY14" s="15"/>
      <c r="BZ14" s="57"/>
      <c r="CB14" s="15"/>
      <c r="CC14" s="57"/>
      <c r="CE14" s="15"/>
      <c r="CF14" s="57"/>
      <c r="CH14" s="15"/>
      <c r="CI14" s="57"/>
      <c r="CK14" s="15"/>
      <c r="CL14" s="57"/>
      <c r="CN14" s="15"/>
      <c r="CO14" s="57"/>
      <c r="CQ14" s="15"/>
      <c r="CR14" s="57"/>
      <c r="CT14" s="15"/>
      <c r="CU14" s="57"/>
      <c r="CW14" s="15"/>
      <c r="CX14" s="57"/>
    </row>
    <row r="15" spans="1:103" ht="20.100000000000001" customHeight="1" thickBot="1" x14ac:dyDescent="0.3">
      <c r="D15" s="163"/>
      <c r="E15" s="163"/>
      <c r="F15" s="164"/>
      <c r="G15" s="36"/>
      <c r="H15" s="5">
        <v>2026</v>
      </c>
      <c r="I15" s="41"/>
      <c r="J15" s="10"/>
      <c r="K15" s="5">
        <v>2027</v>
      </c>
      <c r="L15" s="41"/>
      <c r="M15" s="10"/>
      <c r="N15" s="5">
        <v>2028</v>
      </c>
      <c r="O15" s="41"/>
      <c r="P15" s="10"/>
      <c r="Q15" s="5">
        <v>2029</v>
      </c>
      <c r="R15" s="41"/>
      <c r="S15" s="10"/>
      <c r="T15" s="5">
        <v>2030</v>
      </c>
      <c r="U15" s="41"/>
      <c r="V15" s="10"/>
      <c r="W15" s="5">
        <v>2031</v>
      </c>
      <c r="X15" s="41"/>
      <c r="Y15" s="10"/>
      <c r="Z15" s="10"/>
      <c r="AA15" s="5">
        <v>2032</v>
      </c>
      <c r="AB15" s="41"/>
      <c r="AC15" s="10"/>
      <c r="AD15" s="5">
        <v>2033</v>
      </c>
      <c r="AE15" s="41"/>
      <c r="AF15" s="10"/>
      <c r="AG15" s="5">
        <v>2034</v>
      </c>
      <c r="AH15" s="41"/>
      <c r="AI15" s="10"/>
      <c r="AJ15" s="5">
        <v>2035</v>
      </c>
      <c r="AK15" s="41"/>
      <c r="AL15" s="10"/>
      <c r="AM15" s="5">
        <v>2036</v>
      </c>
      <c r="AN15" s="41"/>
      <c r="AO15" s="10"/>
      <c r="AP15" s="5">
        <v>2037</v>
      </c>
      <c r="AQ15" s="41"/>
      <c r="AR15" s="10"/>
      <c r="AS15" s="5">
        <v>2038</v>
      </c>
      <c r="AT15" s="41"/>
      <c r="AU15" s="10"/>
      <c r="AV15" s="5">
        <v>2039</v>
      </c>
      <c r="AW15" s="41"/>
      <c r="AX15" s="10"/>
      <c r="AY15" s="5">
        <v>2040</v>
      </c>
      <c r="AZ15" s="41"/>
      <c r="BA15" s="10"/>
      <c r="BB15" s="5">
        <v>2041</v>
      </c>
      <c r="BC15" s="41"/>
      <c r="BD15" s="10"/>
      <c r="BE15" s="5">
        <v>2042</v>
      </c>
      <c r="BF15" s="41"/>
      <c r="BG15" s="10"/>
      <c r="BH15" s="5">
        <v>2043</v>
      </c>
      <c r="BI15" s="41"/>
      <c r="BJ15" s="10"/>
      <c r="BK15" s="5">
        <v>2044</v>
      </c>
      <c r="BL15" s="41"/>
      <c r="BM15" s="10"/>
      <c r="BN15" s="5">
        <v>2045</v>
      </c>
      <c r="BO15" s="41"/>
      <c r="BP15" s="10"/>
      <c r="BQ15" s="5">
        <v>2046</v>
      </c>
      <c r="BR15" s="41"/>
      <c r="BS15" s="10"/>
      <c r="BT15" s="5">
        <v>2047</v>
      </c>
      <c r="BU15" s="41"/>
      <c r="BV15" s="10"/>
      <c r="BW15" s="5">
        <v>2048</v>
      </c>
      <c r="BX15" s="41"/>
      <c r="BY15" s="10"/>
      <c r="BZ15" s="5">
        <v>2049</v>
      </c>
      <c r="CA15" s="41"/>
      <c r="CB15" s="10"/>
      <c r="CC15" s="5">
        <v>2050</v>
      </c>
      <c r="CD15" s="41"/>
      <c r="CE15" s="10"/>
      <c r="CF15" s="5">
        <v>2051</v>
      </c>
      <c r="CG15" s="41"/>
      <c r="CH15" s="10"/>
      <c r="CI15" s="5">
        <v>2052</v>
      </c>
      <c r="CJ15" s="41"/>
      <c r="CK15" s="10"/>
      <c r="CL15" s="5">
        <v>2053</v>
      </c>
      <c r="CM15" s="41"/>
      <c r="CN15" s="10"/>
      <c r="CO15" s="5">
        <v>2054</v>
      </c>
      <c r="CP15" s="41"/>
      <c r="CQ15" s="10"/>
      <c r="CR15" s="5">
        <v>2055</v>
      </c>
      <c r="CS15" s="41"/>
      <c r="CT15" s="10"/>
      <c r="CU15" s="5">
        <v>2056</v>
      </c>
      <c r="CV15" s="41"/>
      <c r="CW15" s="10"/>
      <c r="CX15" s="5">
        <v>2057</v>
      </c>
      <c r="CY15" s="41"/>
    </row>
    <row r="16" spans="1:103" ht="20.100000000000001" customHeight="1" thickBot="1" x14ac:dyDescent="0.3">
      <c r="C16" s="189" t="s">
        <v>0</v>
      </c>
      <c r="D16" s="190"/>
      <c r="E16" s="190"/>
      <c r="F16" s="191"/>
      <c r="G16" s="36"/>
      <c r="H16" s="5" t="s">
        <v>1</v>
      </c>
      <c r="I16" s="5" t="s">
        <v>2</v>
      </c>
      <c r="J16" s="36"/>
      <c r="K16" s="5" t="s">
        <v>1</v>
      </c>
      <c r="L16" s="5" t="s">
        <v>2</v>
      </c>
      <c r="M16" s="9"/>
      <c r="N16" s="5" t="s">
        <v>1</v>
      </c>
      <c r="O16" s="5" t="s">
        <v>2</v>
      </c>
      <c r="P16" s="9"/>
      <c r="Q16" s="5" t="s">
        <v>1</v>
      </c>
      <c r="R16" s="5" t="s">
        <v>2</v>
      </c>
      <c r="S16" s="9"/>
      <c r="T16" s="5" t="s">
        <v>1</v>
      </c>
      <c r="U16" s="5" t="s">
        <v>2</v>
      </c>
      <c r="V16" s="9"/>
      <c r="W16" s="5" t="s">
        <v>1</v>
      </c>
      <c r="X16" s="165" t="s">
        <v>2</v>
      </c>
      <c r="Y16" s="10"/>
      <c r="Z16" s="36"/>
      <c r="AA16" s="5" t="s">
        <v>1</v>
      </c>
      <c r="AB16" s="5" t="s">
        <v>2</v>
      </c>
      <c r="AC16" s="9"/>
      <c r="AD16" s="5" t="s">
        <v>1</v>
      </c>
      <c r="AE16" s="5" t="s">
        <v>2</v>
      </c>
      <c r="AF16" s="9"/>
      <c r="AG16" s="5" t="s">
        <v>1</v>
      </c>
      <c r="AH16" s="5" t="s">
        <v>2</v>
      </c>
      <c r="AI16" s="9"/>
      <c r="AJ16" s="5" t="s">
        <v>1</v>
      </c>
      <c r="AK16" s="5" t="s">
        <v>2</v>
      </c>
      <c r="AL16" s="9"/>
      <c r="AM16" s="5" t="s">
        <v>1</v>
      </c>
      <c r="AN16" s="5" t="s">
        <v>2</v>
      </c>
      <c r="AO16" s="9"/>
      <c r="AP16" s="5" t="s">
        <v>1</v>
      </c>
      <c r="AQ16" s="5" t="s">
        <v>2</v>
      </c>
      <c r="AR16" s="9"/>
      <c r="AS16" s="5" t="s">
        <v>1</v>
      </c>
      <c r="AT16" s="5" t="s">
        <v>2</v>
      </c>
      <c r="AU16" s="9"/>
      <c r="AV16" s="5" t="s">
        <v>1</v>
      </c>
      <c r="AW16" s="5" t="s">
        <v>2</v>
      </c>
      <c r="AX16" s="9"/>
      <c r="AY16" s="5" t="s">
        <v>1</v>
      </c>
      <c r="AZ16" s="5" t="s">
        <v>2</v>
      </c>
      <c r="BA16" s="9"/>
      <c r="BB16" s="5" t="s">
        <v>1</v>
      </c>
      <c r="BC16" s="5" t="s">
        <v>2</v>
      </c>
      <c r="BD16" s="9"/>
      <c r="BE16" s="5" t="s">
        <v>1</v>
      </c>
      <c r="BF16" s="5" t="s">
        <v>2</v>
      </c>
      <c r="BG16" s="9"/>
      <c r="BH16" s="5" t="s">
        <v>1</v>
      </c>
      <c r="BI16" s="5" t="s">
        <v>2</v>
      </c>
      <c r="BJ16" s="9"/>
      <c r="BK16" s="5" t="s">
        <v>1</v>
      </c>
      <c r="BL16" s="5" t="s">
        <v>2</v>
      </c>
      <c r="BM16" s="9"/>
      <c r="BN16" s="5" t="s">
        <v>1</v>
      </c>
      <c r="BO16" s="5" t="s">
        <v>2</v>
      </c>
      <c r="BP16" s="9"/>
      <c r="BQ16" s="5" t="s">
        <v>1</v>
      </c>
      <c r="BR16" s="5" t="s">
        <v>2</v>
      </c>
      <c r="BS16" s="9"/>
      <c r="BT16" s="5" t="s">
        <v>1</v>
      </c>
      <c r="BU16" s="5" t="s">
        <v>2</v>
      </c>
      <c r="BV16" s="9"/>
      <c r="BW16" s="5" t="s">
        <v>1</v>
      </c>
      <c r="BX16" s="5" t="s">
        <v>2</v>
      </c>
      <c r="BY16" s="9"/>
      <c r="BZ16" s="5" t="s">
        <v>1</v>
      </c>
      <c r="CA16" s="5" t="s">
        <v>2</v>
      </c>
      <c r="CB16" s="9"/>
      <c r="CC16" s="5" t="s">
        <v>1</v>
      </c>
      <c r="CD16" s="5" t="s">
        <v>2</v>
      </c>
      <c r="CE16" s="9"/>
      <c r="CF16" s="5" t="s">
        <v>1</v>
      </c>
      <c r="CG16" s="5" t="s">
        <v>2</v>
      </c>
      <c r="CH16" s="9"/>
      <c r="CI16" s="5" t="s">
        <v>1</v>
      </c>
      <c r="CJ16" s="5" t="s">
        <v>2</v>
      </c>
      <c r="CK16" s="9"/>
      <c r="CL16" s="5" t="s">
        <v>1</v>
      </c>
      <c r="CM16" s="5" t="s">
        <v>2</v>
      </c>
      <c r="CN16" s="9"/>
      <c r="CO16" s="5" t="s">
        <v>1</v>
      </c>
      <c r="CP16" s="5" t="s">
        <v>2</v>
      </c>
      <c r="CQ16" s="9"/>
      <c r="CR16" s="5" t="s">
        <v>1</v>
      </c>
      <c r="CS16" s="5" t="s">
        <v>2</v>
      </c>
      <c r="CT16" s="9"/>
      <c r="CU16" s="5" t="s">
        <v>1</v>
      </c>
      <c r="CV16" s="5" t="s">
        <v>2</v>
      </c>
      <c r="CW16" s="9"/>
      <c r="CX16" s="5" t="s">
        <v>1</v>
      </c>
      <c r="CY16" s="5" t="s">
        <v>2</v>
      </c>
    </row>
    <row r="17" spans="1:105" ht="20.100000000000001" customHeight="1" x14ac:dyDescent="0.25">
      <c r="A17" s="18" t="s">
        <v>90</v>
      </c>
      <c r="B17" s="18"/>
      <c r="C17" s="192" t="s">
        <v>3</v>
      </c>
      <c r="D17" s="192"/>
      <c r="E17" s="192"/>
      <c r="F17" s="192"/>
      <c r="G17" s="37"/>
      <c r="H17" s="6">
        <f>(100000*12%)*H7/1000</f>
        <v>63.305667418523605</v>
      </c>
      <c r="I17" s="16">
        <f>+H17/H28</f>
        <v>2.2548557817429329E-2</v>
      </c>
      <c r="J17" s="6"/>
      <c r="K17" s="6">
        <f>(100000*12%)*K7/1000</f>
        <v>63.762721676151862</v>
      </c>
      <c r="L17" s="16">
        <f>+K17/K28</f>
        <v>2.9641307474008262E-2</v>
      </c>
      <c r="M17" s="6"/>
      <c r="N17" s="6">
        <f>(100000*12%)*N7/1000</f>
        <v>65.395302401948044</v>
      </c>
      <c r="O17" s="16">
        <f>+N17/N28</f>
        <v>2.7217083235298201E-2</v>
      </c>
      <c r="P17" s="6"/>
      <c r="Q17" s="6">
        <f>(100000*12%)*Q7/1000</f>
        <v>67.069683724647533</v>
      </c>
      <c r="R17" s="16">
        <f>+Q17/Q28</f>
        <v>2.7913949434454778E-2</v>
      </c>
      <c r="S17" s="6"/>
      <c r="T17" s="6">
        <f>(100000*12%)*T7/1000</f>
        <v>68.786935906733405</v>
      </c>
      <c r="U17" s="16">
        <f>+T17/T28</f>
        <v>2.8628658195774564E-2</v>
      </c>
      <c r="V17" s="6"/>
      <c r="W17" s="6">
        <f>(100000*12%)*W7/1000</f>
        <v>70.5481566136894</v>
      </c>
      <c r="X17" s="167">
        <f>+W17/W28</f>
        <v>2.9361666360219169E-2</v>
      </c>
      <c r="Y17" s="4"/>
      <c r="Z17" s="172"/>
      <c r="AA17" s="6">
        <f>(100000*12%)*AA7/1000</f>
        <v>72.354471615626281</v>
      </c>
      <c r="AB17" s="16">
        <f>+AA17/AA28</f>
        <v>3.0113442465706203E-2</v>
      </c>
      <c r="AC17" s="6"/>
      <c r="AD17" s="6">
        <f>(100000*12%)*AD7/1000</f>
        <v>66.575183761734436</v>
      </c>
      <c r="AE17" s="16" t="e">
        <f>+AD17/AD28</f>
        <v>#REF!</v>
      </c>
      <c r="AF17" s="6"/>
      <c r="AG17" s="6">
        <f>(100000*12%)*AG7/1000</f>
        <v>67.055843273457413</v>
      </c>
      <c r="AH17" s="16" t="e">
        <f>+AG17/AG28</f>
        <v>#REF!</v>
      </c>
      <c r="AI17" s="6"/>
      <c r="AJ17" s="6">
        <f>(100000*12%)*AJ7/1000</f>
        <v>67.539973050723148</v>
      </c>
      <c r="AK17" s="16" t="e">
        <f>+AJ17/AJ28</f>
        <v>#REF!</v>
      </c>
      <c r="AL17" s="6"/>
      <c r="AM17" s="6">
        <f>(100000*12%)*AM7/1000</f>
        <v>68.027598148154752</v>
      </c>
      <c r="AN17" s="16" t="e">
        <f>+AM17/AM28</f>
        <v>#REF!</v>
      </c>
      <c r="AO17" s="6"/>
      <c r="AP17" s="6">
        <f>(100000*12%)*AP7/1000</f>
        <v>68.518743801264804</v>
      </c>
      <c r="AQ17" s="16" t="e">
        <f>+AP17/AP28</f>
        <v>#REF!</v>
      </c>
      <c r="AR17" s="6"/>
      <c r="AS17" s="6">
        <f>(100000*12%)*AS7/1000</f>
        <v>69.013435427761181</v>
      </c>
      <c r="AT17" s="16" t="e">
        <f>+AS17/AS28</f>
        <v>#REF!</v>
      </c>
      <c r="AU17" s="6"/>
      <c r="AV17" s="6">
        <f>(100000*12%)*AV7/1000</f>
        <v>69.511698628862547</v>
      </c>
      <c r="AW17" s="16" t="e">
        <f>+AV17/AV28</f>
        <v>#REF!</v>
      </c>
      <c r="AX17" s="6"/>
      <c r="AY17" s="6">
        <f>(100000*12%)*AY7/1000</f>
        <v>70.013559190623226</v>
      </c>
      <c r="AZ17" s="16" t="e">
        <f>+AY17/AY28</f>
        <v>#REF!</v>
      </c>
      <c r="BA17" s="6"/>
      <c r="BB17" s="6">
        <f>(100000*12%)*BB7/1000</f>
        <v>70.519043085267697</v>
      </c>
      <c r="BC17" s="16" t="e">
        <f>+BB17/BB28</f>
        <v>#REF!</v>
      </c>
      <c r="BD17" s="6"/>
      <c r="BE17" s="6">
        <f>(100000*12%)*BE7/1000</f>
        <v>71.028176472534724</v>
      </c>
      <c r="BF17" s="16" t="e">
        <f>+BE17/BE28</f>
        <v>#REF!</v>
      </c>
      <c r="BG17" s="6"/>
      <c r="BH17" s="6">
        <f>(100000*12%)*BH7/1000</f>
        <v>71.540985701031133</v>
      </c>
      <c r="BI17" s="16" t="e">
        <f>+BH17/BH28</f>
        <v>#REF!</v>
      </c>
      <c r="BJ17" s="6"/>
      <c r="BK17" s="6">
        <f>(100000*12%)*BK7/1000</f>
        <v>72.057497309595448</v>
      </c>
      <c r="BL17" s="16" t="e">
        <f>+BK17/BK28</f>
        <v>#REF!</v>
      </c>
      <c r="BM17" s="6"/>
      <c r="BN17" s="6">
        <f>(100000*12%)*BN7/1000</f>
        <v>72.577738028671277</v>
      </c>
      <c r="BO17" s="16" t="e">
        <f>+BN17/BN28</f>
        <v>#REF!</v>
      </c>
      <c r="BP17" s="6"/>
      <c r="BQ17" s="6">
        <f>(100000*12%)*BQ7/1000</f>
        <v>73.101734781690681</v>
      </c>
      <c r="BR17" s="16" t="e">
        <f>+BQ17/BQ28</f>
        <v>#REF!</v>
      </c>
      <c r="BS17" s="6"/>
      <c r="BT17" s="6">
        <f>(100000*12%)*BT7/1000</f>
        <v>73.629514686467544</v>
      </c>
      <c r="BU17" s="16" t="e">
        <f>+BT17/BT28</f>
        <v>#REF!</v>
      </c>
      <c r="BV17" s="6"/>
      <c r="BW17" s="6">
        <f>(100000*12%)*BW7/1000</f>
        <v>74.161105056600903</v>
      </c>
      <c r="BX17" s="16" t="e">
        <f>+BW17/BW28</f>
        <v>#REF!</v>
      </c>
      <c r="BY17" s="6"/>
      <c r="BZ17" s="6">
        <f>(100000*12%)*BZ7/1000</f>
        <v>74.696533402888576</v>
      </c>
      <c r="CA17" s="16" t="e">
        <f>+BZ17/BZ28</f>
        <v>#REF!</v>
      </c>
      <c r="CB17" s="6"/>
      <c r="CC17" s="6">
        <f>(100000*12%)*CC7/1000</f>
        <v>75.23582743475076</v>
      </c>
      <c r="CD17" s="16" t="e">
        <f>+CC17/CC28</f>
        <v>#REF!</v>
      </c>
      <c r="CE17" s="6"/>
      <c r="CF17" s="6">
        <f>(100000*12%)*CF7/1000</f>
        <v>75.779015061664182</v>
      </c>
      <c r="CG17" s="16" t="e">
        <f>+CF17/CF28</f>
        <v>#REF!</v>
      </c>
      <c r="CH17" s="6"/>
      <c r="CI17" s="6">
        <f>(100000*12%)*CI7/1000</f>
        <v>76.326124394606381</v>
      </c>
      <c r="CJ17" s="16" t="e">
        <f>+CI17/CI28</f>
        <v>#REF!</v>
      </c>
      <c r="CK17" s="6"/>
      <c r="CL17" s="6">
        <f>(100000*12%)*CL7/1000</f>
        <v>76.877183747510571</v>
      </c>
      <c r="CM17" s="16" t="e">
        <f>+CL17/CL28</f>
        <v>#REF!</v>
      </c>
      <c r="CN17" s="6"/>
      <c r="CO17" s="6">
        <f>(100000*12%)*CO7/1000</f>
        <v>77.432221638730837</v>
      </c>
      <c r="CP17" s="16" t="e">
        <f>+CO17/CO28</f>
        <v>#REF!</v>
      </c>
      <c r="CQ17" s="6"/>
      <c r="CR17" s="6">
        <f>(100000*12%)*CR7/1000</f>
        <v>77.991266792518161</v>
      </c>
      <c r="CS17" s="16" t="e">
        <f>+CR17/CR28</f>
        <v>#REF!</v>
      </c>
      <c r="CT17" s="6"/>
      <c r="CU17" s="6">
        <f>(100000*12%)*CU7/1000</f>
        <v>78.554348140506789</v>
      </c>
      <c r="CV17" s="16" t="e">
        <f>+CU17/CU28</f>
        <v>#REF!</v>
      </c>
      <c r="CW17" s="6"/>
      <c r="CX17" s="6">
        <f>(100000*12%)*CX7/1000</f>
        <v>79.121494823211634</v>
      </c>
      <c r="CY17" s="16" t="e">
        <f>+CX17/CX28</f>
        <v>#REF!</v>
      </c>
    </row>
    <row r="18" spans="1:105" s="23" customFormat="1" ht="20.100000000000001" customHeight="1" x14ac:dyDescent="0.25">
      <c r="A18" s="144" t="s">
        <v>91</v>
      </c>
      <c r="B18" s="144"/>
      <c r="C18" s="185" t="s">
        <v>4</v>
      </c>
      <c r="D18" s="185"/>
      <c r="E18" s="185"/>
      <c r="F18" s="185"/>
      <c r="G18" s="61"/>
      <c r="H18" s="59">
        <f>50*4*H8*H6/1000000</f>
        <v>41.030039859439164</v>
      </c>
      <c r="I18" s="60">
        <f>+H18/H28</f>
        <v>1.4614303327782061E-2</v>
      </c>
      <c r="J18" s="62"/>
      <c r="K18" s="59">
        <f>50*K13*K8*K6/1000000</f>
        <v>41.326268541216351</v>
      </c>
      <c r="L18" s="60">
        <f>+K18/K28</f>
        <v>1.9211297767450577E-2</v>
      </c>
      <c r="M18" s="62"/>
      <c r="N18" s="59">
        <f>50*N13*N8*N6/1000000</f>
        <v>42.500507927304405</v>
      </c>
      <c r="O18" s="60">
        <f>+N18/N28</f>
        <v>1.7688424386969989E-2</v>
      </c>
      <c r="P18" s="62"/>
      <c r="Q18" s="59">
        <f>50*Q13*Q8*Q6/1000000</f>
        <v>43.46959614830714</v>
      </c>
      <c r="R18" s="60">
        <f>+Q18/Q28</f>
        <v>1.8091752360151637E-2</v>
      </c>
      <c r="S18" s="62"/>
      <c r="T18" s="59">
        <f>50*T13*T8*T6/1000000</f>
        <v>44.582591688088392</v>
      </c>
      <c r="U18" s="60">
        <f>+T18/T28</f>
        <v>1.8554973587580958E-2</v>
      </c>
      <c r="V18" s="62"/>
      <c r="W18" s="59">
        <f>50*W13*W8*W6/1000000</f>
        <v>45.724084365670201</v>
      </c>
      <c r="X18" s="168">
        <f>+W18/W28</f>
        <v>1.9030055131317378E-2</v>
      </c>
      <c r="Y18" s="174"/>
      <c r="Z18" s="166"/>
      <c r="AA18" s="59">
        <f>50*AA13*AA8*AA6/1000000</f>
        <v>47.023282736349017</v>
      </c>
      <c r="AB18" s="60">
        <f>+AA18/AA28</f>
        <v>1.9570772719510309E-2</v>
      </c>
      <c r="AC18" s="62"/>
      <c r="AD18" s="59">
        <f>50*AD13*AD8*AD6/1000000</f>
        <v>43.149097936753989</v>
      </c>
      <c r="AE18" s="60" t="e">
        <f>+AD18/AD28</f>
        <v>#REF!</v>
      </c>
      <c r="AF18" s="62"/>
      <c r="AG18" s="59">
        <f>50*AG13*AG8*AG6/1000000</f>
        <v>43.460625794037767</v>
      </c>
      <c r="AH18" s="60" t="e">
        <f>+AG18/AG28</f>
        <v>#REF!</v>
      </c>
      <c r="AI18" s="62"/>
      <c r="AJ18" s="59">
        <f>50*AJ13*AJ8*AJ6/1000000</f>
        <v>43.774402820145568</v>
      </c>
      <c r="AK18" s="60" t="e">
        <f>+AJ18/AJ28</f>
        <v>#REF!</v>
      </c>
      <c r="AL18" s="62"/>
      <c r="AM18" s="59">
        <f>50*AM13*AM8*AM6/1000000</f>
        <v>44.211240994047351</v>
      </c>
      <c r="AN18" s="60" t="e">
        <f>+AM18/AM28</f>
        <v>#REF!</v>
      </c>
      <c r="AO18" s="62"/>
      <c r="AP18" s="59">
        <f>50*AP13*AP8*AP6/1000000</f>
        <v>44.408769450268593</v>
      </c>
      <c r="AQ18" s="60" t="e">
        <f>+AP18/AP28</f>
        <v>#REF!</v>
      </c>
      <c r="AR18" s="62"/>
      <c r="AS18" s="59">
        <f>50*AS13*AS8*AS6/1000000</f>
        <v>44.729391883945652</v>
      </c>
      <c r="AT18" s="60" t="e">
        <f>+AS18/AS28</f>
        <v>#REF!</v>
      </c>
      <c r="AU18" s="62"/>
      <c r="AV18" s="59">
        <f>50*AV13*AV8*AV6/1000000</f>
        <v>45.052329147469372</v>
      </c>
      <c r="AW18" s="60" t="e">
        <f>+AV18/AV28</f>
        <v>#REF!</v>
      </c>
      <c r="AX18" s="62"/>
      <c r="AY18" s="59">
        <f>50*AY13*AY8*AY6/1000000</f>
        <v>45.501920139622101</v>
      </c>
      <c r="AZ18" s="60" t="e">
        <f>+AY18/AY28</f>
        <v>#REF!</v>
      </c>
      <c r="BA18" s="62"/>
      <c r="BB18" s="59">
        <f>50*BB13*BB8*BB6/1000000</f>
        <v>45.705215135152585</v>
      </c>
      <c r="BC18" s="60" t="e">
        <f>+BB18/BB28</f>
        <v>#REF!</v>
      </c>
      <c r="BD18" s="62"/>
      <c r="BE18" s="59">
        <f>50*BE13*BE8*BE6/1000000</f>
        <v>46.035197647385367</v>
      </c>
      <c r="BF18" s="60" t="e">
        <f>+BE18/BE28</f>
        <v>#REF!</v>
      </c>
      <c r="BG18" s="62"/>
      <c r="BH18" s="59">
        <f>50*BH13*BH8*BH6/1000000</f>
        <v>46.367562567359961</v>
      </c>
      <c r="BI18" s="60" t="e">
        <f>+BH18/BH28</f>
        <v>#REF!</v>
      </c>
      <c r="BJ18" s="62"/>
      <c r="BK18" s="59">
        <f>50*BK13*BK8*BK6/1000000</f>
        <v>46.830278676667589</v>
      </c>
      <c r="BL18" s="60" t="e">
        <f>+BK18/BK28</f>
        <v>#REF!</v>
      </c>
      <c r="BM18" s="62"/>
      <c r="BN18" s="59">
        <f>50*BN13*BN8*BN6/1000000</f>
        <v>47.039508556748494</v>
      </c>
      <c r="BO18" s="60" t="e">
        <f>+BN18/BN28</f>
        <v>#REF!</v>
      </c>
      <c r="BP18" s="62"/>
      <c r="BQ18" s="59">
        <f>50*BQ13*BQ8*BQ6/1000000</f>
        <v>47.379124400626509</v>
      </c>
      <c r="BR18" s="60" t="e">
        <f>+BQ18/BQ28</f>
        <v>#REF!</v>
      </c>
      <c r="BS18" s="62"/>
      <c r="BT18" s="59">
        <f>50*BT13*BT8*BT6/1000000</f>
        <v>47.721192202974159</v>
      </c>
      <c r="BU18" s="60" t="e">
        <f>+BT18/BT28</f>
        <v>#REF!</v>
      </c>
      <c r="BV18" s="62"/>
      <c r="BW18" s="59">
        <f>50*BW13*BW8*BW6/1000000</f>
        <v>48.197416597034184</v>
      </c>
      <c r="BX18" s="60" t="e">
        <f>+BW18/BW28</f>
        <v>#REF!</v>
      </c>
      <c r="BY18" s="62"/>
      <c r="BZ18" s="59">
        <f>50*BZ13*BZ8*BZ6/1000000</f>
        <v>48.412754621486975</v>
      </c>
      <c r="CA18" s="60" t="e">
        <f>+BZ18/BZ28</f>
        <v>#REF!</v>
      </c>
      <c r="CB18" s="62"/>
      <c r="CC18" s="59">
        <f>50*CC13*CC8*CC6/1000000</f>
        <v>48.762285027303186</v>
      </c>
      <c r="CD18" s="60" t="e">
        <f>+CC18/CC28</f>
        <v>#REF!</v>
      </c>
      <c r="CE18" s="62"/>
      <c r="CF18" s="59">
        <f>50*CF13*CF8*CF6/1000000</f>
        <v>49.114338972743319</v>
      </c>
      <c r="CG18" s="60" t="e">
        <f>+CF18/CF28</f>
        <v>#REF!</v>
      </c>
      <c r="CH18" s="62"/>
      <c r="CI18" s="59">
        <f>50*CI13*CI8*CI6/1000000</f>
        <v>49.604466005141639</v>
      </c>
      <c r="CJ18" s="60" t="e">
        <f>+CI18/CI28</f>
        <v>#REF!</v>
      </c>
      <c r="CK18" s="62"/>
      <c r="CL18" s="59">
        <f>50*CL13*CL8*CL6/1000000</f>
        <v>49.826090491841612</v>
      </c>
      <c r="CM18" s="60" t="e">
        <f>+CL18/CL28</f>
        <v>#REF!</v>
      </c>
      <c r="CN18" s="62"/>
      <c r="CO18" s="59">
        <f>50*CO13*CO8*CO6/1000000</f>
        <v>50.185824899974612</v>
      </c>
      <c r="CP18" s="60" t="e">
        <f>+CO18/CO28</f>
        <v>#REF!</v>
      </c>
      <c r="CQ18" s="62"/>
      <c r="CR18" s="59">
        <f>50*CR13*CR8*CR6/1000000</f>
        <v>50.548156518587462</v>
      </c>
      <c r="CS18" s="60" t="e">
        <f>+CR18/CR28</f>
        <v>#REF!</v>
      </c>
      <c r="CT18" s="62"/>
      <c r="CU18" s="59">
        <f>50*CU13*CU8*CU6/1000000</f>
        <v>51.052592055456032</v>
      </c>
      <c r="CV18" s="60" t="e">
        <f>+CU18/CU28</f>
        <v>#REF!</v>
      </c>
      <c r="CW18" s="62"/>
      <c r="CX18" s="59">
        <f>50*CX13*CX8*CX6/1000000</f>
        <v>51.280686527994476</v>
      </c>
      <c r="CY18" s="60" t="e">
        <f>+CX18/CX28</f>
        <v>#REF!</v>
      </c>
    </row>
    <row r="19" spans="1:105" s="23" customFormat="1" ht="20.100000000000001" customHeight="1" x14ac:dyDescent="0.25">
      <c r="A19" s="144" t="s">
        <v>92</v>
      </c>
      <c r="B19" s="144"/>
      <c r="C19" s="185" t="s">
        <v>5</v>
      </c>
      <c r="D19" s="185"/>
      <c r="E19" s="185"/>
      <c r="F19" s="185"/>
      <c r="G19" s="61"/>
      <c r="H19" s="63">
        <f>650*4*H8*H6/1000000</f>
        <v>533.39051817270911</v>
      </c>
      <c r="I19" s="60">
        <f>+H19/H28</f>
        <v>0.18998594326116677</v>
      </c>
      <c r="J19" s="62"/>
      <c r="K19" s="63">
        <f>650*K13*K8*K6/1000000</f>
        <v>537.24149103581249</v>
      </c>
      <c r="L19" s="60">
        <f>+K19/K28</f>
        <v>0.24974687097685747</v>
      </c>
      <c r="M19" s="62"/>
      <c r="N19" s="63">
        <f>650*N13*N8*N6/1000000</f>
        <v>552.50660305495728</v>
      </c>
      <c r="O19" s="60">
        <f>+N19/N28</f>
        <v>0.22994951703060987</v>
      </c>
      <c r="P19" s="62"/>
      <c r="Q19" s="63">
        <f>650*Q13*Q8*Q6/1000000</f>
        <v>565.10474992799277</v>
      </c>
      <c r="R19" s="60">
        <f>+Q19/Q28</f>
        <v>0.23519278068197125</v>
      </c>
      <c r="S19" s="62"/>
      <c r="T19" s="63">
        <f>650*T13*T8*T6/1000000</f>
        <v>579.57369194514922</v>
      </c>
      <c r="U19" s="60">
        <f>+T19/T28</f>
        <v>0.24121465663855254</v>
      </c>
      <c r="V19" s="62"/>
      <c r="W19" s="63">
        <f>650*W13*W8*W6/1000000</f>
        <v>594.41309675371269</v>
      </c>
      <c r="X19" s="168">
        <f>+W19/W28</f>
        <v>0.24739071670712592</v>
      </c>
      <c r="Y19" s="174"/>
      <c r="Z19" s="166"/>
      <c r="AA19" s="63">
        <f>650*AA13*AA8*AA6/1000000</f>
        <v>611.30267557253728</v>
      </c>
      <c r="AB19" s="60">
        <f>+AA19/AA28</f>
        <v>0.25442004535363405</v>
      </c>
      <c r="AC19" s="62"/>
      <c r="AD19" s="63">
        <f>650*AD13*AD8*AD6/1000000</f>
        <v>560.93827317780188</v>
      </c>
      <c r="AE19" s="60" t="e">
        <f>+AD19/AD28</f>
        <v>#REF!</v>
      </c>
      <c r="AF19" s="62"/>
      <c r="AG19" s="63">
        <f>650*AG13*AG8*AG6/1000000</f>
        <v>564.98813532249108</v>
      </c>
      <c r="AH19" s="60" t="e">
        <f>+AG19/AG28</f>
        <v>#REF!</v>
      </c>
      <c r="AI19" s="62"/>
      <c r="AJ19" s="63">
        <f>650*AJ13*AJ8*AJ6/1000000</f>
        <v>569.06723666189237</v>
      </c>
      <c r="AK19" s="60" t="e">
        <f>+AJ19/AJ28</f>
        <v>#REF!</v>
      </c>
      <c r="AL19" s="62"/>
      <c r="AM19" s="63">
        <f>650*AM13*AM8*AM6/1000000</f>
        <v>574.74613292261563</v>
      </c>
      <c r="AN19" s="60" t="e">
        <f>+AM19/AM28</f>
        <v>#REF!</v>
      </c>
      <c r="AO19" s="62"/>
      <c r="AP19" s="63">
        <f>650*AP13*AP8*AP6/1000000</f>
        <v>577.31400285349173</v>
      </c>
      <c r="AQ19" s="60" t="e">
        <f>+AP19/AP28</f>
        <v>#REF!</v>
      </c>
      <c r="AR19" s="62"/>
      <c r="AS19" s="63">
        <f>650*AS13*AS8*AS6/1000000</f>
        <v>581.48209449129354</v>
      </c>
      <c r="AT19" s="60" t="e">
        <f>+AS19/AS28</f>
        <v>#REF!</v>
      </c>
      <c r="AU19" s="62"/>
      <c r="AV19" s="63">
        <f>650*AV13*AV8*AV6/1000000</f>
        <v>585.68027891710187</v>
      </c>
      <c r="AW19" s="60" t="e">
        <f>+AV19/AV28</f>
        <v>#REF!</v>
      </c>
      <c r="AX19" s="62"/>
      <c r="AY19" s="63">
        <f>650*AY13*AY8*AY6/1000000</f>
        <v>591.52496181508729</v>
      </c>
      <c r="AZ19" s="60" t="e">
        <f>+AY19/AY28</f>
        <v>#REF!</v>
      </c>
      <c r="BA19" s="62"/>
      <c r="BB19" s="63">
        <f>650*BB13*BB8*BB6/1000000</f>
        <v>594.16779675698365</v>
      </c>
      <c r="BC19" s="60" t="e">
        <f>+BB19/BB28</f>
        <v>#REF!</v>
      </c>
      <c r="BD19" s="62"/>
      <c r="BE19" s="63">
        <f>650*BE13*BE8*BE6/1000000</f>
        <v>598.45756941600973</v>
      </c>
      <c r="BF19" s="60" t="e">
        <f>+BE19/BE28</f>
        <v>#REF!</v>
      </c>
      <c r="BG19" s="62"/>
      <c r="BH19" s="63">
        <f>650*BH13*BH8*BH6/1000000</f>
        <v>602.77831337567955</v>
      </c>
      <c r="BI19" s="60" t="e">
        <f>+BH19/BH28</f>
        <v>#REF!</v>
      </c>
      <c r="BJ19" s="62"/>
      <c r="BK19" s="63">
        <f>650*BK13*BK8*BK6/1000000</f>
        <v>608.79362279667862</v>
      </c>
      <c r="BL19" s="60" t="e">
        <f>+BK19/BK28</f>
        <v>#REF!</v>
      </c>
      <c r="BM19" s="62"/>
      <c r="BN19" s="63">
        <f>650*BN13*BN8*BN6/1000000</f>
        <v>611.5136112377304</v>
      </c>
      <c r="BO19" s="60" t="e">
        <f>+BN19/BN28</f>
        <v>#REF!</v>
      </c>
      <c r="BP19" s="62"/>
      <c r="BQ19" s="63">
        <f>650*BQ13*BQ8*BQ6/1000000</f>
        <v>615.92861720814471</v>
      </c>
      <c r="BR19" s="60" t="e">
        <f>+BQ19/BQ28</f>
        <v>#REF!</v>
      </c>
      <c r="BS19" s="62"/>
      <c r="BT19" s="63">
        <f>650*BT13*BT8*BT6/1000000</f>
        <v>620.37549863866411</v>
      </c>
      <c r="BU19" s="60" t="e">
        <f>+BT19/BT28</f>
        <v>#REF!</v>
      </c>
      <c r="BV19" s="62"/>
      <c r="BW19" s="63">
        <f>650*BW13*BW8*BW6/1000000</f>
        <v>626.56641576144443</v>
      </c>
      <c r="BX19" s="60" t="e">
        <f>+BW19/BW28</f>
        <v>#REF!</v>
      </c>
      <c r="BY19" s="62"/>
      <c r="BZ19" s="63">
        <f>650*BZ13*BZ8*BZ6/1000000</f>
        <v>629.36581007933069</v>
      </c>
      <c r="CA19" s="60" t="e">
        <f>+BZ19/BZ28</f>
        <v>#REF!</v>
      </c>
      <c r="CB19" s="62"/>
      <c r="CC19" s="63">
        <f>650*CC13*CC8*CC6/1000000</f>
        <v>633.90970535494148</v>
      </c>
      <c r="CD19" s="60" t="e">
        <f>+CC19/CC28</f>
        <v>#REF!</v>
      </c>
      <c r="CE19" s="62"/>
      <c r="CF19" s="63">
        <f>650*CF13*CF8*CF6/1000000</f>
        <v>638.48640664566312</v>
      </c>
      <c r="CG19" s="60" t="e">
        <f>+CF19/CF28</f>
        <v>#REF!</v>
      </c>
      <c r="CH19" s="62"/>
      <c r="CI19" s="63">
        <f>650*CI13*CI8*CI6/1000000</f>
        <v>644.85805806684141</v>
      </c>
      <c r="CJ19" s="60" t="e">
        <f>+CI19/CI28</f>
        <v>#REF!</v>
      </c>
      <c r="CK19" s="62"/>
      <c r="CL19" s="63">
        <f>650*CL13*CL8*CL6/1000000</f>
        <v>647.73917639394108</v>
      </c>
      <c r="CM19" s="60" t="e">
        <f>+CL19/CL28</f>
        <v>#REF!</v>
      </c>
      <c r="CN19" s="62"/>
      <c r="CO19" s="63">
        <f>650*CO13*CO8*CO6/1000000</f>
        <v>652.41572369967002</v>
      </c>
      <c r="CP19" s="60" t="e">
        <f>+CO19/CO28</f>
        <v>#REF!</v>
      </c>
      <c r="CQ19" s="62"/>
      <c r="CR19" s="63">
        <f>650*CR13*CR8*CR6/1000000</f>
        <v>657.126034741637</v>
      </c>
      <c r="CS19" s="60" t="e">
        <f>+CR19/CR28</f>
        <v>#REF!</v>
      </c>
      <c r="CT19" s="62"/>
      <c r="CU19" s="63">
        <f>650*CU13*CU8*CU6/1000000</f>
        <v>663.68369672092854</v>
      </c>
      <c r="CV19" s="60" t="e">
        <f>+CU19/CU28</f>
        <v>#REF!</v>
      </c>
      <c r="CW19" s="62"/>
      <c r="CX19" s="63">
        <f>650*CX13*CX8*CX6/1000000</f>
        <v>666.64892486392819</v>
      </c>
      <c r="CY19" s="60" t="e">
        <f>+CX19/CX28</f>
        <v>#REF!</v>
      </c>
    </row>
    <row r="20" spans="1:105" s="23" customFormat="1" ht="20.100000000000001" customHeight="1" x14ac:dyDescent="0.25">
      <c r="A20" s="144" t="s">
        <v>93</v>
      </c>
      <c r="B20" s="144"/>
      <c r="C20" s="185" t="s">
        <v>6</v>
      </c>
      <c r="D20" s="185"/>
      <c r="E20" s="185"/>
      <c r="F20" s="185"/>
      <c r="G20" s="61"/>
      <c r="H20" s="63">
        <f>26.7</f>
        <v>26.7</v>
      </c>
      <c r="I20" s="60">
        <f>+H20/H28</f>
        <v>9.5101515910912069E-3</v>
      </c>
      <c r="J20" s="62"/>
      <c r="K20" s="63">
        <f>24.81355084+169</f>
        <v>193.81355084</v>
      </c>
      <c r="L20" s="60">
        <f>+K20/K28</f>
        <v>9.009789579334157E-2</v>
      </c>
      <c r="M20" s="62"/>
      <c r="N20" s="63">
        <f>18.3972455+169</f>
        <v>187.3972455</v>
      </c>
      <c r="O20" s="60">
        <f>+N20/N28</f>
        <v>7.7993468055087334E-2</v>
      </c>
      <c r="P20" s="62"/>
      <c r="Q20" s="63">
        <f>16.1114707+169</f>
        <v>185.11147070000001</v>
      </c>
      <c r="R20" s="60">
        <f>+Q20/Q28</f>
        <v>7.704214401951115E-2</v>
      </c>
      <c r="S20" s="62"/>
      <c r="T20" s="63">
        <f>15.77515634+169</f>
        <v>184.77515634</v>
      </c>
      <c r="U20" s="60">
        <f>+T20/T28</f>
        <v>7.6902172254061013E-2</v>
      </c>
      <c r="V20" s="62"/>
      <c r="W20" s="63">
        <f>15.41982394+169</f>
        <v>184.41982394000001</v>
      </c>
      <c r="X20" s="168">
        <f>+W20/W28</f>
        <v>7.6754285308794579E-2</v>
      </c>
      <c r="Y20" s="174"/>
      <c r="Z20" s="166"/>
      <c r="AA20" s="63">
        <f>15.0443975+169</f>
        <v>184.0443975</v>
      </c>
      <c r="AB20" s="60">
        <f>+AA20/AA28</f>
        <v>7.6598035359778244E-2</v>
      </c>
      <c r="AC20" s="62"/>
      <c r="AD20" s="63">
        <f>17.2</f>
        <v>17.2</v>
      </c>
      <c r="AE20" s="60" t="e">
        <f>+AD20/AD28</f>
        <v>#REF!</v>
      </c>
      <c r="AF20" s="62"/>
      <c r="AG20" s="63">
        <f>17.2</f>
        <v>17.2</v>
      </c>
      <c r="AH20" s="60" t="e">
        <f>+AG20/AG28</f>
        <v>#REF!</v>
      </c>
      <c r="AI20" s="62"/>
      <c r="AJ20" s="63">
        <f>17.2</f>
        <v>17.2</v>
      </c>
      <c r="AK20" s="60" t="e">
        <f>+AJ20/AJ28</f>
        <v>#REF!</v>
      </c>
      <c r="AL20" s="62"/>
      <c r="AM20" s="63">
        <f>17.2</f>
        <v>17.2</v>
      </c>
      <c r="AN20" s="60" t="e">
        <f>+AM20/AM28</f>
        <v>#REF!</v>
      </c>
      <c r="AO20" s="62"/>
      <c r="AP20" s="63">
        <f>17.2</f>
        <v>17.2</v>
      </c>
      <c r="AQ20" s="60" t="e">
        <f>+AP20/AP28</f>
        <v>#REF!</v>
      </c>
      <c r="AR20" s="62"/>
      <c r="AS20" s="63">
        <f>17.2</f>
        <v>17.2</v>
      </c>
      <c r="AT20" s="60" t="e">
        <f>+AS20/AS28</f>
        <v>#REF!</v>
      </c>
      <c r="AU20" s="62"/>
      <c r="AV20" s="63">
        <v>0</v>
      </c>
      <c r="AW20" s="60" t="e">
        <f>+AV20/AV28</f>
        <v>#REF!</v>
      </c>
      <c r="AX20" s="62"/>
      <c r="AY20" s="63">
        <v>0</v>
      </c>
      <c r="AZ20" s="60" t="e">
        <f>+AY20/AY28</f>
        <v>#REF!</v>
      </c>
      <c r="BA20" s="62"/>
      <c r="BB20" s="63">
        <v>0</v>
      </c>
      <c r="BC20" s="60" t="e">
        <f>+BB20/BB28</f>
        <v>#REF!</v>
      </c>
      <c r="BD20" s="62"/>
      <c r="BE20" s="63">
        <v>0</v>
      </c>
      <c r="BF20" s="60" t="e">
        <f>+BE20/BE28</f>
        <v>#REF!</v>
      </c>
      <c r="BG20" s="62"/>
      <c r="BH20" s="63">
        <v>0</v>
      </c>
      <c r="BI20" s="60" t="e">
        <f>+BH20/BH28</f>
        <v>#REF!</v>
      </c>
      <c r="BJ20" s="62"/>
      <c r="BK20" s="63">
        <v>0</v>
      </c>
      <c r="BL20" s="60" t="e">
        <f>+BK20/BK28</f>
        <v>#REF!</v>
      </c>
      <c r="BM20" s="62"/>
      <c r="BN20" s="63">
        <v>0</v>
      </c>
      <c r="BO20" s="60" t="e">
        <f>+BN20/BN28</f>
        <v>#REF!</v>
      </c>
      <c r="BP20" s="62"/>
      <c r="BQ20" s="63">
        <v>0</v>
      </c>
      <c r="BR20" s="60" t="e">
        <f>+BQ20/BQ28</f>
        <v>#REF!</v>
      </c>
      <c r="BS20" s="62"/>
      <c r="BT20" s="63">
        <v>0</v>
      </c>
      <c r="BU20" s="60" t="e">
        <f>+BT20/BT28</f>
        <v>#REF!</v>
      </c>
      <c r="BV20" s="62"/>
      <c r="BW20" s="63">
        <v>0</v>
      </c>
      <c r="BX20" s="60" t="e">
        <f>+BW20/BW28</f>
        <v>#REF!</v>
      </c>
      <c r="BY20" s="62"/>
      <c r="BZ20" s="63">
        <v>0</v>
      </c>
      <c r="CA20" s="60" t="e">
        <f>+BZ20/BZ28</f>
        <v>#REF!</v>
      </c>
      <c r="CB20" s="62"/>
      <c r="CC20" s="63">
        <v>0</v>
      </c>
      <c r="CD20" s="60" t="e">
        <f>+CC20/CC28</f>
        <v>#REF!</v>
      </c>
      <c r="CE20" s="62"/>
      <c r="CF20" s="63">
        <v>0</v>
      </c>
      <c r="CG20" s="60" t="e">
        <f>+CF20/CF28</f>
        <v>#REF!</v>
      </c>
      <c r="CH20" s="62"/>
      <c r="CI20" s="63">
        <v>0</v>
      </c>
      <c r="CJ20" s="60" t="e">
        <f>+CI20/CI28</f>
        <v>#REF!</v>
      </c>
      <c r="CK20" s="62"/>
      <c r="CL20" s="63">
        <v>0</v>
      </c>
      <c r="CM20" s="60" t="e">
        <f>+CL20/CL28</f>
        <v>#REF!</v>
      </c>
      <c r="CN20" s="62"/>
      <c r="CO20" s="63">
        <v>0</v>
      </c>
      <c r="CP20" s="60" t="e">
        <f>+CO20/CO28</f>
        <v>#REF!</v>
      </c>
      <c r="CQ20" s="62"/>
      <c r="CR20" s="63">
        <v>0</v>
      </c>
      <c r="CS20" s="60" t="e">
        <f>+CR20/CR28</f>
        <v>#REF!</v>
      </c>
      <c r="CT20" s="62"/>
      <c r="CU20" s="63">
        <v>0</v>
      </c>
      <c r="CV20" s="60" t="e">
        <f>+CU20/CU28</f>
        <v>#REF!</v>
      </c>
      <c r="CW20" s="62"/>
      <c r="CX20" s="63">
        <v>0</v>
      </c>
      <c r="CY20" s="60" t="e">
        <f>+CX20/CX28</f>
        <v>#REF!</v>
      </c>
      <c r="DA20" s="154"/>
    </row>
    <row r="21" spans="1:105" s="23" customFormat="1" ht="19.7" customHeight="1" x14ac:dyDescent="0.25">
      <c r="A21" s="144" t="s">
        <v>94</v>
      </c>
      <c r="B21" s="144"/>
      <c r="C21" s="185" t="s">
        <v>101</v>
      </c>
      <c r="D21" s="185"/>
      <c r="E21" s="185"/>
      <c r="F21" s="185"/>
      <c r="G21" s="61"/>
      <c r="H21" s="63">
        <f>+H22+H23+H24</f>
        <v>2170.4</v>
      </c>
      <c r="I21" s="60">
        <f>+H21/H28</f>
        <v>0.77306490686533169</v>
      </c>
      <c r="J21" s="62"/>
      <c r="K21" s="63">
        <f>+K22+K23+K24</f>
        <v>1315</v>
      </c>
      <c r="L21" s="60">
        <f>+K21/K28</f>
        <v>0.61130262798834223</v>
      </c>
      <c r="M21" s="62"/>
      <c r="N21" s="63">
        <f>+N22+N23+N24</f>
        <v>1554.9303411157903</v>
      </c>
      <c r="O21" s="60">
        <f>+N21/N28</f>
        <v>0.64715150729203463</v>
      </c>
      <c r="P21" s="62"/>
      <c r="Q21" s="63">
        <f>+Q22+Q23+Q24</f>
        <v>1541.9744994990524</v>
      </c>
      <c r="R21" s="60">
        <f>+Q21/Q28</f>
        <v>0.6417593735039111</v>
      </c>
      <c r="S21" s="62"/>
      <c r="T21" s="63">
        <f>+T22+T23+T24</f>
        <v>1694.0116241200287</v>
      </c>
      <c r="U21" s="60">
        <f>+T21/T28</f>
        <v>0.70503619804140671</v>
      </c>
      <c r="V21" s="62"/>
      <c r="W21" s="63">
        <f>+W22+W23+W24</f>
        <v>1676.6248383269278</v>
      </c>
      <c r="X21" s="168">
        <f>+W21/W28</f>
        <v>0.69779993520991868</v>
      </c>
      <c r="Y21" s="174"/>
      <c r="Z21" s="166"/>
      <c r="AA21" s="63">
        <f>+AA22+AA23+AA24</f>
        <v>1658.0051725754879</v>
      </c>
      <c r="AB21" s="60">
        <f>+AA21/AA28</f>
        <v>0.69005055606559518</v>
      </c>
      <c r="AC21" s="62"/>
      <c r="AD21" s="63">
        <v>950</v>
      </c>
      <c r="AE21" s="60" t="e">
        <f>+AD21/AD28</f>
        <v>#REF!</v>
      </c>
      <c r="AF21" s="62"/>
      <c r="AG21" s="63">
        <v>950</v>
      </c>
      <c r="AH21" s="60" t="e">
        <f>+AG21/AG28</f>
        <v>#REF!</v>
      </c>
      <c r="AI21" s="62"/>
      <c r="AJ21" s="63">
        <v>950</v>
      </c>
      <c r="AK21" s="60" t="e">
        <f>+AJ21/AJ28</f>
        <v>#REF!</v>
      </c>
      <c r="AL21" s="62"/>
      <c r="AM21" s="63">
        <v>950</v>
      </c>
      <c r="AN21" s="60" t="e">
        <f>+AM21/AM28</f>
        <v>#REF!</v>
      </c>
      <c r="AO21" s="62"/>
      <c r="AP21" s="63">
        <v>950</v>
      </c>
      <c r="AQ21" s="60" t="e">
        <f>+AP21/AP28</f>
        <v>#REF!</v>
      </c>
      <c r="AR21" s="62"/>
      <c r="AS21" s="63">
        <v>950</v>
      </c>
      <c r="AT21" s="60" t="e">
        <f>+AS21/AS28</f>
        <v>#REF!</v>
      </c>
      <c r="AU21" s="62"/>
      <c r="AV21" s="63">
        <v>950</v>
      </c>
      <c r="AW21" s="60" t="e">
        <f>+AV21/AV28</f>
        <v>#REF!</v>
      </c>
      <c r="AX21" s="62"/>
      <c r="AY21" s="63">
        <v>950</v>
      </c>
      <c r="AZ21" s="60" t="e">
        <f>+AY21/AY28</f>
        <v>#REF!</v>
      </c>
      <c r="BA21" s="62"/>
      <c r="BB21" s="63">
        <v>950</v>
      </c>
      <c r="BC21" s="60" t="e">
        <f>+BB21/BB28</f>
        <v>#REF!</v>
      </c>
      <c r="BD21" s="62"/>
      <c r="BE21" s="63">
        <v>950</v>
      </c>
      <c r="BF21" s="60" t="e">
        <f>+BE21/BE28</f>
        <v>#REF!</v>
      </c>
      <c r="BG21" s="62"/>
      <c r="BH21" s="63">
        <v>950</v>
      </c>
      <c r="BI21" s="60" t="e">
        <f>+BH21/BH28</f>
        <v>#REF!</v>
      </c>
      <c r="BJ21" s="62"/>
      <c r="BK21" s="63">
        <v>950</v>
      </c>
      <c r="BL21" s="60" t="e">
        <f>+BK21/BK28</f>
        <v>#REF!</v>
      </c>
      <c r="BM21" s="62"/>
      <c r="BN21" s="63">
        <v>950</v>
      </c>
      <c r="BO21" s="60" t="e">
        <f>+BN21/BN28</f>
        <v>#REF!</v>
      </c>
      <c r="BP21" s="62"/>
      <c r="BQ21" s="63">
        <v>950</v>
      </c>
      <c r="BR21" s="60" t="e">
        <f>+BQ21/BQ28</f>
        <v>#REF!</v>
      </c>
      <c r="BS21" s="62"/>
      <c r="BT21" s="63">
        <v>950</v>
      </c>
      <c r="BU21" s="60" t="e">
        <f>+BT21/BT28</f>
        <v>#REF!</v>
      </c>
      <c r="BV21" s="62"/>
      <c r="BW21" s="63">
        <v>950</v>
      </c>
      <c r="BX21" s="60" t="e">
        <f>+BW21/BW28</f>
        <v>#REF!</v>
      </c>
      <c r="BY21" s="62"/>
      <c r="BZ21" s="63">
        <v>950</v>
      </c>
      <c r="CA21" s="60" t="e">
        <f>+BZ21/BZ28</f>
        <v>#REF!</v>
      </c>
      <c r="CB21" s="62"/>
      <c r="CC21" s="63">
        <v>950</v>
      </c>
      <c r="CD21" s="60" t="e">
        <f>+CC21/CC28</f>
        <v>#REF!</v>
      </c>
      <c r="CE21" s="62"/>
      <c r="CF21" s="63">
        <v>950</v>
      </c>
      <c r="CG21" s="60" t="e">
        <f>+CF21/CF28</f>
        <v>#REF!</v>
      </c>
      <c r="CH21" s="62"/>
      <c r="CI21" s="63">
        <v>950</v>
      </c>
      <c r="CJ21" s="60" t="e">
        <f>+CI21/CI28</f>
        <v>#REF!</v>
      </c>
      <c r="CK21" s="62"/>
      <c r="CL21" s="63">
        <v>950</v>
      </c>
      <c r="CM21" s="60" t="e">
        <f>+CL21/CL28</f>
        <v>#REF!</v>
      </c>
      <c r="CN21" s="62"/>
      <c r="CO21" s="63">
        <v>950</v>
      </c>
      <c r="CP21" s="60" t="e">
        <f>+CO21/CO28</f>
        <v>#REF!</v>
      </c>
      <c r="CQ21" s="62"/>
      <c r="CR21" s="63">
        <v>950</v>
      </c>
      <c r="CS21" s="60" t="e">
        <f>+CR21/CR28</f>
        <v>#REF!</v>
      </c>
      <c r="CT21" s="62"/>
      <c r="CU21" s="63">
        <v>950</v>
      </c>
      <c r="CV21" s="60" t="e">
        <f>+CU21/CU28</f>
        <v>#REF!</v>
      </c>
      <c r="CW21" s="62"/>
      <c r="CX21" s="63">
        <v>950</v>
      </c>
      <c r="CY21" s="60" t="e">
        <f>+CX21/CX28</f>
        <v>#REF!</v>
      </c>
    </row>
    <row r="22" spans="1:105" s="23" customFormat="1" ht="19.7" customHeight="1" x14ac:dyDescent="0.25">
      <c r="A22" s="144"/>
      <c r="B22" s="144"/>
      <c r="C22" s="193" t="s">
        <v>99</v>
      </c>
      <c r="D22" s="194"/>
      <c r="E22" s="194"/>
      <c r="F22" s="195"/>
      <c r="G22" s="61"/>
      <c r="H22" s="161">
        <v>870.4</v>
      </c>
      <c r="I22" s="65">
        <v>0.31002381816051638</v>
      </c>
      <c r="J22" s="62"/>
      <c r="K22" s="161">
        <v>960</v>
      </c>
      <c r="L22" s="65">
        <v>0.44550963121434178</v>
      </c>
      <c r="M22" s="62"/>
      <c r="N22" s="161">
        <v>993.4</v>
      </c>
      <c r="O22" s="65">
        <v>0.44992876364057316</v>
      </c>
      <c r="P22" s="62"/>
      <c r="Q22" s="161">
        <v>1011.3</v>
      </c>
      <c r="R22" s="65">
        <v>0.4054339221397506</v>
      </c>
      <c r="S22" s="62"/>
      <c r="T22" s="161">
        <v>1030</v>
      </c>
      <c r="U22" s="65">
        <v>0.42519317353948682</v>
      </c>
      <c r="V22" s="62"/>
      <c r="W22" s="161">
        <v>1058.5</v>
      </c>
      <c r="X22" s="169">
        <v>0.44690246025311714</v>
      </c>
      <c r="Y22" s="174"/>
      <c r="Z22" s="166"/>
      <c r="AA22" s="161">
        <v>1094.3</v>
      </c>
      <c r="AB22" s="65"/>
      <c r="AC22" s="62"/>
      <c r="AD22" s="161"/>
      <c r="AE22" s="65"/>
      <c r="AF22" s="62"/>
      <c r="AG22" s="161"/>
      <c r="AH22" s="65"/>
      <c r="AI22" s="62"/>
      <c r="AJ22" s="161"/>
      <c r="AK22" s="65"/>
      <c r="AL22" s="62"/>
      <c r="AM22" s="161"/>
      <c r="AN22" s="65"/>
      <c r="AO22" s="62"/>
      <c r="AP22" s="161"/>
      <c r="AQ22" s="65"/>
      <c r="AR22" s="62"/>
      <c r="AS22" s="161"/>
      <c r="AT22" s="65"/>
      <c r="AU22" s="62"/>
      <c r="AV22" s="161"/>
      <c r="AW22" s="65"/>
      <c r="AX22" s="62"/>
      <c r="AY22" s="161"/>
      <c r="AZ22" s="65"/>
      <c r="BA22" s="62"/>
      <c r="BB22" s="161"/>
      <c r="BC22" s="65"/>
      <c r="BD22" s="62"/>
      <c r="BE22" s="161"/>
      <c r="BF22" s="65"/>
      <c r="BG22" s="62"/>
      <c r="BH22" s="161"/>
      <c r="BI22" s="65"/>
      <c r="BJ22" s="62"/>
      <c r="BK22" s="161"/>
      <c r="BL22" s="65"/>
      <c r="BM22" s="62"/>
      <c r="BN22" s="161"/>
      <c r="BO22" s="65"/>
      <c r="BP22" s="62"/>
      <c r="BQ22" s="161"/>
      <c r="BR22" s="65"/>
      <c r="BS22" s="62"/>
      <c r="BT22" s="161"/>
      <c r="BU22" s="65"/>
      <c r="BV22" s="62"/>
      <c r="BW22" s="161"/>
      <c r="BX22" s="65"/>
      <c r="BY22" s="62"/>
      <c r="BZ22" s="161"/>
      <c r="CA22" s="65"/>
      <c r="CB22" s="62"/>
      <c r="CC22" s="161"/>
      <c r="CD22" s="65"/>
      <c r="CE22" s="62"/>
      <c r="CF22" s="161"/>
      <c r="CG22" s="65"/>
      <c r="CH22" s="62"/>
      <c r="CI22" s="161"/>
      <c r="CJ22" s="65"/>
      <c r="CK22" s="62"/>
      <c r="CL22" s="161"/>
      <c r="CM22" s="65"/>
      <c r="CN22" s="62"/>
      <c r="CO22" s="161"/>
      <c r="CP22" s="65"/>
      <c r="CQ22" s="62"/>
      <c r="CR22" s="161"/>
      <c r="CS22" s="65"/>
      <c r="CT22" s="62"/>
      <c r="CU22" s="161"/>
      <c r="CV22" s="65"/>
      <c r="CW22" s="62"/>
      <c r="CX22" s="161"/>
      <c r="CY22" s="65"/>
    </row>
    <row r="23" spans="1:105" s="23" customFormat="1" ht="20.100000000000001" customHeight="1" x14ac:dyDescent="0.25">
      <c r="A23" s="144"/>
      <c r="B23" s="144"/>
      <c r="C23" s="193" t="s">
        <v>100</v>
      </c>
      <c r="D23" s="194"/>
      <c r="E23" s="194"/>
      <c r="F23" s="195"/>
      <c r="G23" s="52"/>
      <c r="H23" s="53">
        <v>1300</v>
      </c>
      <c r="I23" s="54">
        <f>+H23/H28</f>
        <v>0.46304108870481536</v>
      </c>
      <c r="J23" s="55"/>
      <c r="K23" s="53">
        <v>200</v>
      </c>
      <c r="L23" s="54">
        <f>+K23/K28</f>
        <v>9.2973783724462689E-2</v>
      </c>
      <c r="M23" s="55"/>
      <c r="N23" s="53">
        <v>200</v>
      </c>
      <c r="O23" s="54">
        <f>+N23/N28</f>
        <v>8.323864936967533E-2</v>
      </c>
      <c r="P23" s="55"/>
      <c r="Q23" s="53">
        <v>200</v>
      </c>
      <c r="R23" s="54">
        <f>+Q23/Q28</f>
        <v>8.323864936967533E-2</v>
      </c>
      <c r="S23" s="55"/>
      <c r="T23" s="53">
        <v>200</v>
      </c>
      <c r="U23" s="54">
        <f>+T23/T28</f>
        <v>8.3238649369675344E-2</v>
      </c>
      <c r="V23" s="55"/>
      <c r="W23" s="53">
        <v>200</v>
      </c>
      <c r="X23" s="170">
        <f>+W23/W28</f>
        <v>8.323864936967533E-2</v>
      </c>
      <c r="Y23" s="175"/>
      <c r="Z23" s="173"/>
      <c r="AA23" s="53">
        <v>200</v>
      </c>
      <c r="AB23" s="54">
        <f>+AA23/AA28</f>
        <v>8.3238649369675316E-2</v>
      </c>
      <c r="AC23" s="55"/>
      <c r="AD23" s="53">
        <v>200</v>
      </c>
      <c r="AE23" s="54" t="e">
        <f>+AD23/AD28</f>
        <v>#REF!</v>
      </c>
      <c r="AF23" s="55"/>
      <c r="AG23" s="53">
        <v>200</v>
      </c>
      <c r="AH23" s="54" t="e">
        <f>+AG23/AG28</f>
        <v>#REF!</v>
      </c>
      <c r="AI23" s="55"/>
      <c r="AJ23" s="53">
        <v>200</v>
      </c>
      <c r="AK23" s="54" t="e">
        <f>+AJ23/AJ28</f>
        <v>#REF!</v>
      </c>
      <c r="AL23" s="55"/>
      <c r="AM23" s="53">
        <v>200</v>
      </c>
      <c r="AN23" s="54" t="e">
        <f>+AM23/AM28</f>
        <v>#REF!</v>
      </c>
      <c r="AO23" s="55"/>
      <c r="AP23" s="53">
        <v>200</v>
      </c>
      <c r="AQ23" s="54" t="e">
        <f>+AP23/AP28</f>
        <v>#REF!</v>
      </c>
      <c r="AR23" s="55"/>
      <c r="AS23" s="53">
        <v>200</v>
      </c>
      <c r="AT23" s="54" t="e">
        <f>+AS23/AS28</f>
        <v>#REF!</v>
      </c>
      <c r="AU23" s="55"/>
      <c r="AV23" s="53">
        <v>200</v>
      </c>
      <c r="AW23" s="54" t="e">
        <f>+AV23/AV28</f>
        <v>#REF!</v>
      </c>
      <c r="AX23" s="55"/>
      <c r="AY23" s="53">
        <v>200</v>
      </c>
      <c r="AZ23" s="54" t="e">
        <f>+AY23/AY28</f>
        <v>#REF!</v>
      </c>
      <c r="BA23" s="55"/>
      <c r="BB23" s="53">
        <v>200</v>
      </c>
      <c r="BC23" s="54" t="e">
        <f>+BB23/BB28</f>
        <v>#REF!</v>
      </c>
      <c r="BD23" s="55"/>
      <c r="BE23" s="53">
        <v>200</v>
      </c>
      <c r="BF23" s="54" t="e">
        <f>+BE23/BE28</f>
        <v>#REF!</v>
      </c>
      <c r="BG23" s="55"/>
      <c r="BH23" s="53">
        <v>200</v>
      </c>
      <c r="BI23" s="54" t="e">
        <f>+BH23/BH28</f>
        <v>#REF!</v>
      </c>
      <c r="BJ23" s="55"/>
      <c r="BK23" s="53">
        <v>200</v>
      </c>
      <c r="BL23" s="54" t="e">
        <f>+BK23/BK28</f>
        <v>#REF!</v>
      </c>
      <c r="BM23" s="55"/>
      <c r="BN23" s="53">
        <v>200</v>
      </c>
      <c r="BO23" s="54" t="e">
        <f>+BN23/BN28</f>
        <v>#REF!</v>
      </c>
      <c r="BP23" s="55"/>
      <c r="BQ23" s="53">
        <v>200</v>
      </c>
      <c r="BR23" s="54" t="e">
        <f>+BQ23/BQ28</f>
        <v>#REF!</v>
      </c>
      <c r="BS23" s="55"/>
      <c r="BT23" s="53">
        <v>200</v>
      </c>
      <c r="BU23" s="54" t="e">
        <f>+BT23/BT28</f>
        <v>#REF!</v>
      </c>
      <c r="BV23" s="55"/>
      <c r="BW23" s="53">
        <v>200</v>
      </c>
      <c r="BX23" s="54" t="e">
        <f>+BW23/BW28</f>
        <v>#REF!</v>
      </c>
      <c r="BY23" s="55"/>
      <c r="BZ23" s="53">
        <v>200</v>
      </c>
      <c r="CA23" s="54" t="e">
        <f>+BZ23/BZ28</f>
        <v>#REF!</v>
      </c>
      <c r="CB23" s="55"/>
      <c r="CC23" s="53">
        <v>200</v>
      </c>
      <c r="CD23" s="54" t="e">
        <f>+CC23/CC28</f>
        <v>#REF!</v>
      </c>
      <c r="CE23" s="55"/>
      <c r="CF23" s="53">
        <v>200</v>
      </c>
      <c r="CG23" s="54" t="e">
        <f>+CF23/CF28</f>
        <v>#REF!</v>
      </c>
      <c r="CH23" s="55"/>
      <c r="CI23" s="53">
        <v>200</v>
      </c>
      <c r="CJ23" s="54" t="e">
        <f>+CI23/CI28</f>
        <v>#REF!</v>
      </c>
      <c r="CK23" s="55"/>
      <c r="CL23" s="53">
        <v>200</v>
      </c>
      <c r="CM23" s="54" t="e">
        <f>+CL23/CL28</f>
        <v>#REF!</v>
      </c>
      <c r="CN23" s="55"/>
      <c r="CO23" s="53">
        <v>200</v>
      </c>
      <c r="CP23" s="54" t="e">
        <f>+CO23/CO28</f>
        <v>#REF!</v>
      </c>
      <c r="CQ23" s="55"/>
      <c r="CR23" s="53">
        <v>200</v>
      </c>
      <c r="CS23" s="54" t="e">
        <f>+CR23/CR28</f>
        <v>#REF!</v>
      </c>
      <c r="CT23" s="55"/>
      <c r="CU23" s="53">
        <v>200</v>
      </c>
      <c r="CV23" s="54" t="e">
        <f>+CU23/CU28</f>
        <v>#REF!</v>
      </c>
      <c r="CW23" s="55"/>
      <c r="CX23" s="53">
        <v>200</v>
      </c>
      <c r="CY23" s="54" t="e">
        <f>+CX23/CX28</f>
        <v>#REF!</v>
      </c>
    </row>
    <row r="24" spans="1:105" s="23" customFormat="1" ht="20.100000000000001" customHeight="1" x14ac:dyDescent="0.25">
      <c r="A24" s="144"/>
      <c r="B24" s="144"/>
      <c r="C24" s="193" t="s">
        <v>102</v>
      </c>
      <c r="D24" s="194"/>
      <c r="E24" s="194"/>
      <c r="F24" s="195"/>
      <c r="G24" s="52"/>
      <c r="H24" s="53"/>
      <c r="I24" s="54">
        <f>+H24/H28</f>
        <v>0</v>
      </c>
      <c r="J24" s="55"/>
      <c r="K24" s="53">
        <v>155</v>
      </c>
      <c r="L24" s="54">
        <f>+K24/K28</f>
        <v>7.2054682386458582E-2</v>
      </c>
      <c r="M24" s="55"/>
      <c r="N24" s="53">
        <v>361.53034111579018</v>
      </c>
      <c r="O24" s="54">
        <f>+N24/N28</f>
        <v>0.15046648650318187</v>
      </c>
      <c r="P24" s="55"/>
      <c r="Q24" s="53">
        <v>330.6744994990525</v>
      </c>
      <c r="R24" s="54">
        <f>+Q24/Q28</f>
        <v>0.13762449359647255</v>
      </c>
      <c r="S24" s="55"/>
      <c r="T24" s="53">
        <v>464.01162412002873</v>
      </c>
      <c r="U24" s="54">
        <f>+T24/T28</f>
        <v>0.19311850441790332</v>
      </c>
      <c r="V24" s="55"/>
      <c r="W24" s="53">
        <v>418.12483832692783</v>
      </c>
      <c r="X24" s="170">
        <f>+W24/W28</f>
        <v>0.17402073405123664</v>
      </c>
      <c r="Y24" s="175"/>
      <c r="Z24" s="173"/>
      <c r="AA24" s="53">
        <v>363.70517257548789</v>
      </c>
      <c r="AB24" s="54">
        <f>+AA24/AA28</f>
        <v>0.15137163666974143</v>
      </c>
      <c r="AC24" s="55"/>
      <c r="AD24" s="53">
        <v>400</v>
      </c>
      <c r="AE24" s="54" t="e">
        <f>+AD24/AD28</f>
        <v>#REF!</v>
      </c>
      <c r="AF24" s="55"/>
      <c r="AG24" s="53">
        <v>400</v>
      </c>
      <c r="AH24" s="54" t="e">
        <f>+AG24/AG28</f>
        <v>#REF!</v>
      </c>
      <c r="AI24" s="55"/>
      <c r="AJ24" s="53">
        <v>400</v>
      </c>
      <c r="AK24" s="54" t="e">
        <f>+AJ24/AJ28</f>
        <v>#REF!</v>
      </c>
      <c r="AL24" s="55"/>
      <c r="AM24" s="53">
        <v>400</v>
      </c>
      <c r="AN24" s="54" t="e">
        <f>+AM24/AM28</f>
        <v>#REF!</v>
      </c>
      <c r="AO24" s="55"/>
      <c r="AP24" s="53">
        <v>400</v>
      </c>
      <c r="AQ24" s="54" t="e">
        <f>+AP24/AP28</f>
        <v>#REF!</v>
      </c>
      <c r="AR24" s="55"/>
      <c r="AS24" s="53">
        <v>400</v>
      </c>
      <c r="AT24" s="54" t="e">
        <f>+AS24/AS28</f>
        <v>#REF!</v>
      </c>
      <c r="AU24" s="55"/>
      <c r="AV24" s="53">
        <v>400</v>
      </c>
      <c r="AW24" s="54" t="e">
        <f>+AV24/AV28</f>
        <v>#REF!</v>
      </c>
      <c r="AX24" s="55"/>
      <c r="AY24" s="53">
        <v>400</v>
      </c>
      <c r="AZ24" s="54" t="e">
        <f>+AY24/AY28</f>
        <v>#REF!</v>
      </c>
      <c r="BA24" s="55"/>
      <c r="BB24" s="53">
        <v>400</v>
      </c>
      <c r="BC24" s="54" t="e">
        <f>+BB24/BB28</f>
        <v>#REF!</v>
      </c>
      <c r="BD24" s="55"/>
      <c r="BE24" s="53">
        <v>400</v>
      </c>
      <c r="BF24" s="54" t="e">
        <f>+BE24/BE28</f>
        <v>#REF!</v>
      </c>
      <c r="BG24" s="55"/>
      <c r="BH24" s="53">
        <v>400</v>
      </c>
      <c r="BI24" s="54" t="e">
        <f>+BH24/BH28</f>
        <v>#REF!</v>
      </c>
      <c r="BJ24" s="55"/>
      <c r="BK24" s="53">
        <v>400</v>
      </c>
      <c r="BL24" s="54" t="e">
        <f>+BK24/BK28</f>
        <v>#REF!</v>
      </c>
      <c r="BM24" s="55"/>
      <c r="BN24" s="53">
        <v>400</v>
      </c>
      <c r="BO24" s="54" t="e">
        <f>+BN24/BN28</f>
        <v>#REF!</v>
      </c>
      <c r="BP24" s="55"/>
      <c r="BQ24" s="53">
        <v>400</v>
      </c>
      <c r="BR24" s="54" t="e">
        <f>+BQ24/BQ28</f>
        <v>#REF!</v>
      </c>
      <c r="BS24" s="55"/>
      <c r="BT24" s="53">
        <v>400</v>
      </c>
      <c r="BU24" s="54" t="e">
        <f>+BT24/BT28</f>
        <v>#REF!</v>
      </c>
      <c r="BV24" s="55"/>
      <c r="BW24" s="53">
        <v>400</v>
      </c>
      <c r="BX24" s="54" t="e">
        <f>+BW24/BW28</f>
        <v>#REF!</v>
      </c>
      <c r="BY24" s="55"/>
      <c r="BZ24" s="53">
        <v>400</v>
      </c>
      <c r="CA24" s="54" t="e">
        <f>+BZ24/BZ28</f>
        <v>#REF!</v>
      </c>
      <c r="CB24" s="55"/>
      <c r="CC24" s="53">
        <v>400</v>
      </c>
      <c r="CD24" s="54" t="e">
        <f>+CC24/CC28</f>
        <v>#REF!</v>
      </c>
      <c r="CE24" s="55"/>
      <c r="CF24" s="53">
        <v>400</v>
      </c>
      <c r="CG24" s="54" t="e">
        <f>+CF24/CF28</f>
        <v>#REF!</v>
      </c>
      <c r="CH24" s="55"/>
      <c r="CI24" s="53">
        <v>400</v>
      </c>
      <c r="CJ24" s="54" t="e">
        <f>+CI24/CI28</f>
        <v>#REF!</v>
      </c>
      <c r="CK24" s="55"/>
      <c r="CL24" s="53">
        <v>400</v>
      </c>
      <c r="CM24" s="54" t="e">
        <f>+CL24/CL28</f>
        <v>#REF!</v>
      </c>
      <c r="CN24" s="55"/>
      <c r="CO24" s="53">
        <v>400</v>
      </c>
      <c r="CP24" s="54" t="e">
        <f>+CO24/CO28</f>
        <v>#REF!</v>
      </c>
      <c r="CQ24" s="55"/>
      <c r="CR24" s="53">
        <v>400</v>
      </c>
      <c r="CS24" s="54" t="e">
        <f>+CR24/CR28</f>
        <v>#REF!</v>
      </c>
      <c r="CT24" s="55"/>
      <c r="CU24" s="53">
        <v>400</v>
      </c>
      <c r="CV24" s="54" t="e">
        <f>+CU24/CU28</f>
        <v>#REF!</v>
      </c>
      <c r="CW24" s="55"/>
      <c r="CX24" s="53">
        <v>400</v>
      </c>
      <c r="CY24" s="54" t="e">
        <f>+CX24/CX28</f>
        <v>#REF!</v>
      </c>
    </row>
    <row r="25" spans="1:105" s="23" customFormat="1" ht="20.100000000000001" customHeight="1" thickBot="1" x14ac:dyDescent="0.3">
      <c r="A25" s="144" t="s">
        <v>95</v>
      </c>
      <c r="B25" s="144"/>
      <c r="C25" s="185" t="s">
        <v>31</v>
      </c>
      <c r="D25" s="185"/>
      <c r="E25" s="185"/>
      <c r="F25" s="185"/>
      <c r="G25" s="61"/>
      <c r="H25" s="63">
        <f>+H26+H27</f>
        <v>-27.3</v>
      </c>
      <c r="I25" s="60">
        <f>+H25/H28</f>
        <v>-9.723862862801122E-3</v>
      </c>
      <c r="J25" s="62"/>
      <c r="K25" s="63">
        <v>0</v>
      </c>
      <c r="L25" s="60">
        <f>+K25/K28</f>
        <v>0</v>
      </c>
      <c r="M25" s="62"/>
      <c r="N25" s="63">
        <f>+N26+N27</f>
        <v>0</v>
      </c>
      <c r="O25" s="60">
        <f>+N25/N28</f>
        <v>0</v>
      </c>
      <c r="P25" s="62"/>
      <c r="Q25" s="63">
        <f>+Q26+Q27</f>
        <v>0</v>
      </c>
      <c r="R25" s="60">
        <f>+Q25/Q28</f>
        <v>0</v>
      </c>
      <c r="S25" s="62"/>
      <c r="T25" s="63">
        <f>+T26+T27</f>
        <v>-169</v>
      </c>
      <c r="U25" s="60">
        <f>+T25/T28</f>
        <v>-7.0336658717375669E-2</v>
      </c>
      <c r="V25" s="62"/>
      <c r="W25" s="63">
        <f>+W26+W27</f>
        <v>-169</v>
      </c>
      <c r="X25" s="168">
        <f>+W25/W28</f>
        <v>-7.0336658717375655E-2</v>
      </c>
      <c r="Y25" s="174"/>
      <c r="Z25" s="166"/>
      <c r="AA25" s="63">
        <f>+AA26+AA27</f>
        <v>-170</v>
      </c>
      <c r="AB25" s="65">
        <f>+AA25/AA28</f>
        <v>-7.0752851964224012E-2</v>
      </c>
      <c r="AC25" s="62"/>
      <c r="AD25" s="64" t="e">
        <f>+AD26+AD27</f>
        <v>#REF!</v>
      </c>
      <c r="AE25" s="65" t="e">
        <f>+AD25/AD28</f>
        <v>#REF!</v>
      </c>
      <c r="AF25" s="62"/>
      <c r="AG25" s="64" t="e">
        <f>+AG26+AG27</f>
        <v>#REF!</v>
      </c>
      <c r="AH25" s="65" t="e">
        <f>+AG25/AG28</f>
        <v>#REF!</v>
      </c>
      <c r="AI25" s="62"/>
      <c r="AJ25" s="64" t="e">
        <f>+AJ26+AJ27</f>
        <v>#REF!</v>
      </c>
      <c r="AK25" s="65" t="e">
        <f>+AJ25/AJ28</f>
        <v>#REF!</v>
      </c>
      <c r="AL25" s="62"/>
      <c r="AM25" s="64" t="e">
        <f>+AM26+AM27</f>
        <v>#REF!</v>
      </c>
      <c r="AN25" s="65" t="e">
        <f>+AM25/AM28</f>
        <v>#REF!</v>
      </c>
      <c r="AO25" s="62"/>
      <c r="AP25" s="64" t="e">
        <f>+AP26+AP27</f>
        <v>#REF!</v>
      </c>
      <c r="AQ25" s="65" t="e">
        <f>+AP25/AP28</f>
        <v>#REF!</v>
      </c>
      <c r="AR25" s="62"/>
      <c r="AS25" s="64" t="e">
        <f>+AS26+AS27</f>
        <v>#REF!</v>
      </c>
      <c r="AT25" s="65" t="e">
        <f>+AS25/AS28</f>
        <v>#REF!</v>
      </c>
      <c r="AU25" s="62"/>
      <c r="AV25" s="64" t="e">
        <f>+AV26+AV27</f>
        <v>#REF!</v>
      </c>
      <c r="AW25" s="65" t="e">
        <f>+AV25/AV28</f>
        <v>#REF!</v>
      </c>
      <c r="AX25" s="62"/>
      <c r="AY25" s="64" t="e">
        <f>+AY26+AY27</f>
        <v>#REF!</v>
      </c>
      <c r="AZ25" s="65" t="e">
        <f>+AY25/AY28</f>
        <v>#REF!</v>
      </c>
      <c r="BA25" s="62"/>
      <c r="BB25" s="64" t="e">
        <f>+BB26+BB27</f>
        <v>#REF!</v>
      </c>
      <c r="BC25" s="65" t="e">
        <f>+BB25/BB28</f>
        <v>#REF!</v>
      </c>
      <c r="BD25" s="62"/>
      <c r="BE25" s="64" t="e">
        <f>+BE26+BE27</f>
        <v>#REF!</v>
      </c>
      <c r="BF25" s="65" t="e">
        <f>+BE25/BE28</f>
        <v>#REF!</v>
      </c>
      <c r="BG25" s="62"/>
      <c r="BH25" s="64" t="e">
        <f>+BH26+BH27</f>
        <v>#REF!</v>
      </c>
      <c r="BI25" s="65" t="e">
        <f>+BH25/BH28</f>
        <v>#REF!</v>
      </c>
      <c r="BJ25" s="62"/>
      <c r="BK25" s="64" t="e">
        <f>+BK26+BK27</f>
        <v>#REF!</v>
      </c>
      <c r="BL25" s="65" t="e">
        <f>+BK25/BK28</f>
        <v>#REF!</v>
      </c>
      <c r="BM25" s="62"/>
      <c r="BN25" s="64" t="e">
        <f>+BN26+BN27</f>
        <v>#REF!</v>
      </c>
      <c r="BO25" s="65" t="e">
        <f>+BN25/BN28</f>
        <v>#REF!</v>
      </c>
      <c r="BP25" s="62"/>
      <c r="BQ25" s="64" t="e">
        <f>+BQ26+BQ27</f>
        <v>#REF!</v>
      </c>
      <c r="BR25" s="65" t="e">
        <f>+BQ25/BQ28</f>
        <v>#REF!</v>
      </c>
      <c r="BS25" s="62"/>
      <c r="BT25" s="64" t="e">
        <f>+BT26+BT27</f>
        <v>#REF!</v>
      </c>
      <c r="BU25" s="65" t="e">
        <f>+BT25/BT28</f>
        <v>#REF!</v>
      </c>
      <c r="BV25" s="62"/>
      <c r="BW25" s="64" t="e">
        <f>+BW26+BW27</f>
        <v>#REF!</v>
      </c>
      <c r="BX25" s="65" t="e">
        <f>+BW25/BW28</f>
        <v>#REF!</v>
      </c>
      <c r="BY25" s="62"/>
      <c r="BZ25" s="64" t="e">
        <f>+BZ26+BZ27</f>
        <v>#REF!</v>
      </c>
      <c r="CA25" s="65" t="e">
        <f>+BZ25/BZ28</f>
        <v>#REF!</v>
      </c>
      <c r="CB25" s="62"/>
      <c r="CC25" s="64" t="e">
        <f>+CC26+CC27</f>
        <v>#REF!</v>
      </c>
      <c r="CD25" s="65" t="e">
        <f>+CC25/CC28</f>
        <v>#REF!</v>
      </c>
      <c r="CE25" s="62"/>
      <c r="CF25" s="64" t="e">
        <f>+CF26+CF27</f>
        <v>#REF!</v>
      </c>
      <c r="CG25" s="65" t="e">
        <f>+CF25/CF28</f>
        <v>#REF!</v>
      </c>
      <c r="CH25" s="62"/>
      <c r="CI25" s="64" t="e">
        <f>+CI26+CI27</f>
        <v>#REF!</v>
      </c>
      <c r="CJ25" s="65" t="e">
        <f>+CI25/CI28</f>
        <v>#REF!</v>
      </c>
      <c r="CK25" s="62"/>
      <c r="CL25" s="64" t="e">
        <f>+CL26+CL27</f>
        <v>#REF!</v>
      </c>
      <c r="CM25" s="65" t="e">
        <f>+CL25/CL28</f>
        <v>#REF!</v>
      </c>
      <c r="CN25" s="62"/>
      <c r="CO25" s="64" t="e">
        <f>+CO26+CO27</f>
        <v>#REF!</v>
      </c>
      <c r="CP25" s="65" t="e">
        <f>+CO25/CO28</f>
        <v>#REF!</v>
      </c>
      <c r="CQ25" s="62"/>
      <c r="CR25" s="64" t="e">
        <f>+CR26+CR27</f>
        <v>#REF!</v>
      </c>
      <c r="CS25" s="65" t="e">
        <f>+CR25/CR28</f>
        <v>#REF!</v>
      </c>
      <c r="CT25" s="62"/>
      <c r="CU25" s="64" t="e">
        <f>+CU26+CU27</f>
        <v>#REF!</v>
      </c>
      <c r="CV25" s="65" t="e">
        <f>+CU25/CU28</f>
        <v>#REF!</v>
      </c>
      <c r="CW25" s="62"/>
      <c r="CX25" s="64" t="e">
        <f>+CX26+CX27</f>
        <v>#REF!</v>
      </c>
      <c r="CY25" s="65" t="e">
        <f>+CX25/CX28</f>
        <v>#REF!</v>
      </c>
    </row>
    <row r="26" spans="1:105" s="23" customFormat="1" ht="20.100000000000001" customHeight="1" thickBot="1" x14ac:dyDescent="0.3">
      <c r="A26" s="143"/>
      <c r="B26" s="143"/>
      <c r="C26" s="185" t="s">
        <v>32</v>
      </c>
      <c r="D26" s="185"/>
      <c r="E26" s="185"/>
      <c r="F26" s="185"/>
      <c r="G26" s="61"/>
      <c r="H26" s="63">
        <v>-27.3</v>
      </c>
      <c r="I26" s="60"/>
      <c r="J26" s="62"/>
      <c r="K26" s="63"/>
      <c r="L26" s="60"/>
      <c r="M26" s="62"/>
      <c r="N26" s="63"/>
      <c r="O26" s="60"/>
      <c r="P26" s="62"/>
      <c r="Q26" s="63"/>
      <c r="R26" s="60"/>
      <c r="S26" s="62"/>
      <c r="T26" s="63"/>
      <c r="U26" s="60"/>
      <c r="V26" s="62"/>
      <c r="W26" s="63"/>
      <c r="X26" s="168"/>
      <c r="Y26" s="174"/>
      <c r="Z26" s="166"/>
      <c r="AA26" s="63"/>
      <c r="AB26" s="65"/>
      <c r="AC26" s="62"/>
      <c r="AD26" s="64"/>
      <c r="AE26" s="65"/>
      <c r="AF26" s="62"/>
      <c r="AG26" s="64"/>
      <c r="AH26" s="65"/>
      <c r="AI26" s="62"/>
      <c r="AJ26" s="64"/>
      <c r="AK26" s="65"/>
      <c r="AL26" s="62"/>
      <c r="AM26" s="64"/>
      <c r="AN26" s="65"/>
      <c r="AO26" s="62"/>
      <c r="AP26" s="64"/>
      <c r="AQ26" s="65"/>
      <c r="AR26" s="62"/>
      <c r="AS26" s="64"/>
      <c r="AT26" s="65"/>
      <c r="AU26" s="62"/>
      <c r="AV26" s="64"/>
      <c r="AW26" s="65"/>
      <c r="AX26" s="62"/>
      <c r="AY26" s="64"/>
      <c r="AZ26" s="65"/>
      <c r="BA26" s="62"/>
      <c r="BB26" s="64"/>
      <c r="BC26" s="65"/>
      <c r="BD26" s="62"/>
      <c r="BE26" s="64"/>
      <c r="BF26" s="65"/>
      <c r="BG26" s="62"/>
      <c r="BH26" s="64"/>
      <c r="BI26" s="65"/>
      <c r="BJ26" s="62"/>
      <c r="BK26" s="64"/>
      <c r="BL26" s="65"/>
      <c r="BM26" s="62"/>
      <c r="BN26" s="64"/>
      <c r="BO26" s="65"/>
      <c r="BP26" s="62"/>
      <c r="BQ26" s="64"/>
      <c r="BR26" s="65"/>
      <c r="BS26" s="62"/>
      <c r="BT26" s="64"/>
      <c r="BU26" s="65"/>
      <c r="BV26" s="62"/>
      <c r="BW26" s="64"/>
      <c r="BX26" s="65"/>
      <c r="BY26" s="62"/>
      <c r="BZ26" s="64"/>
      <c r="CA26" s="65"/>
      <c r="CB26" s="62"/>
      <c r="CC26" s="64"/>
      <c r="CD26" s="65"/>
      <c r="CE26" s="62"/>
      <c r="CF26" s="64"/>
      <c r="CG26" s="65"/>
      <c r="CH26" s="62"/>
      <c r="CI26" s="64"/>
      <c r="CJ26" s="65"/>
      <c r="CK26" s="62"/>
      <c r="CL26" s="64"/>
      <c r="CM26" s="65"/>
      <c r="CN26" s="62"/>
      <c r="CO26" s="64"/>
      <c r="CP26" s="65"/>
      <c r="CQ26" s="62"/>
      <c r="CR26" s="64"/>
      <c r="CS26" s="65"/>
      <c r="CT26" s="62"/>
      <c r="CU26" s="64"/>
      <c r="CV26" s="65"/>
      <c r="CW26" s="62"/>
      <c r="CX26" s="64"/>
      <c r="CY26" s="65"/>
    </row>
    <row r="27" spans="1:105" s="23" customFormat="1" ht="20.100000000000001" customHeight="1" thickBot="1" x14ac:dyDescent="0.3">
      <c r="A27" s="143"/>
      <c r="B27" s="143"/>
      <c r="C27" s="180" t="s">
        <v>53</v>
      </c>
      <c r="D27" s="181"/>
      <c r="E27" s="181"/>
      <c r="F27" s="181"/>
      <c r="G27" s="61"/>
      <c r="H27" s="64"/>
      <c r="I27" s="65">
        <f>+H27/H28</f>
        <v>0</v>
      </c>
      <c r="J27" s="62"/>
      <c r="K27" s="64"/>
      <c r="L27" s="65">
        <f>+K27/K28</f>
        <v>0</v>
      </c>
      <c r="M27" s="62"/>
      <c r="N27" s="64"/>
      <c r="O27" s="65"/>
      <c r="P27" s="62"/>
      <c r="Q27" s="64"/>
      <c r="R27" s="65"/>
      <c r="S27" s="62"/>
      <c r="T27" s="64">
        <v>-169</v>
      </c>
      <c r="U27" s="65"/>
      <c r="V27" s="62"/>
      <c r="W27" s="64">
        <v>-169</v>
      </c>
      <c r="X27" s="169"/>
      <c r="Y27" s="174"/>
      <c r="Z27" s="166"/>
      <c r="AA27" s="64">
        <v>-170</v>
      </c>
      <c r="AB27" s="65"/>
      <c r="AC27" s="62"/>
      <c r="AD27" s="64" t="e">
        <f>+'Increm. Producción'!N16</f>
        <v>#REF!</v>
      </c>
      <c r="AE27" s="65"/>
      <c r="AF27" s="62"/>
      <c r="AG27" s="64" t="e">
        <f>+'Increm. Producción'!O16</f>
        <v>#REF!</v>
      </c>
      <c r="AH27" s="65"/>
      <c r="AI27" s="62"/>
      <c r="AJ27" s="64" t="e">
        <f>+'Increm. Producción'!P16</f>
        <v>#REF!</v>
      </c>
      <c r="AK27" s="65"/>
      <c r="AL27" s="62"/>
      <c r="AM27" s="64" t="e">
        <f>+'Increm. Producción'!Q16</f>
        <v>#REF!</v>
      </c>
      <c r="AN27" s="65"/>
      <c r="AO27" s="62"/>
      <c r="AP27" s="64" t="e">
        <f>+'Increm. Producción'!R16</f>
        <v>#REF!</v>
      </c>
      <c r="AQ27" s="65"/>
      <c r="AR27" s="62"/>
      <c r="AS27" s="64" t="e">
        <f>+'Increm. Producción'!S16</f>
        <v>#REF!</v>
      </c>
      <c r="AT27" s="65"/>
      <c r="AU27" s="62"/>
      <c r="AV27" s="64" t="e">
        <f>+'Increm. Producción'!T16</f>
        <v>#REF!</v>
      </c>
      <c r="AW27" s="65"/>
      <c r="AX27" s="62"/>
      <c r="AY27" s="64" t="e">
        <f>+'Increm. Producción'!U16</f>
        <v>#REF!</v>
      </c>
      <c r="AZ27" s="65"/>
      <c r="BA27" s="62"/>
      <c r="BB27" s="64" t="e">
        <f>+'Increm. Producción'!V16</f>
        <v>#REF!</v>
      </c>
      <c r="BC27" s="65"/>
      <c r="BD27" s="62"/>
      <c r="BE27" s="64" t="e">
        <f>+'Increm. Producción'!W16</f>
        <v>#REF!</v>
      </c>
      <c r="BF27" s="65"/>
      <c r="BG27" s="62"/>
      <c r="BH27" s="64" t="e">
        <f>+'Increm. Producción'!X16</f>
        <v>#REF!</v>
      </c>
      <c r="BI27" s="65"/>
      <c r="BJ27" s="62"/>
      <c r="BK27" s="64" t="e">
        <f>+'Increm. Producción'!Y16</f>
        <v>#REF!</v>
      </c>
      <c r="BL27" s="65"/>
      <c r="BM27" s="62"/>
      <c r="BN27" s="64" t="e">
        <f>+'Increm. Producción'!Z16</f>
        <v>#REF!</v>
      </c>
      <c r="BO27" s="65"/>
      <c r="BP27" s="62"/>
      <c r="BQ27" s="64" t="e">
        <f>+'Increm. Producción'!AA16</f>
        <v>#REF!</v>
      </c>
      <c r="BR27" s="65"/>
      <c r="BS27" s="62"/>
      <c r="BT27" s="64" t="e">
        <f>+'Increm. Producción'!AB16</f>
        <v>#REF!</v>
      </c>
      <c r="BU27" s="65"/>
      <c r="BV27" s="62"/>
      <c r="BW27" s="64" t="e">
        <f>+'Increm. Producción'!AC16</f>
        <v>#REF!</v>
      </c>
      <c r="BX27" s="65"/>
      <c r="BY27" s="62"/>
      <c r="BZ27" s="64" t="e">
        <f>+'Increm. Producción'!AD16</f>
        <v>#REF!</v>
      </c>
      <c r="CA27" s="65"/>
      <c r="CB27" s="62"/>
      <c r="CC27" s="64" t="e">
        <f>+'Increm. Producción'!AE16</f>
        <v>#REF!</v>
      </c>
      <c r="CD27" s="65"/>
      <c r="CE27" s="62"/>
      <c r="CF27" s="64" t="e">
        <f>+'Increm. Producción'!AF16</f>
        <v>#REF!</v>
      </c>
      <c r="CG27" s="65"/>
      <c r="CH27" s="62"/>
      <c r="CI27" s="64" t="e">
        <f>+'Increm. Producción'!AG16</f>
        <v>#REF!</v>
      </c>
      <c r="CJ27" s="65"/>
      <c r="CK27" s="62"/>
      <c r="CL27" s="64" t="e">
        <f>+'Increm. Producción'!AH16</f>
        <v>#REF!</v>
      </c>
      <c r="CM27" s="65"/>
      <c r="CN27" s="62"/>
      <c r="CO27" s="64" t="e">
        <f>+'Increm. Producción'!AI16</f>
        <v>#REF!</v>
      </c>
      <c r="CP27" s="65"/>
      <c r="CQ27" s="62"/>
      <c r="CR27" s="64" t="e">
        <f>+'Increm. Producción'!AJ16</f>
        <v>#REF!</v>
      </c>
      <c r="CS27" s="65"/>
      <c r="CT27" s="62"/>
      <c r="CU27" s="64" t="e">
        <f>+'Increm. Producción'!AK16</f>
        <v>#REF!</v>
      </c>
      <c r="CV27" s="65"/>
      <c r="CW27" s="62"/>
      <c r="CX27" s="64" t="e">
        <f>+'Increm. Producción'!AL16</f>
        <v>#REF!</v>
      </c>
      <c r="CY27" s="65"/>
    </row>
    <row r="28" spans="1:105" ht="20.100000000000001" customHeight="1" thickBot="1" x14ac:dyDescent="0.3">
      <c r="C28" s="182" t="s">
        <v>7</v>
      </c>
      <c r="D28" s="182"/>
      <c r="E28" s="182"/>
      <c r="F28" s="182"/>
      <c r="G28" s="38"/>
      <c r="H28" s="7">
        <f>+H17+H18+H19+H20+H21+H25</f>
        <v>2807.526225450672</v>
      </c>
      <c r="I28" s="17" t="e">
        <f>+I17+I18+I19+I20+I21+I23+#REF!+I24+I25</f>
        <v>#REF!</v>
      </c>
      <c r="J28" s="6"/>
      <c r="K28" s="7">
        <f>+K17+K18+K19+K20+K21+K25</f>
        <v>2151.1440320931806</v>
      </c>
      <c r="L28" s="17" t="e">
        <f>+L17+L18+L19+L20+L21+L23+#REF!+L24+L25</f>
        <v>#REF!</v>
      </c>
      <c r="M28" s="6"/>
      <c r="N28" s="7">
        <f>+N17+N18+N19+N20+N21+N25</f>
        <v>2402.73</v>
      </c>
      <c r="O28" s="17" t="e">
        <f>+O17+O18+O19+O20+O21+O23+#REF!+O24+O25</f>
        <v>#REF!</v>
      </c>
      <c r="P28" s="6"/>
      <c r="Q28" s="7">
        <f>+Q17+Q18+Q19+Q20+Q21+Q25</f>
        <v>2402.73</v>
      </c>
      <c r="R28" s="17" t="e">
        <f>+R17+R18+R19+R20+R21+R23+#REF!+R24+R25</f>
        <v>#REF!</v>
      </c>
      <c r="S28" s="6"/>
      <c r="T28" s="7">
        <f>+T17+T18+T19+T20+T21+T25</f>
        <v>2402.7299999999996</v>
      </c>
      <c r="U28" s="17" t="e">
        <f>+U17+U18+U19+U20+U21+U23+#REF!+U24+U25</f>
        <v>#REF!</v>
      </c>
      <c r="V28" s="6"/>
      <c r="W28" s="7">
        <f>+W17+W18+W19+W20+W21+W25</f>
        <v>2402.73</v>
      </c>
      <c r="X28" s="171" t="e">
        <f>+X17+X18+X19+X20+X21+X23+#REF!+X24+X25</f>
        <v>#REF!</v>
      </c>
      <c r="Y28" s="4"/>
      <c r="Z28" s="172"/>
      <c r="AA28" s="7">
        <f>+AA17+AA18+AA19+AA20+AA21+AA25</f>
        <v>2402.7300000000005</v>
      </c>
      <c r="AB28" s="17" t="e">
        <f>+AB17+AB18+AB19+AB20+AB21+AB23+#REF!+AB24+AB25</f>
        <v>#REF!</v>
      </c>
      <c r="AC28" s="6"/>
      <c r="AD28" s="7" t="e">
        <f>+AD17+AD18+AD19+AD20+AD21+AD23+#REF!+AD24+AD25</f>
        <v>#REF!</v>
      </c>
      <c r="AE28" s="17" t="e">
        <f>+AE17+AE18+AE19+AE20+AE21+AE23+#REF!+AE24+AE25</f>
        <v>#REF!</v>
      </c>
      <c r="AF28" s="6"/>
      <c r="AG28" s="7" t="e">
        <f>+AG17+AG18+AG19+AG20+AG21+AG23+#REF!+AG24+AG25</f>
        <v>#REF!</v>
      </c>
      <c r="AH28" s="17" t="e">
        <f>+AH17+AH18+AH19+AH20+AH21+AH23+#REF!+AH24+AH25</f>
        <v>#REF!</v>
      </c>
      <c r="AI28" s="6"/>
      <c r="AJ28" s="7" t="e">
        <f>+AJ17+AJ18+AJ19+AJ20+AJ21+AJ23+#REF!+AJ24+AJ25</f>
        <v>#REF!</v>
      </c>
      <c r="AK28" s="17" t="e">
        <f>+AK17+AK18+AK19+AK20+AK21+AK23+#REF!+AK24+AK25</f>
        <v>#REF!</v>
      </c>
      <c r="AL28" s="6"/>
      <c r="AM28" s="7" t="e">
        <f>+AM17+AM18+AM19+AM20+AM21+AM23+#REF!+AM24+AM25</f>
        <v>#REF!</v>
      </c>
      <c r="AN28" s="17" t="e">
        <f>+AN17+AN18+AN19+AN20+AN21+AN23+#REF!+AN24+AN25</f>
        <v>#REF!</v>
      </c>
      <c r="AO28" s="6"/>
      <c r="AP28" s="7" t="e">
        <f>+AP17+AP18+AP19+AP20+AP21+AP23+#REF!+AP24+AP25</f>
        <v>#REF!</v>
      </c>
      <c r="AQ28" s="17" t="e">
        <f>+AQ17+AQ18+AQ19+AQ20+AQ21+AQ23+#REF!+AQ24+AQ25</f>
        <v>#REF!</v>
      </c>
      <c r="AR28" s="6"/>
      <c r="AS28" s="7" t="e">
        <f>+AS17+AS18+AS19+AS20+AS21+AS23+#REF!+AS24+AS25</f>
        <v>#REF!</v>
      </c>
      <c r="AT28" s="17" t="e">
        <f>+AT17+AT18+AT19+AT20+AT21+AT23+#REF!+AT24+AT25</f>
        <v>#REF!</v>
      </c>
      <c r="AU28" s="6"/>
      <c r="AV28" s="7" t="e">
        <f>+AV17+AV18+AV19+AV20+AV21+AV23+#REF!+AV24+AV25</f>
        <v>#REF!</v>
      </c>
      <c r="AW28" s="17" t="e">
        <f>+AW17+AW18+AW19+AW20+AW21+AW23+#REF!+AW24+AW25</f>
        <v>#REF!</v>
      </c>
      <c r="AX28" s="6"/>
      <c r="AY28" s="7" t="e">
        <f>+AY17+AY18+AY19+AY20+AY21+AY23+#REF!+AY24+AY25</f>
        <v>#REF!</v>
      </c>
      <c r="AZ28" s="17" t="e">
        <f>+AZ17+AZ18+AZ19+AZ20+AZ21+AZ23+#REF!+AZ24+AZ25</f>
        <v>#REF!</v>
      </c>
      <c r="BA28" s="6"/>
      <c r="BB28" s="7" t="e">
        <f>+BB17+BB18+BB19+BB20+BB21+BB23+#REF!+BB24+BB25</f>
        <v>#REF!</v>
      </c>
      <c r="BC28" s="17" t="e">
        <f>+BC17+BC18+BC19+BC20+BC21+BC23+#REF!+BC24+BC25</f>
        <v>#REF!</v>
      </c>
      <c r="BD28" s="6"/>
      <c r="BE28" s="7" t="e">
        <f>+BE17+BE18+BE19+BE20+BE21+BE23+#REF!+BE24+BE25</f>
        <v>#REF!</v>
      </c>
      <c r="BF28" s="17" t="e">
        <f>+BF17+BF18+BF19+BF20+BF21+BF23+#REF!+BF24+BF25</f>
        <v>#REF!</v>
      </c>
      <c r="BG28" s="6"/>
      <c r="BH28" s="7" t="e">
        <f>+BH17+BH18+BH19+BH20+BH21+BH23+#REF!+BH24+BH25</f>
        <v>#REF!</v>
      </c>
      <c r="BI28" s="17" t="e">
        <f>+BI17+BI18+BI19+BI20+BI21+BI23+#REF!+BI24+BI25</f>
        <v>#REF!</v>
      </c>
      <c r="BJ28" s="6"/>
      <c r="BK28" s="7" t="e">
        <f>+BK17+BK18+BK19+BK20+BK21+BK23+#REF!+BK24+BK25</f>
        <v>#REF!</v>
      </c>
      <c r="BL28" s="17" t="e">
        <f>+BL17+BL18+BL19+BL20+BL21+BL23+#REF!+BL24+BL25</f>
        <v>#REF!</v>
      </c>
      <c r="BM28" s="6"/>
      <c r="BN28" s="7" t="e">
        <f>+BN17+BN18+BN19+BN20+BN21+BN23+#REF!+BN24+BN25</f>
        <v>#REF!</v>
      </c>
      <c r="BO28" s="17" t="e">
        <f>+BO17+BO18+BO19+BO20+BO21+BO23+#REF!+BO24+BO25</f>
        <v>#REF!</v>
      </c>
      <c r="BP28" s="6"/>
      <c r="BQ28" s="7" t="e">
        <f>+BQ17+BQ18+BQ19+BQ20+BQ21+BQ23+#REF!+BQ24+BQ25</f>
        <v>#REF!</v>
      </c>
      <c r="BR28" s="17" t="e">
        <f>+BR17+BR18+BR19+BR20+BR21+BR23+#REF!+BR24+BR25</f>
        <v>#REF!</v>
      </c>
      <c r="BS28" s="6"/>
      <c r="BT28" s="7" t="e">
        <f>+BT17+BT18+BT19+BT20+BT21+BT23+#REF!+BT24+BT25</f>
        <v>#REF!</v>
      </c>
      <c r="BU28" s="17" t="e">
        <f>+BU17+BU18+BU19+BU20+BU21+BU23+#REF!+BU24+BU25</f>
        <v>#REF!</v>
      </c>
      <c r="BV28" s="6"/>
      <c r="BW28" s="7" t="e">
        <f>+BW17+BW18+BW19+BW20+BW21+BW23+#REF!+BW24+BW25</f>
        <v>#REF!</v>
      </c>
      <c r="BX28" s="17" t="e">
        <f>+BX17+BX18+BX19+BX20+BX21+BX23+#REF!+BX24+BX25</f>
        <v>#REF!</v>
      </c>
      <c r="BY28" s="6"/>
      <c r="BZ28" s="7" t="e">
        <f>+BZ17+BZ18+BZ19+BZ20+BZ21+BZ23+#REF!+BZ24+BZ25</f>
        <v>#REF!</v>
      </c>
      <c r="CA28" s="17" t="e">
        <f>+CA17+CA18+CA19+CA20+CA21+CA23+#REF!+CA24+CA25</f>
        <v>#REF!</v>
      </c>
      <c r="CB28" s="6"/>
      <c r="CC28" s="7" t="e">
        <f>+CC17+CC18+CC19+CC20+CC21+CC23+#REF!+CC24+CC25</f>
        <v>#REF!</v>
      </c>
      <c r="CD28" s="17" t="e">
        <f>+CD17+CD18+CD19+CD20+CD21+CD23+#REF!+CD24+CD25</f>
        <v>#REF!</v>
      </c>
      <c r="CE28" s="6"/>
      <c r="CF28" s="7" t="e">
        <f>+CF17+CF18+CF19+CF20+CF21+CF23+#REF!+CF24+CF25</f>
        <v>#REF!</v>
      </c>
      <c r="CG28" s="17" t="e">
        <f>+CG17+CG18+CG19+CG20+CG21+CG23+#REF!+CG24+CG25</f>
        <v>#REF!</v>
      </c>
      <c r="CH28" s="6"/>
      <c r="CI28" s="7" t="e">
        <f>+CI17+CI18+CI19+CI20+CI21+CI23+#REF!+CI24+CI25</f>
        <v>#REF!</v>
      </c>
      <c r="CJ28" s="17" t="e">
        <f>+CJ17+CJ18+CJ19+CJ20+CJ21+CJ23+#REF!+CJ24+CJ25</f>
        <v>#REF!</v>
      </c>
      <c r="CK28" s="6"/>
      <c r="CL28" s="7" t="e">
        <f>+CL17+CL18+CL19+CL20+CL21+CL23+#REF!+CL24+CL25</f>
        <v>#REF!</v>
      </c>
      <c r="CM28" s="17" t="e">
        <f>+CM17+CM18+CM19+CM20+CM21+CM23+#REF!+CM24+CM25</f>
        <v>#REF!</v>
      </c>
      <c r="CN28" s="6"/>
      <c r="CO28" s="7" t="e">
        <f>+CO17+CO18+CO19+CO20+CO21+CO23+#REF!+CO24+CO25</f>
        <v>#REF!</v>
      </c>
      <c r="CP28" s="17" t="e">
        <f>+CP17+CP18+CP19+CP20+CP21+CP23+#REF!+CP24+CP25</f>
        <v>#REF!</v>
      </c>
      <c r="CQ28" s="6"/>
      <c r="CR28" s="7" t="e">
        <f>+CR17+CR18+CR19+CR20+CR21+CR23+#REF!+CR24+CR25</f>
        <v>#REF!</v>
      </c>
      <c r="CS28" s="17" t="e">
        <f>+CS17+CS18+CS19+CS20+CS21+CS23+#REF!+CS24+CS25</f>
        <v>#REF!</v>
      </c>
      <c r="CT28" s="6"/>
      <c r="CU28" s="7" t="e">
        <f>+CU17+CU18+CU19+CU20+CU21+CU23+#REF!+CU24+CU25</f>
        <v>#REF!</v>
      </c>
      <c r="CV28" s="17" t="e">
        <f>+CV17+CV18+CV19+CV20+CV21+CV23+#REF!+CV24+CV25</f>
        <v>#REF!</v>
      </c>
      <c r="CW28" s="6"/>
      <c r="CX28" s="7" t="e">
        <f>+CX17+CX18+CX19+CX20+CX21+CX23+#REF!+CX24+CX25</f>
        <v>#REF!</v>
      </c>
      <c r="CY28" s="17" t="e">
        <f>+CY17+CY18+CY19+CY20+CY21+CY23+#REF!+CY24+CY25</f>
        <v>#REF!</v>
      </c>
    </row>
    <row r="29" spans="1:105" ht="9.9499999999999993" customHeight="1" thickBot="1" x14ac:dyDescent="0.3">
      <c r="C29" s="2"/>
      <c r="D29" s="2"/>
      <c r="E29" s="2"/>
      <c r="F29" s="2"/>
      <c r="G29" s="2"/>
      <c r="H29" s="8"/>
      <c r="I29" s="3"/>
      <c r="J29" s="3"/>
      <c r="K29" s="8"/>
      <c r="L29" s="4"/>
      <c r="M29" s="4"/>
      <c r="N29" s="8"/>
      <c r="O29" s="4"/>
      <c r="P29" s="4"/>
      <c r="Q29" s="8"/>
      <c r="R29" s="4"/>
      <c r="S29" s="4"/>
      <c r="T29" s="8"/>
      <c r="U29" s="4"/>
      <c r="V29" s="4"/>
      <c r="W29" s="8"/>
      <c r="X29" s="4"/>
      <c r="Y29" s="4"/>
      <c r="Z29" s="4"/>
      <c r="AA29" s="8"/>
      <c r="AB29" s="4"/>
      <c r="AC29" s="4"/>
      <c r="AD29" s="8"/>
      <c r="AE29" s="4"/>
      <c r="AF29" s="4"/>
      <c r="AG29" s="8"/>
      <c r="AH29" s="4"/>
      <c r="AI29" s="4"/>
      <c r="AJ29" s="8"/>
      <c r="AK29" s="4"/>
      <c r="AL29" s="4"/>
      <c r="AM29" s="8"/>
      <c r="AN29" s="4"/>
      <c r="AO29" s="4"/>
      <c r="AP29" s="8"/>
      <c r="AQ29" s="4"/>
      <c r="AR29" s="4"/>
      <c r="AS29" s="8"/>
      <c r="AT29" s="4"/>
      <c r="AU29" s="4"/>
      <c r="AV29" s="8"/>
      <c r="AW29" s="4"/>
      <c r="AX29" s="4"/>
      <c r="AY29" s="8"/>
      <c r="AZ29" s="4"/>
      <c r="BA29" s="4"/>
      <c r="BB29" s="8"/>
      <c r="BC29" s="4"/>
      <c r="BD29" s="4"/>
      <c r="BE29" s="8"/>
      <c r="BF29" s="4"/>
      <c r="BG29" s="4"/>
      <c r="BH29" s="8"/>
      <c r="BI29" s="4"/>
      <c r="BJ29" s="4"/>
      <c r="BK29" s="8"/>
      <c r="BL29" s="4"/>
      <c r="BM29" s="4"/>
      <c r="BN29" s="8"/>
      <c r="BO29" s="4"/>
      <c r="BP29" s="4"/>
      <c r="BQ29" s="8"/>
      <c r="BR29" s="4"/>
      <c r="BS29" s="4"/>
      <c r="BT29" s="8"/>
      <c r="BU29" s="4"/>
      <c r="BV29" s="4"/>
      <c r="BW29" s="8"/>
      <c r="BX29" s="4"/>
      <c r="BY29" s="4"/>
      <c r="BZ29" s="8"/>
      <c r="CA29" s="4"/>
      <c r="CB29" s="4"/>
      <c r="CC29" s="8"/>
      <c r="CD29" s="4"/>
      <c r="CE29" s="4"/>
      <c r="CF29" s="8"/>
      <c r="CG29" s="4"/>
      <c r="CH29" s="4"/>
      <c r="CI29" s="8"/>
      <c r="CJ29" s="4"/>
      <c r="CK29" s="4"/>
      <c r="CL29" s="8"/>
      <c r="CM29" s="4"/>
      <c r="CN29" s="4"/>
      <c r="CO29" s="8"/>
      <c r="CP29" s="4"/>
      <c r="CQ29" s="4"/>
      <c r="CR29" s="8"/>
      <c r="CS29" s="4"/>
      <c r="CT29" s="4"/>
      <c r="CU29" s="8"/>
      <c r="CV29" s="4"/>
      <c r="CW29" s="4"/>
      <c r="CX29" s="8"/>
      <c r="CY29" s="4"/>
    </row>
    <row r="30" spans="1:105" ht="20.100000000000001" customHeight="1" thickBot="1" x14ac:dyDescent="0.3">
      <c r="C30" s="178" t="s">
        <v>8</v>
      </c>
      <c r="D30" s="179"/>
      <c r="E30" s="179"/>
      <c r="F30" s="183"/>
      <c r="G30" s="39"/>
      <c r="H30" s="162">
        <f>+(H28*1000)/145620</f>
        <v>19.279812013807661</v>
      </c>
      <c r="I30" s="33"/>
      <c r="J30" s="13"/>
      <c r="K30" s="162">
        <f>+(K28*1000)/145620</f>
        <v>14.772311716063596</v>
      </c>
      <c r="L30" s="33"/>
      <c r="M30" s="14"/>
      <c r="N30" s="162">
        <f>+(N28*1000)/145620</f>
        <v>16.5</v>
      </c>
      <c r="O30" s="33"/>
      <c r="P30" s="14"/>
      <c r="Q30" s="162">
        <f>+(Q28*1000)/145620</f>
        <v>16.5</v>
      </c>
      <c r="R30" s="33"/>
      <c r="S30" s="14"/>
      <c r="T30" s="162">
        <f>+(T28*1000)/(+T9*12)</f>
        <v>16.499999999999996</v>
      </c>
      <c r="U30" s="33"/>
      <c r="V30" s="14"/>
      <c r="W30" s="162">
        <f>+(W28*1000)/(+W9*12)</f>
        <v>16.5</v>
      </c>
      <c r="X30" s="33"/>
      <c r="Y30" s="14"/>
      <c r="Z30" s="14"/>
      <c r="AA30" s="162">
        <f>+(AA28*1000)/(+AA9*12)</f>
        <v>16.500000000000004</v>
      </c>
      <c r="AB30" s="33"/>
      <c r="AC30" s="14"/>
      <c r="AD30" s="31" t="e">
        <f>+(AD28*1000)/(+AD9*12)</f>
        <v>#REF!</v>
      </c>
      <c r="AE30" s="33"/>
      <c r="AF30" s="14"/>
      <c r="AG30" s="31" t="e">
        <f>+(AG28*1000)/(+AG9*12)</f>
        <v>#REF!</v>
      </c>
      <c r="AH30" s="33"/>
      <c r="AI30" s="14"/>
      <c r="AJ30" s="31" t="e">
        <f>+(AJ28*1000)/(+AJ9*12)</f>
        <v>#REF!</v>
      </c>
      <c r="AK30" s="33"/>
      <c r="AL30" s="14"/>
      <c r="AM30" s="31" t="e">
        <f>+(AM28*1000)/(+AM9*12)</f>
        <v>#REF!</v>
      </c>
      <c r="AN30" s="33"/>
      <c r="AO30" s="14"/>
      <c r="AP30" s="31" t="e">
        <f>+(AP28*1000)/(+AP9*12)</f>
        <v>#REF!</v>
      </c>
      <c r="AQ30" s="33"/>
      <c r="AR30" s="14"/>
      <c r="AS30" s="31" t="e">
        <f>+(AS28*1000)/(+AS9*12)</f>
        <v>#REF!</v>
      </c>
      <c r="AT30" s="33"/>
      <c r="AU30" s="14"/>
      <c r="AV30" s="31" t="e">
        <f>+(AV28*1000)/(+AV9*12)</f>
        <v>#REF!</v>
      </c>
      <c r="AW30" s="33"/>
      <c r="AX30" s="14"/>
      <c r="AY30" s="31" t="e">
        <f>+(AY28*1000)/(+AY9*12)</f>
        <v>#REF!</v>
      </c>
      <c r="AZ30" s="33"/>
      <c r="BA30" s="14"/>
      <c r="BB30" s="31" t="e">
        <f>+(BB28*1000)/(BB9*12)</f>
        <v>#REF!</v>
      </c>
      <c r="BC30" s="33"/>
      <c r="BD30" s="14"/>
      <c r="BE30" s="31" t="e">
        <f>+(BE28*1000)/(BE9*12)</f>
        <v>#REF!</v>
      </c>
      <c r="BF30" s="33"/>
      <c r="BG30" s="14"/>
      <c r="BH30" s="31" t="e">
        <f>+(BH28*1000)/(BH9*12)</f>
        <v>#REF!</v>
      </c>
      <c r="BI30" s="33"/>
      <c r="BJ30" s="14"/>
      <c r="BK30" s="31" t="e">
        <f>+(BK28*1000)/(BK9*12)</f>
        <v>#REF!</v>
      </c>
      <c r="BL30" s="33"/>
      <c r="BM30" s="14"/>
      <c r="BN30" s="31" t="e">
        <f>+(BN28*1000)/(BN9*12)</f>
        <v>#REF!</v>
      </c>
      <c r="BO30" s="33"/>
      <c r="BP30" s="14"/>
      <c r="BQ30" s="31" t="e">
        <f>+(BQ28*1000)/(BQ9*12)</f>
        <v>#REF!</v>
      </c>
      <c r="BR30" s="33"/>
      <c r="BS30" s="14"/>
      <c r="BT30" s="31" t="e">
        <f>+(BT28*1000)/(BT9*12)</f>
        <v>#REF!</v>
      </c>
      <c r="BU30" s="33"/>
      <c r="BV30" s="14"/>
      <c r="BW30" s="31" t="e">
        <f>+(BW28*1000)/(BW9*12)</f>
        <v>#REF!</v>
      </c>
      <c r="BX30" s="33"/>
      <c r="BY30" s="14"/>
      <c r="BZ30" s="31" t="e">
        <f>+(BZ28*1000)/(BZ9*12)</f>
        <v>#REF!</v>
      </c>
      <c r="CA30" s="33"/>
      <c r="CB30" s="14"/>
      <c r="CC30" s="31" t="e">
        <f>+(CC28*1000)/(CC9*12)</f>
        <v>#REF!</v>
      </c>
      <c r="CD30" s="33"/>
      <c r="CE30" s="14"/>
      <c r="CF30" s="31" t="e">
        <f>+(CF28*1000)/(+CF9*12)</f>
        <v>#REF!</v>
      </c>
      <c r="CG30" s="33"/>
      <c r="CH30" s="14"/>
      <c r="CI30" s="31" t="e">
        <f>+(CI28*1000)/(+CI9*12)</f>
        <v>#REF!</v>
      </c>
      <c r="CJ30" s="33"/>
      <c r="CK30" s="14"/>
      <c r="CL30" s="31" t="e">
        <f>+(CL28*1000)/(+CL9*12)</f>
        <v>#REF!</v>
      </c>
      <c r="CM30" s="33"/>
      <c r="CN30" s="14"/>
      <c r="CO30" s="31" t="e">
        <f>+(CO28*1000)/(+CO9*12)</f>
        <v>#REF!</v>
      </c>
      <c r="CP30" s="33"/>
      <c r="CQ30" s="14"/>
      <c r="CR30" s="31" t="e">
        <f>+(CR28*1000)/(+CR9*12)</f>
        <v>#REF!</v>
      </c>
      <c r="CS30" s="33"/>
      <c r="CT30" s="14"/>
      <c r="CU30" s="31" t="e">
        <f>+(CU28*1000)/(+CU9*12)</f>
        <v>#REF!</v>
      </c>
      <c r="CV30" s="33"/>
      <c r="CW30" s="14"/>
      <c r="CX30" s="31" t="e">
        <f>+(CX28*1000)/(+CX9*12)</f>
        <v>#REF!</v>
      </c>
      <c r="CY30" s="33"/>
    </row>
    <row r="31" spans="1:105" ht="20.100000000000001" hidden="1" customHeight="1" thickBot="1" x14ac:dyDescent="0.3">
      <c r="C31" s="178" t="s">
        <v>9</v>
      </c>
      <c r="D31" s="179"/>
      <c r="E31" s="179"/>
      <c r="F31" s="183"/>
      <c r="G31" s="39"/>
      <c r="H31" s="32">
        <f>+(H28*1000)/75134.52</f>
        <v>37.366662160757421</v>
      </c>
      <c r="I31" s="34"/>
      <c r="J31" s="11"/>
      <c r="K31" s="32">
        <f>+(K28*1000)/K8</f>
        <v>28.63056863999638</v>
      </c>
      <c r="L31" s="34"/>
      <c r="M31" s="12"/>
      <c r="N31" s="32">
        <f>+(N28*1000)/N8</f>
        <v>31.891667956811677</v>
      </c>
      <c r="O31" s="34"/>
      <c r="P31" s="12"/>
      <c r="Q31" s="32">
        <f>+(Q28*1000)/Q8</f>
        <v>31.979042389570065</v>
      </c>
      <c r="R31" s="34"/>
      <c r="S31" s="12"/>
      <c r="T31" s="32">
        <f>+(T28*1000)/T8</f>
        <v>31.979042389570058</v>
      </c>
      <c r="U31" s="34"/>
      <c r="V31" s="12"/>
      <c r="W31" s="32">
        <f>+(W28*1000)/W8</f>
        <v>31.979042389570065</v>
      </c>
      <c r="X31" s="34"/>
      <c r="Y31" s="12"/>
      <c r="Z31" s="12"/>
      <c r="AA31" s="32">
        <f>+(AA28*1000)/AA8</f>
        <v>31.891667956811684</v>
      </c>
      <c r="AB31" s="34"/>
      <c r="AC31" s="12"/>
      <c r="AD31" s="32" t="e">
        <f>+(AD28*1000)/AD8</f>
        <v>#REF!</v>
      </c>
      <c r="AE31" s="34"/>
      <c r="AF31" s="12"/>
      <c r="AG31" s="32" t="e">
        <f>+(AG28*1000)/AG8</f>
        <v>#REF!</v>
      </c>
      <c r="AH31" s="34"/>
      <c r="AI31" s="12"/>
      <c r="AJ31" s="32" t="e">
        <f>+(AJ28*1000)/AJ8</f>
        <v>#REF!</v>
      </c>
      <c r="AK31" s="34"/>
      <c r="AL31" s="12"/>
      <c r="AM31" s="32" t="e">
        <f>+(AM28*1000)/AM8</f>
        <v>#REF!</v>
      </c>
      <c r="AN31" s="34"/>
      <c r="AO31" s="12"/>
      <c r="AP31" s="32" t="e">
        <f>+(AP28*1000)/AP8</f>
        <v>#REF!</v>
      </c>
      <c r="AQ31" s="34"/>
      <c r="AR31" s="12"/>
      <c r="AS31" s="32" t="e">
        <f>+(AS28*1000)/AS8</f>
        <v>#REF!</v>
      </c>
      <c r="AT31" s="34"/>
      <c r="AU31" s="12"/>
      <c r="AV31" s="32" t="e">
        <f>+(AV28*1000)/AV8</f>
        <v>#REF!</v>
      </c>
      <c r="AW31" s="34"/>
      <c r="AX31" s="12"/>
      <c r="AY31" s="32" t="e">
        <f>+(AY28*1000)/AY8</f>
        <v>#REF!</v>
      </c>
      <c r="AZ31" s="34"/>
      <c r="BA31" s="12"/>
      <c r="BB31" s="32" t="e">
        <f>+(BB28*1000)/BB8</f>
        <v>#REF!</v>
      </c>
      <c r="BC31" s="34"/>
      <c r="BD31" s="12"/>
      <c r="BE31" s="32" t="e">
        <f>+(BE28*1000)/BE8</f>
        <v>#REF!</v>
      </c>
      <c r="BF31" s="34"/>
      <c r="BG31" s="12"/>
      <c r="BH31" s="32" t="e">
        <f>+(BH28*1000)/BH8</f>
        <v>#REF!</v>
      </c>
      <c r="BI31" s="34"/>
      <c r="BJ31" s="12"/>
      <c r="BK31" s="32" t="e">
        <f>+(BK28*1000)/BK8</f>
        <v>#REF!</v>
      </c>
      <c r="BL31" s="34"/>
      <c r="BM31" s="12"/>
      <c r="BN31" s="32" t="e">
        <f>+(BN28*1000)/BN8</f>
        <v>#REF!</v>
      </c>
      <c r="BO31" s="34"/>
      <c r="BP31" s="12"/>
      <c r="BQ31" s="32" t="e">
        <f>+(BQ28*1000)/BQ8</f>
        <v>#REF!</v>
      </c>
      <c r="BR31" s="34"/>
      <c r="BS31" s="12"/>
      <c r="BT31" s="32" t="e">
        <f>+(BT28*1000)/BT8</f>
        <v>#REF!</v>
      </c>
      <c r="BU31" s="34"/>
      <c r="BV31" s="12"/>
      <c r="BW31" s="32" t="e">
        <f>+(BW28*1000)/BW8</f>
        <v>#REF!</v>
      </c>
      <c r="BX31" s="34"/>
      <c r="BY31" s="12"/>
      <c r="BZ31" s="32" t="e">
        <f>+(BZ28*1000)/BZ8</f>
        <v>#REF!</v>
      </c>
      <c r="CA31" s="34"/>
      <c r="CB31" s="12"/>
      <c r="CC31" s="32" t="e">
        <f>+(CC28*1000)/CC8</f>
        <v>#REF!</v>
      </c>
      <c r="CD31" s="34"/>
      <c r="CE31" s="12"/>
      <c r="CF31" s="32" t="e">
        <f>+(CF28*1000)/CF8</f>
        <v>#REF!</v>
      </c>
      <c r="CG31" s="34"/>
      <c r="CH31" s="12"/>
      <c r="CI31" s="32" t="e">
        <f>+(CI28*1000)/CI8</f>
        <v>#REF!</v>
      </c>
      <c r="CJ31" s="34"/>
      <c r="CK31" s="12"/>
      <c r="CL31" s="32" t="e">
        <f>+(CL28*1000)/CL8</f>
        <v>#REF!</v>
      </c>
      <c r="CM31" s="34"/>
      <c r="CN31" s="12"/>
      <c r="CO31" s="32" t="e">
        <f>+(CO28*1000)/CO8</f>
        <v>#REF!</v>
      </c>
      <c r="CP31" s="34"/>
      <c r="CQ31" s="12"/>
      <c r="CR31" s="32" t="e">
        <f>+(CR28*1000)/CR8</f>
        <v>#REF!</v>
      </c>
      <c r="CS31" s="34"/>
      <c r="CT31" s="12"/>
      <c r="CU31" s="32" t="e">
        <f>+(CU28*1000)/CU8</f>
        <v>#REF!</v>
      </c>
      <c r="CV31" s="34"/>
      <c r="CW31" s="12"/>
      <c r="CX31" s="32" t="e">
        <f>+(CX28*1000)/CX8</f>
        <v>#REF!</v>
      </c>
      <c r="CY31" s="34"/>
    </row>
    <row r="32" spans="1:105" ht="9.9499999999999993" customHeight="1" x14ac:dyDescent="0.25">
      <c r="C32" s="184"/>
      <c r="D32" s="184"/>
      <c r="E32" s="1"/>
      <c r="F32" s="1"/>
      <c r="G32" s="1"/>
      <c r="H32" s="1"/>
    </row>
    <row r="33" spans="3:103" x14ac:dyDescent="0.25">
      <c r="C33" s="177" t="s">
        <v>60</v>
      </c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</row>
    <row r="34" spans="3:103" hidden="1" x14ac:dyDescent="0.25">
      <c r="C34" s="177" t="s">
        <v>68</v>
      </c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</row>
    <row r="35" spans="3:103" ht="16.5" hidden="1" thickBot="1" x14ac:dyDescent="0.3">
      <c r="H35" s="4"/>
      <c r="I35" s="4"/>
      <c r="K35" s="5" t="s">
        <v>10</v>
      </c>
      <c r="L35" s="15"/>
      <c r="M35" s="15"/>
      <c r="N35" s="5" t="s">
        <v>10</v>
      </c>
      <c r="O35" s="15"/>
      <c r="P35" s="15"/>
      <c r="Q35" s="5" t="s">
        <v>10</v>
      </c>
      <c r="S35" s="15"/>
      <c r="T35" s="5" t="s">
        <v>10</v>
      </c>
      <c r="V35" s="15"/>
      <c r="W35" s="5" t="s">
        <v>10</v>
      </c>
      <c r="Y35" s="15"/>
      <c r="Z35" s="15"/>
      <c r="AA35" s="5" t="s">
        <v>10</v>
      </c>
      <c r="AB35" s="18"/>
      <c r="AC35" s="15"/>
      <c r="AD35" s="5" t="s">
        <v>10</v>
      </c>
      <c r="AE35" s="18"/>
      <c r="AF35" s="15"/>
      <c r="AG35" s="5" t="s">
        <v>10</v>
      </c>
      <c r="AH35" s="18"/>
      <c r="AI35" s="15"/>
      <c r="AJ35" s="5" t="s">
        <v>10</v>
      </c>
      <c r="AK35" s="18"/>
      <c r="AL35" s="15"/>
      <c r="AM35" s="5" t="s">
        <v>10</v>
      </c>
      <c r="AN35" s="18"/>
      <c r="AO35" s="15"/>
      <c r="AP35" s="5" t="s">
        <v>10</v>
      </c>
      <c r="AQ35" s="18"/>
      <c r="AR35" s="15"/>
      <c r="AS35" s="5" t="s">
        <v>10</v>
      </c>
      <c r="AT35" s="18"/>
      <c r="AU35" s="15"/>
      <c r="AV35" s="5" t="s">
        <v>10</v>
      </c>
      <c r="AW35" s="18"/>
      <c r="AX35" s="15"/>
      <c r="AY35" s="5" t="s">
        <v>10</v>
      </c>
      <c r="AZ35" s="18"/>
      <c r="BA35" s="15"/>
      <c r="BB35" s="5" t="s">
        <v>10</v>
      </c>
      <c r="BC35" s="18"/>
      <c r="BD35" s="15"/>
      <c r="BE35" s="5" t="s">
        <v>10</v>
      </c>
      <c r="BF35" s="18"/>
      <c r="BG35" s="15"/>
      <c r="BH35" s="5" t="s">
        <v>10</v>
      </c>
      <c r="BI35" s="18"/>
      <c r="BJ35" s="15"/>
      <c r="BK35" s="5" t="s">
        <v>10</v>
      </c>
      <c r="BL35" s="18"/>
      <c r="BM35" s="15"/>
      <c r="BN35" s="5" t="s">
        <v>10</v>
      </c>
      <c r="BO35" s="18"/>
      <c r="BP35" s="15"/>
      <c r="BQ35" s="5" t="s">
        <v>10</v>
      </c>
      <c r="BR35" s="18"/>
      <c r="BS35" s="15"/>
      <c r="BT35" s="5" t="s">
        <v>10</v>
      </c>
      <c r="BU35" s="18"/>
      <c r="BV35" s="15"/>
      <c r="BW35" s="5" t="s">
        <v>10</v>
      </c>
      <c r="BX35" s="18"/>
      <c r="BY35" s="15"/>
      <c r="BZ35" s="5" t="s">
        <v>10</v>
      </c>
      <c r="CA35" s="18"/>
      <c r="CB35" s="15"/>
      <c r="CC35" s="5" t="s">
        <v>10</v>
      </c>
      <c r="CD35" s="18"/>
      <c r="CE35" s="15"/>
      <c r="CF35" s="5" t="s">
        <v>10</v>
      </c>
      <c r="CG35" s="18"/>
      <c r="CH35" s="15"/>
      <c r="CI35" s="5" t="s">
        <v>10</v>
      </c>
      <c r="CJ35" s="18"/>
      <c r="CK35" s="15"/>
      <c r="CL35" s="5" t="s">
        <v>10</v>
      </c>
      <c r="CM35" s="18"/>
      <c r="CN35" s="15"/>
      <c r="CO35" s="5" t="s">
        <v>10</v>
      </c>
      <c r="CP35" s="18"/>
      <c r="CQ35" s="15"/>
      <c r="CR35" s="5" t="s">
        <v>10</v>
      </c>
      <c r="CS35" s="18"/>
      <c r="CT35" s="15"/>
      <c r="CU35" s="5" t="s">
        <v>10</v>
      </c>
      <c r="CV35" s="18"/>
      <c r="CW35" s="15"/>
      <c r="CX35" s="5" t="s">
        <v>10</v>
      </c>
      <c r="CY35" s="18"/>
    </row>
    <row r="36" spans="3:103" ht="16.5" hidden="1" thickBot="1" x14ac:dyDescent="0.3">
      <c r="H36" s="4"/>
      <c r="I36" s="4"/>
      <c r="K36" s="21">
        <v>15.3</v>
      </c>
      <c r="L36" s="15"/>
      <c r="M36" s="15"/>
      <c r="N36" s="21">
        <v>15.3</v>
      </c>
      <c r="O36" s="15"/>
      <c r="P36" s="15"/>
      <c r="Q36" s="21">
        <v>15.3</v>
      </c>
      <c r="S36" s="15"/>
      <c r="T36" s="21">
        <v>15.3</v>
      </c>
      <c r="V36" s="15"/>
      <c r="W36" s="21">
        <v>15.3</v>
      </c>
      <c r="Y36" s="15"/>
      <c r="Z36" s="15"/>
      <c r="AA36" s="21">
        <v>15.3</v>
      </c>
      <c r="AB36" s="18"/>
      <c r="AC36" s="15"/>
      <c r="AD36" s="21">
        <v>15.3</v>
      </c>
      <c r="AE36" s="18"/>
      <c r="AF36" s="15"/>
      <c r="AG36" s="21">
        <v>15.3</v>
      </c>
      <c r="AH36" s="18"/>
      <c r="AI36" s="15"/>
      <c r="AJ36" s="21">
        <v>15.3</v>
      </c>
      <c r="AK36" s="18"/>
      <c r="AL36" s="15"/>
      <c r="AM36" s="21">
        <v>15.3</v>
      </c>
      <c r="AN36" s="18"/>
      <c r="AO36" s="15"/>
      <c r="AP36" s="21">
        <v>15.3</v>
      </c>
      <c r="AQ36" s="18"/>
      <c r="AR36" s="15"/>
      <c r="AS36" s="21">
        <v>15.3</v>
      </c>
      <c r="AT36" s="18"/>
      <c r="AU36" s="15"/>
      <c r="AV36" s="21">
        <v>15.3</v>
      </c>
      <c r="AW36" s="18"/>
      <c r="AX36" s="15"/>
      <c r="AY36" s="21">
        <v>15.3</v>
      </c>
      <c r="AZ36" s="18"/>
      <c r="BA36" s="15"/>
      <c r="BB36" s="21">
        <v>15.3</v>
      </c>
      <c r="BC36" s="18"/>
      <c r="BD36" s="15"/>
      <c r="BE36" s="21">
        <v>15.3</v>
      </c>
      <c r="BF36" s="18"/>
      <c r="BG36" s="15"/>
      <c r="BH36" s="21">
        <v>15.3</v>
      </c>
      <c r="BI36" s="18"/>
      <c r="BJ36" s="15"/>
      <c r="BK36" s="21">
        <v>15.3</v>
      </c>
      <c r="BL36" s="18"/>
      <c r="BM36" s="15"/>
      <c r="BN36" s="21">
        <v>15.3</v>
      </c>
      <c r="BO36" s="18"/>
      <c r="BP36" s="15"/>
      <c r="BQ36" s="21">
        <v>15.3</v>
      </c>
      <c r="BR36" s="18"/>
      <c r="BS36" s="15"/>
      <c r="BT36" s="21">
        <v>15.3</v>
      </c>
      <c r="BU36" s="18"/>
      <c r="BV36" s="15"/>
      <c r="BW36" s="21">
        <v>15.3</v>
      </c>
      <c r="BX36" s="18"/>
      <c r="BY36" s="15"/>
      <c r="BZ36" s="21">
        <v>15.3</v>
      </c>
      <c r="CA36" s="18"/>
      <c r="CB36" s="15"/>
      <c r="CC36" s="21">
        <v>15.3</v>
      </c>
      <c r="CD36" s="18"/>
      <c r="CE36" s="15"/>
      <c r="CF36" s="21">
        <v>15.3</v>
      </c>
      <c r="CG36" s="18"/>
      <c r="CH36" s="15"/>
      <c r="CI36" s="21">
        <v>15.3</v>
      </c>
      <c r="CJ36" s="18"/>
      <c r="CK36" s="15"/>
      <c r="CL36" s="21">
        <v>15.3</v>
      </c>
      <c r="CM36" s="18"/>
      <c r="CN36" s="15"/>
      <c r="CO36" s="21">
        <v>15.3</v>
      </c>
      <c r="CP36" s="18"/>
      <c r="CQ36" s="15"/>
      <c r="CR36" s="21">
        <v>15.3</v>
      </c>
      <c r="CS36" s="18"/>
      <c r="CT36" s="15"/>
      <c r="CU36" s="21">
        <v>15.3</v>
      </c>
      <c r="CV36" s="18"/>
      <c r="CW36" s="15"/>
      <c r="CX36" s="21">
        <v>15.3</v>
      </c>
      <c r="CY36" s="18"/>
    </row>
    <row r="37" spans="3:103" hidden="1" x14ac:dyDescent="0.25">
      <c r="H37" s="4"/>
      <c r="I37" s="4"/>
      <c r="K37" s="24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</row>
    <row r="38" spans="3:103" ht="15.75" hidden="1" thickBot="1" x14ac:dyDescent="0.3">
      <c r="C38" s="178" t="s">
        <v>16</v>
      </c>
      <c r="D38" s="179"/>
      <c r="E38" s="179"/>
      <c r="F38" s="179"/>
      <c r="G38" s="26"/>
      <c r="H38" s="30">
        <v>272</v>
      </c>
      <c r="I38" s="35"/>
      <c r="J38" s="11"/>
      <c r="K38" s="30">
        <f>+K10*300*K36*K6/1000000</f>
        <v>147.31271140687505</v>
      </c>
      <c r="L38" s="35"/>
      <c r="M38" s="12"/>
      <c r="N38" s="30">
        <f>+N10*300*N36*N6/1000000</f>
        <v>151.08450606973665</v>
      </c>
      <c r="O38" s="35"/>
      <c r="P38" s="12"/>
      <c r="Q38" s="30">
        <f>+Q10*300*Q36*Q6/1000000</f>
        <v>154.95287376314616</v>
      </c>
      <c r="R38" s="35"/>
      <c r="S38" s="12"/>
      <c r="T38" s="30">
        <f>+T10*300*T36*T6/1000000</f>
        <v>158.92028714297777</v>
      </c>
      <c r="U38" s="35"/>
      <c r="V38" s="12"/>
      <c r="W38" s="30">
        <f>+W10*300*W36*W6/1000000</f>
        <v>162.98928217498658</v>
      </c>
      <c r="X38" s="35"/>
      <c r="Y38" s="12"/>
      <c r="Z38" s="12"/>
      <c r="AA38" s="30">
        <f>+AA10*300*AA36*AA6/1000000</f>
        <v>167.16245975579491</v>
      </c>
      <c r="AB38" s="35"/>
      <c r="AC38" s="12"/>
      <c r="AD38" s="30">
        <f>+AD10*300*AD36*AD6/1000000</f>
        <v>153.81041734954908</v>
      </c>
      <c r="AE38" s="35"/>
      <c r="AF38" s="12"/>
      <c r="AG38" s="30">
        <f>+AG10*300*AG36*AG6/1000000</f>
        <v>154.92089780072936</v>
      </c>
      <c r="AH38" s="35"/>
      <c r="AI38" s="12"/>
      <c r="AJ38" s="30">
        <f>+AJ10*300*AJ36*AJ6/1000000</f>
        <v>156.03939569867111</v>
      </c>
      <c r="AK38" s="35"/>
      <c r="AL38" s="12"/>
      <c r="AM38" s="30">
        <f>+AM10*300*AM36*AM6/1000000</f>
        <v>157.16596892773637</v>
      </c>
      <c r="AN38" s="35"/>
      <c r="AO38" s="12"/>
      <c r="AP38" s="30">
        <f>+AP10*300*AP36*AP6/1000000</f>
        <v>158.30067579020087</v>
      </c>
      <c r="AQ38" s="35"/>
      <c r="AR38" s="12"/>
      <c r="AS38" s="30">
        <f>+AS10*300*AS36*AS6/1000000</f>
        <v>159.44357500927097</v>
      </c>
      <c r="AT38" s="35"/>
      <c r="AU38" s="12"/>
      <c r="AV38" s="30">
        <f>+AV10*300*AV36*AV6/1000000</f>
        <v>160.59472573212292</v>
      </c>
      <c r="AW38" s="35"/>
      <c r="AX38" s="12"/>
      <c r="AY38" s="30">
        <f>+AY10*300*AY36*AY6/1000000</f>
        <v>161.75418753296373</v>
      </c>
      <c r="AZ38" s="35"/>
      <c r="BA38" s="12"/>
      <c r="BB38" s="30">
        <f>+BB10*300*BB36*BB6/1000000</f>
        <v>162.92202041611424</v>
      </c>
      <c r="BC38" s="35"/>
      <c r="BD38" s="12"/>
      <c r="BE38" s="30">
        <f>+BE10*300*BE36*BE6/1000000</f>
        <v>164.09828481911453</v>
      </c>
      <c r="BF38" s="35"/>
      <c r="BG38" s="12"/>
      <c r="BH38" s="30">
        <f>+BH10*300*BH36*BH6/1000000</f>
        <v>165.28304161585157</v>
      </c>
      <c r="BI38" s="35"/>
      <c r="BJ38" s="12"/>
      <c r="BK38" s="30">
        <f>+BK10*300*BK36*BK6/1000000</f>
        <v>166.47635211970973</v>
      </c>
      <c r="BL38" s="35"/>
      <c r="BM38" s="12"/>
      <c r="BN38" s="30">
        <f>+BN10*300*BN36*BN6/1000000</f>
        <v>167.67827808674363</v>
      </c>
      <c r="BO38" s="35"/>
      <c r="BP38" s="12"/>
      <c r="BQ38" s="30">
        <f>+BQ10*300*BQ36*BQ6/1000000</f>
        <v>168.8888817188743</v>
      </c>
      <c r="BR38" s="35"/>
      <c r="BS38" s="12"/>
      <c r="BT38" s="30">
        <f>+BT10*300*BT36*BT6/1000000</f>
        <v>170.10822566710826</v>
      </c>
      <c r="BU38" s="35"/>
      <c r="BV38" s="12"/>
      <c r="BW38" s="30">
        <f>+BW10*300*BW36*BW6/1000000</f>
        <v>171.33637303477965</v>
      </c>
      <c r="BX38" s="35"/>
      <c r="BY38" s="12"/>
      <c r="BZ38" s="30">
        <f>+BZ10*300*BZ36*BZ6/1000000</f>
        <v>172.5733873808162</v>
      </c>
      <c r="CA38" s="35"/>
      <c r="CB38" s="12"/>
      <c r="CC38" s="30">
        <f>+CC10*300*CC36*CC6/1000000</f>
        <v>173.81933272302823</v>
      </c>
      <c r="CD38" s="35"/>
      <c r="CE38" s="12"/>
      <c r="CF38" s="30">
        <f>+CF10*300*CF36*CF6/1000000</f>
        <v>175.07427354142195</v>
      </c>
      <c r="CG38" s="35"/>
      <c r="CH38" s="12"/>
      <c r="CI38" s="30">
        <f>+CI10*300*CI36*CI6/1000000</f>
        <v>176.33827478153634</v>
      </c>
      <c r="CJ38" s="35"/>
      <c r="CK38" s="12"/>
      <c r="CL38" s="30">
        <f>+CL10*300*CL36*CL6/1000000</f>
        <v>177.61140185780408</v>
      </c>
      <c r="CM38" s="35"/>
      <c r="CN38" s="12"/>
      <c r="CO38" s="30">
        <f>+CO10*300*CO36*CO6/1000000</f>
        <v>178.89372065693709</v>
      </c>
      <c r="CP38" s="35"/>
      <c r="CQ38" s="12"/>
      <c r="CR38" s="30">
        <f>+CR10*300*CR36*CR6/1000000</f>
        <v>180.18529754133607</v>
      </c>
      <c r="CS38" s="35"/>
      <c r="CT38" s="12"/>
      <c r="CU38" s="30">
        <f>+CU10*300*CU36*CU6/1000000</f>
        <v>181.48619935252501</v>
      </c>
      <c r="CV38" s="35"/>
      <c r="CW38" s="12"/>
      <c r="CX38" s="30">
        <f>+CX10*300*CX36*CX6/1000000</f>
        <v>182.79649341461038</v>
      </c>
      <c r="CY38" s="35"/>
    </row>
    <row r="39" spans="3:103" ht="15.95" customHeight="1" x14ac:dyDescent="0.25">
      <c r="C39" t="s">
        <v>103</v>
      </c>
    </row>
    <row r="40" spans="3:103" ht="15.95" customHeight="1" x14ac:dyDescent="0.25">
      <c r="C40" t="s">
        <v>104</v>
      </c>
      <c r="K40" s="141"/>
    </row>
    <row r="41" spans="3:103" x14ac:dyDescent="0.25">
      <c r="C41" s="176" t="s">
        <v>105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>
        <v>23</v>
      </c>
      <c r="BX41" s="58"/>
      <c r="BY41" s="58"/>
      <c r="BZ41" s="58">
        <v>24</v>
      </c>
      <c r="CA41" s="58"/>
      <c r="CB41" s="58"/>
      <c r="CC41" s="58">
        <v>25</v>
      </c>
      <c r="CD41" s="58"/>
      <c r="CE41" s="58"/>
      <c r="CF41" s="58">
        <v>26</v>
      </c>
      <c r="CG41" s="58"/>
      <c r="CH41" s="58"/>
      <c r="CI41" s="58">
        <v>27</v>
      </c>
      <c r="CJ41" s="58"/>
      <c r="CK41" s="58"/>
      <c r="CL41" s="58">
        <v>28</v>
      </c>
      <c r="CM41" s="58"/>
      <c r="CN41" s="58"/>
      <c r="CO41" s="58">
        <v>29</v>
      </c>
      <c r="CP41" s="58"/>
      <c r="CQ41" s="58"/>
      <c r="CR41" s="58">
        <v>30</v>
      </c>
      <c r="CS41" s="58"/>
      <c r="CT41" s="58"/>
      <c r="CU41" s="58">
        <v>31</v>
      </c>
      <c r="CV41" s="58"/>
      <c r="CW41" s="58"/>
      <c r="CX41" s="58">
        <v>32</v>
      </c>
    </row>
    <row r="84" spans="5:6" hidden="1" x14ac:dyDescent="0.25">
      <c r="E84" s="144" t="s">
        <v>97</v>
      </c>
      <c r="F84" s="153">
        <v>0.5</v>
      </c>
    </row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spans="5:6" hidden="1" x14ac:dyDescent="0.25"/>
    <row r="114" spans="5:6" hidden="1" x14ac:dyDescent="0.25">
      <c r="E114" s="18" t="s">
        <v>98</v>
      </c>
      <c r="F114" s="152">
        <v>700</v>
      </c>
    </row>
    <row r="115" spans="5:6" hidden="1" x14ac:dyDescent="0.25">
      <c r="E115" s="144" t="s">
        <v>96</v>
      </c>
      <c r="F115" s="152">
        <v>25</v>
      </c>
    </row>
    <row r="116" spans="5:6" hidden="1" x14ac:dyDescent="0.25"/>
  </sheetData>
  <mergeCells count="26">
    <mergeCell ref="C9:F9"/>
    <mergeCell ref="C1:AP1"/>
    <mergeCell ref="C2:AP2"/>
    <mergeCell ref="C6:F6"/>
    <mergeCell ref="C7:F7"/>
    <mergeCell ref="C8:F8"/>
    <mergeCell ref="C26:F26"/>
    <mergeCell ref="C10:F10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34:AP34"/>
    <mergeCell ref="C38:F38"/>
    <mergeCell ref="C27:F27"/>
    <mergeCell ref="C28:F28"/>
    <mergeCell ref="C30:F30"/>
    <mergeCell ref="C31:F31"/>
    <mergeCell ref="C32:D32"/>
    <mergeCell ref="C33:AP33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C686-F47E-490A-A9C9-E3D35A431131}">
  <dimension ref="B1:N81"/>
  <sheetViews>
    <sheetView showGridLines="0" zoomScale="130" zoomScaleNormal="130" workbookViewId="0">
      <selection activeCell="K25" sqref="K25"/>
    </sheetView>
  </sheetViews>
  <sheetFormatPr baseColWidth="10" defaultColWidth="8.7109375" defaultRowHeight="15" x14ac:dyDescent="0.25"/>
  <cols>
    <col min="2" max="2" width="12.85546875" customWidth="1"/>
    <col min="3" max="3" width="6.7109375" customWidth="1"/>
    <col min="4" max="4" width="11.7109375" customWidth="1"/>
    <col min="5" max="5" width="12" bestFit="1" customWidth="1"/>
    <col min="6" max="10" width="11.7109375" customWidth="1"/>
    <col min="12" max="12" width="19" customWidth="1"/>
  </cols>
  <sheetData>
    <row r="1" spans="2:14" x14ac:dyDescent="0.25">
      <c r="D1" s="29"/>
    </row>
    <row r="2" spans="2:14" ht="18.75" x14ac:dyDescent="0.3">
      <c r="B2" s="204" t="s">
        <v>61</v>
      </c>
      <c r="C2" s="204"/>
      <c r="D2" s="204"/>
      <c r="E2" s="204"/>
      <c r="F2" s="204"/>
      <c r="G2" s="204"/>
      <c r="H2" s="204"/>
      <c r="I2" s="204"/>
      <c r="J2" s="204"/>
      <c r="L2" s="117">
        <f>+I7+I8+I9+I18+'Costos y Préstamos'!F11</f>
        <v>6457.1428571428569</v>
      </c>
      <c r="N2" s="116" t="s">
        <v>77</v>
      </c>
    </row>
    <row r="4" spans="2:14" ht="61.5" customHeight="1" x14ac:dyDescent="0.25">
      <c r="B4" s="121" t="s">
        <v>40</v>
      </c>
      <c r="C4" s="121" t="s">
        <v>21</v>
      </c>
      <c r="D4" s="70" t="s">
        <v>36</v>
      </c>
      <c r="E4" s="70" t="s">
        <v>23</v>
      </c>
      <c r="F4" s="70" t="s">
        <v>24</v>
      </c>
      <c r="G4" s="70" t="s">
        <v>42</v>
      </c>
      <c r="H4" s="70" t="s">
        <v>84</v>
      </c>
      <c r="I4" s="70" t="s">
        <v>49</v>
      </c>
      <c r="J4" s="70" t="s">
        <v>39</v>
      </c>
    </row>
    <row r="5" spans="2:14" ht="6" customHeight="1" x14ac:dyDescent="0.25">
      <c r="B5" s="47"/>
      <c r="C5" s="47"/>
      <c r="D5" s="47"/>
      <c r="E5" s="47"/>
      <c r="F5" s="47"/>
      <c r="G5" s="47"/>
      <c r="H5" s="47"/>
      <c r="I5" s="47"/>
      <c r="J5" s="47"/>
    </row>
    <row r="6" spans="2:14" ht="20.100000000000001" customHeight="1" x14ac:dyDescent="0.25">
      <c r="B6" s="205" t="s">
        <v>38</v>
      </c>
      <c r="C6" s="43">
        <v>2027</v>
      </c>
      <c r="D6" s="46">
        <v>500</v>
      </c>
      <c r="E6" s="45" t="e">
        <f>+D6*$E$15*#REF!</f>
        <v>#REF!</v>
      </c>
      <c r="F6" s="44" t="e">
        <f>+#REF!</f>
        <v>#REF!</v>
      </c>
      <c r="G6" s="123" t="e">
        <f>+E6*F6/1000000</f>
        <v>#REF!</v>
      </c>
      <c r="H6" s="123" t="e">
        <f>+G6</f>
        <v>#REF!</v>
      </c>
      <c r="I6" s="79">
        <f>+(D6/1400)*900</f>
        <v>321.42857142857144</v>
      </c>
      <c r="J6" s="43">
        <v>2028</v>
      </c>
      <c r="L6" s="150">
        <v>25.3095</v>
      </c>
      <c r="M6" s="149">
        <f>+L6/2</f>
        <v>12.65475</v>
      </c>
    </row>
    <row r="7" spans="2:14" ht="20.100000000000001" customHeight="1" x14ac:dyDescent="0.25">
      <c r="B7" s="205"/>
      <c r="C7" s="43">
        <v>2028</v>
      </c>
      <c r="D7" s="46">
        <v>1000</v>
      </c>
      <c r="E7" s="45" t="e">
        <f>+D7*$E$15*#REF!</f>
        <v>#REF!</v>
      </c>
      <c r="F7" s="44" t="e">
        <f>+F6</f>
        <v>#REF!</v>
      </c>
      <c r="G7" s="123" t="e">
        <f>+E7*F7/1000000</f>
        <v>#REF!</v>
      </c>
      <c r="H7" s="123" t="e">
        <f>+G6+G7</f>
        <v>#REF!</v>
      </c>
      <c r="I7" s="79">
        <f t="shared" ref="I7:I12" si="0">+(D7/1400)*900</f>
        <v>642.85714285714289</v>
      </c>
      <c r="J7" s="43">
        <v>2029</v>
      </c>
      <c r="L7" s="151">
        <v>75.9285</v>
      </c>
      <c r="M7" s="149">
        <f t="shared" ref="M7:M12" si="1">+L7/2</f>
        <v>37.96425</v>
      </c>
    </row>
    <row r="8" spans="2:14" ht="20.100000000000001" customHeight="1" x14ac:dyDescent="0.25">
      <c r="B8" s="205"/>
      <c r="C8" s="43">
        <v>2029</v>
      </c>
      <c r="D8" s="46">
        <v>2000</v>
      </c>
      <c r="E8" s="45" t="e">
        <f>+D8*$E$15*#REF!</f>
        <v>#REF!</v>
      </c>
      <c r="F8" s="44" t="e">
        <f>+F6</f>
        <v>#REF!</v>
      </c>
      <c r="G8" s="123" t="e">
        <f t="shared" ref="G8:G12" si="2">+E8*F8/1000000</f>
        <v>#REF!</v>
      </c>
      <c r="H8" s="123" t="e">
        <f>+G6+G7+G8</f>
        <v>#REF!</v>
      </c>
      <c r="I8" s="79">
        <f t="shared" si="0"/>
        <v>1285.7142857142858</v>
      </c>
      <c r="J8" s="43">
        <v>2030</v>
      </c>
      <c r="K8" s="27"/>
      <c r="L8" s="151">
        <v>177.16649999999998</v>
      </c>
      <c r="M8" s="149">
        <f t="shared" si="1"/>
        <v>88.583249999999992</v>
      </c>
    </row>
    <row r="9" spans="2:14" ht="20.100000000000001" customHeight="1" x14ac:dyDescent="0.25">
      <c r="B9" s="205"/>
      <c r="C9" s="43">
        <v>2030</v>
      </c>
      <c r="D9" s="46">
        <v>3000</v>
      </c>
      <c r="E9" s="45" t="e">
        <f>+D9*$E$15*#REF!</f>
        <v>#REF!</v>
      </c>
      <c r="F9" s="44" t="e">
        <f>+F6</f>
        <v>#REF!</v>
      </c>
      <c r="G9" s="123" t="e">
        <f t="shared" si="2"/>
        <v>#REF!</v>
      </c>
      <c r="H9" s="123" t="e">
        <f>+G6+G7+G8+G9</f>
        <v>#REF!</v>
      </c>
      <c r="I9" s="79">
        <f t="shared" si="0"/>
        <v>1928.5714285714284</v>
      </c>
      <c r="J9" s="43">
        <v>2031</v>
      </c>
      <c r="K9" s="27"/>
      <c r="L9" s="151">
        <v>329.02350000000001</v>
      </c>
      <c r="M9" s="149">
        <f t="shared" si="1"/>
        <v>164.51175000000001</v>
      </c>
    </row>
    <row r="10" spans="2:14" ht="20.100000000000001" customHeight="1" x14ac:dyDescent="0.25">
      <c r="B10" s="205"/>
      <c r="C10" s="43">
        <v>2031</v>
      </c>
      <c r="D10" s="46">
        <v>3000</v>
      </c>
      <c r="E10" s="45" t="e">
        <f>+D10*$E$15*#REF!</f>
        <v>#REF!</v>
      </c>
      <c r="F10" s="44" t="e">
        <f>+F6</f>
        <v>#REF!</v>
      </c>
      <c r="G10" s="123" t="e">
        <f t="shared" si="2"/>
        <v>#REF!</v>
      </c>
      <c r="H10" s="123" t="e">
        <f>+G6+G7+G8+G9+G10</f>
        <v>#REF!</v>
      </c>
      <c r="I10" s="79">
        <f t="shared" si="0"/>
        <v>1928.5714285714284</v>
      </c>
      <c r="J10" s="43">
        <v>2032</v>
      </c>
      <c r="L10" s="151">
        <v>480.88049999999998</v>
      </c>
      <c r="M10" s="149">
        <f t="shared" si="1"/>
        <v>240.44024999999999</v>
      </c>
    </row>
    <row r="11" spans="2:14" ht="20.100000000000001" customHeight="1" x14ac:dyDescent="0.25">
      <c r="B11" s="205"/>
      <c r="C11" s="43">
        <v>2032</v>
      </c>
      <c r="D11" s="46">
        <v>3000</v>
      </c>
      <c r="E11" s="45" t="e">
        <f>+D11*$E$15*#REF!</f>
        <v>#REF!</v>
      </c>
      <c r="F11" s="44" t="e">
        <f>+F6</f>
        <v>#REF!</v>
      </c>
      <c r="G11" s="123" t="e">
        <f t="shared" si="2"/>
        <v>#REF!</v>
      </c>
      <c r="H11" s="123" t="e">
        <f>+G6+G7+G8+G9+G10+G11</f>
        <v>#REF!</v>
      </c>
      <c r="I11" s="79">
        <f t="shared" si="0"/>
        <v>1928.5714285714284</v>
      </c>
      <c r="J11" s="43">
        <v>2033</v>
      </c>
      <c r="L11" s="151">
        <v>632.73749999999995</v>
      </c>
      <c r="M11" s="149">
        <f t="shared" si="1"/>
        <v>316.36874999999998</v>
      </c>
    </row>
    <row r="12" spans="2:14" ht="20.100000000000001" customHeight="1" x14ac:dyDescent="0.25">
      <c r="B12" s="205"/>
      <c r="C12" s="43">
        <v>2033</v>
      </c>
      <c r="D12" s="46">
        <v>3000</v>
      </c>
      <c r="E12" s="45" t="e">
        <f>+D12*$E$15*#REF!</f>
        <v>#REF!</v>
      </c>
      <c r="F12" s="44" t="e">
        <f>+F6</f>
        <v>#REF!</v>
      </c>
      <c r="G12" s="123" t="e">
        <f t="shared" si="2"/>
        <v>#REF!</v>
      </c>
      <c r="H12" s="123" t="e">
        <f>+G6+G7+G8+G9+G10+G11+G12</f>
        <v>#REF!</v>
      </c>
      <c r="I12" s="79">
        <f t="shared" si="0"/>
        <v>1928.5714285714284</v>
      </c>
      <c r="J12" s="43">
        <v>2034</v>
      </c>
      <c r="L12" s="151">
        <v>784.59449999999993</v>
      </c>
      <c r="M12" s="149">
        <f t="shared" si="1"/>
        <v>392.29724999999996</v>
      </c>
    </row>
    <row r="13" spans="2:14" ht="20.100000000000001" customHeight="1" x14ac:dyDescent="0.25">
      <c r="B13" s="205"/>
      <c r="C13" s="43">
        <v>2034</v>
      </c>
      <c r="D13" s="79">
        <f>+SUM(D6:D12)</f>
        <v>15500</v>
      </c>
      <c r="E13" s="50"/>
      <c r="F13" s="51"/>
      <c r="G13" s="50"/>
      <c r="H13" s="50"/>
      <c r="I13" s="79">
        <f>+SUM(I6:I12)</f>
        <v>9964.2857142857138</v>
      </c>
      <c r="J13" s="51"/>
    </row>
    <row r="14" spans="2:14" ht="6" customHeight="1" x14ac:dyDescent="0.25">
      <c r="B14" s="47"/>
      <c r="C14" s="47"/>
      <c r="D14" s="74"/>
      <c r="E14" s="50"/>
      <c r="F14" s="51"/>
      <c r="G14" s="50"/>
      <c r="H14" s="50"/>
      <c r="I14" s="74"/>
      <c r="J14" s="51"/>
    </row>
    <row r="15" spans="2:14" ht="20.100000000000001" customHeight="1" x14ac:dyDescent="0.25">
      <c r="B15" s="208" t="s">
        <v>83</v>
      </c>
      <c r="C15" s="208"/>
      <c r="D15" s="46">
        <v>1</v>
      </c>
      <c r="E15" s="45">
        <v>1687.3</v>
      </c>
      <c r="F15" s="44" t="e">
        <f>+F6</f>
        <v>#REF!</v>
      </c>
      <c r="G15" s="122" t="e">
        <f>+E15*F15/1000000</f>
        <v>#REF!</v>
      </c>
      <c r="H15" s="124"/>
      <c r="I15" s="50"/>
      <c r="J15" s="51"/>
    </row>
    <row r="16" spans="2:14" ht="6" customHeight="1" x14ac:dyDescent="0.25">
      <c r="B16" s="75"/>
      <c r="C16" s="47"/>
      <c r="D16" s="49"/>
      <c r="E16" s="50"/>
      <c r="F16" s="51"/>
      <c r="G16" s="124"/>
      <c r="H16" s="124"/>
      <c r="I16" s="50"/>
      <c r="J16" s="51"/>
    </row>
    <row r="17" spans="2:10" ht="15" customHeight="1" x14ac:dyDescent="0.25"/>
    <row r="18" spans="2:10" x14ac:dyDescent="0.25">
      <c r="B18" s="205" t="s">
        <v>26</v>
      </c>
      <c r="C18" s="205"/>
      <c r="D18" s="46">
        <v>1400</v>
      </c>
      <c r="E18" s="45" t="e">
        <f>+D18*(4)*365*#REF!</f>
        <v>#REF!</v>
      </c>
      <c r="F18" s="44" t="e">
        <f>+F6</f>
        <v>#REF!</v>
      </c>
      <c r="G18" s="123" t="e">
        <f>+E18*F18/1000000</f>
        <v>#REF!</v>
      </c>
      <c r="H18" s="123"/>
      <c r="I18" s="45">
        <v>1400</v>
      </c>
      <c r="J18" s="43">
        <v>2035</v>
      </c>
    </row>
    <row r="19" spans="2:10" x14ac:dyDescent="0.25">
      <c r="J19" s="29"/>
    </row>
    <row r="20" spans="2:10" x14ac:dyDescent="0.25">
      <c r="B20" s="206" t="s">
        <v>19</v>
      </c>
      <c r="C20" s="207"/>
      <c r="D20" s="46">
        <v>800</v>
      </c>
      <c r="E20" s="45">
        <f>+D20*24*365</f>
        <v>7008000</v>
      </c>
      <c r="F20" s="44"/>
      <c r="G20" s="123"/>
      <c r="H20" s="123"/>
      <c r="I20" s="45">
        <v>2000</v>
      </c>
      <c r="J20" s="43" t="s">
        <v>37</v>
      </c>
    </row>
    <row r="21" spans="2:10" x14ac:dyDescent="0.25">
      <c r="B21" s="18"/>
      <c r="C21" s="47"/>
      <c r="D21" s="68"/>
      <c r="E21" s="50"/>
      <c r="F21" s="51"/>
      <c r="G21" s="50"/>
      <c r="H21" s="50"/>
      <c r="I21" s="50"/>
      <c r="J21" s="51"/>
    </row>
    <row r="22" spans="2:10" ht="30" x14ac:dyDescent="0.25">
      <c r="B22" s="47" t="s">
        <v>48</v>
      </c>
      <c r="C22" s="47" t="s">
        <v>21</v>
      </c>
      <c r="D22" s="74" t="s">
        <v>44</v>
      </c>
      <c r="E22" s="50"/>
      <c r="F22" s="51"/>
      <c r="G22" s="50"/>
      <c r="H22" s="50"/>
      <c r="I22" s="50"/>
      <c r="J22" s="51"/>
    </row>
    <row r="23" spans="2:10" x14ac:dyDescent="0.25">
      <c r="B23" s="46">
        <v>12135</v>
      </c>
      <c r="C23" s="44">
        <v>2037</v>
      </c>
      <c r="D23" s="46">
        <v>0</v>
      </c>
      <c r="E23" s="45"/>
      <c r="F23" s="44"/>
      <c r="G23" s="45"/>
      <c r="H23" s="45"/>
      <c r="I23" s="45"/>
      <c r="J23" s="44"/>
    </row>
    <row r="24" spans="2:10" x14ac:dyDescent="0.25">
      <c r="B24" s="46">
        <f t="shared" ref="B24:B33" si="3">+$B$23+D24</f>
        <v>12215</v>
      </c>
      <c r="C24" s="44">
        <v>2038</v>
      </c>
      <c r="D24" s="46">
        <f>+D23+80</f>
        <v>80</v>
      </c>
      <c r="E24" s="45"/>
      <c r="F24" s="44"/>
      <c r="G24" s="45"/>
      <c r="H24" s="45"/>
      <c r="I24" s="45"/>
      <c r="J24" s="44"/>
    </row>
    <row r="25" spans="2:10" x14ac:dyDescent="0.25">
      <c r="B25" s="46">
        <f t="shared" si="3"/>
        <v>12295</v>
      </c>
      <c r="C25" s="44">
        <v>2039</v>
      </c>
      <c r="D25" s="46">
        <f t="shared" ref="D25:D33" si="4">+D24+80</f>
        <v>160</v>
      </c>
      <c r="E25" s="45"/>
      <c r="F25" s="44"/>
      <c r="G25" s="45"/>
      <c r="H25" s="45"/>
      <c r="I25" s="45"/>
      <c r="J25" s="44"/>
    </row>
    <row r="26" spans="2:10" ht="20.100000000000001" customHeight="1" x14ac:dyDescent="0.25">
      <c r="B26" s="46">
        <f t="shared" si="3"/>
        <v>12375</v>
      </c>
      <c r="C26" s="44">
        <v>2040</v>
      </c>
      <c r="D26" s="46">
        <f t="shared" si="4"/>
        <v>240</v>
      </c>
      <c r="E26" s="45"/>
      <c r="F26" s="44"/>
      <c r="G26" s="45"/>
      <c r="H26" s="45"/>
      <c r="I26" s="45"/>
      <c r="J26" s="44"/>
    </row>
    <row r="27" spans="2:10" x14ac:dyDescent="0.25">
      <c r="B27" s="46">
        <f t="shared" si="3"/>
        <v>12455</v>
      </c>
      <c r="C27" s="44">
        <v>2041</v>
      </c>
      <c r="D27" s="46">
        <f t="shared" si="4"/>
        <v>320</v>
      </c>
      <c r="E27" s="45"/>
      <c r="F27" s="44"/>
      <c r="G27" s="45"/>
      <c r="H27" s="45"/>
      <c r="I27" s="45"/>
      <c r="J27" s="44"/>
    </row>
    <row r="28" spans="2:10" x14ac:dyDescent="0.25">
      <c r="B28" s="46">
        <f t="shared" si="3"/>
        <v>12535</v>
      </c>
      <c r="C28" s="44">
        <v>2042</v>
      </c>
      <c r="D28" s="46">
        <f t="shared" si="4"/>
        <v>400</v>
      </c>
      <c r="E28" s="45"/>
      <c r="F28" s="44"/>
      <c r="G28" s="45"/>
      <c r="H28" s="45"/>
      <c r="I28" s="45"/>
      <c r="J28" s="44"/>
    </row>
    <row r="29" spans="2:10" x14ac:dyDescent="0.25">
      <c r="B29" s="46">
        <f t="shared" si="3"/>
        <v>12615</v>
      </c>
      <c r="C29" s="44">
        <v>2043</v>
      </c>
      <c r="D29" s="46">
        <f t="shared" si="4"/>
        <v>480</v>
      </c>
      <c r="E29" s="45"/>
      <c r="F29" s="44"/>
      <c r="G29" s="45"/>
      <c r="H29" s="45"/>
      <c r="I29" s="45"/>
      <c r="J29" s="44"/>
    </row>
    <row r="30" spans="2:10" x14ac:dyDescent="0.25">
      <c r="B30" s="46">
        <f t="shared" si="3"/>
        <v>12695</v>
      </c>
      <c r="C30" s="44">
        <v>2044</v>
      </c>
      <c r="D30" s="46">
        <f t="shared" si="4"/>
        <v>560</v>
      </c>
      <c r="E30" s="45"/>
      <c r="F30" s="44"/>
      <c r="G30" s="45"/>
      <c r="H30" s="45"/>
      <c r="I30" s="45"/>
      <c r="J30" s="44"/>
    </row>
    <row r="31" spans="2:10" x14ac:dyDescent="0.25">
      <c r="B31" s="46">
        <f t="shared" si="3"/>
        <v>12775</v>
      </c>
      <c r="C31" s="44">
        <v>2045</v>
      </c>
      <c r="D31" s="46">
        <f t="shared" si="4"/>
        <v>640</v>
      </c>
      <c r="E31" s="45"/>
      <c r="F31" s="44"/>
      <c r="G31" s="45"/>
      <c r="H31" s="45"/>
      <c r="I31" s="45"/>
      <c r="J31" s="44"/>
    </row>
    <row r="32" spans="2:10" x14ac:dyDescent="0.25">
      <c r="B32" s="46">
        <f t="shared" si="3"/>
        <v>12855</v>
      </c>
      <c r="C32" s="44">
        <v>2046</v>
      </c>
      <c r="D32" s="46">
        <f t="shared" si="4"/>
        <v>720</v>
      </c>
      <c r="E32" s="45"/>
      <c r="F32" s="44"/>
      <c r="G32" s="45"/>
      <c r="H32" s="45"/>
      <c r="I32" s="45"/>
      <c r="J32" s="44"/>
    </row>
    <row r="33" spans="2:10" x14ac:dyDescent="0.25">
      <c r="B33" s="46">
        <f t="shared" si="3"/>
        <v>12935</v>
      </c>
      <c r="C33" s="44">
        <v>2047</v>
      </c>
      <c r="D33" s="46">
        <f t="shared" si="4"/>
        <v>800</v>
      </c>
      <c r="E33" s="45"/>
      <c r="F33" s="44"/>
      <c r="G33" s="45"/>
      <c r="H33" s="45"/>
      <c r="I33" s="45"/>
      <c r="J33" s="44"/>
    </row>
    <row r="34" spans="2:10" x14ac:dyDescent="0.25">
      <c r="B34" s="71" t="s">
        <v>46</v>
      </c>
    </row>
    <row r="35" spans="2:10" x14ac:dyDescent="0.25">
      <c r="B35" s="69" t="s">
        <v>45</v>
      </c>
      <c r="C35" s="72"/>
      <c r="D35" s="72"/>
      <c r="E35" s="72"/>
      <c r="F35" s="72"/>
      <c r="G35" s="72"/>
      <c r="H35" s="72"/>
      <c r="I35" s="72"/>
      <c r="J35" s="72"/>
    </row>
    <row r="36" spans="2:10" x14ac:dyDescent="0.25">
      <c r="B36" s="73" t="s">
        <v>71</v>
      </c>
      <c r="C36" s="72"/>
      <c r="D36" s="72"/>
      <c r="E36" s="72"/>
      <c r="F36" s="72"/>
      <c r="G36" s="72"/>
      <c r="H36" s="72"/>
      <c r="I36" s="72"/>
      <c r="J36" s="72"/>
    </row>
    <row r="37" spans="2:10" x14ac:dyDescent="0.25">
      <c r="B37" s="69" t="s">
        <v>41</v>
      </c>
      <c r="C37" s="72"/>
      <c r="D37" s="72"/>
      <c r="E37" s="72"/>
      <c r="F37" s="72"/>
      <c r="G37" s="72"/>
      <c r="H37" s="72"/>
      <c r="I37" s="72"/>
      <c r="J37" s="72"/>
    </row>
    <row r="38" spans="2:10" x14ac:dyDescent="0.25">
      <c r="B38" s="69" t="s">
        <v>43</v>
      </c>
      <c r="C38" s="72"/>
      <c r="D38" s="72"/>
      <c r="E38" s="72"/>
      <c r="F38" s="72"/>
      <c r="G38" s="72"/>
      <c r="H38" s="72"/>
      <c r="I38" s="72"/>
      <c r="J38" s="72"/>
    </row>
    <row r="79" spans="14:14" x14ac:dyDescent="0.25">
      <c r="N79" s="48" t="s">
        <v>78</v>
      </c>
    </row>
    <row r="80" spans="14:14" x14ac:dyDescent="0.25">
      <c r="N80" s="48" t="s">
        <v>79</v>
      </c>
    </row>
    <row r="81" spans="14:14" x14ac:dyDescent="0.25">
      <c r="N81" s="48" t="s">
        <v>80</v>
      </c>
    </row>
  </sheetData>
  <mergeCells count="5">
    <mergeCell ref="B2:J2"/>
    <mergeCell ref="B18:C18"/>
    <mergeCell ref="B20:C20"/>
    <mergeCell ref="B6:B13"/>
    <mergeCell ref="B15:C15"/>
  </mergeCells>
  <hyperlinks>
    <hyperlink ref="N79" r:id="rId1" xr:uid="{0E00432A-0E95-40DF-B9A7-2E98BCD4213B}"/>
    <hyperlink ref="N80" r:id="rId2" xr:uid="{EDCD6F4B-3CE1-4A26-AB0F-C774E5F19819}"/>
    <hyperlink ref="N81" r:id="rId3" xr:uid="{3BFEF3DB-6B72-42BB-AF30-C97946749B52}"/>
  </hyperlinks>
  <pageMargins left="0.7" right="0.7" top="0.75" bottom="0.75" header="0.3" footer="0.3"/>
  <pageSetup paperSize="9" orientation="portrait" r:id="rId4"/>
  <ignoredErrors>
    <ignoredError sqref="D13" formulaRange="1"/>
  </ignoredError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D126-F423-4CDC-85AD-1E3BDA2EFEB8}">
  <dimension ref="B1:AS102"/>
  <sheetViews>
    <sheetView showGridLines="0" zoomScale="85" zoomScaleNormal="85" workbookViewId="0">
      <selection activeCell="K25" sqref="K25"/>
    </sheetView>
  </sheetViews>
  <sheetFormatPr baseColWidth="10" defaultColWidth="8.7109375" defaultRowHeight="15" x14ac:dyDescent="0.25"/>
  <cols>
    <col min="1" max="1" width="8.7109375" style="75"/>
    <col min="2" max="2" width="6.7109375" style="75" customWidth="1"/>
    <col min="3" max="3" width="12.85546875" style="75" customWidth="1"/>
    <col min="4" max="4" width="7.28515625" style="75" bestFit="1" customWidth="1"/>
    <col min="5" max="5" width="9.7109375" style="75" hidden="1" customWidth="1"/>
    <col min="6" max="6" width="9.7109375" style="75" customWidth="1"/>
    <col min="7" max="7" width="11" style="75" customWidth="1"/>
    <col min="8" max="38" width="7.7109375" style="75" customWidth="1"/>
    <col min="39" max="39" width="2.7109375" style="75" customWidth="1"/>
    <col min="40" max="40" width="9.7109375" style="75" customWidth="1"/>
    <col min="41" max="41" width="0" style="75" hidden="1" customWidth="1"/>
    <col min="42" max="42" width="2.7109375" style="75" customWidth="1"/>
    <col min="43" max="16384" width="8.7109375" style="75"/>
  </cols>
  <sheetData>
    <row r="1" spans="2:38" x14ac:dyDescent="0.25">
      <c r="D1" s="2"/>
    </row>
    <row r="2" spans="2:38" ht="18.75" x14ac:dyDescent="0.25">
      <c r="B2" s="209" t="s">
        <v>55</v>
      </c>
      <c r="C2" s="209"/>
      <c r="D2" s="209"/>
      <c r="E2" s="209"/>
      <c r="F2" s="209"/>
      <c r="G2" s="209"/>
    </row>
    <row r="4" spans="2:38" ht="30" customHeight="1" x14ac:dyDescent="0.25">
      <c r="B4" s="210" t="s">
        <v>40</v>
      </c>
      <c r="C4" s="210"/>
      <c r="D4" s="70" t="s">
        <v>36</v>
      </c>
      <c r="E4" s="70" t="s">
        <v>50</v>
      </c>
      <c r="F4" s="70" t="s">
        <v>47</v>
      </c>
      <c r="G4" s="70" t="s">
        <v>39</v>
      </c>
      <c r="H4" s="86">
        <v>2027</v>
      </c>
      <c r="I4" s="86">
        <v>2028</v>
      </c>
      <c r="J4" s="86">
        <v>2029</v>
      </c>
      <c r="K4" s="86">
        <v>2030</v>
      </c>
      <c r="L4" s="86">
        <v>2031</v>
      </c>
      <c r="M4" s="86">
        <v>2032</v>
      </c>
      <c r="N4" s="86">
        <v>2033</v>
      </c>
      <c r="O4" s="86">
        <v>2034</v>
      </c>
      <c r="P4" s="86">
        <v>2035</v>
      </c>
      <c r="Q4" s="86">
        <v>2036</v>
      </c>
      <c r="R4" s="86">
        <v>2037</v>
      </c>
      <c r="S4" s="86">
        <v>2038</v>
      </c>
      <c r="T4" s="86">
        <v>2039</v>
      </c>
      <c r="U4" s="86">
        <v>2040</v>
      </c>
      <c r="V4" s="86">
        <v>2041</v>
      </c>
      <c r="W4" s="86">
        <v>2042</v>
      </c>
      <c r="X4" s="86">
        <v>2043</v>
      </c>
      <c r="Y4" s="86">
        <v>2044</v>
      </c>
      <c r="Z4" s="86">
        <v>2045</v>
      </c>
      <c r="AA4" s="86">
        <v>2046</v>
      </c>
      <c r="AB4" s="86">
        <v>2047</v>
      </c>
      <c r="AC4" s="86">
        <v>2048</v>
      </c>
      <c r="AD4" s="86">
        <v>2049</v>
      </c>
      <c r="AE4" s="86">
        <v>2050</v>
      </c>
      <c r="AF4" s="86">
        <v>2051</v>
      </c>
      <c r="AG4" s="86">
        <v>2052</v>
      </c>
      <c r="AH4" s="86">
        <v>2053</v>
      </c>
      <c r="AI4" s="86">
        <v>2054</v>
      </c>
      <c r="AJ4" s="86">
        <v>2055</v>
      </c>
      <c r="AK4" s="86">
        <v>2056</v>
      </c>
      <c r="AL4" s="86">
        <v>2057</v>
      </c>
    </row>
    <row r="5" spans="2:38" ht="6" customHeight="1" x14ac:dyDescent="0.25">
      <c r="B5" s="47"/>
      <c r="C5" s="47"/>
      <c r="D5" s="47"/>
      <c r="E5" s="47"/>
      <c r="F5" s="47"/>
      <c r="G5" s="47"/>
    </row>
    <row r="6" spans="2:38" ht="33.950000000000003" customHeight="1" x14ac:dyDescent="0.25">
      <c r="B6" s="205" t="s">
        <v>38</v>
      </c>
      <c r="C6" s="205"/>
      <c r="D6" s="79">
        <v>15500</v>
      </c>
      <c r="E6" s="80">
        <v>70</v>
      </c>
      <c r="F6" s="80">
        <f>+'Nuevas Inst.'!I13</f>
        <v>9964.2857142857138</v>
      </c>
      <c r="G6" s="43" t="s">
        <v>37</v>
      </c>
      <c r="H6" s="119">
        <v>300</v>
      </c>
      <c r="I6" s="119">
        <v>600</v>
      </c>
      <c r="J6" s="119">
        <v>1000</v>
      </c>
      <c r="K6" s="119">
        <v>1500</v>
      </c>
      <c r="L6" s="119">
        <v>1500</v>
      </c>
      <c r="M6" s="119">
        <v>1500</v>
      </c>
      <c r="N6" s="119">
        <v>1500</v>
      </c>
      <c r="O6" s="82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</row>
    <row r="7" spans="2:38" ht="20.100000000000001" hidden="1" customHeight="1" x14ac:dyDescent="0.25">
      <c r="B7" s="205"/>
      <c r="C7" s="205"/>
      <c r="D7" s="79">
        <f>+SUM(H7:N7)</f>
        <v>15500</v>
      </c>
      <c r="E7" s="80"/>
      <c r="F7" s="80"/>
      <c r="G7" s="43"/>
      <c r="H7" s="120">
        <v>500</v>
      </c>
      <c r="I7" s="120">
        <v>1000</v>
      </c>
      <c r="J7" s="120">
        <v>2000</v>
      </c>
      <c r="K7" s="120">
        <v>3000</v>
      </c>
      <c r="L7" s="120">
        <v>3000</v>
      </c>
      <c r="M7" s="120">
        <v>3000</v>
      </c>
      <c r="N7" s="120">
        <v>3000</v>
      </c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</row>
    <row r="8" spans="2:38" ht="6" customHeight="1" x14ac:dyDescent="0.25">
      <c r="D8" s="77"/>
      <c r="E8" s="2"/>
      <c r="F8" s="2"/>
      <c r="G8" s="2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</row>
    <row r="9" spans="2:38" ht="33.950000000000003" customHeight="1" x14ac:dyDescent="0.25">
      <c r="B9" s="205" t="s">
        <v>26</v>
      </c>
      <c r="C9" s="205"/>
      <c r="D9" s="79">
        <v>1400</v>
      </c>
      <c r="E9" s="80">
        <v>60</v>
      </c>
      <c r="F9" s="125">
        <v>1400</v>
      </c>
      <c r="G9" s="43">
        <v>2035</v>
      </c>
      <c r="H9" s="83">
        <v>2</v>
      </c>
      <c r="I9" s="81">
        <v>58</v>
      </c>
      <c r="J9" s="81">
        <v>60</v>
      </c>
      <c r="K9" s="81">
        <v>180</v>
      </c>
      <c r="L9" s="81">
        <v>200</v>
      </c>
      <c r="M9" s="81">
        <v>300</v>
      </c>
      <c r="N9" s="81">
        <v>300</v>
      </c>
      <c r="O9" s="85">
        <v>300</v>
      </c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</row>
    <row r="10" spans="2:38" ht="6" customHeight="1" x14ac:dyDescent="0.25">
      <c r="D10" s="2"/>
      <c r="E10" s="2"/>
      <c r="F10" s="126"/>
      <c r="G10" s="2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</row>
    <row r="11" spans="2:38" ht="33.950000000000003" customHeight="1" x14ac:dyDescent="0.25">
      <c r="B11" s="206" t="s">
        <v>20</v>
      </c>
      <c r="C11" s="207"/>
      <c r="D11" s="79"/>
      <c r="E11" s="80"/>
      <c r="F11" s="125">
        <v>1200</v>
      </c>
      <c r="G11" s="43">
        <v>2032</v>
      </c>
      <c r="H11" s="83">
        <v>200</v>
      </c>
      <c r="I11" s="81">
        <v>200</v>
      </c>
      <c r="J11" s="81">
        <v>400</v>
      </c>
      <c r="K11" s="81">
        <v>200</v>
      </c>
      <c r="L11" s="85">
        <v>200</v>
      </c>
      <c r="M11" s="82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5"/>
      <c r="AG11" s="81"/>
      <c r="AH11" s="81"/>
      <c r="AI11" s="81"/>
      <c r="AJ11" s="81"/>
      <c r="AK11" s="81"/>
      <c r="AL11" s="81"/>
    </row>
    <row r="12" spans="2:38" ht="6" customHeight="1" x14ac:dyDescent="0.25">
      <c r="D12" s="2"/>
      <c r="E12" s="2"/>
      <c r="F12" s="126"/>
      <c r="G12" s="2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</row>
    <row r="13" spans="2:38" ht="33.950000000000003" customHeight="1" x14ac:dyDescent="0.25">
      <c r="B13" s="206" t="s">
        <v>19</v>
      </c>
      <c r="C13" s="207"/>
      <c r="D13" s="79">
        <f>+'Nuevas Inst.'!D33</f>
        <v>800</v>
      </c>
      <c r="E13" s="80"/>
      <c r="F13" s="125">
        <v>2000</v>
      </c>
      <c r="G13" s="43" t="s">
        <v>37</v>
      </c>
      <c r="H13" s="83"/>
      <c r="I13" s="81"/>
      <c r="J13" s="81"/>
      <c r="K13" s="81"/>
      <c r="L13" s="81"/>
      <c r="M13" s="81"/>
      <c r="N13" s="81"/>
      <c r="O13" s="81"/>
      <c r="P13" s="81"/>
      <c r="Q13" s="81"/>
      <c r="R13" s="81">
        <v>200</v>
      </c>
      <c r="S13" s="81">
        <v>200</v>
      </c>
      <c r="T13" s="81">
        <v>200</v>
      </c>
      <c r="U13" s="81">
        <v>200</v>
      </c>
      <c r="V13" s="81">
        <v>200</v>
      </c>
      <c r="W13" s="81">
        <v>200</v>
      </c>
      <c r="X13" s="81">
        <v>200</v>
      </c>
      <c r="Y13" s="81">
        <v>200</v>
      </c>
      <c r="Z13" s="81">
        <v>200</v>
      </c>
      <c r="AA13" s="81">
        <v>200</v>
      </c>
      <c r="AB13" s="82"/>
      <c r="AC13" s="81"/>
      <c r="AD13" s="81"/>
      <c r="AE13" s="81"/>
      <c r="AF13" s="81"/>
      <c r="AG13" s="81"/>
      <c r="AH13" s="81"/>
      <c r="AI13" s="81"/>
      <c r="AJ13" s="81"/>
      <c r="AK13" s="81"/>
      <c r="AL13" s="81"/>
    </row>
    <row r="14" spans="2:38" ht="6" customHeight="1" x14ac:dyDescent="0.25">
      <c r="B14" s="2"/>
      <c r="C14" s="47"/>
      <c r="D14" s="49"/>
      <c r="E14" s="50"/>
      <c r="F14" s="50"/>
      <c r="G14" s="51"/>
    </row>
    <row r="15" spans="2:38" ht="30" customHeight="1" x14ac:dyDescent="0.25"/>
    <row r="18" spans="2:45" x14ac:dyDescent="0.25">
      <c r="G18" s="22" t="s">
        <v>56</v>
      </c>
    </row>
    <row r="20" spans="2:45" x14ac:dyDescent="0.25">
      <c r="G20" s="76" t="s">
        <v>51</v>
      </c>
      <c r="H20" s="76">
        <v>2027</v>
      </c>
      <c r="I20" s="76">
        <v>2028</v>
      </c>
      <c r="J20" s="76">
        <v>2029</v>
      </c>
      <c r="K20" s="76">
        <v>2030</v>
      </c>
      <c r="L20" s="76">
        <v>2031</v>
      </c>
      <c r="M20" s="76">
        <v>2032</v>
      </c>
      <c r="N20" s="76">
        <v>2033</v>
      </c>
      <c r="O20" s="76">
        <v>2034</v>
      </c>
      <c r="P20" s="76">
        <v>2035</v>
      </c>
      <c r="Q20" s="76">
        <v>2036</v>
      </c>
      <c r="R20" s="76">
        <v>2037</v>
      </c>
      <c r="S20" s="76">
        <v>2038</v>
      </c>
      <c r="T20" s="76">
        <v>2039</v>
      </c>
      <c r="U20" s="76">
        <v>2040</v>
      </c>
      <c r="V20" s="76">
        <v>2041</v>
      </c>
      <c r="W20" s="76">
        <v>2042</v>
      </c>
      <c r="X20" s="76">
        <v>2043</v>
      </c>
      <c r="Y20" s="76">
        <v>2044</v>
      </c>
      <c r="Z20" s="76">
        <v>2045</v>
      </c>
      <c r="AA20" s="76">
        <v>2046</v>
      </c>
      <c r="AB20" s="76">
        <v>2047</v>
      </c>
      <c r="AC20" s="76">
        <v>2048</v>
      </c>
      <c r="AD20" s="76">
        <v>2049</v>
      </c>
      <c r="AE20" s="76">
        <v>2050</v>
      </c>
      <c r="AF20" s="76">
        <v>2051</v>
      </c>
      <c r="AG20" s="76">
        <v>2052</v>
      </c>
      <c r="AH20" s="76">
        <v>2053</v>
      </c>
      <c r="AI20" s="76">
        <v>2054</v>
      </c>
      <c r="AJ20" s="76">
        <v>2055</v>
      </c>
      <c r="AK20" s="76">
        <v>2056</v>
      </c>
      <c r="AL20" s="76">
        <v>2057</v>
      </c>
    </row>
    <row r="21" spans="2:45" x14ac:dyDescent="0.25">
      <c r="F21" s="76" t="s">
        <v>64</v>
      </c>
      <c r="G21" s="78"/>
      <c r="H21" s="127">
        <f>+H6+H9+H11</f>
        <v>502</v>
      </c>
      <c r="I21" s="127">
        <f t="shared" ref="I21:AL21" si="0">+I6+I9+I11</f>
        <v>858</v>
      </c>
      <c r="J21" s="127">
        <f t="shared" si="0"/>
        <v>1460</v>
      </c>
      <c r="K21" s="127">
        <f t="shared" si="0"/>
        <v>1880</v>
      </c>
      <c r="L21" s="127">
        <f t="shared" si="0"/>
        <v>1900</v>
      </c>
      <c r="M21" s="127">
        <f t="shared" si="0"/>
        <v>1800</v>
      </c>
      <c r="N21" s="127">
        <f t="shared" si="0"/>
        <v>1800</v>
      </c>
      <c r="O21" s="127">
        <f t="shared" si="0"/>
        <v>300</v>
      </c>
      <c r="P21" s="127">
        <f t="shared" si="0"/>
        <v>0</v>
      </c>
      <c r="Q21" s="127">
        <f t="shared" si="0"/>
        <v>0</v>
      </c>
      <c r="R21" s="127">
        <f t="shared" si="0"/>
        <v>0</v>
      </c>
      <c r="S21" s="127">
        <f t="shared" si="0"/>
        <v>0</v>
      </c>
      <c r="T21" s="127">
        <f t="shared" si="0"/>
        <v>0</v>
      </c>
      <c r="U21" s="127">
        <f t="shared" si="0"/>
        <v>0</v>
      </c>
      <c r="V21" s="127">
        <f t="shared" si="0"/>
        <v>0</v>
      </c>
      <c r="W21" s="127">
        <f t="shared" si="0"/>
        <v>0</v>
      </c>
      <c r="X21" s="127">
        <f t="shared" si="0"/>
        <v>0</v>
      </c>
      <c r="Y21" s="127">
        <f t="shared" si="0"/>
        <v>0</v>
      </c>
      <c r="Z21" s="127">
        <f t="shared" si="0"/>
        <v>0</v>
      </c>
      <c r="AA21" s="127">
        <f t="shared" si="0"/>
        <v>0</v>
      </c>
      <c r="AB21" s="127">
        <f t="shared" si="0"/>
        <v>0</v>
      </c>
      <c r="AC21" s="127">
        <f t="shared" si="0"/>
        <v>0</v>
      </c>
      <c r="AD21" s="127">
        <f t="shared" si="0"/>
        <v>0</v>
      </c>
      <c r="AE21" s="127">
        <f t="shared" si="0"/>
        <v>0</v>
      </c>
      <c r="AF21" s="127">
        <f t="shared" si="0"/>
        <v>0</v>
      </c>
      <c r="AG21" s="127">
        <f t="shared" si="0"/>
        <v>0</v>
      </c>
      <c r="AH21" s="127">
        <f t="shared" si="0"/>
        <v>0</v>
      </c>
      <c r="AI21" s="127">
        <f t="shared" si="0"/>
        <v>0</v>
      </c>
      <c r="AJ21" s="127">
        <f t="shared" si="0"/>
        <v>0</v>
      </c>
      <c r="AK21" s="127">
        <f t="shared" si="0"/>
        <v>0</v>
      </c>
      <c r="AL21" s="127">
        <f t="shared" si="0"/>
        <v>0</v>
      </c>
    </row>
    <row r="22" spans="2:45" x14ac:dyDescent="0.25">
      <c r="F22" s="78" t="s">
        <v>52</v>
      </c>
      <c r="G22" s="78">
        <v>6.5</v>
      </c>
      <c r="H22" s="87">
        <f>+($G$22)/100</f>
        <v>6.5000000000000002E-2</v>
      </c>
      <c r="I22" s="87">
        <f t="shared" ref="I22:AL22" si="1">+($G$22)/100</f>
        <v>6.5000000000000002E-2</v>
      </c>
      <c r="J22" s="87">
        <f t="shared" si="1"/>
        <v>6.5000000000000002E-2</v>
      </c>
      <c r="K22" s="87">
        <f t="shared" si="1"/>
        <v>6.5000000000000002E-2</v>
      </c>
      <c r="L22" s="87">
        <f t="shared" si="1"/>
        <v>6.5000000000000002E-2</v>
      </c>
      <c r="M22" s="87">
        <f t="shared" si="1"/>
        <v>6.5000000000000002E-2</v>
      </c>
      <c r="N22" s="87">
        <f t="shared" si="1"/>
        <v>6.5000000000000002E-2</v>
      </c>
      <c r="O22" s="87">
        <f t="shared" si="1"/>
        <v>6.5000000000000002E-2</v>
      </c>
      <c r="P22" s="87">
        <f t="shared" si="1"/>
        <v>6.5000000000000002E-2</v>
      </c>
      <c r="Q22" s="87">
        <f t="shared" si="1"/>
        <v>6.5000000000000002E-2</v>
      </c>
      <c r="R22" s="87">
        <f t="shared" si="1"/>
        <v>6.5000000000000002E-2</v>
      </c>
      <c r="S22" s="87">
        <f t="shared" si="1"/>
        <v>6.5000000000000002E-2</v>
      </c>
      <c r="T22" s="87">
        <f t="shared" si="1"/>
        <v>6.5000000000000002E-2</v>
      </c>
      <c r="U22" s="87">
        <f t="shared" si="1"/>
        <v>6.5000000000000002E-2</v>
      </c>
      <c r="V22" s="87">
        <f t="shared" si="1"/>
        <v>6.5000000000000002E-2</v>
      </c>
      <c r="W22" s="87">
        <f t="shared" si="1"/>
        <v>6.5000000000000002E-2</v>
      </c>
      <c r="X22" s="87">
        <f t="shared" si="1"/>
        <v>6.5000000000000002E-2</v>
      </c>
      <c r="Y22" s="87">
        <f t="shared" si="1"/>
        <v>6.5000000000000002E-2</v>
      </c>
      <c r="Z22" s="87">
        <f t="shared" si="1"/>
        <v>6.5000000000000002E-2</v>
      </c>
      <c r="AA22" s="87">
        <f t="shared" si="1"/>
        <v>6.5000000000000002E-2</v>
      </c>
      <c r="AB22" s="87">
        <f t="shared" si="1"/>
        <v>6.5000000000000002E-2</v>
      </c>
      <c r="AC22" s="87">
        <f t="shared" si="1"/>
        <v>6.5000000000000002E-2</v>
      </c>
      <c r="AD22" s="87">
        <f t="shared" si="1"/>
        <v>6.5000000000000002E-2</v>
      </c>
      <c r="AE22" s="87">
        <f t="shared" si="1"/>
        <v>6.5000000000000002E-2</v>
      </c>
      <c r="AF22" s="87">
        <f t="shared" si="1"/>
        <v>6.5000000000000002E-2</v>
      </c>
      <c r="AG22" s="87">
        <f t="shared" si="1"/>
        <v>6.5000000000000002E-2</v>
      </c>
      <c r="AH22" s="87">
        <f t="shared" si="1"/>
        <v>6.5000000000000002E-2</v>
      </c>
      <c r="AI22" s="87">
        <f t="shared" si="1"/>
        <v>6.5000000000000002E-2</v>
      </c>
      <c r="AJ22" s="87">
        <f t="shared" si="1"/>
        <v>6.5000000000000002E-2</v>
      </c>
      <c r="AK22" s="87">
        <f t="shared" si="1"/>
        <v>6.5000000000000002E-2</v>
      </c>
      <c r="AL22" s="87">
        <f t="shared" si="1"/>
        <v>6.5000000000000002E-2</v>
      </c>
    </row>
    <row r="23" spans="2:45" x14ac:dyDescent="0.25">
      <c r="E23" s="108"/>
      <c r="F23" s="78" t="s">
        <v>28</v>
      </c>
      <c r="G23" s="78">
        <v>30</v>
      </c>
      <c r="H23" s="78">
        <f>+$G$23</f>
        <v>30</v>
      </c>
      <c r="I23" s="78">
        <f t="shared" ref="I23:AL23" si="2">+$G$23</f>
        <v>30</v>
      </c>
      <c r="J23" s="78">
        <f t="shared" si="2"/>
        <v>30</v>
      </c>
      <c r="K23" s="78">
        <f t="shared" si="2"/>
        <v>30</v>
      </c>
      <c r="L23" s="78">
        <f t="shared" si="2"/>
        <v>30</v>
      </c>
      <c r="M23" s="78">
        <f t="shared" si="2"/>
        <v>30</v>
      </c>
      <c r="N23" s="78">
        <f t="shared" si="2"/>
        <v>30</v>
      </c>
      <c r="O23" s="78">
        <f t="shared" si="2"/>
        <v>30</v>
      </c>
      <c r="P23" s="78">
        <f t="shared" si="2"/>
        <v>30</v>
      </c>
      <c r="Q23" s="78">
        <f t="shared" si="2"/>
        <v>30</v>
      </c>
      <c r="R23" s="78">
        <f t="shared" si="2"/>
        <v>30</v>
      </c>
      <c r="S23" s="78">
        <f t="shared" si="2"/>
        <v>30</v>
      </c>
      <c r="T23" s="78">
        <f t="shared" si="2"/>
        <v>30</v>
      </c>
      <c r="U23" s="78">
        <f t="shared" si="2"/>
        <v>30</v>
      </c>
      <c r="V23" s="78">
        <f t="shared" si="2"/>
        <v>30</v>
      </c>
      <c r="W23" s="78">
        <f t="shared" si="2"/>
        <v>30</v>
      </c>
      <c r="X23" s="78">
        <f t="shared" si="2"/>
        <v>30</v>
      </c>
      <c r="Y23" s="78">
        <f t="shared" si="2"/>
        <v>30</v>
      </c>
      <c r="Z23" s="78">
        <f t="shared" si="2"/>
        <v>30</v>
      </c>
      <c r="AA23" s="78">
        <f t="shared" si="2"/>
        <v>30</v>
      </c>
      <c r="AB23" s="78">
        <f t="shared" si="2"/>
        <v>30</v>
      </c>
      <c r="AC23" s="78">
        <f t="shared" si="2"/>
        <v>30</v>
      </c>
      <c r="AD23" s="78">
        <f t="shared" si="2"/>
        <v>30</v>
      </c>
      <c r="AE23" s="78">
        <f t="shared" si="2"/>
        <v>30</v>
      </c>
      <c r="AF23" s="78">
        <f t="shared" si="2"/>
        <v>30</v>
      </c>
      <c r="AG23" s="78">
        <f t="shared" si="2"/>
        <v>30</v>
      </c>
      <c r="AH23" s="78">
        <f t="shared" si="2"/>
        <v>30</v>
      </c>
      <c r="AI23" s="78">
        <f t="shared" si="2"/>
        <v>30</v>
      </c>
      <c r="AJ23" s="78">
        <f t="shared" si="2"/>
        <v>30</v>
      </c>
      <c r="AK23" s="78">
        <f t="shared" si="2"/>
        <v>30</v>
      </c>
      <c r="AL23" s="78">
        <f t="shared" si="2"/>
        <v>30</v>
      </c>
    </row>
    <row r="24" spans="2:45" ht="45" x14ac:dyDescent="0.25">
      <c r="B24" s="110"/>
      <c r="AN24" s="43" t="s">
        <v>65</v>
      </c>
      <c r="AO24" s="76" t="s">
        <v>21</v>
      </c>
    </row>
    <row r="25" spans="2:45" x14ac:dyDescent="0.25">
      <c r="G25" s="76">
        <v>2027</v>
      </c>
      <c r="H25" s="88">
        <f>+ROUND((($H$21*(($H$22*((1+$H$22)^$H$23)))/(((1+$H$22)^$H$23)-1))),1)</f>
        <v>38.4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N25" s="88">
        <f>+SUM(H25:AL25)</f>
        <v>38.4</v>
      </c>
      <c r="AO25" s="78">
        <v>2027</v>
      </c>
      <c r="AP25" s="93"/>
      <c r="AQ25" s="76">
        <v>2027</v>
      </c>
      <c r="AR25" s="93"/>
      <c r="AS25" s="93"/>
    </row>
    <row r="26" spans="2:45" x14ac:dyDescent="0.25">
      <c r="G26" s="76">
        <v>2028</v>
      </c>
      <c r="H26" s="88">
        <f t="shared" ref="H26:H54" si="3">+ROUND((($H$21*(($H$22*((1+$H$22)^$H$23)))/(((1+$H$22)^$H$23)-1))),1)</f>
        <v>38.4</v>
      </c>
      <c r="I26" s="88">
        <f>+ROUND((($I$21*(($I$22*((1+$I$22)^$I$23)))/(((1+$I$22)^$I$23)-1))),1)</f>
        <v>65.7</v>
      </c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N26" s="88">
        <f t="shared" ref="AN26:AN67" si="4">+SUM(H26:AL26)</f>
        <v>104.1</v>
      </c>
      <c r="AO26" s="78">
        <v>2028</v>
      </c>
      <c r="AP26" s="93"/>
      <c r="AQ26" s="76">
        <v>2028</v>
      </c>
      <c r="AR26" s="93"/>
      <c r="AS26" s="93"/>
    </row>
    <row r="27" spans="2:45" x14ac:dyDescent="0.25">
      <c r="G27" s="76">
        <v>2029</v>
      </c>
      <c r="H27" s="88">
        <f t="shared" si="3"/>
        <v>38.4</v>
      </c>
      <c r="I27" s="88">
        <f t="shared" ref="I27:I55" si="5">+ROUND((($I$21*(($I$22*((1+$I$22)^$I$23)))/(((1+$I$22)^$I$23)-1))),1)</f>
        <v>65.7</v>
      </c>
      <c r="J27" s="88">
        <f>+ROUND((($J$21*(($J$22*((1+$J$22)^$J$23)))/(((1+$J$22)^$J$23)-1))),1)</f>
        <v>111.8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N27" s="88">
        <f t="shared" si="4"/>
        <v>215.89999999999998</v>
      </c>
      <c r="AO27" s="78">
        <v>2029</v>
      </c>
      <c r="AP27" s="93"/>
      <c r="AQ27" s="76">
        <v>2029</v>
      </c>
      <c r="AR27" s="93"/>
      <c r="AS27" s="93"/>
    </row>
    <row r="28" spans="2:45" x14ac:dyDescent="0.25">
      <c r="G28" s="76">
        <v>2030</v>
      </c>
      <c r="H28" s="88">
        <f t="shared" si="3"/>
        <v>38.4</v>
      </c>
      <c r="I28" s="88">
        <f t="shared" si="5"/>
        <v>65.7</v>
      </c>
      <c r="J28" s="88">
        <f t="shared" ref="J28:J56" si="6">+ROUND((($J$21*(($J$22*((1+$J$22)^$J$23)))/(((1+$J$22)^$J$23)-1))),1)</f>
        <v>111.8</v>
      </c>
      <c r="K28" s="88">
        <f>+ROUND((($K$21*(($K$22*((1+$K$22)^$K$23)))/(((1+$K$22)^$K$23)-1))),1)</f>
        <v>144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N28" s="88">
        <f t="shared" si="4"/>
        <v>359.9</v>
      </c>
      <c r="AO28" s="78">
        <v>2030</v>
      </c>
      <c r="AP28" s="93"/>
      <c r="AQ28" s="76">
        <v>2030</v>
      </c>
      <c r="AR28" s="93"/>
      <c r="AS28" s="93"/>
    </row>
    <row r="29" spans="2:45" x14ac:dyDescent="0.25">
      <c r="G29" s="76">
        <v>2031</v>
      </c>
      <c r="H29" s="88">
        <f t="shared" si="3"/>
        <v>38.4</v>
      </c>
      <c r="I29" s="88">
        <f t="shared" si="5"/>
        <v>65.7</v>
      </c>
      <c r="J29" s="88">
        <f t="shared" si="6"/>
        <v>111.8</v>
      </c>
      <c r="K29" s="88">
        <f t="shared" ref="K29:K57" si="7">+ROUND((($K$21*(($K$22*((1+$K$22)^$K$23)))/(((1+$K$22)^$K$23)-1))),1)</f>
        <v>144</v>
      </c>
      <c r="L29" s="88">
        <f>+ROUND((($L$21*(($L$22*((1+$L$22)^$L$23)))/(((1+$L$22)^$L$23)-1))),1)</f>
        <v>145.5</v>
      </c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N29" s="88">
        <f t="shared" si="4"/>
        <v>505.4</v>
      </c>
      <c r="AO29" s="78">
        <v>2031</v>
      </c>
      <c r="AP29" s="93"/>
      <c r="AQ29" s="76">
        <v>2031</v>
      </c>
      <c r="AR29" s="93"/>
      <c r="AS29" s="93"/>
    </row>
    <row r="30" spans="2:45" x14ac:dyDescent="0.25">
      <c r="G30" s="76">
        <v>2032</v>
      </c>
      <c r="H30" s="88">
        <f t="shared" si="3"/>
        <v>38.4</v>
      </c>
      <c r="I30" s="88">
        <f t="shared" si="5"/>
        <v>65.7</v>
      </c>
      <c r="J30" s="88">
        <f t="shared" si="6"/>
        <v>111.8</v>
      </c>
      <c r="K30" s="88">
        <f t="shared" si="7"/>
        <v>144</v>
      </c>
      <c r="L30" s="88">
        <f t="shared" ref="L30:L58" si="8">+ROUND((($L$21*(($L$22*((1+$L$22)^$L$23)))/(((1+$L$22)^$L$23)-1))),1)</f>
        <v>145.5</v>
      </c>
      <c r="M30" s="88">
        <f>+ROUND((($M$21*(($M$22*((1+$M$22)^$M$23)))/(((1+$M$22)^$M$23)-1))),1)</f>
        <v>137.80000000000001</v>
      </c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N30" s="88">
        <f t="shared" si="4"/>
        <v>643.20000000000005</v>
      </c>
      <c r="AO30" s="78">
        <v>2032</v>
      </c>
      <c r="AP30" s="93"/>
      <c r="AQ30" s="76">
        <v>2032</v>
      </c>
      <c r="AR30" s="93"/>
      <c r="AS30" s="93"/>
    </row>
    <row r="31" spans="2:45" x14ac:dyDescent="0.25">
      <c r="G31" s="76">
        <v>2033</v>
      </c>
      <c r="H31" s="88">
        <f t="shared" si="3"/>
        <v>38.4</v>
      </c>
      <c r="I31" s="88">
        <f t="shared" si="5"/>
        <v>65.7</v>
      </c>
      <c r="J31" s="88">
        <f t="shared" si="6"/>
        <v>111.8</v>
      </c>
      <c r="K31" s="88">
        <f t="shared" si="7"/>
        <v>144</v>
      </c>
      <c r="L31" s="88">
        <f t="shared" si="8"/>
        <v>145.5</v>
      </c>
      <c r="M31" s="88">
        <f t="shared" ref="M31:M59" si="9">+ROUND((($M$21*(($M$22*((1+$M$22)^$M$23)))/(((1+$M$22)^$M$23)-1))),1)</f>
        <v>137.80000000000001</v>
      </c>
      <c r="N31" s="88">
        <f>+ROUND((($N$21*(($N$22*((1+$N$22)^$N$23)))/(((1+$N$22)^$N$23)-1))),1)</f>
        <v>137.80000000000001</v>
      </c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N31" s="139">
        <f t="shared" si="4"/>
        <v>781</v>
      </c>
      <c r="AO31" s="78">
        <v>2033</v>
      </c>
      <c r="AP31" s="93"/>
      <c r="AQ31" s="140">
        <v>2033</v>
      </c>
      <c r="AR31" s="93"/>
      <c r="AS31" s="93"/>
    </row>
    <row r="32" spans="2:45" x14ac:dyDescent="0.25">
      <c r="G32" s="76">
        <v>2034</v>
      </c>
      <c r="H32" s="88">
        <f t="shared" si="3"/>
        <v>38.4</v>
      </c>
      <c r="I32" s="88">
        <f t="shared" si="5"/>
        <v>65.7</v>
      </c>
      <c r="J32" s="88">
        <f t="shared" si="6"/>
        <v>111.8</v>
      </c>
      <c r="K32" s="88">
        <f t="shared" si="7"/>
        <v>144</v>
      </c>
      <c r="L32" s="88">
        <f t="shared" si="8"/>
        <v>145.5</v>
      </c>
      <c r="M32" s="88">
        <f t="shared" si="9"/>
        <v>137.80000000000001</v>
      </c>
      <c r="N32" s="88">
        <f t="shared" ref="N32:N60" si="10">+ROUND((($N$21*(($N$22*((1+$N$22)^$N$23)))/(((1+$N$22)^$N$23)-1))),1)</f>
        <v>137.80000000000001</v>
      </c>
      <c r="O32" s="88">
        <f>+ROUND((($O$21*(($O$22*((1+$O$22)^$O$23)))/(((1+$O$22)^$O$23)-1))),1)</f>
        <v>23</v>
      </c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N32" s="139">
        <f t="shared" si="4"/>
        <v>804</v>
      </c>
      <c r="AO32" s="78">
        <v>2034</v>
      </c>
      <c r="AP32" s="93"/>
      <c r="AQ32" s="140">
        <v>2034</v>
      </c>
      <c r="AR32" s="93"/>
      <c r="AS32" s="93"/>
    </row>
    <row r="33" spans="2:45" x14ac:dyDescent="0.25">
      <c r="G33" s="76">
        <v>2035</v>
      </c>
      <c r="H33" s="88">
        <f t="shared" si="3"/>
        <v>38.4</v>
      </c>
      <c r="I33" s="88">
        <f t="shared" si="5"/>
        <v>65.7</v>
      </c>
      <c r="J33" s="88">
        <f t="shared" si="6"/>
        <v>111.8</v>
      </c>
      <c r="K33" s="88">
        <f t="shared" si="7"/>
        <v>144</v>
      </c>
      <c r="L33" s="88">
        <f t="shared" si="8"/>
        <v>145.5</v>
      </c>
      <c r="M33" s="88">
        <f t="shared" si="9"/>
        <v>137.80000000000001</v>
      </c>
      <c r="N33" s="88">
        <f t="shared" si="10"/>
        <v>137.80000000000001</v>
      </c>
      <c r="O33" s="88">
        <f t="shared" ref="O33:O61" si="11">+ROUND((($O$21*(($O$22*((1+$O$22)^$O$23)))/(((1+$O$22)^$O$23)-1))),1)</f>
        <v>23</v>
      </c>
      <c r="P33" s="88">
        <f>+ROUND((($P$21*(($P$22*((1+$P$22)^$P$23)))/(((1+$P$22)^$P$23)-1))),1)</f>
        <v>0</v>
      </c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N33" s="139">
        <f t="shared" si="4"/>
        <v>804</v>
      </c>
      <c r="AO33" s="78">
        <v>2035</v>
      </c>
      <c r="AP33" s="93"/>
      <c r="AQ33" s="140">
        <v>2035</v>
      </c>
      <c r="AR33" s="93"/>
      <c r="AS33" s="93"/>
    </row>
    <row r="34" spans="2:45" x14ac:dyDescent="0.25">
      <c r="G34" s="76">
        <v>2036</v>
      </c>
      <c r="H34" s="88">
        <f t="shared" si="3"/>
        <v>38.4</v>
      </c>
      <c r="I34" s="88">
        <f t="shared" si="5"/>
        <v>65.7</v>
      </c>
      <c r="J34" s="88">
        <f t="shared" si="6"/>
        <v>111.8</v>
      </c>
      <c r="K34" s="88">
        <f t="shared" si="7"/>
        <v>144</v>
      </c>
      <c r="L34" s="88">
        <f t="shared" si="8"/>
        <v>145.5</v>
      </c>
      <c r="M34" s="88">
        <f t="shared" si="9"/>
        <v>137.80000000000001</v>
      </c>
      <c r="N34" s="88">
        <f t="shared" si="10"/>
        <v>137.80000000000001</v>
      </c>
      <c r="O34" s="88">
        <f t="shared" si="11"/>
        <v>23</v>
      </c>
      <c r="P34" s="88">
        <f t="shared" ref="P34:P62" si="12">+ROUND((($P$21*(($P$22*((1+$P$22)^$P$23)))/(((1+$P$22)^$P$23)-1))),1)</f>
        <v>0</v>
      </c>
      <c r="Q34" s="88">
        <f>+ROUND((($Q$21*(($Q$22*((1+$Q$22)^$Q$23)))/(((1+$Q$22)^$Q$23)-1))),1)</f>
        <v>0</v>
      </c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N34" s="139">
        <f t="shared" si="4"/>
        <v>804</v>
      </c>
      <c r="AO34" s="78">
        <v>2036</v>
      </c>
      <c r="AP34" s="93"/>
      <c r="AQ34" s="140">
        <v>2036</v>
      </c>
      <c r="AR34" s="93"/>
      <c r="AS34" s="93"/>
    </row>
    <row r="35" spans="2:45" x14ac:dyDescent="0.25">
      <c r="G35" s="76">
        <v>2037</v>
      </c>
      <c r="H35" s="88">
        <f t="shared" si="3"/>
        <v>38.4</v>
      </c>
      <c r="I35" s="88">
        <f t="shared" si="5"/>
        <v>65.7</v>
      </c>
      <c r="J35" s="88">
        <f t="shared" si="6"/>
        <v>111.8</v>
      </c>
      <c r="K35" s="88">
        <f t="shared" si="7"/>
        <v>144</v>
      </c>
      <c r="L35" s="88">
        <f t="shared" si="8"/>
        <v>145.5</v>
      </c>
      <c r="M35" s="88">
        <f t="shared" si="9"/>
        <v>137.80000000000001</v>
      </c>
      <c r="N35" s="88">
        <f t="shared" si="10"/>
        <v>137.80000000000001</v>
      </c>
      <c r="O35" s="88">
        <f t="shared" si="11"/>
        <v>23</v>
      </c>
      <c r="P35" s="88">
        <f t="shared" si="12"/>
        <v>0</v>
      </c>
      <c r="Q35" s="88">
        <f t="shared" ref="Q35:Q63" si="13">+ROUND((($Q$21*(($Q$22*((1+$Q$22)^$Q$23)))/(((1+$Q$22)^$Q$23)-1))),1)</f>
        <v>0</v>
      </c>
      <c r="R35" s="88">
        <f>+ROUND((($R$21*(($R$22*((1+$R$22)^$R$23)))/(((1+$R$22)^$R$23)-1))),1)</f>
        <v>0</v>
      </c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N35" s="139">
        <f t="shared" si="4"/>
        <v>804</v>
      </c>
      <c r="AO35" s="78">
        <v>2037</v>
      </c>
      <c r="AP35" s="93"/>
      <c r="AQ35" s="140">
        <v>2037</v>
      </c>
      <c r="AR35" s="93"/>
      <c r="AS35" s="93"/>
    </row>
    <row r="36" spans="2:45" x14ac:dyDescent="0.25">
      <c r="G36" s="76">
        <v>2038</v>
      </c>
      <c r="H36" s="88">
        <f t="shared" si="3"/>
        <v>38.4</v>
      </c>
      <c r="I36" s="88">
        <f t="shared" si="5"/>
        <v>65.7</v>
      </c>
      <c r="J36" s="88">
        <f t="shared" si="6"/>
        <v>111.8</v>
      </c>
      <c r="K36" s="88">
        <f t="shared" si="7"/>
        <v>144</v>
      </c>
      <c r="L36" s="88">
        <f t="shared" si="8"/>
        <v>145.5</v>
      </c>
      <c r="M36" s="88">
        <f t="shared" si="9"/>
        <v>137.80000000000001</v>
      </c>
      <c r="N36" s="88">
        <f t="shared" si="10"/>
        <v>137.80000000000001</v>
      </c>
      <c r="O36" s="88">
        <f t="shared" si="11"/>
        <v>23</v>
      </c>
      <c r="P36" s="88">
        <f t="shared" si="12"/>
        <v>0</v>
      </c>
      <c r="Q36" s="88">
        <f t="shared" si="13"/>
        <v>0</v>
      </c>
      <c r="R36" s="88">
        <f t="shared" ref="R36:R64" si="14">+ROUND((($R$21*(($R$22*((1+$R$22)^$R$23)))/(((1+$R$22)^$R$23)-1))),1)</f>
        <v>0</v>
      </c>
      <c r="S36" s="88">
        <f>+ROUND((($S$21*(($S$22*((1+$S$22)^$S$23)))/(((1+$S$22)^$S$23)-1))),1)</f>
        <v>0</v>
      </c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N36" s="139">
        <f t="shared" si="4"/>
        <v>804</v>
      </c>
      <c r="AO36" s="78">
        <v>2038</v>
      </c>
      <c r="AP36" s="93"/>
      <c r="AQ36" s="140">
        <v>2038</v>
      </c>
      <c r="AR36" s="93"/>
      <c r="AS36" s="93"/>
    </row>
    <row r="37" spans="2:45" x14ac:dyDescent="0.25">
      <c r="B37" s="111"/>
      <c r="G37" s="76">
        <v>2039</v>
      </c>
      <c r="H37" s="88">
        <f t="shared" si="3"/>
        <v>38.4</v>
      </c>
      <c r="I37" s="88">
        <f t="shared" si="5"/>
        <v>65.7</v>
      </c>
      <c r="J37" s="88">
        <f t="shared" si="6"/>
        <v>111.8</v>
      </c>
      <c r="K37" s="88">
        <f t="shared" si="7"/>
        <v>144</v>
      </c>
      <c r="L37" s="88">
        <f t="shared" si="8"/>
        <v>145.5</v>
      </c>
      <c r="M37" s="88">
        <f t="shared" si="9"/>
        <v>137.80000000000001</v>
      </c>
      <c r="N37" s="88">
        <f t="shared" si="10"/>
        <v>137.80000000000001</v>
      </c>
      <c r="O37" s="88">
        <f t="shared" si="11"/>
        <v>23</v>
      </c>
      <c r="P37" s="88">
        <f t="shared" si="12"/>
        <v>0</v>
      </c>
      <c r="Q37" s="88">
        <f t="shared" si="13"/>
        <v>0</v>
      </c>
      <c r="R37" s="88">
        <f t="shared" si="14"/>
        <v>0</v>
      </c>
      <c r="S37" s="88">
        <f t="shared" ref="S37:S65" si="15">+ROUND((($S$21*(($S$22*((1+$S$22)^$S$23)))/(((1+$S$22)^$S$23)-1))),1)</f>
        <v>0</v>
      </c>
      <c r="T37" s="88">
        <f>+ROUND((($T$21*(($T$22*((1+$T$22)^$T$23)))/(((1+$T$22)^$T$23)-1))),1)</f>
        <v>0</v>
      </c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N37" s="139">
        <f t="shared" si="4"/>
        <v>804</v>
      </c>
      <c r="AO37" s="78">
        <v>2039</v>
      </c>
      <c r="AP37" s="93"/>
      <c r="AQ37" s="140">
        <v>2039</v>
      </c>
      <c r="AR37" s="93"/>
      <c r="AS37" s="93"/>
    </row>
    <row r="38" spans="2:45" x14ac:dyDescent="0.25">
      <c r="G38" s="76">
        <v>2040</v>
      </c>
      <c r="H38" s="88">
        <f t="shared" si="3"/>
        <v>38.4</v>
      </c>
      <c r="I38" s="88">
        <f t="shared" si="5"/>
        <v>65.7</v>
      </c>
      <c r="J38" s="88">
        <f t="shared" si="6"/>
        <v>111.8</v>
      </c>
      <c r="K38" s="88">
        <f t="shared" si="7"/>
        <v>144</v>
      </c>
      <c r="L38" s="88">
        <f t="shared" si="8"/>
        <v>145.5</v>
      </c>
      <c r="M38" s="88">
        <f t="shared" si="9"/>
        <v>137.80000000000001</v>
      </c>
      <c r="N38" s="88">
        <f t="shared" si="10"/>
        <v>137.80000000000001</v>
      </c>
      <c r="O38" s="88">
        <f t="shared" si="11"/>
        <v>23</v>
      </c>
      <c r="P38" s="88">
        <f t="shared" si="12"/>
        <v>0</v>
      </c>
      <c r="Q38" s="88">
        <f t="shared" si="13"/>
        <v>0</v>
      </c>
      <c r="R38" s="88">
        <f t="shared" si="14"/>
        <v>0</v>
      </c>
      <c r="S38" s="88">
        <f t="shared" si="15"/>
        <v>0</v>
      </c>
      <c r="T38" s="88">
        <f t="shared" ref="T38:T66" si="16">+ROUND((($T$21*(($T$22*((1+$T$22)^$T$23)))/(((1+$T$22)^$T$23)-1))),1)</f>
        <v>0</v>
      </c>
      <c r="U38" s="88">
        <f>+ROUND((($U$21*(($U$22*((1+$U$22)^$U$23)))/(((1+$U$22)^$U$23)-1))),1)</f>
        <v>0</v>
      </c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N38" s="139">
        <f t="shared" si="4"/>
        <v>804</v>
      </c>
      <c r="AO38" s="78">
        <v>2040</v>
      </c>
      <c r="AP38" s="93"/>
      <c r="AQ38" s="140">
        <v>2040</v>
      </c>
      <c r="AR38" s="93"/>
      <c r="AS38" s="93"/>
    </row>
    <row r="39" spans="2:45" x14ac:dyDescent="0.25">
      <c r="G39" s="76">
        <v>2041</v>
      </c>
      <c r="H39" s="88">
        <f t="shared" si="3"/>
        <v>38.4</v>
      </c>
      <c r="I39" s="88">
        <f t="shared" si="5"/>
        <v>65.7</v>
      </c>
      <c r="J39" s="88">
        <f t="shared" si="6"/>
        <v>111.8</v>
      </c>
      <c r="K39" s="88">
        <f t="shared" si="7"/>
        <v>144</v>
      </c>
      <c r="L39" s="88">
        <f t="shared" si="8"/>
        <v>145.5</v>
      </c>
      <c r="M39" s="88">
        <f t="shared" si="9"/>
        <v>137.80000000000001</v>
      </c>
      <c r="N39" s="88">
        <f t="shared" si="10"/>
        <v>137.80000000000001</v>
      </c>
      <c r="O39" s="88">
        <f t="shared" si="11"/>
        <v>23</v>
      </c>
      <c r="P39" s="88">
        <f t="shared" si="12"/>
        <v>0</v>
      </c>
      <c r="Q39" s="88">
        <f t="shared" si="13"/>
        <v>0</v>
      </c>
      <c r="R39" s="88">
        <f t="shared" si="14"/>
        <v>0</v>
      </c>
      <c r="S39" s="88">
        <f t="shared" si="15"/>
        <v>0</v>
      </c>
      <c r="T39" s="88">
        <f t="shared" si="16"/>
        <v>0</v>
      </c>
      <c r="U39" s="88">
        <f t="shared" ref="U39:U67" si="17">+ROUND((($U$21*(($U$22*((1+$U$22)^$U$23)))/(((1+$U$22)^$U$23)-1))),1)</f>
        <v>0</v>
      </c>
      <c r="V39" s="88">
        <f>+ROUND((($V$21*(($V$22*((1+$V$22)^$V$23)))/(((1+$V$22)^$V$23)-1))),1)</f>
        <v>0</v>
      </c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N39" s="139">
        <f t="shared" si="4"/>
        <v>804</v>
      </c>
      <c r="AO39" s="78">
        <v>2041</v>
      </c>
      <c r="AP39" s="93"/>
      <c r="AQ39" s="140">
        <v>2041</v>
      </c>
      <c r="AR39" s="93"/>
      <c r="AS39" s="93"/>
    </row>
    <row r="40" spans="2:45" x14ac:dyDescent="0.25">
      <c r="G40" s="76">
        <v>2042</v>
      </c>
      <c r="H40" s="88">
        <f t="shared" si="3"/>
        <v>38.4</v>
      </c>
      <c r="I40" s="88">
        <f t="shared" si="5"/>
        <v>65.7</v>
      </c>
      <c r="J40" s="88">
        <f t="shared" si="6"/>
        <v>111.8</v>
      </c>
      <c r="K40" s="88">
        <f t="shared" si="7"/>
        <v>144</v>
      </c>
      <c r="L40" s="88">
        <f t="shared" si="8"/>
        <v>145.5</v>
      </c>
      <c r="M40" s="88">
        <f t="shared" si="9"/>
        <v>137.80000000000001</v>
      </c>
      <c r="N40" s="88">
        <f t="shared" si="10"/>
        <v>137.80000000000001</v>
      </c>
      <c r="O40" s="88">
        <f t="shared" si="11"/>
        <v>23</v>
      </c>
      <c r="P40" s="88">
        <f t="shared" si="12"/>
        <v>0</v>
      </c>
      <c r="Q40" s="88">
        <f t="shared" si="13"/>
        <v>0</v>
      </c>
      <c r="R40" s="88">
        <f t="shared" si="14"/>
        <v>0</v>
      </c>
      <c r="S40" s="88">
        <f t="shared" si="15"/>
        <v>0</v>
      </c>
      <c r="T40" s="88">
        <f t="shared" si="16"/>
        <v>0</v>
      </c>
      <c r="U40" s="88">
        <f t="shared" si="17"/>
        <v>0</v>
      </c>
      <c r="V40" s="88">
        <f t="shared" ref="V40:V67" si="18">+ROUND((($V$21*(($V$22*((1+$V$22)^$V$23)))/(((1+$V$22)^$V$23)-1))),1)</f>
        <v>0</v>
      </c>
      <c r="W40" s="88">
        <f>+ROUND((($W$21*(($W$22*((1+$W$22)^$W$23)))/(((1+$W$22)^$W$23)-1))),1)</f>
        <v>0</v>
      </c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N40" s="139">
        <f t="shared" si="4"/>
        <v>804</v>
      </c>
      <c r="AO40" s="78">
        <v>2042</v>
      </c>
      <c r="AP40" s="93"/>
      <c r="AQ40" s="140">
        <v>2042</v>
      </c>
      <c r="AR40" s="93"/>
      <c r="AS40" s="93"/>
    </row>
    <row r="41" spans="2:45" x14ac:dyDescent="0.25">
      <c r="G41" s="76">
        <v>2043</v>
      </c>
      <c r="H41" s="88">
        <f t="shared" si="3"/>
        <v>38.4</v>
      </c>
      <c r="I41" s="88">
        <f t="shared" si="5"/>
        <v>65.7</v>
      </c>
      <c r="J41" s="88">
        <f t="shared" si="6"/>
        <v>111.8</v>
      </c>
      <c r="K41" s="88">
        <f t="shared" si="7"/>
        <v>144</v>
      </c>
      <c r="L41" s="88">
        <f t="shared" si="8"/>
        <v>145.5</v>
      </c>
      <c r="M41" s="88">
        <f t="shared" si="9"/>
        <v>137.80000000000001</v>
      </c>
      <c r="N41" s="88">
        <f t="shared" si="10"/>
        <v>137.80000000000001</v>
      </c>
      <c r="O41" s="88">
        <f t="shared" si="11"/>
        <v>23</v>
      </c>
      <c r="P41" s="88">
        <f t="shared" si="12"/>
        <v>0</v>
      </c>
      <c r="Q41" s="88">
        <f t="shared" si="13"/>
        <v>0</v>
      </c>
      <c r="R41" s="88">
        <f t="shared" si="14"/>
        <v>0</v>
      </c>
      <c r="S41" s="88">
        <f t="shared" si="15"/>
        <v>0</v>
      </c>
      <c r="T41" s="88">
        <f t="shared" si="16"/>
        <v>0</v>
      </c>
      <c r="U41" s="88">
        <f t="shared" si="17"/>
        <v>0</v>
      </c>
      <c r="V41" s="88">
        <f t="shared" si="18"/>
        <v>0</v>
      </c>
      <c r="W41" s="88">
        <f t="shared" ref="W41:W67" si="19">+ROUND((($W$21*(($W$22*((1+$W$22)^$W$23)))/(((1+$W$22)^$W$23)-1))),1)</f>
        <v>0</v>
      </c>
      <c r="X41" s="88">
        <f>+ROUND((($X$21*(($X$22*((1+$X$22)^$X$23)))/(((1+$X$22)^$X$23)-1))),1)</f>
        <v>0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N41" s="139">
        <f t="shared" si="4"/>
        <v>804</v>
      </c>
      <c r="AO41" s="78">
        <v>2043</v>
      </c>
      <c r="AP41" s="93"/>
      <c r="AQ41" s="140">
        <v>2043</v>
      </c>
      <c r="AR41" s="93"/>
      <c r="AS41" s="93"/>
    </row>
    <row r="42" spans="2:45" x14ac:dyDescent="0.25">
      <c r="G42" s="76">
        <v>2044</v>
      </c>
      <c r="H42" s="88">
        <f t="shared" si="3"/>
        <v>38.4</v>
      </c>
      <c r="I42" s="88">
        <f t="shared" si="5"/>
        <v>65.7</v>
      </c>
      <c r="J42" s="88">
        <f t="shared" si="6"/>
        <v>111.8</v>
      </c>
      <c r="K42" s="88">
        <f t="shared" si="7"/>
        <v>144</v>
      </c>
      <c r="L42" s="88">
        <f t="shared" si="8"/>
        <v>145.5</v>
      </c>
      <c r="M42" s="88">
        <f t="shared" si="9"/>
        <v>137.80000000000001</v>
      </c>
      <c r="N42" s="88">
        <f t="shared" si="10"/>
        <v>137.80000000000001</v>
      </c>
      <c r="O42" s="88">
        <f t="shared" si="11"/>
        <v>23</v>
      </c>
      <c r="P42" s="88">
        <f t="shared" si="12"/>
        <v>0</v>
      </c>
      <c r="Q42" s="88">
        <f t="shared" si="13"/>
        <v>0</v>
      </c>
      <c r="R42" s="88">
        <f t="shared" si="14"/>
        <v>0</v>
      </c>
      <c r="S42" s="88">
        <f t="shared" si="15"/>
        <v>0</v>
      </c>
      <c r="T42" s="88">
        <f t="shared" si="16"/>
        <v>0</v>
      </c>
      <c r="U42" s="88">
        <f t="shared" si="17"/>
        <v>0</v>
      </c>
      <c r="V42" s="88">
        <f t="shared" si="18"/>
        <v>0</v>
      </c>
      <c r="W42" s="88">
        <f t="shared" si="19"/>
        <v>0</v>
      </c>
      <c r="X42" s="88">
        <f t="shared" ref="X42:X67" si="20">+ROUND((($X$21*(($X$22*((1+$X$22)^$X$23)))/(((1+$X$22)^$X$23)-1))),1)</f>
        <v>0</v>
      </c>
      <c r="Y42" s="88">
        <f>+ROUND((($Y$21*(($Y$22*((1+$Y$22)^$Y$23)))/(((1+$Y$22)^$Y$23)-1))),1)</f>
        <v>0</v>
      </c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N42" s="139">
        <f t="shared" si="4"/>
        <v>804</v>
      </c>
      <c r="AO42" s="78">
        <v>2044</v>
      </c>
      <c r="AP42" s="93"/>
      <c r="AQ42" s="140">
        <v>2044</v>
      </c>
      <c r="AR42" s="93"/>
      <c r="AS42" s="93"/>
    </row>
    <row r="43" spans="2:45" x14ac:dyDescent="0.25">
      <c r="G43" s="76">
        <v>2045</v>
      </c>
      <c r="H43" s="88">
        <f t="shared" si="3"/>
        <v>38.4</v>
      </c>
      <c r="I43" s="88">
        <f t="shared" si="5"/>
        <v>65.7</v>
      </c>
      <c r="J43" s="88">
        <f t="shared" si="6"/>
        <v>111.8</v>
      </c>
      <c r="K43" s="88">
        <f t="shared" si="7"/>
        <v>144</v>
      </c>
      <c r="L43" s="88">
        <f t="shared" si="8"/>
        <v>145.5</v>
      </c>
      <c r="M43" s="88">
        <f t="shared" si="9"/>
        <v>137.80000000000001</v>
      </c>
      <c r="N43" s="88">
        <f t="shared" si="10"/>
        <v>137.80000000000001</v>
      </c>
      <c r="O43" s="88">
        <f t="shared" si="11"/>
        <v>23</v>
      </c>
      <c r="P43" s="88">
        <f t="shared" si="12"/>
        <v>0</v>
      </c>
      <c r="Q43" s="88">
        <f t="shared" si="13"/>
        <v>0</v>
      </c>
      <c r="R43" s="88">
        <f t="shared" si="14"/>
        <v>0</v>
      </c>
      <c r="S43" s="88">
        <f t="shared" si="15"/>
        <v>0</v>
      </c>
      <c r="T43" s="88">
        <f t="shared" si="16"/>
        <v>0</v>
      </c>
      <c r="U43" s="88">
        <f t="shared" si="17"/>
        <v>0</v>
      </c>
      <c r="V43" s="88">
        <f t="shared" si="18"/>
        <v>0</v>
      </c>
      <c r="W43" s="88">
        <f t="shared" si="19"/>
        <v>0</v>
      </c>
      <c r="X43" s="88">
        <f t="shared" si="20"/>
        <v>0</v>
      </c>
      <c r="Y43" s="88">
        <f t="shared" ref="Y43:Y67" si="21">+ROUND((($Y$21*(($Y$22*((1+$Y$22)^$Y$23)))/(((1+$Y$22)^$Y$23)-1))),1)</f>
        <v>0</v>
      </c>
      <c r="Z43" s="88">
        <f>+ROUND((($Z$21*(($Z$22*((1+$Z$22)^$Z$23)))/(((1+$Z$22)^$Z$23)-1))),1)</f>
        <v>0</v>
      </c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N43" s="139">
        <f t="shared" si="4"/>
        <v>804</v>
      </c>
      <c r="AO43" s="78">
        <v>2045</v>
      </c>
      <c r="AP43" s="93"/>
      <c r="AQ43" s="140">
        <v>2045</v>
      </c>
      <c r="AR43" s="93"/>
      <c r="AS43" s="93"/>
    </row>
    <row r="44" spans="2:45" x14ac:dyDescent="0.25">
      <c r="G44" s="76">
        <v>2046</v>
      </c>
      <c r="H44" s="88">
        <f t="shared" si="3"/>
        <v>38.4</v>
      </c>
      <c r="I44" s="88">
        <f t="shared" si="5"/>
        <v>65.7</v>
      </c>
      <c r="J44" s="88">
        <f t="shared" si="6"/>
        <v>111.8</v>
      </c>
      <c r="K44" s="88">
        <f t="shared" si="7"/>
        <v>144</v>
      </c>
      <c r="L44" s="88">
        <f t="shared" si="8"/>
        <v>145.5</v>
      </c>
      <c r="M44" s="88">
        <f t="shared" si="9"/>
        <v>137.80000000000001</v>
      </c>
      <c r="N44" s="88">
        <f t="shared" si="10"/>
        <v>137.80000000000001</v>
      </c>
      <c r="O44" s="88">
        <f t="shared" si="11"/>
        <v>23</v>
      </c>
      <c r="P44" s="88">
        <f t="shared" si="12"/>
        <v>0</v>
      </c>
      <c r="Q44" s="88">
        <f t="shared" si="13"/>
        <v>0</v>
      </c>
      <c r="R44" s="88">
        <f t="shared" si="14"/>
        <v>0</v>
      </c>
      <c r="S44" s="88">
        <f t="shared" si="15"/>
        <v>0</v>
      </c>
      <c r="T44" s="88">
        <f t="shared" si="16"/>
        <v>0</v>
      </c>
      <c r="U44" s="88">
        <f t="shared" si="17"/>
        <v>0</v>
      </c>
      <c r="V44" s="88">
        <f t="shared" si="18"/>
        <v>0</v>
      </c>
      <c r="W44" s="88">
        <f t="shared" si="19"/>
        <v>0</v>
      </c>
      <c r="X44" s="88">
        <f t="shared" si="20"/>
        <v>0</v>
      </c>
      <c r="Y44" s="88">
        <f t="shared" si="21"/>
        <v>0</v>
      </c>
      <c r="Z44" s="88">
        <f t="shared" ref="Z44:Z67" si="22">+ROUND((($Z$21*(($Z$22*((1+$Z$22)^$Z$23)))/(((1+$Z$22)^$Z$23)-1))),1)</f>
        <v>0</v>
      </c>
      <c r="AA44" s="88">
        <f>+ROUND((($AA$21*(($AA$22*((1+$AA$22)^$AA$23)))/(((1+$AA$22)^$AA$23)-1))),1)</f>
        <v>0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N44" s="139">
        <f t="shared" si="4"/>
        <v>804</v>
      </c>
      <c r="AO44" s="78">
        <v>2046</v>
      </c>
      <c r="AP44" s="93"/>
      <c r="AQ44" s="140">
        <v>2046</v>
      </c>
      <c r="AR44" s="93"/>
      <c r="AS44" s="93"/>
    </row>
    <row r="45" spans="2:45" x14ac:dyDescent="0.25">
      <c r="G45" s="76">
        <v>2047</v>
      </c>
      <c r="H45" s="88">
        <f t="shared" si="3"/>
        <v>38.4</v>
      </c>
      <c r="I45" s="88">
        <f t="shared" si="5"/>
        <v>65.7</v>
      </c>
      <c r="J45" s="88">
        <f t="shared" si="6"/>
        <v>111.8</v>
      </c>
      <c r="K45" s="88">
        <f t="shared" si="7"/>
        <v>144</v>
      </c>
      <c r="L45" s="88">
        <f t="shared" si="8"/>
        <v>145.5</v>
      </c>
      <c r="M45" s="88">
        <f t="shared" si="9"/>
        <v>137.80000000000001</v>
      </c>
      <c r="N45" s="88">
        <f t="shared" si="10"/>
        <v>137.80000000000001</v>
      </c>
      <c r="O45" s="88">
        <f t="shared" si="11"/>
        <v>23</v>
      </c>
      <c r="P45" s="88">
        <f t="shared" si="12"/>
        <v>0</v>
      </c>
      <c r="Q45" s="88">
        <f t="shared" si="13"/>
        <v>0</v>
      </c>
      <c r="R45" s="88">
        <f t="shared" si="14"/>
        <v>0</v>
      </c>
      <c r="S45" s="88">
        <f t="shared" si="15"/>
        <v>0</v>
      </c>
      <c r="T45" s="88">
        <f t="shared" si="16"/>
        <v>0</v>
      </c>
      <c r="U45" s="88">
        <f t="shared" si="17"/>
        <v>0</v>
      </c>
      <c r="V45" s="88">
        <f t="shared" si="18"/>
        <v>0</v>
      </c>
      <c r="W45" s="88">
        <f t="shared" si="19"/>
        <v>0</v>
      </c>
      <c r="X45" s="88">
        <f t="shared" si="20"/>
        <v>0</v>
      </c>
      <c r="Y45" s="88">
        <f t="shared" si="21"/>
        <v>0</v>
      </c>
      <c r="Z45" s="88">
        <f t="shared" si="22"/>
        <v>0</v>
      </c>
      <c r="AA45" s="88">
        <f t="shared" ref="AA45:AA67" si="23">+ROUND((($AA$21*(($AA$22*((1+$AA$22)^$AA$23)))/(((1+$AA$22)^$AA$23)-1))),1)</f>
        <v>0</v>
      </c>
      <c r="AB45" s="88">
        <f>+ROUND((($AB$21*(($AB$22*((1+$AB$22)^$AB$23)))/(((1+$AB$22)^$AB$23)-1))),1)</f>
        <v>0</v>
      </c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N45" s="139">
        <f t="shared" si="4"/>
        <v>804</v>
      </c>
      <c r="AO45" s="78">
        <v>2047</v>
      </c>
      <c r="AP45" s="93"/>
      <c r="AQ45" s="140">
        <v>2047</v>
      </c>
      <c r="AR45" s="93"/>
      <c r="AS45" s="93"/>
    </row>
    <row r="46" spans="2:45" x14ac:dyDescent="0.25">
      <c r="G46" s="76">
        <v>2048</v>
      </c>
      <c r="H46" s="88">
        <f t="shared" si="3"/>
        <v>38.4</v>
      </c>
      <c r="I46" s="88">
        <f t="shared" si="5"/>
        <v>65.7</v>
      </c>
      <c r="J46" s="88">
        <f t="shared" si="6"/>
        <v>111.8</v>
      </c>
      <c r="K46" s="88">
        <f t="shared" si="7"/>
        <v>144</v>
      </c>
      <c r="L46" s="88">
        <f t="shared" si="8"/>
        <v>145.5</v>
      </c>
      <c r="M46" s="88">
        <f t="shared" si="9"/>
        <v>137.80000000000001</v>
      </c>
      <c r="N46" s="88">
        <f t="shared" si="10"/>
        <v>137.80000000000001</v>
      </c>
      <c r="O46" s="88">
        <f t="shared" si="11"/>
        <v>23</v>
      </c>
      <c r="P46" s="88">
        <f t="shared" si="12"/>
        <v>0</v>
      </c>
      <c r="Q46" s="88">
        <f t="shared" si="13"/>
        <v>0</v>
      </c>
      <c r="R46" s="88">
        <f t="shared" si="14"/>
        <v>0</v>
      </c>
      <c r="S46" s="88">
        <f t="shared" si="15"/>
        <v>0</v>
      </c>
      <c r="T46" s="88">
        <f t="shared" si="16"/>
        <v>0</v>
      </c>
      <c r="U46" s="88">
        <f t="shared" si="17"/>
        <v>0</v>
      </c>
      <c r="V46" s="88">
        <f t="shared" si="18"/>
        <v>0</v>
      </c>
      <c r="W46" s="88">
        <f t="shared" si="19"/>
        <v>0</v>
      </c>
      <c r="X46" s="88">
        <f t="shared" si="20"/>
        <v>0</v>
      </c>
      <c r="Y46" s="88">
        <f t="shared" si="21"/>
        <v>0</v>
      </c>
      <c r="Z46" s="88">
        <f t="shared" si="22"/>
        <v>0</v>
      </c>
      <c r="AA46" s="88">
        <f t="shared" si="23"/>
        <v>0</v>
      </c>
      <c r="AB46" s="88">
        <f t="shared" ref="AB46:AB67" si="24">+ROUND((($AB$21*(($AB$22*((1+$AB$22)^$AB$23)))/(((1+$AB$22)^$AB$23)-1))),1)</f>
        <v>0</v>
      </c>
      <c r="AC46" s="88">
        <f>+ROUND((($AC$21*(($AC$22*((1+$AC$22)^$AC$23)))/(((1+$AC$22)^$AC$23)-1))),1)</f>
        <v>0</v>
      </c>
      <c r="AD46" s="88"/>
      <c r="AE46" s="88"/>
      <c r="AF46" s="88"/>
      <c r="AG46" s="88"/>
      <c r="AH46" s="88"/>
      <c r="AI46" s="88"/>
      <c r="AJ46" s="88"/>
      <c r="AK46" s="88"/>
      <c r="AL46" s="88"/>
      <c r="AN46" s="139">
        <f t="shared" si="4"/>
        <v>804</v>
      </c>
      <c r="AO46" s="78">
        <v>2048</v>
      </c>
      <c r="AP46" s="93"/>
      <c r="AQ46" s="140">
        <v>2048</v>
      </c>
      <c r="AR46" s="93"/>
      <c r="AS46" s="93"/>
    </row>
    <row r="47" spans="2:45" x14ac:dyDescent="0.25">
      <c r="G47" s="76">
        <v>2049</v>
      </c>
      <c r="H47" s="88">
        <f t="shared" si="3"/>
        <v>38.4</v>
      </c>
      <c r="I47" s="88">
        <f t="shared" si="5"/>
        <v>65.7</v>
      </c>
      <c r="J47" s="88">
        <f t="shared" si="6"/>
        <v>111.8</v>
      </c>
      <c r="K47" s="88">
        <f t="shared" si="7"/>
        <v>144</v>
      </c>
      <c r="L47" s="88">
        <f t="shared" si="8"/>
        <v>145.5</v>
      </c>
      <c r="M47" s="88">
        <f t="shared" si="9"/>
        <v>137.80000000000001</v>
      </c>
      <c r="N47" s="88">
        <f t="shared" si="10"/>
        <v>137.80000000000001</v>
      </c>
      <c r="O47" s="88">
        <f t="shared" si="11"/>
        <v>23</v>
      </c>
      <c r="P47" s="88">
        <f t="shared" si="12"/>
        <v>0</v>
      </c>
      <c r="Q47" s="88">
        <f t="shared" si="13"/>
        <v>0</v>
      </c>
      <c r="R47" s="88">
        <f t="shared" si="14"/>
        <v>0</v>
      </c>
      <c r="S47" s="88">
        <f t="shared" si="15"/>
        <v>0</v>
      </c>
      <c r="T47" s="88">
        <f t="shared" si="16"/>
        <v>0</v>
      </c>
      <c r="U47" s="88">
        <f t="shared" si="17"/>
        <v>0</v>
      </c>
      <c r="V47" s="88">
        <f t="shared" si="18"/>
        <v>0</v>
      </c>
      <c r="W47" s="88">
        <f t="shared" si="19"/>
        <v>0</v>
      </c>
      <c r="X47" s="88">
        <f t="shared" si="20"/>
        <v>0</v>
      </c>
      <c r="Y47" s="88">
        <f t="shared" si="21"/>
        <v>0</v>
      </c>
      <c r="Z47" s="88">
        <f t="shared" si="22"/>
        <v>0</v>
      </c>
      <c r="AA47" s="88">
        <f t="shared" si="23"/>
        <v>0</v>
      </c>
      <c r="AB47" s="88">
        <f t="shared" si="24"/>
        <v>0</v>
      </c>
      <c r="AC47" s="88">
        <f t="shared" ref="AC47:AC67" si="25">+ROUND((($AC$21*(($AC$22*((1+$AC$22)^$AC$23)))/(((1+$AC$22)^$AC$23)-1))),1)</f>
        <v>0</v>
      </c>
      <c r="AD47" s="88">
        <f>+ROUND((($AD$21*(($AD$22*((1+$AD$22)^$AD$23)))/(((1+$AD$22)^$AD$23)-1))),1)</f>
        <v>0</v>
      </c>
      <c r="AE47" s="88"/>
      <c r="AF47" s="88"/>
      <c r="AG47" s="88"/>
      <c r="AH47" s="88"/>
      <c r="AI47" s="88"/>
      <c r="AJ47" s="88"/>
      <c r="AK47" s="88"/>
      <c r="AL47" s="88"/>
      <c r="AN47" s="139">
        <f t="shared" si="4"/>
        <v>804</v>
      </c>
      <c r="AO47" s="78">
        <v>2049</v>
      </c>
      <c r="AP47" s="93"/>
      <c r="AQ47" s="140">
        <v>2049</v>
      </c>
      <c r="AR47" s="93"/>
      <c r="AS47" s="93"/>
    </row>
    <row r="48" spans="2:45" x14ac:dyDescent="0.25">
      <c r="G48" s="76">
        <v>2050</v>
      </c>
      <c r="H48" s="88">
        <f t="shared" si="3"/>
        <v>38.4</v>
      </c>
      <c r="I48" s="88">
        <f t="shared" si="5"/>
        <v>65.7</v>
      </c>
      <c r="J48" s="88">
        <f t="shared" si="6"/>
        <v>111.8</v>
      </c>
      <c r="K48" s="88">
        <f t="shared" si="7"/>
        <v>144</v>
      </c>
      <c r="L48" s="88">
        <f t="shared" si="8"/>
        <v>145.5</v>
      </c>
      <c r="M48" s="88">
        <f t="shared" si="9"/>
        <v>137.80000000000001</v>
      </c>
      <c r="N48" s="88">
        <f t="shared" si="10"/>
        <v>137.80000000000001</v>
      </c>
      <c r="O48" s="88">
        <f t="shared" si="11"/>
        <v>23</v>
      </c>
      <c r="P48" s="88">
        <f t="shared" si="12"/>
        <v>0</v>
      </c>
      <c r="Q48" s="88">
        <f t="shared" si="13"/>
        <v>0</v>
      </c>
      <c r="R48" s="88">
        <f t="shared" si="14"/>
        <v>0</v>
      </c>
      <c r="S48" s="88">
        <f t="shared" si="15"/>
        <v>0</v>
      </c>
      <c r="T48" s="88">
        <f t="shared" si="16"/>
        <v>0</v>
      </c>
      <c r="U48" s="88">
        <f t="shared" si="17"/>
        <v>0</v>
      </c>
      <c r="V48" s="88">
        <f t="shared" si="18"/>
        <v>0</v>
      </c>
      <c r="W48" s="88">
        <f t="shared" si="19"/>
        <v>0</v>
      </c>
      <c r="X48" s="88">
        <f t="shared" si="20"/>
        <v>0</v>
      </c>
      <c r="Y48" s="88">
        <f t="shared" si="21"/>
        <v>0</v>
      </c>
      <c r="Z48" s="88">
        <f t="shared" si="22"/>
        <v>0</v>
      </c>
      <c r="AA48" s="88">
        <f t="shared" si="23"/>
        <v>0</v>
      </c>
      <c r="AB48" s="88">
        <f t="shared" si="24"/>
        <v>0</v>
      </c>
      <c r="AC48" s="88">
        <f t="shared" si="25"/>
        <v>0</v>
      </c>
      <c r="AD48" s="88">
        <f t="shared" ref="AD48:AD67" si="26">+ROUND((($AD$21*(($AD$22*((1+$AD$22)^$AD$23)))/(((1+$AD$22)^$AD$23)-1))),1)</f>
        <v>0</v>
      </c>
      <c r="AE48" s="88">
        <f>+ROUND((($AE$21*(($AE$22*((1+$AE$22)^$AE$23)))/(((1+$AE$22)^$AE$23)-1))),1)</f>
        <v>0</v>
      </c>
      <c r="AF48" s="88"/>
      <c r="AG48" s="88"/>
      <c r="AH48" s="88"/>
      <c r="AI48" s="88"/>
      <c r="AJ48" s="88"/>
      <c r="AK48" s="88"/>
      <c r="AL48" s="88"/>
      <c r="AN48" s="139">
        <f t="shared" si="4"/>
        <v>804</v>
      </c>
      <c r="AO48" s="78">
        <v>2050</v>
      </c>
      <c r="AP48" s="93"/>
      <c r="AQ48" s="140">
        <v>2050</v>
      </c>
      <c r="AR48" s="93"/>
      <c r="AS48" s="93"/>
    </row>
    <row r="49" spans="7:45" x14ac:dyDescent="0.25">
      <c r="G49" s="76">
        <v>2051</v>
      </c>
      <c r="H49" s="88">
        <f t="shared" si="3"/>
        <v>38.4</v>
      </c>
      <c r="I49" s="88">
        <f t="shared" si="5"/>
        <v>65.7</v>
      </c>
      <c r="J49" s="88">
        <f t="shared" si="6"/>
        <v>111.8</v>
      </c>
      <c r="K49" s="88">
        <f t="shared" si="7"/>
        <v>144</v>
      </c>
      <c r="L49" s="88">
        <f t="shared" si="8"/>
        <v>145.5</v>
      </c>
      <c r="M49" s="88">
        <f t="shared" si="9"/>
        <v>137.80000000000001</v>
      </c>
      <c r="N49" s="88">
        <f t="shared" si="10"/>
        <v>137.80000000000001</v>
      </c>
      <c r="O49" s="88">
        <f t="shared" si="11"/>
        <v>23</v>
      </c>
      <c r="P49" s="88">
        <f t="shared" si="12"/>
        <v>0</v>
      </c>
      <c r="Q49" s="88">
        <f t="shared" si="13"/>
        <v>0</v>
      </c>
      <c r="R49" s="88">
        <f t="shared" si="14"/>
        <v>0</v>
      </c>
      <c r="S49" s="88">
        <f t="shared" si="15"/>
        <v>0</v>
      </c>
      <c r="T49" s="88">
        <f t="shared" si="16"/>
        <v>0</v>
      </c>
      <c r="U49" s="88">
        <f t="shared" si="17"/>
        <v>0</v>
      </c>
      <c r="V49" s="88">
        <f t="shared" si="18"/>
        <v>0</v>
      </c>
      <c r="W49" s="88">
        <f t="shared" si="19"/>
        <v>0</v>
      </c>
      <c r="X49" s="88">
        <f t="shared" si="20"/>
        <v>0</v>
      </c>
      <c r="Y49" s="88">
        <f t="shared" si="21"/>
        <v>0</v>
      </c>
      <c r="Z49" s="88">
        <f t="shared" si="22"/>
        <v>0</v>
      </c>
      <c r="AA49" s="88">
        <f t="shared" si="23"/>
        <v>0</v>
      </c>
      <c r="AB49" s="88">
        <f t="shared" si="24"/>
        <v>0</v>
      </c>
      <c r="AC49" s="88">
        <f t="shared" si="25"/>
        <v>0</v>
      </c>
      <c r="AD49" s="88">
        <f t="shared" si="26"/>
        <v>0</v>
      </c>
      <c r="AE49" s="88">
        <f t="shared" ref="AE49:AE67" si="27">+ROUND((($AE$21*(($AE$22*((1+$AE$22)^$AE$23)))/(((1+$AE$22)^$AE$23)-1))),1)</f>
        <v>0</v>
      </c>
      <c r="AF49" s="88">
        <f>+ROUND((($AF$21*(($AF$22*((1+$AF$22)^$AF$23)))/(((1+$AF$22)^$AF$23)-1))),1)</f>
        <v>0</v>
      </c>
      <c r="AG49" s="88"/>
      <c r="AH49" s="88"/>
      <c r="AI49" s="88"/>
      <c r="AJ49" s="88"/>
      <c r="AK49" s="88"/>
      <c r="AL49" s="88"/>
      <c r="AN49" s="139">
        <f t="shared" si="4"/>
        <v>804</v>
      </c>
      <c r="AO49" s="78">
        <v>2051</v>
      </c>
      <c r="AP49" s="93"/>
      <c r="AQ49" s="140">
        <v>2051</v>
      </c>
      <c r="AR49" s="93"/>
      <c r="AS49" s="93"/>
    </row>
    <row r="50" spans="7:45" x14ac:dyDescent="0.25">
      <c r="G50" s="76">
        <v>2052</v>
      </c>
      <c r="H50" s="88">
        <f t="shared" si="3"/>
        <v>38.4</v>
      </c>
      <c r="I50" s="88">
        <f t="shared" si="5"/>
        <v>65.7</v>
      </c>
      <c r="J50" s="88">
        <f t="shared" si="6"/>
        <v>111.8</v>
      </c>
      <c r="K50" s="88">
        <f t="shared" si="7"/>
        <v>144</v>
      </c>
      <c r="L50" s="88">
        <f t="shared" si="8"/>
        <v>145.5</v>
      </c>
      <c r="M50" s="88">
        <f t="shared" si="9"/>
        <v>137.80000000000001</v>
      </c>
      <c r="N50" s="88">
        <f t="shared" si="10"/>
        <v>137.80000000000001</v>
      </c>
      <c r="O50" s="88">
        <f t="shared" si="11"/>
        <v>23</v>
      </c>
      <c r="P50" s="88">
        <f t="shared" si="12"/>
        <v>0</v>
      </c>
      <c r="Q50" s="88">
        <f t="shared" si="13"/>
        <v>0</v>
      </c>
      <c r="R50" s="88">
        <f t="shared" si="14"/>
        <v>0</v>
      </c>
      <c r="S50" s="88">
        <f t="shared" si="15"/>
        <v>0</v>
      </c>
      <c r="T50" s="88">
        <f t="shared" si="16"/>
        <v>0</v>
      </c>
      <c r="U50" s="88">
        <f t="shared" si="17"/>
        <v>0</v>
      </c>
      <c r="V50" s="88">
        <f t="shared" si="18"/>
        <v>0</v>
      </c>
      <c r="W50" s="88">
        <f t="shared" si="19"/>
        <v>0</v>
      </c>
      <c r="X50" s="88">
        <f t="shared" si="20"/>
        <v>0</v>
      </c>
      <c r="Y50" s="88">
        <f t="shared" si="21"/>
        <v>0</v>
      </c>
      <c r="Z50" s="88">
        <f t="shared" si="22"/>
        <v>0</v>
      </c>
      <c r="AA50" s="88">
        <f t="shared" si="23"/>
        <v>0</v>
      </c>
      <c r="AB50" s="88">
        <f t="shared" si="24"/>
        <v>0</v>
      </c>
      <c r="AC50" s="88">
        <f t="shared" si="25"/>
        <v>0</v>
      </c>
      <c r="AD50" s="88">
        <f t="shared" si="26"/>
        <v>0</v>
      </c>
      <c r="AE50" s="88">
        <f t="shared" si="27"/>
        <v>0</v>
      </c>
      <c r="AF50" s="88">
        <f t="shared" ref="AF50:AF67" si="28">+ROUND((($AF$21*(($AF$22*((1+$AF$22)^$AF$23)))/(((1+$AF$22)^$AF$23)-1))),1)</f>
        <v>0</v>
      </c>
      <c r="AG50" s="88">
        <f>+ROUND((($AG$21*(($AG$22*((1+$AG$22)^$AG$23)))/(((1+$AG$22)^$AG$23)-1))),1)</f>
        <v>0</v>
      </c>
      <c r="AH50" s="88"/>
      <c r="AI50" s="88"/>
      <c r="AJ50" s="88"/>
      <c r="AK50" s="88"/>
      <c r="AL50" s="88"/>
      <c r="AN50" s="139">
        <f t="shared" si="4"/>
        <v>804</v>
      </c>
      <c r="AO50" s="78">
        <v>2052</v>
      </c>
      <c r="AP50" s="93"/>
      <c r="AQ50" s="140">
        <v>2052</v>
      </c>
      <c r="AR50" s="93"/>
      <c r="AS50" s="93"/>
    </row>
    <row r="51" spans="7:45" x14ac:dyDescent="0.25">
      <c r="G51" s="76">
        <v>2053</v>
      </c>
      <c r="H51" s="88">
        <f t="shared" si="3"/>
        <v>38.4</v>
      </c>
      <c r="I51" s="88">
        <f t="shared" si="5"/>
        <v>65.7</v>
      </c>
      <c r="J51" s="88">
        <f t="shared" si="6"/>
        <v>111.8</v>
      </c>
      <c r="K51" s="88">
        <f t="shared" si="7"/>
        <v>144</v>
      </c>
      <c r="L51" s="88">
        <f t="shared" si="8"/>
        <v>145.5</v>
      </c>
      <c r="M51" s="88">
        <f t="shared" si="9"/>
        <v>137.80000000000001</v>
      </c>
      <c r="N51" s="88">
        <f t="shared" si="10"/>
        <v>137.80000000000001</v>
      </c>
      <c r="O51" s="88">
        <f t="shared" si="11"/>
        <v>23</v>
      </c>
      <c r="P51" s="88">
        <f t="shared" si="12"/>
        <v>0</v>
      </c>
      <c r="Q51" s="88">
        <f t="shared" si="13"/>
        <v>0</v>
      </c>
      <c r="R51" s="88">
        <f t="shared" si="14"/>
        <v>0</v>
      </c>
      <c r="S51" s="88">
        <f t="shared" si="15"/>
        <v>0</v>
      </c>
      <c r="T51" s="88">
        <f t="shared" si="16"/>
        <v>0</v>
      </c>
      <c r="U51" s="88">
        <f t="shared" si="17"/>
        <v>0</v>
      </c>
      <c r="V51" s="88">
        <f t="shared" si="18"/>
        <v>0</v>
      </c>
      <c r="W51" s="88">
        <f t="shared" si="19"/>
        <v>0</v>
      </c>
      <c r="X51" s="88">
        <f t="shared" si="20"/>
        <v>0</v>
      </c>
      <c r="Y51" s="88">
        <f t="shared" si="21"/>
        <v>0</v>
      </c>
      <c r="Z51" s="88">
        <f t="shared" si="22"/>
        <v>0</v>
      </c>
      <c r="AA51" s="88">
        <f t="shared" si="23"/>
        <v>0</v>
      </c>
      <c r="AB51" s="88">
        <f t="shared" si="24"/>
        <v>0</v>
      </c>
      <c r="AC51" s="88">
        <f t="shared" si="25"/>
        <v>0</v>
      </c>
      <c r="AD51" s="88">
        <f t="shared" si="26"/>
        <v>0</v>
      </c>
      <c r="AE51" s="88">
        <f t="shared" si="27"/>
        <v>0</v>
      </c>
      <c r="AF51" s="88">
        <f t="shared" si="28"/>
        <v>0</v>
      </c>
      <c r="AG51" s="88">
        <f t="shared" ref="AG51:AG67" si="29">+ROUND((($AG$21*(($AG$22*((1+$AG$22)^$AG$23)))/(((1+$AG$22)^$AG$23)-1))),1)</f>
        <v>0</v>
      </c>
      <c r="AH51" s="88">
        <f>+ROUND((($AH$21*(($AH$22*((1+$AH$22)^$AH$23)))/(((1+$AH$22)^$AH$23)-1))),1)</f>
        <v>0</v>
      </c>
      <c r="AI51" s="88"/>
      <c r="AJ51" s="88"/>
      <c r="AK51" s="88"/>
      <c r="AL51" s="88"/>
      <c r="AN51" s="139">
        <f t="shared" si="4"/>
        <v>804</v>
      </c>
      <c r="AO51" s="78">
        <v>2053</v>
      </c>
      <c r="AP51" s="93"/>
      <c r="AQ51" s="140">
        <v>2053</v>
      </c>
      <c r="AR51" s="93"/>
      <c r="AS51" s="93"/>
    </row>
    <row r="52" spans="7:45" x14ac:dyDescent="0.25">
      <c r="G52" s="76">
        <v>2054</v>
      </c>
      <c r="H52" s="88">
        <f t="shared" si="3"/>
        <v>38.4</v>
      </c>
      <c r="I52" s="88">
        <f t="shared" si="5"/>
        <v>65.7</v>
      </c>
      <c r="J52" s="88">
        <f t="shared" si="6"/>
        <v>111.8</v>
      </c>
      <c r="K52" s="88">
        <f t="shared" si="7"/>
        <v>144</v>
      </c>
      <c r="L52" s="88">
        <f t="shared" si="8"/>
        <v>145.5</v>
      </c>
      <c r="M52" s="88">
        <f t="shared" si="9"/>
        <v>137.80000000000001</v>
      </c>
      <c r="N52" s="88">
        <f t="shared" si="10"/>
        <v>137.80000000000001</v>
      </c>
      <c r="O52" s="88">
        <f t="shared" si="11"/>
        <v>23</v>
      </c>
      <c r="P52" s="88">
        <f t="shared" si="12"/>
        <v>0</v>
      </c>
      <c r="Q52" s="88">
        <f t="shared" si="13"/>
        <v>0</v>
      </c>
      <c r="R52" s="88">
        <f t="shared" si="14"/>
        <v>0</v>
      </c>
      <c r="S52" s="88">
        <f t="shared" si="15"/>
        <v>0</v>
      </c>
      <c r="T52" s="88">
        <f t="shared" si="16"/>
        <v>0</v>
      </c>
      <c r="U52" s="88">
        <f t="shared" si="17"/>
        <v>0</v>
      </c>
      <c r="V52" s="88">
        <f t="shared" si="18"/>
        <v>0</v>
      </c>
      <c r="W52" s="88">
        <f t="shared" si="19"/>
        <v>0</v>
      </c>
      <c r="X52" s="88">
        <f t="shared" si="20"/>
        <v>0</v>
      </c>
      <c r="Y52" s="88">
        <f t="shared" si="21"/>
        <v>0</v>
      </c>
      <c r="Z52" s="88">
        <f t="shared" si="22"/>
        <v>0</v>
      </c>
      <c r="AA52" s="88">
        <f t="shared" si="23"/>
        <v>0</v>
      </c>
      <c r="AB52" s="88">
        <f t="shared" si="24"/>
        <v>0</v>
      </c>
      <c r="AC52" s="88">
        <f t="shared" si="25"/>
        <v>0</v>
      </c>
      <c r="AD52" s="88">
        <f t="shared" si="26"/>
        <v>0</v>
      </c>
      <c r="AE52" s="88">
        <f t="shared" si="27"/>
        <v>0</v>
      </c>
      <c r="AF52" s="88">
        <f t="shared" si="28"/>
        <v>0</v>
      </c>
      <c r="AG52" s="88">
        <f t="shared" si="29"/>
        <v>0</v>
      </c>
      <c r="AH52" s="88">
        <f t="shared" ref="AH52:AH67" si="30">+ROUND((($AH$21*(($AH$22*((1+$AH$22)^$AH$23)))/(((1+$AH$22)^$AH$23)-1))),1)</f>
        <v>0</v>
      </c>
      <c r="AI52" s="88">
        <f>+ROUND((($AI$21*(($AI$22*((1+$AI$22)^$AI$23)))/(((1+$AI$22)^$AI$23)-1))),1)</f>
        <v>0</v>
      </c>
      <c r="AJ52" s="88"/>
      <c r="AK52" s="88"/>
      <c r="AL52" s="88"/>
      <c r="AN52" s="139">
        <f t="shared" si="4"/>
        <v>804</v>
      </c>
      <c r="AO52" s="78">
        <v>2054</v>
      </c>
      <c r="AP52" s="93"/>
      <c r="AQ52" s="140">
        <v>2054</v>
      </c>
      <c r="AR52" s="93"/>
      <c r="AS52" s="93"/>
    </row>
    <row r="53" spans="7:45" x14ac:dyDescent="0.25">
      <c r="G53" s="76">
        <v>2055</v>
      </c>
      <c r="H53" s="88">
        <f t="shared" si="3"/>
        <v>38.4</v>
      </c>
      <c r="I53" s="88">
        <f t="shared" si="5"/>
        <v>65.7</v>
      </c>
      <c r="J53" s="88">
        <f t="shared" si="6"/>
        <v>111.8</v>
      </c>
      <c r="K53" s="88">
        <f t="shared" si="7"/>
        <v>144</v>
      </c>
      <c r="L53" s="88">
        <f t="shared" si="8"/>
        <v>145.5</v>
      </c>
      <c r="M53" s="88">
        <f t="shared" si="9"/>
        <v>137.80000000000001</v>
      </c>
      <c r="N53" s="88">
        <f t="shared" si="10"/>
        <v>137.80000000000001</v>
      </c>
      <c r="O53" s="88">
        <f t="shared" si="11"/>
        <v>23</v>
      </c>
      <c r="P53" s="88">
        <f t="shared" si="12"/>
        <v>0</v>
      </c>
      <c r="Q53" s="88">
        <f t="shared" si="13"/>
        <v>0</v>
      </c>
      <c r="R53" s="88">
        <f t="shared" si="14"/>
        <v>0</v>
      </c>
      <c r="S53" s="88">
        <f t="shared" si="15"/>
        <v>0</v>
      </c>
      <c r="T53" s="88">
        <f t="shared" si="16"/>
        <v>0</v>
      </c>
      <c r="U53" s="88">
        <f t="shared" si="17"/>
        <v>0</v>
      </c>
      <c r="V53" s="88">
        <f t="shared" si="18"/>
        <v>0</v>
      </c>
      <c r="W53" s="88">
        <f t="shared" si="19"/>
        <v>0</v>
      </c>
      <c r="X53" s="88">
        <f t="shared" si="20"/>
        <v>0</v>
      </c>
      <c r="Y53" s="88">
        <f t="shared" si="21"/>
        <v>0</v>
      </c>
      <c r="Z53" s="88">
        <f t="shared" si="22"/>
        <v>0</v>
      </c>
      <c r="AA53" s="88">
        <f t="shared" si="23"/>
        <v>0</v>
      </c>
      <c r="AB53" s="88">
        <f t="shared" si="24"/>
        <v>0</v>
      </c>
      <c r="AC53" s="88">
        <f t="shared" si="25"/>
        <v>0</v>
      </c>
      <c r="AD53" s="88">
        <f t="shared" si="26"/>
        <v>0</v>
      </c>
      <c r="AE53" s="88">
        <f t="shared" si="27"/>
        <v>0</v>
      </c>
      <c r="AF53" s="88">
        <f t="shared" si="28"/>
        <v>0</v>
      </c>
      <c r="AG53" s="88">
        <f t="shared" si="29"/>
        <v>0</v>
      </c>
      <c r="AH53" s="88">
        <f t="shared" si="30"/>
        <v>0</v>
      </c>
      <c r="AI53" s="88">
        <f t="shared" ref="AI53:AI67" si="31">+ROUND((($AI$21*(($AI$22*((1+$AI$22)^$AI$23)))/(((1+$AI$22)^$AI$23)-1))),1)</f>
        <v>0</v>
      </c>
      <c r="AJ53" s="88">
        <f>+ROUND((($AJ$21*(($AJ$22*((1+$AJ$22)^$AJ$23)))/(((1+$AJ$22)^$AJ$23)-1))),1)</f>
        <v>0</v>
      </c>
      <c r="AK53" s="88"/>
      <c r="AL53" s="88"/>
      <c r="AN53" s="139">
        <f t="shared" si="4"/>
        <v>804</v>
      </c>
      <c r="AO53" s="78">
        <v>2055</v>
      </c>
      <c r="AP53" s="93"/>
      <c r="AQ53" s="140">
        <v>2055</v>
      </c>
      <c r="AR53" s="93"/>
      <c r="AS53" s="93"/>
    </row>
    <row r="54" spans="7:45" x14ac:dyDescent="0.25">
      <c r="G54" s="76">
        <v>2056</v>
      </c>
      <c r="H54" s="88">
        <f t="shared" si="3"/>
        <v>38.4</v>
      </c>
      <c r="I54" s="88">
        <f t="shared" si="5"/>
        <v>65.7</v>
      </c>
      <c r="J54" s="88">
        <f t="shared" si="6"/>
        <v>111.8</v>
      </c>
      <c r="K54" s="88">
        <f t="shared" si="7"/>
        <v>144</v>
      </c>
      <c r="L54" s="88">
        <f t="shared" si="8"/>
        <v>145.5</v>
      </c>
      <c r="M54" s="88">
        <f t="shared" si="9"/>
        <v>137.80000000000001</v>
      </c>
      <c r="N54" s="88">
        <f t="shared" si="10"/>
        <v>137.80000000000001</v>
      </c>
      <c r="O54" s="88">
        <f t="shared" si="11"/>
        <v>23</v>
      </c>
      <c r="P54" s="88">
        <f t="shared" si="12"/>
        <v>0</v>
      </c>
      <c r="Q54" s="88">
        <f t="shared" si="13"/>
        <v>0</v>
      </c>
      <c r="R54" s="88">
        <f t="shared" si="14"/>
        <v>0</v>
      </c>
      <c r="S54" s="88">
        <f t="shared" si="15"/>
        <v>0</v>
      </c>
      <c r="T54" s="88">
        <f t="shared" si="16"/>
        <v>0</v>
      </c>
      <c r="U54" s="88">
        <f t="shared" si="17"/>
        <v>0</v>
      </c>
      <c r="V54" s="88">
        <f t="shared" si="18"/>
        <v>0</v>
      </c>
      <c r="W54" s="88">
        <f t="shared" si="19"/>
        <v>0</v>
      </c>
      <c r="X54" s="88">
        <f t="shared" si="20"/>
        <v>0</v>
      </c>
      <c r="Y54" s="88">
        <f t="shared" si="21"/>
        <v>0</v>
      </c>
      <c r="Z54" s="88">
        <f t="shared" si="22"/>
        <v>0</v>
      </c>
      <c r="AA54" s="88">
        <f t="shared" si="23"/>
        <v>0</v>
      </c>
      <c r="AB54" s="88">
        <f t="shared" si="24"/>
        <v>0</v>
      </c>
      <c r="AC54" s="88">
        <f t="shared" si="25"/>
        <v>0</v>
      </c>
      <c r="AD54" s="88">
        <f t="shared" si="26"/>
        <v>0</v>
      </c>
      <c r="AE54" s="88">
        <f t="shared" si="27"/>
        <v>0</v>
      </c>
      <c r="AF54" s="88">
        <f t="shared" si="28"/>
        <v>0</v>
      </c>
      <c r="AG54" s="88">
        <f t="shared" si="29"/>
        <v>0</v>
      </c>
      <c r="AH54" s="88">
        <f t="shared" si="30"/>
        <v>0</v>
      </c>
      <c r="AI54" s="88">
        <f t="shared" si="31"/>
        <v>0</v>
      </c>
      <c r="AJ54" s="88">
        <f t="shared" ref="AJ54:AJ67" si="32">+ROUND((($AJ$21*(($AJ$22*((1+$AJ$22)^$AJ$23)))/(((1+$AJ$22)^$AJ$23)-1))),1)</f>
        <v>0</v>
      </c>
      <c r="AK54" s="88">
        <f>+ROUND((($AK$21*(($AK$22*((1+$AK$22)^$AK$23)))/(((1+$AK$22)^$AK$23)-1))),1)</f>
        <v>0</v>
      </c>
      <c r="AL54" s="88"/>
      <c r="AN54" s="139">
        <f t="shared" si="4"/>
        <v>804</v>
      </c>
      <c r="AO54" s="78">
        <v>2056</v>
      </c>
      <c r="AP54" s="93"/>
      <c r="AQ54" s="140">
        <v>2056</v>
      </c>
      <c r="AR54" s="93"/>
      <c r="AS54" s="93"/>
    </row>
    <row r="55" spans="7:45" x14ac:dyDescent="0.25">
      <c r="G55" s="76">
        <v>2057</v>
      </c>
      <c r="H55" s="88"/>
      <c r="I55" s="88">
        <f t="shared" si="5"/>
        <v>65.7</v>
      </c>
      <c r="J55" s="88">
        <f t="shared" si="6"/>
        <v>111.8</v>
      </c>
      <c r="K55" s="88">
        <f t="shared" si="7"/>
        <v>144</v>
      </c>
      <c r="L55" s="88">
        <f t="shared" si="8"/>
        <v>145.5</v>
      </c>
      <c r="M55" s="88">
        <f t="shared" si="9"/>
        <v>137.80000000000001</v>
      </c>
      <c r="N55" s="88">
        <f t="shared" si="10"/>
        <v>137.80000000000001</v>
      </c>
      <c r="O55" s="88">
        <f t="shared" si="11"/>
        <v>23</v>
      </c>
      <c r="P55" s="88">
        <f t="shared" si="12"/>
        <v>0</v>
      </c>
      <c r="Q55" s="88">
        <f t="shared" si="13"/>
        <v>0</v>
      </c>
      <c r="R55" s="88">
        <f t="shared" si="14"/>
        <v>0</v>
      </c>
      <c r="S55" s="88">
        <f t="shared" si="15"/>
        <v>0</v>
      </c>
      <c r="T55" s="88">
        <f t="shared" si="16"/>
        <v>0</v>
      </c>
      <c r="U55" s="88">
        <f t="shared" si="17"/>
        <v>0</v>
      </c>
      <c r="V55" s="88">
        <f t="shared" si="18"/>
        <v>0</v>
      </c>
      <c r="W55" s="88">
        <f t="shared" si="19"/>
        <v>0</v>
      </c>
      <c r="X55" s="88">
        <f t="shared" si="20"/>
        <v>0</v>
      </c>
      <c r="Y55" s="88">
        <f t="shared" si="21"/>
        <v>0</v>
      </c>
      <c r="Z55" s="88">
        <f t="shared" si="22"/>
        <v>0</v>
      </c>
      <c r="AA55" s="88">
        <f t="shared" si="23"/>
        <v>0</v>
      </c>
      <c r="AB55" s="88">
        <f t="shared" si="24"/>
        <v>0</v>
      </c>
      <c r="AC55" s="88">
        <f t="shared" si="25"/>
        <v>0</v>
      </c>
      <c r="AD55" s="88">
        <f t="shared" si="26"/>
        <v>0</v>
      </c>
      <c r="AE55" s="88">
        <f t="shared" si="27"/>
        <v>0</v>
      </c>
      <c r="AF55" s="88">
        <f t="shared" si="28"/>
        <v>0</v>
      </c>
      <c r="AG55" s="88">
        <f t="shared" si="29"/>
        <v>0</v>
      </c>
      <c r="AH55" s="88">
        <f t="shared" si="30"/>
        <v>0</v>
      </c>
      <c r="AI55" s="88">
        <f t="shared" si="31"/>
        <v>0</v>
      </c>
      <c r="AJ55" s="88">
        <f t="shared" si="32"/>
        <v>0</v>
      </c>
      <c r="AK55" s="88">
        <f t="shared" ref="AK55:AK67" si="33">+ROUND((($AK$21*(($AK$22*((1+$AK$22)^$AK$23)))/(((1+$AK$22)^$AK$23)-1))),1)</f>
        <v>0</v>
      </c>
      <c r="AL55" s="88">
        <f>+ROUND((($AL$21*(($AL$22*((1+$AL$22)^$AL$23)))/(((1+$AL$22)^$AL$23)-1))),1)</f>
        <v>0</v>
      </c>
      <c r="AN55" s="139">
        <f t="shared" si="4"/>
        <v>765.59999999999991</v>
      </c>
      <c r="AO55" s="78">
        <v>2057</v>
      </c>
      <c r="AP55" s="93"/>
      <c r="AQ55" s="140">
        <v>2057</v>
      </c>
      <c r="AR55" s="93"/>
      <c r="AS55" s="93"/>
    </row>
    <row r="56" spans="7:45" x14ac:dyDescent="0.25">
      <c r="G56" s="76">
        <v>2058</v>
      </c>
      <c r="H56" s="88"/>
      <c r="I56" s="88"/>
      <c r="J56" s="88">
        <f t="shared" si="6"/>
        <v>111.8</v>
      </c>
      <c r="K56" s="88">
        <f t="shared" si="7"/>
        <v>144</v>
      </c>
      <c r="L56" s="88">
        <f t="shared" si="8"/>
        <v>145.5</v>
      </c>
      <c r="M56" s="88">
        <f t="shared" si="9"/>
        <v>137.80000000000001</v>
      </c>
      <c r="N56" s="88">
        <f t="shared" si="10"/>
        <v>137.80000000000001</v>
      </c>
      <c r="O56" s="88">
        <f t="shared" si="11"/>
        <v>23</v>
      </c>
      <c r="P56" s="88">
        <f t="shared" si="12"/>
        <v>0</v>
      </c>
      <c r="Q56" s="88">
        <f t="shared" si="13"/>
        <v>0</v>
      </c>
      <c r="R56" s="88">
        <f t="shared" si="14"/>
        <v>0</v>
      </c>
      <c r="S56" s="88">
        <f t="shared" si="15"/>
        <v>0</v>
      </c>
      <c r="T56" s="88">
        <f t="shared" si="16"/>
        <v>0</v>
      </c>
      <c r="U56" s="88">
        <f t="shared" si="17"/>
        <v>0</v>
      </c>
      <c r="V56" s="88">
        <f t="shared" si="18"/>
        <v>0</v>
      </c>
      <c r="W56" s="88">
        <f t="shared" si="19"/>
        <v>0</v>
      </c>
      <c r="X56" s="88">
        <f t="shared" si="20"/>
        <v>0</v>
      </c>
      <c r="Y56" s="88">
        <f t="shared" si="21"/>
        <v>0</v>
      </c>
      <c r="Z56" s="88">
        <f t="shared" si="22"/>
        <v>0</v>
      </c>
      <c r="AA56" s="88">
        <f t="shared" si="23"/>
        <v>0</v>
      </c>
      <c r="AB56" s="88">
        <f t="shared" si="24"/>
        <v>0</v>
      </c>
      <c r="AC56" s="88">
        <f t="shared" si="25"/>
        <v>0</v>
      </c>
      <c r="AD56" s="88">
        <f t="shared" si="26"/>
        <v>0</v>
      </c>
      <c r="AE56" s="88">
        <f t="shared" si="27"/>
        <v>0</v>
      </c>
      <c r="AF56" s="88">
        <f t="shared" si="28"/>
        <v>0</v>
      </c>
      <c r="AG56" s="88">
        <f t="shared" si="29"/>
        <v>0</v>
      </c>
      <c r="AH56" s="88">
        <f t="shared" si="30"/>
        <v>0</v>
      </c>
      <c r="AI56" s="88">
        <f t="shared" si="31"/>
        <v>0</v>
      </c>
      <c r="AJ56" s="88">
        <f t="shared" si="32"/>
        <v>0</v>
      </c>
      <c r="AK56" s="88">
        <f t="shared" si="33"/>
        <v>0</v>
      </c>
      <c r="AL56" s="88">
        <f t="shared" ref="AL56:AL67" si="34">+ROUND((($AL$21*(($AL$22*((1+$AL$22)^$AL$23)))/(((1+$AL$22)^$AL$23)-1))),1)</f>
        <v>0</v>
      </c>
      <c r="AN56" s="139">
        <f t="shared" si="4"/>
        <v>699.90000000000009</v>
      </c>
      <c r="AO56" s="78">
        <v>2058</v>
      </c>
      <c r="AP56" s="93"/>
      <c r="AQ56" s="140">
        <v>2058</v>
      </c>
    </row>
    <row r="57" spans="7:45" x14ac:dyDescent="0.25">
      <c r="G57" s="76">
        <v>2059</v>
      </c>
      <c r="H57" s="88"/>
      <c r="I57" s="88"/>
      <c r="J57" s="88"/>
      <c r="K57" s="88">
        <f t="shared" si="7"/>
        <v>144</v>
      </c>
      <c r="L57" s="88">
        <f t="shared" si="8"/>
        <v>145.5</v>
      </c>
      <c r="M57" s="88">
        <f t="shared" si="9"/>
        <v>137.80000000000001</v>
      </c>
      <c r="N57" s="88">
        <f t="shared" si="10"/>
        <v>137.80000000000001</v>
      </c>
      <c r="O57" s="88">
        <f t="shared" si="11"/>
        <v>23</v>
      </c>
      <c r="P57" s="88">
        <f t="shared" si="12"/>
        <v>0</v>
      </c>
      <c r="Q57" s="88">
        <f t="shared" si="13"/>
        <v>0</v>
      </c>
      <c r="R57" s="88">
        <f t="shared" si="14"/>
        <v>0</v>
      </c>
      <c r="S57" s="88">
        <f t="shared" si="15"/>
        <v>0</v>
      </c>
      <c r="T57" s="88">
        <f t="shared" si="16"/>
        <v>0</v>
      </c>
      <c r="U57" s="88">
        <f t="shared" si="17"/>
        <v>0</v>
      </c>
      <c r="V57" s="88">
        <f t="shared" si="18"/>
        <v>0</v>
      </c>
      <c r="W57" s="88">
        <f t="shared" si="19"/>
        <v>0</v>
      </c>
      <c r="X57" s="88">
        <f t="shared" si="20"/>
        <v>0</v>
      </c>
      <c r="Y57" s="88">
        <f t="shared" si="21"/>
        <v>0</v>
      </c>
      <c r="Z57" s="88">
        <f t="shared" si="22"/>
        <v>0</v>
      </c>
      <c r="AA57" s="88">
        <f t="shared" si="23"/>
        <v>0</v>
      </c>
      <c r="AB57" s="88">
        <f t="shared" si="24"/>
        <v>0</v>
      </c>
      <c r="AC57" s="88">
        <f t="shared" si="25"/>
        <v>0</v>
      </c>
      <c r="AD57" s="88">
        <f t="shared" si="26"/>
        <v>0</v>
      </c>
      <c r="AE57" s="88">
        <f t="shared" si="27"/>
        <v>0</v>
      </c>
      <c r="AF57" s="88">
        <f t="shared" si="28"/>
        <v>0</v>
      </c>
      <c r="AG57" s="88">
        <f t="shared" si="29"/>
        <v>0</v>
      </c>
      <c r="AH57" s="88">
        <f t="shared" si="30"/>
        <v>0</v>
      </c>
      <c r="AI57" s="88">
        <f t="shared" si="31"/>
        <v>0</v>
      </c>
      <c r="AJ57" s="88">
        <f t="shared" si="32"/>
        <v>0</v>
      </c>
      <c r="AK57" s="88">
        <f t="shared" si="33"/>
        <v>0</v>
      </c>
      <c r="AL57" s="88">
        <f t="shared" si="34"/>
        <v>0</v>
      </c>
      <c r="AN57" s="88">
        <f t="shared" si="4"/>
        <v>588.1</v>
      </c>
      <c r="AO57" s="78">
        <v>2059</v>
      </c>
      <c r="AP57" s="93"/>
      <c r="AQ57" s="76">
        <v>2059</v>
      </c>
    </row>
    <row r="58" spans="7:45" x14ac:dyDescent="0.25">
      <c r="G58" s="76">
        <v>2060</v>
      </c>
      <c r="H58" s="88"/>
      <c r="I58" s="88"/>
      <c r="J58" s="88"/>
      <c r="K58" s="88"/>
      <c r="L58" s="88">
        <f t="shared" si="8"/>
        <v>145.5</v>
      </c>
      <c r="M58" s="88">
        <f t="shared" si="9"/>
        <v>137.80000000000001</v>
      </c>
      <c r="N58" s="88">
        <f t="shared" si="10"/>
        <v>137.80000000000001</v>
      </c>
      <c r="O58" s="88">
        <f t="shared" si="11"/>
        <v>23</v>
      </c>
      <c r="P58" s="88">
        <f t="shared" si="12"/>
        <v>0</v>
      </c>
      <c r="Q58" s="88">
        <f t="shared" si="13"/>
        <v>0</v>
      </c>
      <c r="R58" s="88">
        <f t="shared" si="14"/>
        <v>0</v>
      </c>
      <c r="S58" s="88">
        <f t="shared" si="15"/>
        <v>0</v>
      </c>
      <c r="T58" s="88">
        <f t="shared" si="16"/>
        <v>0</v>
      </c>
      <c r="U58" s="88">
        <f t="shared" si="17"/>
        <v>0</v>
      </c>
      <c r="V58" s="88">
        <f t="shared" si="18"/>
        <v>0</v>
      </c>
      <c r="W58" s="88">
        <f t="shared" si="19"/>
        <v>0</v>
      </c>
      <c r="X58" s="88">
        <f t="shared" si="20"/>
        <v>0</v>
      </c>
      <c r="Y58" s="88">
        <f t="shared" si="21"/>
        <v>0</v>
      </c>
      <c r="Z58" s="88">
        <f t="shared" si="22"/>
        <v>0</v>
      </c>
      <c r="AA58" s="88">
        <f t="shared" si="23"/>
        <v>0</v>
      </c>
      <c r="AB58" s="88">
        <f t="shared" si="24"/>
        <v>0</v>
      </c>
      <c r="AC58" s="88">
        <f t="shared" si="25"/>
        <v>0</v>
      </c>
      <c r="AD58" s="88">
        <f t="shared" si="26"/>
        <v>0</v>
      </c>
      <c r="AE58" s="88">
        <f t="shared" si="27"/>
        <v>0</v>
      </c>
      <c r="AF58" s="88">
        <f t="shared" si="28"/>
        <v>0</v>
      </c>
      <c r="AG58" s="88">
        <f t="shared" si="29"/>
        <v>0</v>
      </c>
      <c r="AH58" s="88">
        <f t="shared" si="30"/>
        <v>0</v>
      </c>
      <c r="AI58" s="88">
        <f t="shared" si="31"/>
        <v>0</v>
      </c>
      <c r="AJ58" s="88">
        <f t="shared" si="32"/>
        <v>0</v>
      </c>
      <c r="AK58" s="88">
        <f t="shared" si="33"/>
        <v>0</v>
      </c>
      <c r="AL58" s="88">
        <f t="shared" si="34"/>
        <v>0</v>
      </c>
      <c r="AN58" s="88">
        <f t="shared" si="4"/>
        <v>444.1</v>
      </c>
      <c r="AO58" s="78">
        <v>2060</v>
      </c>
      <c r="AP58" s="93"/>
      <c r="AQ58" s="76">
        <v>2060</v>
      </c>
    </row>
    <row r="59" spans="7:45" x14ac:dyDescent="0.25">
      <c r="G59" s="76">
        <v>2061</v>
      </c>
      <c r="H59" s="88"/>
      <c r="I59" s="88"/>
      <c r="J59" s="88"/>
      <c r="K59" s="88"/>
      <c r="L59" s="88"/>
      <c r="M59" s="88">
        <f t="shared" si="9"/>
        <v>137.80000000000001</v>
      </c>
      <c r="N59" s="88">
        <f t="shared" si="10"/>
        <v>137.80000000000001</v>
      </c>
      <c r="O59" s="88">
        <f t="shared" si="11"/>
        <v>23</v>
      </c>
      <c r="P59" s="88">
        <f t="shared" si="12"/>
        <v>0</v>
      </c>
      <c r="Q59" s="88">
        <f t="shared" si="13"/>
        <v>0</v>
      </c>
      <c r="R59" s="88">
        <f t="shared" si="14"/>
        <v>0</v>
      </c>
      <c r="S59" s="88">
        <f t="shared" si="15"/>
        <v>0</v>
      </c>
      <c r="T59" s="88">
        <f t="shared" si="16"/>
        <v>0</v>
      </c>
      <c r="U59" s="88">
        <f t="shared" si="17"/>
        <v>0</v>
      </c>
      <c r="V59" s="88">
        <f t="shared" si="18"/>
        <v>0</v>
      </c>
      <c r="W59" s="88">
        <f t="shared" si="19"/>
        <v>0</v>
      </c>
      <c r="X59" s="88">
        <f t="shared" si="20"/>
        <v>0</v>
      </c>
      <c r="Y59" s="88">
        <f t="shared" si="21"/>
        <v>0</v>
      </c>
      <c r="Z59" s="88">
        <f t="shared" si="22"/>
        <v>0</v>
      </c>
      <c r="AA59" s="88">
        <f t="shared" si="23"/>
        <v>0</v>
      </c>
      <c r="AB59" s="88">
        <f t="shared" si="24"/>
        <v>0</v>
      </c>
      <c r="AC59" s="88">
        <f t="shared" si="25"/>
        <v>0</v>
      </c>
      <c r="AD59" s="88">
        <f t="shared" si="26"/>
        <v>0</v>
      </c>
      <c r="AE59" s="88">
        <f t="shared" si="27"/>
        <v>0</v>
      </c>
      <c r="AF59" s="88">
        <f t="shared" si="28"/>
        <v>0</v>
      </c>
      <c r="AG59" s="88">
        <f t="shared" si="29"/>
        <v>0</v>
      </c>
      <c r="AH59" s="88">
        <f t="shared" si="30"/>
        <v>0</v>
      </c>
      <c r="AI59" s="88">
        <f t="shared" si="31"/>
        <v>0</v>
      </c>
      <c r="AJ59" s="88">
        <f t="shared" si="32"/>
        <v>0</v>
      </c>
      <c r="AK59" s="88">
        <f t="shared" si="33"/>
        <v>0</v>
      </c>
      <c r="AL59" s="88">
        <f t="shared" si="34"/>
        <v>0</v>
      </c>
      <c r="AN59" s="88">
        <f t="shared" si="4"/>
        <v>298.60000000000002</v>
      </c>
      <c r="AO59" s="78">
        <v>2061</v>
      </c>
      <c r="AP59" s="93"/>
      <c r="AQ59" s="76">
        <v>2061</v>
      </c>
    </row>
    <row r="60" spans="7:45" x14ac:dyDescent="0.25">
      <c r="G60" s="76">
        <v>2062</v>
      </c>
      <c r="H60" s="88"/>
      <c r="I60" s="88"/>
      <c r="J60" s="88"/>
      <c r="K60" s="88"/>
      <c r="L60" s="88"/>
      <c r="M60" s="88"/>
      <c r="N60" s="88">
        <f t="shared" si="10"/>
        <v>137.80000000000001</v>
      </c>
      <c r="O60" s="88">
        <f t="shared" si="11"/>
        <v>23</v>
      </c>
      <c r="P60" s="88">
        <f t="shared" si="12"/>
        <v>0</v>
      </c>
      <c r="Q60" s="88">
        <f t="shared" si="13"/>
        <v>0</v>
      </c>
      <c r="R60" s="88">
        <f t="shared" si="14"/>
        <v>0</v>
      </c>
      <c r="S60" s="88">
        <f t="shared" si="15"/>
        <v>0</v>
      </c>
      <c r="T60" s="88">
        <f t="shared" si="16"/>
        <v>0</v>
      </c>
      <c r="U60" s="88">
        <f t="shared" si="17"/>
        <v>0</v>
      </c>
      <c r="V60" s="88">
        <f t="shared" si="18"/>
        <v>0</v>
      </c>
      <c r="W60" s="88">
        <f t="shared" si="19"/>
        <v>0</v>
      </c>
      <c r="X60" s="88">
        <f t="shared" si="20"/>
        <v>0</v>
      </c>
      <c r="Y60" s="88">
        <f t="shared" si="21"/>
        <v>0</v>
      </c>
      <c r="Z60" s="88">
        <f t="shared" si="22"/>
        <v>0</v>
      </c>
      <c r="AA60" s="88">
        <f t="shared" si="23"/>
        <v>0</v>
      </c>
      <c r="AB60" s="88">
        <f t="shared" si="24"/>
        <v>0</v>
      </c>
      <c r="AC60" s="88">
        <f t="shared" si="25"/>
        <v>0</v>
      </c>
      <c r="AD60" s="88">
        <f t="shared" si="26"/>
        <v>0</v>
      </c>
      <c r="AE60" s="88">
        <f t="shared" si="27"/>
        <v>0</v>
      </c>
      <c r="AF60" s="88">
        <f t="shared" si="28"/>
        <v>0</v>
      </c>
      <c r="AG60" s="88">
        <f t="shared" si="29"/>
        <v>0</v>
      </c>
      <c r="AH60" s="88">
        <f t="shared" si="30"/>
        <v>0</v>
      </c>
      <c r="AI60" s="88">
        <f t="shared" si="31"/>
        <v>0</v>
      </c>
      <c r="AJ60" s="88">
        <f t="shared" si="32"/>
        <v>0</v>
      </c>
      <c r="AK60" s="88">
        <f t="shared" si="33"/>
        <v>0</v>
      </c>
      <c r="AL60" s="88">
        <f t="shared" si="34"/>
        <v>0</v>
      </c>
      <c r="AN60" s="88">
        <f t="shared" si="4"/>
        <v>160.80000000000001</v>
      </c>
      <c r="AO60" s="78">
        <v>2062</v>
      </c>
      <c r="AP60" s="93"/>
      <c r="AQ60" s="76">
        <v>2062</v>
      </c>
    </row>
    <row r="61" spans="7:45" x14ac:dyDescent="0.25">
      <c r="G61" s="76">
        <v>2063</v>
      </c>
      <c r="H61" s="88"/>
      <c r="I61" s="88"/>
      <c r="J61" s="88"/>
      <c r="K61" s="88"/>
      <c r="L61" s="88"/>
      <c r="M61" s="88"/>
      <c r="N61" s="88"/>
      <c r="O61" s="88">
        <f t="shared" si="11"/>
        <v>23</v>
      </c>
      <c r="P61" s="88">
        <f t="shared" si="12"/>
        <v>0</v>
      </c>
      <c r="Q61" s="88">
        <f t="shared" si="13"/>
        <v>0</v>
      </c>
      <c r="R61" s="88">
        <f t="shared" si="14"/>
        <v>0</v>
      </c>
      <c r="S61" s="88">
        <f t="shared" si="15"/>
        <v>0</v>
      </c>
      <c r="T61" s="88">
        <f t="shared" si="16"/>
        <v>0</v>
      </c>
      <c r="U61" s="88">
        <f t="shared" si="17"/>
        <v>0</v>
      </c>
      <c r="V61" s="88">
        <f t="shared" si="18"/>
        <v>0</v>
      </c>
      <c r="W61" s="88">
        <f t="shared" si="19"/>
        <v>0</v>
      </c>
      <c r="X61" s="88">
        <f t="shared" si="20"/>
        <v>0</v>
      </c>
      <c r="Y61" s="88">
        <f t="shared" si="21"/>
        <v>0</v>
      </c>
      <c r="Z61" s="88">
        <f t="shared" si="22"/>
        <v>0</v>
      </c>
      <c r="AA61" s="88">
        <f t="shared" si="23"/>
        <v>0</v>
      </c>
      <c r="AB61" s="88">
        <f t="shared" si="24"/>
        <v>0</v>
      </c>
      <c r="AC61" s="88">
        <f t="shared" si="25"/>
        <v>0</v>
      </c>
      <c r="AD61" s="88">
        <f t="shared" si="26"/>
        <v>0</v>
      </c>
      <c r="AE61" s="88">
        <f t="shared" si="27"/>
        <v>0</v>
      </c>
      <c r="AF61" s="88">
        <f t="shared" si="28"/>
        <v>0</v>
      </c>
      <c r="AG61" s="88">
        <f t="shared" si="29"/>
        <v>0</v>
      </c>
      <c r="AH61" s="88">
        <f t="shared" si="30"/>
        <v>0</v>
      </c>
      <c r="AI61" s="88">
        <f t="shared" si="31"/>
        <v>0</v>
      </c>
      <c r="AJ61" s="88">
        <f t="shared" si="32"/>
        <v>0</v>
      </c>
      <c r="AK61" s="88">
        <f t="shared" si="33"/>
        <v>0</v>
      </c>
      <c r="AL61" s="88">
        <f t="shared" si="34"/>
        <v>0</v>
      </c>
      <c r="AN61" s="88">
        <f t="shared" si="4"/>
        <v>23</v>
      </c>
      <c r="AO61" s="78">
        <v>2063</v>
      </c>
      <c r="AP61" s="93"/>
      <c r="AQ61" s="76">
        <v>2063</v>
      </c>
    </row>
    <row r="62" spans="7:45" x14ac:dyDescent="0.25">
      <c r="G62" s="76">
        <v>2064</v>
      </c>
      <c r="H62" s="88"/>
      <c r="I62" s="88"/>
      <c r="J62" s="88"/>
      <c r="K62" s="88"/>
      <c r="L62" s="88"/>
      <c r="M62" s="88"/>
      <c r="N62" s="88"/>
      <c r="O62" s="88"/>
      <c r="P62" s="88">
        <f t="shared" si="12"/>
        <v>0</v>
      </c>
      <c r="Q62" s="88">
        <f t="shared" si="13"/>
        <v>0</v>
      </c>
      <c r="R62" s="88">
        <f t="shared" si="14"/>
        <v>0</v>
      </c>
      <c r="S62" s="88">
        <f t="shared" si="15"/>
        <v>0</v>
      </c>
      <c r="T62" s="88">
        <f t="shared" si="16"/>
        <v>0</v>
      </c>
      <c r="U62" s="88">
        <f t="shared" si="17"/>
        <v>0</v>
      </c>
      <c r="V62" s="88">
        <f t="shared" si="18"/>
        <v>0</v>
      </c>
      <c r="W62" s="88">
        <f t="shared" si="19"/>
        <v>0</v>
      </c>
      <c r="X62" s="88">
        <f t="shared" si="20"/>
        <v>0</v>
      </c>
      <c r="Y62" s="88">
        <f t="shared" si="21"/>
        <v>0</v>
      </c>
      <c r="Z62" s="88">
        <f t="shared" si="22"/>
        <v>0</v>
      </c>
      <c r="AA62" s="88">
        <f t="shared" si="23"/>
        <v>0</v>
      </c>
      <c r="AB62" s="88">
        <f t="shared" si="24"/>
        <v>0</v>
      </c>
      <c r="AC62" s="88">
        <f t="shared" si="25"/>
        <v>0</v>
      </c>
      <c r="AD62" s="88">
        <f t="shared" si="26"/>
        <v>0</v>
      </c>
      <c r="AE62" s="88">
        <f t="shared" si="27"/>
        <v>0</v>
      </c>
      <c r="AF62" s="88">
        <f t="shared" si="28"/>
        <v>0</v>
      </c>
      <c r="AG62" s="88">
        <f t="shared" si="29"/>
        <v>0</v>
      </c>
      <c r="AH62" s="88">
        <f t="shared" si="30"/>
        <v>0</v>
      </c>
      <c r="AI62" s="88">
        <f t="shared" si="31"/>
        <v>0</v>
      </c>
      <c r="AJ62" s="88">
        <f t="shared" si="32"/>
        <v>0</v>
      </c>
      <c r="AK62" s="88">
        <f t="shared" si="33"/>
        <v>0</v>
      </c>
      <c r="AL62" s="88">
        <f t="shared" si="34"/>
        <v>0</v>
      </c>
      <c r="AN62" s="88">
        <f t="shared" si="4"/>
        <v>0</v>
      </c>
      <c r="AO62" s="78">
        <v>2064</v>
      </c>
      <c r="AP62" s="93"/>
      <c r="AQ62" s="76">
        <v>2064</v>
      </c>
    </row>
    <row r="63" spans="7:45" x14ac:dyDescent="0.25">
      <c r="G63" s="76">
        <v>2065</v>
      </c>
      <c r="H63" s="88"/>
      <c r="I63" s="88"/>
      <c r="J63" s="88"/>
      <c r="K63" s="88"/>
      <c r="L63" s="88"/>
      <c r="M63" s="88"/>
      <c r="N63" s="88"/>
      <c r="O63" s="88"/>
      <c r="P63" s="88"/>
      <c r="Q63" s="88">
        <f t="shared" si="13"/>
        <v>0</v>
      </c>
      <c r="R63" s="88">
        <f t="shared" si="14"/>
        <v>0</v>
      </c>
      <c r="S63" s="88">
        <f t="shared" si="15"/>
        <v>0</v>
      </c>
      <c r="T63" s="88">
        <f t="shared" si="16"/>
        <v>0</v>
      </c>
      <c r="U63" s="88">
        <f t="shared" si="17"/>
        <v>0</v>
      </c>
      <c r="V63" s="88">
        <f t="shared" si="18"/>
        <v>0</v>
      </c>
      <c r="W63" s="88">
        <f t="shared" si="19"/>
        <v>0</v>
      </c>
      <c r="X63" s="88">
        <f t="shared" si="20"/>
        <v>0</v>
      </c>
      <c r="Y63" s="88">
        <f t="shared" si="21"/>
        <v>0</v>
      </c>
      <c r="Z63" s="88">
        <f t="shared" si="22"/>
        <v>0</v>
      </c>
      <c r="AA63" s="88">
        <f t="shared" si="23"/>
        <v>0</v>
      </c>
      <c r="AB63" s="88">
        <f t="shared" si="24"/>
        <v>0</v>
      </c>
      <c r="AC63" s="88">
        <f t="shared" si="25"/>
        <v>0</v>
      </c>
      <c r="AD63" s="88">
        <f t="shared" si="26"/>
        <v>0</v>
      </c>
      <c r="AE63" s="88">
        <f t="shared" si="27"/>
        <v>0</v>
      </c>
      <c r="AF63" s="88">
        <f t="shared" si="28"/>
        <v>0</v>
      </c>
      <c r="AG63" s="88">
        <f t="shared" si="29"/>
        <v>0</v>
      </c>
      <c r="AH63" s="88">
        <f t="shared" si="30"/>
        <v>0</v>
      </c>
      <c r="AI63" s="88">
        <f t="shared" si="31"/>
        <v>0</v>
      </c>
      <c r="AJ63" s="88">
        <f t="shared" si="32"/>
        <v>0</v>
      </c>
      <c r="AK63" s="88">
        <f t="shared" si="33"/>
        <v>0</v>
      </c>
      <c r="AL63" s="88">
        <f t="shared" si="34"/>
        <v>0</v>
      </c>
      <c r="AN63" s="88">
        <f t="shared" si="4"/>
        <v>0</v>
      </c>
      <c r="AO63" s="78">
        <v>2065</v>
      </c>
      <c r="AP63" s="93"/>
      <c r="AQ63" s="76">
        <v>2065</v>
      </c>
    </row>
    <row r="64" spans="7:45" x14ac:dyDescent="0.25">
      <c r="G64" s="76">
        <v>2066</v>
      </c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>
        <f t="shared" si="14"/>
        <v>0</v>
      </c>
      <c r="S64" s="88">
        <f t="shared" si="15"/>
        <v>0</v>
      </c>
      <c r="T64" s="88">
        <f t="shared" si="16"/>
        <v>0</v>
      </c>
      <c r="U64" s="88">
        <f t="shared" si="17"/>
        <v>0</v>
      </c>
      <c r="V64" s="88">
        <f t="shared" si="18"/>
        <v>0</v>
      </c>
      <c r="W64" s="88">
        <f t="shared" si="19"/>
        <v>0</v>
      </c>
      <c r="X64" s="88">
        <f t="shared" si="20"/>
        <v>0</v>
      </c>
      <c r="Y64" s="88">
        <f t="shared" si="21"/>
        <v>0</v>
      </c>
      <c r="Z64" s="88">
        <f t="shared" si="22"/>
        <v>0</v>
      </c>
      <c r="AA64" s="88">
        <f t="shared" si="23"/>
        <v>0</v>
      </c>
      <c r="AB64" s="88">
        <f t="shared" si="24"/>
        <v>0</v>
      </c>
      <c r="AC64" s="88">
        <f t="shared" si="25"/>
        <v>0</v>
      </c>
      <c r="AD64" s="88">
        <f t="shared" si="26"/>
        <v>0</v>
      </c>
      <c r="AE64" s="88">
        <f t="shared" si="27"/>
        <v>0</v>
      </c>
      <c r="AF64" s="88">
        <f t="shared" si="28"/>
        <v>0</v>
      </c>
      <c r="AG64" s="88">
        <f t="shared" si="29"/>
        <v>0</v>
      </c>
      <c r="AH64" s="88">
        <f t="shared" si="30"/>
        <v>0</v>
      </c>
      <c r="AI64" s="88">
        <f t="shared" si="31"/>
        <v>0</v>
      </c>
      <c r="AJ64" s="88">
        <f t="shared" si="32"/>
        <v>0</v>
      </c>
      <c r="AK64" s="88">
        <f t="shared" si="33"/>
        <v>0</v>
      </c>
      <c r="AL64" s="88">
        <f t="shared" si="34"/>
        <v>0</v>
      </c>
      <c r="AN64" s="88">
        <f t="shared" si="4"/>
        <v>0</v>
      </c>
      <c r="AO64" s="78">
        <v>2066</v>
      </c>
      <c r="AP64" s="93"/>
      <c r="AQ64" s="76">
        <v>2066</v>
      </c>
    </row>
    <row r="65" spans="7:43" x14ac:dyDescent="0.25">
      <c r="G65" s="76">
        <v>2067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>
        <f t="shared" si="15"/>
        <v>0</v>
      </c>
      <c r="T65" s="88">
        <f t="shared" si="16"/>
        <v>0</v>
      </c>
      <c r="U65" s="88">
        <f t="shared" si="17"/>
        <v>0</v>
      </c>
      <c r="V65" s="88">
        <f t="shared" si="18"/>
        <v>0</v>
      </c>
      <c r="W65" s="88">
        <f t="shared" si="19"/>
        <v>0</v>
      </c>
      <c r="X65" s="88">
        <f t="shared" si="20"/>
        <v>0</v>
      </c>
      <c r="Y65" s="88">
        <f t="shared" si="21"/>
        <v>0</v>
      </c>
      <c r="Z65" s="88">
        <f t="shared" si="22"/>
        <v>0</v>
      </c>
      <c r="AA65" s="88">
        <f t="shared" si="23"/>
        <v>0</v>
      </c>
      <c r="AB65" s="88">
        <f t="shared" si="24"/>
        <v>0</v>
      </c>
      <c r="AC65" s="88">
        <f t="shared" si="25"/>
        <v>0</v>
      </c>
      <c r="AD65" s="88">
        <f t="shared" si="26"/>
        <v>0</v>
      </c>
      <c r="AE65" s="88">
        <f t="shared" si="27"/>
        <v>0</v>
      </c>
      <c r="AF65" s="88">
        <f t="shared" si="28"/>
        <v>0</v>
      </c>
      <c r="AG65" s="88">
        <f t="shared" si="29"/>
        <v>0</v>
      </c>
      <c r="AH65" s="88">
        <f t="shared" si="30"/>
        <v>0</v>
      </c>
      <c r="AI65" s="88">
        <f t="shared" si="31"/>
        <v>0</v>
      </c>
      <c r="AJ65" s="88">
        <f t="shared" si="32"/>
        <v>0</v>
      </c>
      <c r="AK65" s="88">
        <f t="shared" si="33"/>
        <v>0</v>
      </c>
      <c r="AL65" s="88">
        <f t="shared" si="34"/>
        <v>0</v>
      </c>
      <c r="AN65" s="88">
        <f t="shared" si="4"/>
        <v>0</v>
      </c>
      <c r="AO65" s="78">
        <v>2067</v>
      </c>
      <c r="AP65" s="93"/>
      <c r="AQ65" s="76">
        <v>2067</v>
      </c>
    </row>
    <row r="66" spans="7:43" x14ac:dyDescent="0.25">
      <c r="G66" s="76">
        <v>2068</v>
      </c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>
        <f t="shared" si="16"/>
        <v>0</v>
      </c>
      <c r="U66" s="88">
        <f t="shared" si="17"/>
        <v>0</v>
      </c>
      <c r="V66" s="88">
        <f t="shared" si="18"/>
        <v>0</v>
      </c>
      <c r="W66" s="88">
        <f t="shared" si="19"/>
        <v>0</v>
      </c>
      <c r="X66" s="88">
        <f t="shared" si="20"/>
        <v>0</v>
      </c>
      <c r="Y66" s="88">
        <f t="shared" si="21"/>
        <v>0</v>
      </c>
      <c r="Z66" s="88">
        <f t="shared" si="22"/>
        <v>0</v>
      </c>
      <c r="AA66" s="88">
        <f t="shared" si="23"/>
        <v>0</v>
      </c>
      <c r="AB66" s="88">
        <f t="shared" si="24"/>
        <v>0</v>
      </c>
      <c r="AC66" s="88">
        <f t="shared" si="25"/>
        <v>0</v>
      </c>
      <c r="AD66" s="88">
        <f t="shared" si="26"/>
        <v>0</v>
      </c>
      <c r="AE66" s="88">
        <f t="shared" si="27"/>
        <v>0</v>
      </c>
      <c r="AF66" s="88">
        <f t="shared" si="28"/>
        <v>0</v>
      </c>
      <c r="AG66" s="88">
        <f t="shared" si="29"/>
        <v>0</v>
      </c>
      <c r="AH66" s="88">
        <f t="shared" si="30"/>
        <v>0</v>
      </c>
      <c r="AI66" s="88">
        <f t="shared" si="31"/>
        <v>0</v>
      </c>
      <c r="AJ66" s="88">
        <f t="shared" si="32"/>
        <v>0</v>
      </c>
      <c r="AK66" s="88">
        <f t="shared" si="33"/>
        <v>0</v>
      </c>
      <c r="AL66" s="88">
        <f t="shared" si="34"/>
        <v>0</v>
      </c>
      <c r="AN66" s="88">
        <f t="shared" si="4"/>
        <v>0</v>
      </c>
      <c r="AO66" s="78">
        <v>2068</v>
      </c>
      <c r="AP66" s="93"/>
      <c r="AQ66" s="76">
        <v>2068</v>
      </c>
    </row>
    <row r="67" spans="7:43" x14ac:dyDescent="0.25">
      <c r="G67" s="76">
        <v>2069</v>
      </c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>
        <f t="shared" si="17"/>
        <v>0</v>
      </c>
      <c r="V67" s="88">
        <f t="shared" si="18"/>
        <v>0</v>
      </c>
      <c r="W67" s="88">
        <f t="shared" si="19"/>
        <v>0</v>
      </c>
      <c r="X67" s="88">
        <f t="shared" si="20"/>
        <v>0</v>
      </c>
      <c r="Y67" s="88">
        <f t="shared" si="21"/>
        <v>0</v>
      </c>
      <c r="Z67" s="88">
        <f t="shared" si="22"/>
        <v>0</v>
      </c>
      <c r="AA67" s="88">
        <f t="shared" si="23"/>
        <v>0</v>
      </c>
      <c r="AB67" s="88">
        <f t="shared" si="24"/>
        <v>0</v>
      </c>
      <c r="AC67" s="88">
        <f t="shared" si="25"/>
        <v>0</v>
      </c>
      <c r="AD67" s="88">
        <f t="shared" si="26"/>
        <v>0</v>
      </c>
      <c r="AE67" s="88">
        <f t="shared" si="27"/>
        <v>0</v>
      </c>
      <c r="AF67" s="88">
        <f t="shared" si="28"/>
        <v>0</v>
      </c>
      <c r="AG67" s="88">
        <f t="shared" si="29"/>
        <v>0</v>
      </c>
      <c r="AH67" s="88">
        <f t="shared" si="30"/>
        <v>0</v>
      </c>
      <c r="AI67" s="88">
        <f t="shared" si="31"/>
        <v>0</v>
      </c>
      <c r="AJ67" s="88">
        <f t="shared" si="32"/>
        <v>0</v>
      </c>
      <c r="AK67" s="88">
        <f t="shared" si="33"/>
        <v>0</v>
      </c>
      <c r="AL67" s="88">
        <f t="shared" si="34"/>
        <v>0</v>
      </c>
      <c r="AN67" s="88">
        <f t="shared" si="4"/>
        <v>0</v>
      </c>
      <c r="AO67" s="78">
        <v>2069</v>
      </c>
      <c r="AP67" s="93"/>
      <c r="AQ67" s="76">
        <v>2069</v>
      </c>
    </row>
    <row r="98" spans="2:2" x14ac:dyDescent="0.25">
      <c r="B98" s="109"/>
    </row>
    <row r="99" spans="2:2" x14ac:dyDescent="0.25">
      <c r="B99" s="109"/>
    </row>
    <row r="100" spans="2:2" x14ac:dyDescent="0.25">
      <c r="B100" s="109"/>
    </row>
    <row r="101" spans="2:2" x14ac:dyDescent="0.25">
      <c r="B101" s="112" t="s">
        <v>25</v>
      </c>
    </row>
    <row r="102" spans="2:2" x14ac:dyDescent="0.25">
      <c r="B102" s="109"/>
    </row>
  </sheetData>
  <mergeCells count="7">
    <mergeCell ref="B11:C11"/>
    <mergeCell ref="B2:G2"/>
    <mergeCell ref="B4:C4"/>
    <mergeCell ref="B9:C9"/>
    <mergeCell ref="B13:C13"/>
    <mergeCell ref="B6:C6"/>
    <mergeCell ref="B7:C7"/>
  </mergeCells>
  <hyperlinks>
    <hyperlink ref="B101" r:id="rId1" xr:uid="{E18274EA-C7F0-4752-B0ED-08D524AF1038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7FF0-F5B3-4ACF-8769-4D16C3BA3288}">
  <dimension ref="B1:AL18"/>
  <sheetViews>
    <sheetView showGridLines="0" zoomScaleNormal="100" workbookViewId="0">
      <selection activeCell="K25" sqref="K25"/>
    </sheetView>
  </sheetViews>
  <sheetFormatPr baseColWidth="10" defaultColWidth="8.7109375" defaultRowHeight="15" x14ac:dyDescent="0.25"/>
  <cols>
    <col min="1" max="1" width="8.7109375" style="75"/>
    <col min="2" max="2" width="6.7109375" style="75" customWidth="1"/>
    <col min="3" max="3" width="12.85546875" style="75" customWidth="1"/>
    <col min="4" max="4" width="7.28515625" style="75" bestFit="1" customWidth="1"/>
    <col min="5" max="6" width="9.7109375" style="75" customWidth="1"/>
    <col min="7" max="7" width="10.140625" style="75" bestFit="1" customWidth="1"/>
    <col min="8" max="9" width="5.7109375" style="75" customWidth="1"/>
    <col min="10" max="10" width="6.7109375" style="75" bestFit="1" customWidth="1"/>
    <col min="11" max="12" width="6.7109375" style="75" customWidth="1"/>
    <col min="13" max="13" width="6.7109375" style="75" bestFit="1" customWidth="1"/>
    <col min="14" max="38" width="6.7109375" style="75" customWidth="1"/>
    <col min="39" max="39" width="2.7109375" style="75" customWidth="1"/>
    <col min="40" max="16384" width="8.7109375" style="75"/>
  </cols>
  <sheetData>
    <row r="1" spans="2:38" x14ac:dyDescent="0.25">
      <c r="D1" s="2"/>
    </row>
    <row r="2" spans="2:38" ht="18.75" x14ac:dyDescent="0.25">
      <c r="B2" s="209" t="s">
        <v>54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</row>
    <row r="4" spans="2:38" ht="30" customHeight="1" x14ac:dyDescent="0.25">
      <c r="B4" s="210" t="s">
        <v>40</v>
      </c>
      <c r="C4" s="210"/>
      <c r="D4" s="70" t="s">
        <v>36</v>
      </c>
      <c r="E4" s="70" t="s">
        <v>50</v>
      </c>
      <c r="F4" s="70" t="s">
        <v>47</v>
      </c>
      <c r="G4" s="70" t="s">
        <v>39</v>
      </c>
      <c r="H4" s="86">
        <v>2027</v>
      </c>
      <c r="I4" s="86">
        <v>2028</v>
      </c>
      <c r="J4" s="86">
        <v>2029</v>
      </c>
      <c r="K4" s="86">
        <v>2030</v>
      </c>
      <c r="L4" s="86">
        <v>2031</v>
      </c>
      <c r="M4" s="86">
        <v>2032</v>
      </c>
      <c r="N4" s="86">
        <v>2033</v>
      </c>
      <c r="O4" s="86">
        <v>2034</v>
      </c>
      <c r="P4" s="86">
        <v>2035</v>
      </c>
      <c r="Q4" s="86">
        <v>2036</v>
      </c>
      <c r="R4" s="86">
        <v>2037</v>
      </c>
      <c r="S4" s="86">
        <v>2038</v>
      </c>
      <c r="T4" s="86">
        <v>2039</v>
      </c>
      <c r="U4" s="86">
        <v>2040</v>
      </c>
      <c r="V4" s="86">
        <v>2041</v>
      </c>
      <c r="W4" s="86">
        <v>2042</v>
      </c>
      <c r="X4" s="86">
        <v>2043</v>
      </c>
      <c r="Y4" s="86">
        <v>2044</v>
      </c>
      <c r="Z4" s="86">
        <v>2045</v>
      </c>
      <c r="AA4" s="86">
        <v>2046</v>
      </c>
      <c r="AB4" s="86">
        <v>2047</v>
      </c>
      <c r="AC4" s="86">
        <v>2048</v>
      </c>
      <c r="AD4" s="86">
        <v>2049</v>
      </c>
      <c r="AE4" s="86">
        <v>2050</v>
      </c>
      <c r="AF4" s="86">
        <v>2051</v>
      </c>
      <c r="AG4" s="86">
        <v>2052</v>
      </c>
      <c r="AH4" s="86">
        <v>2053</v>
      </c>
      <c r="AI4" s="86">
        <v>2054</v>
      </c>
      <c r="AJ4" s="86">
        <v>2055</v>
      </c>
      <c r="AK4" s="86">
        <v>2056</v>
      </c>
      <c r="AL4" s="86">
        <v>2057</v>
      </c>
    </row>
    <row r="5" spans="2:38" ht="6" customHeight="1" x14ac:dyDescent="0.25">
      <c r="B5" s="47"/>
      <c r="C5" s="47"/>
      <c r="D5" s="47"/>
      <c r="E5" s="47"/>
      <c r="F5" s="47"/>
      <c r="G5" s="47"/>
    </row>
    <row r="6" spans="2:38" ht="20.100000000000001" customHeight="1" x14ac:dyDescent="0.25">
      <c r="B6" s="206" t="s">
        <v>38</v>
      </c>
      <c r="C6" s="207"/>
      <c r="D6" s="79">
        <v>15500</v>
      </c>
      <c r="E6" s="80">
        <v>70</v>
      </c>
      <c r="F6" s="80">
        <v>900</v>
      </c>
      <c r="G6" s="43">
        <v>2030</v>
      </c>
      <c r="H6" s="101" t="e">
        <f>+'Nuevas Inst.'!H6</f>
        <v>#REF!</v>
      </c>
      <c r="I6" s="101" t="e">
        <f>+'Nuevas Inst.'!H7</f>
        <v>#REF!</v>
      </c>
      <c r="J6" s="101" t="e">
        <f>+'Nuevas Inst.'!H8</f>
        <v>#REF!</v>
      </c>
      <c r="K6" s="101" t="e">
        <f>+'Nuevas Inst.'!H9</f>
        <v>#REF!</v>
      </c>
      <c r="L6" s="101" t="e">
        <f>+'Nuevas Inst.'!H10</f>
        <v>#REF!</v>
      </c>
      <c r="M6" s="101" t="e">
        <f>+'Nuevas Inst.'!H11</f>
        <v>#REF!</v>
      </c>
      <c r="N6" s="101" t="e">
        <f>+'Nuevas Inst.'!H12</f>
        <v>#REF!</v>
      </c>
      <c r="O6" s="101" t="e">
        <f>+$N$6</f>
        <v>#REF!</v>
      </c>
      <c r="P6" s="101" t="e">
        <f t="shared" ref="P6:AL6" si="0">+$N$6</f>
        <v>#REF!</v>
      </c>
      <c r="Q6" s="101" t="e">
        <f>+$N$6</f>
        <v>#REF!</v>
      </c>
      <c r="R6" s="101" t="e">
        <f t="shared" si="0"/>
        <v>#REF!</v>
      </c>
      <c r="S6" s="101" t="e">
        <f t="shared" si="0"/>
        <v>#REF!</v>
      </c>
      <c r="T6" s="101" t="e">
        <f t="shared" si="0"/>
        <v>#REF!</v>
      </c>
      <c r="U6" s="101" t="e">
        <f t="shared" si="0"/>
        <v>#REF!</v>
      </c>
      <c r="V6" s="101" t="e">
        <f t="shared" si="0"/>
        <v>#REF!</v>
      </c>
      <c r="W6" s="101" t="e">
        <f t="shared" si="0"/>
        <v>#REF!</v>
      </c>
      <c r="X6" s="101" t="e">
        <f t="shared" si="0"/>
        <v>#REF!</v>
      </c>
      <c r="Y6" s="101" t="e">
        <f t="shared" si="0"/>
        <v>#REF!</v>
      </c>
      <c r="Z6" s="101" t="e">
        <f t="shared" si="0"/>
        <v>#REF!</v>
      </c>
      <c r="AA6" s="101" t="e">
        <f t="shared" si="0"/>
        <v>#REF!</v>
      </c>
      <c r="AB6" s="101" t="e">
        <f t="shared" si="0"/>
        <v>#REF!</v>
      </c>
      <c r="AC6" s="101" t="e">
        <f t="shared" si="0"/>
        <v>#REF!</v>
      </c>
      <c r="AD6" s="101" t="e">
        <f t="shared" si="0"/>
        <v>#REF!</v>
      </c>
      <c r="AE6" s="101" t="e">
        <f t="shared" si="0"/>
        <v>#REF!</v>
      </c>
      <c r="AF6" s="101" t="e">
        <f t="shared" si="0"/>
        <v>#REF!</v>
      </c>
      <c r="AG6" s="101" t="e">
        <f t="shared" si="0"/>
        <v>#REF!</v>
      </c>
      <c r="AH6" s="101" t="e">
        <f t="shared" si="0"/>
        <v>#REF!</v>
      </c>
      <c r="AI6" s="101" t="e">
        <f t="shared" si="0"/>
        <v>#REF!</v>
      </c>
      <c r="AJ6" s="101" t="e">
        <f t="shared" si="0"/>
        <v>#REF!</v>
      </c>
      <c r="AK6" s="101" t="e">
        <f t="shared" si="0"/>
        <v>#REF!</v>
      </c>
      <c r="AL6" s="101" t="e">
        <f t="shared" si="0"/>
        <v>#REF!</v>
      </c>
    </row>
    <row r="7" spans="2:38" ht="20.100000000000001" hidden="1" customHeight="1" x14ac:dyDescent="0.25">
      <c r="B7" s="56"/>
      <c r="C7" s="56"/>
      <c r="D7" s="79"/>
      <c r="E7" s="80"/>
      <c r="F7" s="80"/>
      <c r="G7" s="43"/>
      <c r="H7" s="96"/>
      <c r="I7" s="85"/>
      <c r="J7" s="96"/>
      <c r="K7" s="85"/>
      <c r="L7" s="85"/>
      <c r="M7" s="85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</row>
    <row r="8" spans="2:38" ht="20.100000000000001" hidden="1" customHeight="1" x14ac:dyDescent="0.25">
      <c r="B8" s="56"/>
      <c r="C8" s="56"/>
      <c r="D8" s="79"/>
      <c r="E8" s="80"/>
      <c r="F8" s="80"/>
      <c r="G8" s="43"/>
      <c r="H8" s="96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</row>
    <row r="9" spans="2:38" ht="6" customHeight="1" x14ac:dyDescent="0.25">
      <c r="D9" s="77"/>
      <c r="E9" s="2"/>
      <c r="F9" s="2"/>
      <c r="G9" s="2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8"/>
      <c r="AH9" s="98"/>
      <c r="AI9" s="98"/>
      <c r="AJ9" s="98"/>
      <c r="AK9" s="98"/>
      <c r="AL9" s="98"/>
    </row>
    <row r="10" spans="2:38" ht="20.100000000000001" customHeight="1" x14ac:dyDescent="0.25">
      <c r="B10" s="205" t="s">
        <v>26</v>
      </c>
      <c r="C10" s="205"/>
      <c r="D10" s="79">
        <v>1400</v>
      </c>
      <c r="E10" s="80">
        <v>60</v>
      </c>
      <c r="F10" s="80">
        <v>1400</v>
      </c>
      <c r="G10" s="43">
        <v>2038</v>
      </c>
      <c r="H10" s="96"/>
      <c r="I10" s="85"/>
      <c r="J10" s="85"/>
      <c r="K10" s="85"/>
      <c r="L10" s="85"/>
      <c r="M10" s="85"/>
      <c r="N10" s="85"/>
      <c r="O10" s="85"/>
      <c r="P10" s="101" t="e">
        <f>+'Nuevas Inst.'!$G$18</f>
        <v>#REF!</v>
      </c>
      <c r="Q10" s="101" t="e">
        <f>+'Nuevas Inst.'!$G$18</f>
        <v>#REF!</v>
      </c>
      <c r="R10" s="101" t="e">
        <f>+'Nuevas Inst.'!$G$18</f>
        <v>#REF!</v>
      </c>
      <c r="S10" s="101" t="e">
        <f>+'Nuevas Inst.'!$G$18</f>
        <v>#REF!</v>
      </c>
      <c r="T10" s="101" t="e">
        <f>+'Nuevas Inst.'!$G$18</f>
        <v>#REF!</v>
      </c>
      <c r="U10" s="101" t="e">
        <f>+'Nuevas Inst.'!$G$18</f>
        <v>#REF!</v>
      </c>
      <c r="V10" s="101" t="e">
        <f>+'Nuevas Inst.'!$G$18</f>
        <v>#REF!</v>
      </c>
      <c r="W10" s="101" t="e">
        <f>+'Nuevas Inst.'!$G$18</f>
        <v>#REF!</v>
      </c>
      <c r="X10" s="101" t="e">
        <f>+'Nuevas Inst.'!$G$18</f>
        <v>#REF!</v>
      </c>
      <c r="Y10" s="101" t="e">
        <f>+'Nuevas Inst.'!$G$18</f>
        <v>#REF!</v>
      </c>
      <c r="Z10" s="101" t="e">
        <f>+'Nuevas Inst.'!$G$18</f>
        <v>#REF!</v>
      </c>
      <c r="AA10" s="101" t="e">
        <f>+'Nuevas Inst.'!$G$18</f>
        <v>#REF!</v>
      </c>
      <c r="AB10" s="101" t="e">
        <f>+'Nuevas Inst.'!$G$18</f>
        <v>#REF!</v>
      </c>
      <c r="AC10" s="101" t="e">
        <f>+'Nuevas Inst.'!$G$18</f>
        <v>#REF!</v>
      </c>
      <c r="AD10" s="101" t="e">
        <f>+'Nuevas Inst.'!$G$18</f>
        <v>#REF!</v>
      </c>
      <c r="AE10" s="101" t="e">
        <f>+'Nuevas Inst.'!$G$18</f>
        <v>#REF!</v>
      </c>
      <c r="AF10" s="101" t="e">
        <f>+'Nuevas Inst.'!$G$18</f>
        <v>#REF!</v>
      </c>
      <c r="AG10" s="101" t="e">
        <f>+'Nuevas Inst.'!$G$18</f>
        <v>#REF!</v>
      </c>
      <c r="AH10" s="101" t="e">
        <f>+'Nuevas Inst.'!$G$18</f>
        <v>#REF!</v>
      </c>
      <c r="AI10" s="101" t="e">
        <f>+'Nuevas Inst.'!$G$18</f>
        <v>#REF!</v>
      </c>
      <c r="AJ10" s="101" t="e">
        <f>+'Nuevas Inst.'!$G$18</f>
        <v>#REF!</v>
      </c>
      <c r="AK10" s="101" t="e">
        <f>+'Nuevas Inst.'!$G$18</f>
        <v>#REF!</v>
      </c>
      <c r="AL10" s="101" t="e">
        <f>+'Nuevas Inst.'!$G$18</f>
        <v>#REF!</v>
      </c>
    </row>
    <row r="11" spans="2:38" ht="6" customHeight="1" x14ac:dyDescent="0.25">
      <c r="D11" s="2"/>
      <c r="E11" s="2"/>
      <c r="F11" s="2"/>
      <c r="G11" s="2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8"/>
      <c r="AH11" s="98"/>
      <c r="AI11" s="98"/>
      <c r="AJ11" s="98"/>
      <c r="AK11" s="98"/>
      <c r="AL11" s="98"/>
    </row>
    <row r="12" spans="2:38" ht="20.100000000000001" customHeight="1" x14ac:dyDescent="0.25">
      <c r="B12" s="206" t="s">
        <v>57</v>
      </c>
      <c r="C12" s="207"/>
      <c r="D12" s="79">
        <v>800</v>
      </c>
      <c r="E12" s="80"/>
      <c r="F12" s="80">
        <v>2000</v>
      </c>
      <c r="G12" s="43" t="s">
        <v>37</v>
      </c>
      <c r="H12" s="96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</row>
    <row r="13" spans="2:38" ht="6" customHeight="1" x14ac:dyDescent="0.25">
      <c r="B13" s="2"/>
      <c r="C13" s="47"/>
      <c r="D13" s="49"/>
      <c r="E13" s="50"/>
      <c r="F13" s="50"/>
      <c r="G13" s="51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</row>
    <row r="14" spans="2:38" ht="20.100000000000001" customHeight="1" x14ac:dyDescent="0.25">
      <c r="B14" s="206" t="s">
        <v>58</v>
      </c>
      <c r="C14" s="207"/>
      <c r="D14" s="79"/>
      <c r="E14" s="80"/>
      <c r="F14" s="80"/>
      <c r="G14" s="43"/>
      <c r="H14" s="101" t="e">
        <f t="shared" ref="H14:J14" si="1">+H6+H10</f>
        <v>#REF!</v>
      </c>
      <c r="I14" s="101" t="e">
        <f t="shared" si="1"/>
        <v>#REF!</v>
      </c>
      <c r="J14" s="101" t="e">
        <f t="shared" si="1"/>
        <v>#REF!</v>
      </c>
      <c r="K14" s="101" t="e">
        <f>+K6+K10</f>
        <v>#REF!</v>
      </c>
      <c r="L14" s="101" t="e">
        <f t="shared" ref="L14:AL14" si="2">+L6+L10</f>
        <v>#REF!</v>
      </c>
      <c r="M14" s="101" t="e">
        <f t="shared" si="2"/>
        <v>#REF!</v>
      </c>
      <c r="N14" s="101" t="e">
        <f t="shared" si="2"/>
        <v>#REF!</v>
      </c>
      <c r="O14" s="101" t="e">
        <f t="shared" si="2"/>
        <v>#REF!</v>
      </c>
      <c r="P14" s="101" t="e">
        <f t="shared" si="2"/>
        <v>#REF!</v>
      </c>
      <c r="Q14" s="101" t="e">
        <f t="shared" si="2"/>
        <v>#REF!</v>
      </c>
      <c r="R14" s="101" t="e">
        <f t="shared" si="2"/>
        <v>#REF!</v>
      </c>
      <c r="S14" s="101" t="e">
        <f t="shared" si="2"/>
        <v>#REF!</v>
      </c>
      <c r="T14" s="101" t="e">
        <f t="shared" si="2"/>
        <v>#REF!</v>
      </c>
      <c r="U14" s="101" t="e">
        <f t="shared" si="2"/>
        <v>#REF!</v>
      </c>
      <c r="V14" s="101" t="e">
        <f t="shared" si="2"/>
        <v>#REF!</v>
      </c>
      <c r="W14" s="101" t="e">
        <f t="shared" si="2"/>
        <v>#REF!</v>
      </c>
      <c r="X14" s="101" t="e">
        <f t="shared" si="2"/>
        <v>#REF!</v>
      </c>
      <c r="Y14" s="101" t="e">
        <f t="shared" si="2"/>
        <v>#REF!</v>
      </c>
      <c r="Z14" s="101" t="e">
        <f t="shared" si="2"/>
        <v>#REF!</v>
      </c>
      <c r="AA14" s="101" t="e">
        <f t="shared" si="2"/>
        <v>#REF!</v>
      </c>
      <c r="AB14" s="101" t="e">
        <f t="shared" si="2"/>
        <v>#REF!</v>
      </c>
      <c r="AC14" s="101" t="e">
        <f t="shared" si="2"/>
        <v>#REF!</v>
      </c>
      <c r="AD14" s="101" t="e">
        <f t="shared" si="2"/>
        <v>#REF!</v>
      </c>
      <c r="AE14" s="101" t="e">
        <f t="shared" si="2"/>
        <v>#REF!</v>
      </c>
      <c r="AF14" s="101" t="e">
        <f t="shared" si="2"/>
        <v>#REF!</v>
      </c>
      <c r="AG14" s="101" t="e">
        <f t="shared" si="2"/>
        <v>#REF!</v>
      </c>
      <c r="AH14" s="101" t="e">
        <f t="shared" si="2"/>
        <v>#REF!</v>
      </c>
      <c r="AI14" s="101" t="e">
        <f t="shared" si="2"/>
        <v>#REF!</v>
      </c>
      <c r="AJ14" s="101" t="e">
        <f t="shared" si="2"/>
        <v>#REF!</v>
      </c>
      <c r="AK14" s="101" t="e">
        <f t="shared" si="2"/>
        <v>#REF!</v>
      </c>
      <c r="AL14" s="101" t="e">
        <f t="shared" si="2"/>
        <v>#REF!</v>
      </c>
    </row>
    <row r="15" spans="2:38" ht="6" customHeight="1" x14ac:dyDescent="0.25">
      <c r="B15" s="47"/>
      <c r="C15" s="47"/>
      <c r="D15" s="74"/>
      <c r="E15" s="99"/>
      <c r="F15" s="99"/>
      <c r="G15" s="47"/>
      <c r="H15" s="100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</row>
    <row r="16" spans="2:38" ht="14.65" customHeight="1" x14ac:dyDescent="0.25">
      <c r="B16" s="206" t="s">
        <v>59</v>
      </c>
      <c r="C16" s="207"/>
      <c r="D16" s="79"/>
      <c r="E16" s="80"/>
      <c r="F16" s="80"/>
      <c r="G16" s="43"/>
      <c r="H16" s="160" t="e">
        <f t="shared" ref="H16:J16" si="3">+-H14</f>
        <v>#REF!</v>
      </c>
      <c r="I16" s="160" t="e">
        <f t="shared" si="3"/>
        <v>#REF!</v>
      </c>
      <c r="J16" s="160" t="e">
        <f t="shared" si="3"/>
        <v>#REF!</v>
      </c>
      <c r="K16" s="160" t="e">
        <f>+-K14</f>
        <v>#REF!</v>
      </c>
      <c r="L16" s="160" t="e">
        <f t="shared" ref="L16:AL16" si="4">+-L14</f>
        <v>#REF!</v>
      </c>
      <c r="M16" s="160" t="e">
        <f t="shared" si="4"/>
        <v>#REF!</v>
      </c>
      <c r="N16" s="160" t="e">
        <f t="shared" si="4"/>
        <v>#REF!</v>
      </c>
      <c r="O16" s="160" t="e">
        <f t="shared" si="4"/>
        <v>#REF!</v>
      </c>
      <c r="P16" s="160" t="e">
        <f t="shared" si="4"/>
        <v>#REF!</v>
      </c>
      <c r="Q16" s="160" t="e">
        <f t="shared" si="4"/>
        <v>#REF!</v>
      </c>
      <c r="R16" s="160" t="e">
        <f t="shared" si="4"/>
        <v>#REF!</v>
      </c>
      <c r="S16" s="160" t="e">
        <f t="shared" si="4"/>
        <v>#REF!</v>
      </c>
      <c r="T16" s="160" t="e">
        <f t="shared" si="4"/>
        <v>#REF!</v>
      </c>
      <c r="U16" s="160" t="e">
        <f t="shared" si="4"/>
        <v>#REF!</v>
      </c>
      <c r="V16" s="160" t="e">
        <f t="shared" si="4"/>
        <v>#REF!</v>
      </c>
      <c r="W16" s="160" t="e">
        <f t="shared" si="4"/>
        <v>#REF!</v>
      </c>
      <c r="X16" s="160" t="e">
        <f t="shared" si="4"/>
        <v>#REF!</v>
      </c>
      <c r="Y16" s="160" t="e">
        <f t="shared" si="4"/>
        <v>#REF!</v>
      </c>
      <c r="Z16" s="160" t="e">
        <f t="shared" si="4"/>
        <v>#REF!</v>
      </c>
      <c r="AA16" s="160" t="e">
        <f t="shared" si="4"/>
        <v>#REF!</v>
      </c>
      <c r="AB16" s="160" t="e">
        <f t="shared" si="4"/>
        <v>#REF!</v>
      </c>
      <c r="AC16" s="160" t="e">
        <f t="shared" si="4"/>
        <v>#REF!</v>
      </c>
      <c r="AD16" s="160" t="e">
        <f t="shared" si="4"/>
        <v>#REF!</v>
      </c>
      <c r="AE16" s="160" t="e">
        <f t="shared" si="4"/>
        <v>#REF!</v>
      </c>
      <c r="AF16" s="160" t="e">
        <f t="shared" si="4"/>
        <v>#REF!</v>
      </c>
      <c r="AG16" s="160" t="e">
        <f t="shared" si="4"/>
        <v>#REF!</v>
      </c>
      <c r="AH16" s="160" t="e">
        <f t="shared" si="4"/>
        <v>#REF!</v>
      </c>
      <c r="AI16" s="160" t="e">
        <f t="shared" si="4"/>
        <v>#REF!</v>
      </c>
      <c r="AJ16" s="160" t="e">
        <f t="shared" si="4"/>
        <v>#REF!</v>
      </c>
      <c r="AK16" s="160" t="e">
        <f t="shared" si="4"/>
        <v>#REF!</v>
      </c>
      <c r="AL16" s="160" t="e">
        <f t="shared" si="4"/>
        <v>#REF!</v>
      </c>
    </row>
    <row r="17" spans="2:38" ht="14.65" customHeight="1" x14ac:dyDescent="0.25">
      <c r="B17" s="47"/>
      <c r="C17" s="47"/>
      <c r="D17" s="74"/>
      <c r="E17" s="99"/>
      <c r="F17" s="99"/>
      <c r="G17" s="47"/>
      <c r="H17" s="100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</row>
    <row r="18" spans="2:38" x14ac:dyDescent="0.25">
      <c r="B18" s="67" t="s">
        <v>85</v>
      </c>
    </row>
  </sheetData>
  <mergeCells count="7">
    <mergeCell ref="B14:C14"/>
    <mergeCell ref="B2:AL2"/>
    <mergeCell ref="B16:C16"/>
    <mergeCell ref="B4:C4"/>
    <mergeCell ref="B10:C10"/>
    <mergeCell ref="B12:C12"/>
    <mergeCell ref="B6:C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049-C8B4-4B52-825C-A23EF263E5ED}">
  <dimension ref="B1:CZ43"/>
  <sheetViews>
    <sheetView showGridLines="0" zoomScale="110" zoomScaleNormal="110" workbookViewId="0">
      <selection activeCell="AB3" sqref="AB3"/>
    </sheetView>
  </sheetViews>
  <sheetFormatPr baseColWidth="10" defaultColWidth="11.42578125" defaultRowHeight="15" x14ac:dyDescent="0.25"/>
  <cols>
    <col min="1" max="1" width="2.7109375" customWidth="1"/>
    <col min="2" max="4" width="12.7109375" customWidth="1"/>
    <col min="5" max="5" width="14.28515625" customWidth="1"/>
    <col min="6" max="6" width="1.7109375" customWidth="1"/>
    <col min="7" max="7" width="11.7109375" customWidth="1"/>
    <col min="8" max="8" width="9.140625" hidden="1" customWidth="1"/>
    <col min="9" max="9" width="1.7109375" customWidth="1"/>
    <col min="10" max="10" width="11.7109375" customWidth="1"/>
    <col min="11" max="11" width="9.140625" hidden="1" customWidth="1"/>
    <col min="12" max="12" width="1.7109375" customWidth="1"/>
    <col min="13" max="13" width="11.7109375" customWidth="1"/>
    <col min="14" max="14" width="9.140625" hidden="1" customWidth="1"/>
    <col min="15" max="15" width="1.7109375" customWidth="1"/>
    <col min="16" max="16" width="11.7109375" customWidth="1"/>
    <col min="17" max="17" width="9.140625" hidden="1" customWidth="1"/>
    <col min="18" max="18" width="1.7109375" customWidth="1"/>
    <col min="19" max="19" width="11.7109375" customWidth="1"/>
    <col min="20" max="20" width="9.140625" hidden="1" customWidth="1"/>
    <col min="21" max="21" width="1.7109375" customWidth="1"/>
    <col min="22" max="22" width="11.7109375" customWidth="1"/>
    <col min="23" max="23" width="9.140625" hidden="1" customWidth="1"/>
    <col min="24" max="24" width="1.7109375" customWidth="1"/>
    <col min="25" max="25" width="11.7109375" customWidth="1"/>
    <col min="26" max="26" width="9.140625" hidden="1" customWidth="1"/>
    <col min="27" max="27" width="1.7109375" customWidth="1"/>
    <col min="28" max="28" width="11.7109375" customWidth="1"/>
    <col min="29" max="29" width="9.140625" hidden="1" customWidth="1"/>
    <col min="30" max="30" width="1.7109375" customWidth="1"/>
    <col min="31" max="31" width="11.7109375" customWidth="1"/>
    <col min="32" max="32" width="9.140625" hidden="1" customWidth="1"/>
    <col min="33" max="33" width="1.7109375" customWidth="1"/>
    <col min="34" max="34" width="11.7109375" customWidth="1"/>
    <col min="35" max="35" width="9.140625" hidden="1" customWidth="1"/>
    <col min="36" max="36" width="1.7109375" customWidth="1"/>
    <col min="37" max="37" width="11.7109375" customWidth="1"/>
    <col min="38" max="38" width="9.140625" hidden="1" customWidth="1"/>
    <col min="39" max="39" width="1.7109375" customWidth="1"/>
    <col min="40" max="40" width="11.7109375" customWidth="1"/>
    <col min="41" max="41" width="9.140625" hidden="1" customWidth="1"/>
    <col min="42" max="42" width="1.7109375" customWidth="1"/>
    <col min="43" max="43" width="11.7109375" customWidth="1"/>
    <col min="44" max="44" width="9.140625" hidden="1" customWidth="1"/>
    <col min="45" max="45" width="1.7109375" customWidth="1"/>
    <col min="46" max="46" width="11.7109375" customWidth="1"/>
    <col min="47" max="47" width="9.140625" hidden="1" customWidth="1"/>
    <col min="48" max="48" width="1.7109375" customWidth="1"/>
    <col min="49" max="49" width="11.7109375" customWidth="1"/>
    <col min="50" max="50" width="9.140625" hidden="1" customWidth="1"/>
    <col min="51" max="51" width="1.7109375" customWidth="1"/>
    <col min="52" max="52" width="11.7109375" customWidth="1"/>
    <col min="53" max="53" width="9.140625" hidden="1" customWidth="1"/>
    <col min="54" max="54" width="1.7109375" customWidth="1"/>
    <col min="55" max="55" width="11.7109375" customWidth="1"/>
    <col min="56" max="56" width="9.140625" hidden="1" customWidth="1"/>
    <col min="57" max="57" width="1.7109375" customWidth="1"/>
    <col min="58" max="58" width="11.7109375" customWidth="1"/>
    <col min="59" max="59" width="9.140625" hidden="1" customWidth="1"/>
    <col min="60" max="60" width="1.7109375" customWidth="1"/>
    <col min="61" max="61" width="11.7109375" customWidth="1"/>
    <col min="62" max="62" width="9.140625" hidden="1" customWidth="1"/>
    <col min="63" max="63" width="1.7109375" customWidth="1"/>
    <col min="64" max="64" width="11.7109375" customWidth="1"/>
    <col min="65" max="65" width="9.140625" hidden="1" customWidth="1"/>
    <col min="66" max="66" width="1.7109375" customWidth="1"/>
    <col min="67" max="67" width="11.7109375" customWidth="1"/>
    <col min="68" max="68" width="9.140625" hidden="1" customWidth="1"/>
    <col min="69" max="69" width="1.7109375" customWidth="1"/>
    <col min="70" max="70" width="11.7109375" customWidth="1"/>
    <col min="71" max="71" width="9.140625" hidden="1" customWidth="1"/>
    <col min="72" max="72" width="1.7109375" customWidth="1"/>
    <col min="73" max="73" width="11.7109375" customWidth="1"/>
    <col min="74" max="74" width="9.140625" hidden="1" customWidth="1"/>
    <col min="75" max="75" width="1.7109375" customWidth="1"/>
    <col min="76" max="76" width="11.7109375" customWidth="1"/>
    <col min="77" max="77" width="9.140625" hidden="1" customWidth="1"/>
    <col min="78" max="78" width="1.7109375" customWidth="1"/>
    <col min="79" max="79" width="11.7109375" customWidth="1"/>
    <col min="80" max="80" width="9.140625" hidden="1" customWidth="1"/>
    <col min="81" max="81" width="1.7109375" customWidth="1"/>
    <col min="82" max="82" width="11.7109375" customWidth="1"/>
    <col min="83" max="83" width="9.140625" hidden="1" customWidth="1"/>
    <col min="84" max="84" width="1.7109375" customWidth="1"/>
    <col min="85" max="85" width="11.7109375" customWidth="1"/>
    <col min="86" max="86" width="9.140625" hidden="1" customWidth="1"/>
    <col min="87" max="87" width="1.7109375" customWidth="1"/>
    <col min="88" max="88" width="11.7109375" customWidth="1"/>
    <col min="89" max="89" width="9.140625" hidden="1" customWidth="1"/>
    <col min="90" max="90" width="1.7109375" customWidth="1"/>
    <col min="91" max="91" width="11.7109375" customWidth="1"/>
    <col min="92" max="92" width="9.140625" hidden="1" customWidth="1"/>
    <col min="93" max="93" width="1.7109375" customWidth="1"/>
    <col min="94" max="94" width="11.7109375" customWidth="1"/>
    <col min="95" max="95" width="9.140625" hidden="1" customWidth="1"/>
    <col min="96" max="96" width="1.7109375" customWidth="1"/>
    <col min="97" max="97" width="11.7109375" customWidth="1"/>
    <col min="98" max="98" width="9.140625" hidden="1" customWidth="1"/>
    <col min="99" max="99" width="1.7109375" customWidth="1"/>
    <col min="100" max="100" width="11.7109375" customWidth="1"/>
    <col min="101" max="101" width="9.140625" hidden="1" customWidth="1"/>
  </cols>
  <sheetData>
    <row r="1" spans="2:100" ht="24.95" customHeight="1" x14ac:dyDescent="0.25">
      <c r="B1" s="214" t="s">
        <v>15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6"/>
    </row>
    <row r="2" spans="2:100" ht="24.95" customHeight="1" thickBot="1" x14ac:dyDescent="0.3">
      <c r="B2" s="217" t="s">
        <v>18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9"/>
    </row>
    <row r="3" spans="2:100" s="23" customFormat="1" ht="24.95" customHeight="1" x14ac:dyDescent="0.2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2:100" ht="15.75" thickBot="1" x14ac:dyDescent="0.3">
      <c r="BC4" s="95"/>
      <c r="BF4" s="95"/>
      <c r="BI4" s="95"/>
      <c r="BL4" s="95"/>
      <c r="BO4" s="95"/>
      <c r="BR4" s="95"/>
      <c r="BU4" s="95"/>
      <c r="BX4" s="95"/>
      <c r="CA4" s="95"/>
      <c r="CD4" s="95"/>
      <c r="CJ4" s="95"/>
    </row>
    <row r="5" spans="2:100" ht="16.5" thickBot="1" x14ac:dyDescent="0.3">
      <c r="G5" s="5">
        <v>2026</v>
      </c>
      <c r="J5" s="5">
        <v>2027</v>
      </c>
      <c r="M5" s="5">
        <v>2028</v>
      </c>
      <c r="P5" s="5">
        <v>2029</v>
      </c>
      <c r="S5" s="5">
        <v>2030</v>
      </c>
      <c r="V5" s="5">
        <v>2031</v>
      </c>
      <c r="Y5" s="5">
        <v>2032</v>
      </c>
      <c r="AB5" s="5">
        <v>2033</v>
      </c>
      <c r="AE5" s="5">
        <v>2034</v>
      </c>
      <c r="AH5" s="5">
        <v>2035</v>
      </c>
      <c r="AK5" s="5">
        <v>2036</v>
      </c>
      <c r="AN5" s="5">
        <v>2037</v>
      </c>
      <c r="AQ5" s="5">
        <v>2038</v>
      </c>
      <c r="AT5" s="5">
        <v>2039</v>
      </c>
      <c r="AW5" s="5">
        <v>2040</v>
      </c>
      <c r="AZ5" s="5">
        <v>2041</v>
      </c>
      <c r="BC5" s="5">
        <v>2042</v>
      </c>
      <c r="BF5" s="5">
        <v>2043</v>
      </c>
      <c r="BI5" s="5">
        <v>2044</v>
      </c>
      <c r="BL5" s="5">
        <v>2045</v>
      </c>
      <c r="BO5" s="5">
        <v>2046</v>
      </c>
      <c r="BR5" s="5">
        <v>2047</v>
      </c>
      <c r="BU5" s="5">
        <v>2048</v>
      </c>
      <c r="BX5" s="5">
        <v>2049</v>
      </c>
      <c r="CA5" s="5">
        <v>2050</v>
      </c>
      <c r="CD5" s="5">
        <v>2051</v>
      </c>
      <c r="CG5" s="5">
        <v>2052</v>
      </c>
      <c r="CJ5" s="5">
        <v>2053</v>
      </c>
      <c r="CM5" s="5">
        <v>2054</v>
      </c>
      <c r="CP5" s="5">
        <v>2055</v>
      </c>
      <c r="CS5" s="5">
        <v>2056</v>
      </c>
      <c r="CV5" s="5">
        <v>2057</v>
      </c>
    </row>
    <row r="6" spans="2:100" hidden="1" x14ac:dyDescent="0.25">
      <c r="B6" s="197" t="s">
        <v>11</v>
      </c>
      <c r="C6" s="198"/>
      <c r="D6" s="198"/>
      <c r="E6" s="199"/>
      <c r="G6" s="89">
        <v>2.7304386758203263</v>
      </c>
      <c r="J6" s="89">
        <v>2.7501518969720142</v>
      </c>
      <c r="K6" s="15"/>
      <c r="L6" s="15"/>
      <c r="M6" s="89">
        <v>2.7700074436377733</v>
      </c>
      <c r="N6" s="15"/>
      <c r="O6" s="15"/>
      <c r="P6" s="89">
        <v>2.7900063433793494</v>
      </c>
      <c r="R6" s="15"/>
      <c r="S6" s="89">
        <v>2.8101496311772798</v>
      </c>
      <c r="U6" s="15"/>
      <c r="V6" s="89">
        <v>2.8304383494844538</v>
      </c>
      <c r="X6" s="15"/>
      <c r="Y6" s="89">
        <v>2.8508735482800618</v>
      </c>
      <c r="AA6" s="15"/>
      <c r="AB6" s="89">
        <v>2.8714562851239345</v>
      </c>
      <c r="AD6" s="15"/>
      <c r="AE6" s="89">
        <v>2.8921876252112724</v>
      </c>
      <c r="AG6" s="15"/>
      <c r="AH6" s="89">
        <v>2.9130686414277731</v>
      </c>
      <c r="AJ6" s="15"/>
      <c r="AK6" s="89">
        <v>2.9341004144051537</v>
      </c>
      <c r="AM6" s="15"/>
      <c r="AN6" s="89">
        <v>2.9552840325770764</v>
      </c>
      <c r="AP6" s="15"/>
      <c r="AQ6" s="89">
        <v>2.9766205922354767</v>
      </c>
      <c r="AS6" s="15"/>
      <c r="AT6" s="89">
        <v>2.9981111975872987</v>
      </c>
      <c r="AV6" s="15"/>
      <c r="AW6" s="89">
        <v>3.0197569608116397</v>
      </c>
      <c r="AY6" s="15"/>
      <c r="AZ6" s="89">
        <v>3.041559002117308</v>
      </c>
      <c r="BB6" s="15"/>
      <c r="BC6" s="89">
        <v>3.063518449800795</v>
      </c>
      <c r="BE6" s="15"/>
      <c r="BF6" s="89">
        <v>3.085636440304667</v>
      </c>
      <c r="BH6" s="15"/>
      <c r="BI6" s="89">
        <v>3.107914118276379</v>
      </c>
      <c r="BK6" s="15"/>
      <c r="BL6" s="89">
        <v>3.130352636627511</v>
      </c>
      <c r="BN6" s="15"/>
      <c r="BO6" s="89">
        <v>3.1529531565934348</v>
      </c>
      <c r="BQ6" s="15"/>
      <c r="BR6" s="89">
        <v>3.1757168477934083</v>
      </c>
      <c r="BT6" s="15"/>
      <c r="BU6" s="89">
        <v>3.1986448882911076</v>
      </c>
      <c r="BW6" s="15"/>
      <c r="BX6" s="89">
        <v>3.221738464655592</v>
      </c>
      <c r="BZ6" s="15"/>
      <c r="CA6" s="89">
        <v>3.2449987720227127</v>
      </c>
      <c r="CC6" s="15"/>
      <c r="CD6" s="89">
        <v>3.2684270141569627</v>
      </c>
      <c r="CF6" s="15"/>
      <c r="CG6" s="89">
        <v>3.2920244035137736</v>
      </c>
      <c r="CI6" s="15"/>
      <c r="CJ6" s="89">
        <v>3.3157921613022627</v>
      </c>
      <c r="CL6" s="15"/>
      <c r="CM6" s="89">
        <v>3.339731517548433</v>
      </c>
      <c r="CO6" s="15"/>
      <c r="CP6" s="89">
        <v>3.3638437111588297</v>
      </c>
      <c r="CR6" s="15"/>
      <c r="CS6" s="89">
        <v>3.3881299899846544</v>
      </c>
      <c r="CU6" s="15"/>
      <c r="CV6" s="89">
        <v>3.4125916108863459</v>
      </c>
    </row>
    <row r="7" spans="2:100" hidden="1" x14ac:dyDescent="0.25">
      <c r="B7" s="200" t="s">
        <v>12</v>
      </c>
      <c r="C7" s="201"/>
      <c r="D7" s="201"/>
      <c r="E7" s="202"/>
      <c r="G7" s="90">
        <v>5.2754722848769671</v>
      </c>
      <c r="J7" s="90">
        <v>5.3135601396793222</v>
      </c>
      <c r="K7" s="15"/>
      <c r="L7" s="15"/>
      <c r="M7" s="90">
        <v>5.3519229811757798</v>
      </c>
      <c r="N7" s="15"/>
      <c r="O7" s="15"/>
      <c r="P7" s="90">
        <v>5.3905627947152732</v>
      </c>
      <c r="R7" s="15"/>
      <c r="S7" s="90">
        <v>5.4294815799805596</v>
      </c>
      <c r="U7" s="15"/>
      <c r="V7" s="90">
        <v>5.4686813510917034</v>
      </c>
      <c r="X7" s="15"/>
      <c r="Y7" s="90">
        <v>5.5081641367103158</v>
      </c>
      <c r="AA7" s="15"/>
      <c r="AB7" s="90">
        <v>5.5479319801445373</v>
      </c>
      <c r="AD7" s="15"/>
      <c r="AE7" s="90">
        <v>5.587986939454785</v>
      </c>
      <c r="AG7" s="15"/>
      <c r="AH7" s="90">
        <v>5.6283310875602615</v>
      </c>
      <c r="AJ7" s="15"/>
      <c r="AK7" s="90">
        <v>5.6689665123462296</v>
      </c>
      <c r="AM7" s="15"/>
      <c r="AN7" s="90">
        <v>5.7098953167720676</v>
      </c>
      <c r="AP7" s="15"/>
      <c r="AQ7" s="90">
        <v>5.7511196189800993</v>
      </c>
      <c r="AS7" s="15"/>
      <c r="AT7" s="90">
        <v>5.7926415524052128</v>
      </c>
      <c r="AV7" s="15"/>
      <c r="AW7" s="90">
        <v>5.8344632658852689</v>
      </c>
      <c r="AY7" s="15"/>
      <c r="AZ7" s="90">
        <v>5.8765869237723081</v>
      </c>
      <c r="BB7" s="15"/>
      <c r="BC7" s="90">
        <v>5.9190147060445604</v>
      </c>
      <c r="BE7" s="15"/>
      <c r="BF7" s="90">
        <v>5.9617488084192614</v>
      </c>
      <c r="BH7" s="15"/>
      <c r="BI7" s="90">
        <v>6.0047914424662876</v>
      </c>
      <c r="BK7" s="15"/>
      <c r="BL7" s="90">
        <v>6.0481448357226064</v>
      </c>
      <c r="BN7" s="15"/>
      <c r="BO7" s="90">
        <v>6.091811231807557</v>
      </c>
      <c r="BQ7" s="15"/>
      <c r="BR7" s="90">
        <v>6.135792890538962</v>
      </c>
      <c r="BT7" s="15"/>
      <c r="BU7" s="90">
        <v>6.1800920880500758</v>
      </c>
      <c r="BW7" s="15"/>
      <c r="BX7" s="90">
        <v>6.2247111169073808</v>
      </c>
      <c r="BZ7" s="15"/>
      <c r="CA7" s="90">
        <v>6.2696522862292294</v>
      </c>
      <c r="CC7" s="15"/>
      <c r="CD7" s="90">
        <v>6.3149179218053479</v>
      </c>
      <c r="CF7" s="15"/>
      <c r="CG7" s="90">
        <v>6.3605103662171985</v>
      </c>
      <c r="CI7" s="15"/>
      <c r="CJ7" s="90">
        <v>6.4064319789592137</v>
      </c>
      <c r="CL7" s="15"/>
      <c r="CM7" s="90">
        <v>6.4526851365609037</v>
      </c>
      <c r="CO7" s="15"/>
      <c r="CP7" s="90">
        <v>6.4992722327098464</v>
      </c>
      <c r="CR7" s="15"/>
      <c r="CS7" s="90">
        <v>6.5461956783755655</v>
      </c>
      <c r="CU7" s="15"/>
      <c r="CV7" s="90">
        <v>6.5934579019343023</v>
      </c>
    </row>
    <row r="8" spans="2:100" hidden="1" x14ac:dyDescent="0.25">
      <c r="B8" s="200" t="s">
        <v>13</v>
      </c>
      <c r="C8" s="201"/>
      <c r="D8" s="201"/>
      <c r="E8" s="202"/>
      <c r="G8" s="20">
        <v>75134.52</v>
      </c>
      <c r="J8" s="20">
        <v>75134.52</v>
      </c>
      <c r="K8" s="15"/>
      <c r="L8" s="15"/>
      <c r="M8" s="40">
        <v>75340.368000000002</v>
      </c>
      <c r="N8" s="15"/>
      <c r="O8" s="15"/>
      <c r="P8" s="20">
        <v>75134.52</v>
      </c>
      <c r="R8" s="15"/>
      <c r="S8" s="20">
        <v>75134.52</v>
      </c>
      <c r="U8" s="15"/>
      <c r="V8" s="20">
        <v>75134.52</v>
      </c>
      <c r="X8" s="15"/>
      <c r="Y8" s="40">
        <v>75340.368000000002</v>
      </c>
      <c r="AA8" s="15"/>
      <c r="AB8" s="20">
        <v>75134.52</v>
      </c>
      <c r="AD8" s="15"/>
      <c r="AE8" s="20">
        <v>75134.52</v>
      </c>
      <c r="AG8" s="15"/>
      <c r="AH8" s="20">
        <v>75134.52</v>
      </c>
      <c r="AJ8" s="15"/>
      <c r="AK8" s="40">
        <v>75340.368000000002</v>
      </c>
      <c r="AM8" s="15"/>
      <c r="AN8" s="20">
        <v>75134.52</v>
      </c>
      <c r="AP8" s="15"/>
      <c r="AQ8" s="20">
        <v>75134.52</v>
      </c>
      <c r="AS8" s="15"/>
      <c r="AT8" s="20">
        <v>75134.52</v>
      </c>
      <c r="AV8" s="15"/>
      <c r="AW8" s="40">
        <v>75340.368000000002</v>
      </c>
      <c r="AY8" s="15"/>
      <c r="AZ8" s="20">
        <v>75134.52</v>
      </c>
      <c r="BB8" s="15"/>
      <c r="BC8" s="20">
        <v>75134.52</v>
      </c>
      <c r="BE8" s="15"/>
      <c r="BF8" s="20">
        <v>75134.52</v>
      </c>
      <c r="BH8" s="15"/>
      <c r="BI8" s="40">
        <v>75340.368000000002</v>
      </c>
      <c r="BK8" s="15"/>
      <c r="BL8" s="20">
        <v>75134.52</v>
      </c>
      <c r="BN8" s="15"/>
      <c r="BO8" s="20">
        <v>75134.52</v>
      </c>
      <c r="BQ8" s="15"/>
      <c r="BR8" s="20">
        <v>75134.52</v>
      </c>
      <c r="BT8" s="15"/>
      <c r="BU8" s="40">
        <v>75340.368000000002</v>
      </c>
      <c r="BW8" s="15"/>
      <c r="BX8" s="20">
        <v>75134.52</v>
      </c>
      <c r="BZ8" s="15"/>
      <c r="CA8" s="20">
        <v>75134.52</v>
      </c>
      <c r="CC8" s="15"/>
      <c r="CD8" s="20">
        <v>75134.52</v>
      </c>
      <c r="CF8" s="15"/>
      <c r="CG8" s="40">
        <v>75340.368000000002</v>
      </c>
      <c r="CI8" s="15"/>
      <c r="CJ8" s="20">
        <v>75134.52</v>
      </c>
      <c r="CL8" s="15"/>
      <c r="CM8" s="20">
        <v>75134.52</v>
      </c>
      <c r="CO8" s="15"/>
      <c r="CP8" s="20">
        <v>75134.52</v>
      </c>
      <c r="CR8" s="15"/>
      <c r="CS8" s="40">
        <v>75340.368000000002</v>
      </c>
      <c r="CU8" s="15"/>
      <c r="CV8" s="20">
        <v>75134.52</v>
      </c>
    </row>
    <row r="9" spans="2:100" s="23" customFormat="1" ht="15.75" thickBot="1" x14ac:dyDescent="0.3">
      <c r="B9" s="220" t="s">
        <v>14</v>
      </c>
      <c r="C9" s="221"/>
      <c r="D9" s="221"/>
      <c r="E9" s="222"/>
      <c r="G9" s="40">
        <v>12135</v>
      </c>
      <c r="J9" s="40">
        <v>12135</v>
      </c>
      <c r="K9" s="118"/>
      <c r="L9" s="118"/>
      <c r="M9" s="40">
        <v>12135</v>
      </c>
      <c r="N9" s="118"/>
      <c r="O9" s="118"/>
      <c r="P9" s="40">
        <v>12135</v>
      </c>
      <c r="R9" s="118"/>
      <c r="S9" s="40">
        <v>12135</v>
      </c>
      <c r="U9" s="118"/>
      <c r="V9" s="40">
        <v>12135</v>
      </c>
      <c r="X9" s="118"/>
      <c r="Y9" s="40">
        <v>12135</v>
      </c>
      <c r="AA9" s="118"/>
      <c r="AB9" s="40">
        <v>12135</v>
      </c>
      <c r="AD9" s="118"/>
      <c r="AE9" s="40">
        <v>12135</v>
      </c>
      <c r="AG9" s="118"/>
      <c r="AH9" s="40">
        <v>12135</v>
      </c>
      <c r="AJ9" s="118"/>
      <c r="AK9" s="40">
        <v>12135</v>
      </c>
      <c r="AM9" s="118"/>
      <c r="AN9" s="40">
        <v>12135</v>
      </c>
      <c r="AP9" s="118"/>
      <c r="AQ9" s="128">
        <f>+'Nuevas Inst.'!B24</f>
        <v>12215</v>
      </c>
      <c r="AS9" s="118"/>
      <c r="AT9" s="128">
        <f>+'Nuevas Inst.'!B25</f>
        <v>12295</v>
      </c>
      <c r="AV9" s="118"/>
      <c r="AW9" s="128">
        <f>+'Nuevas Inst.'!B26</f>
        <v>12375</v>
      </c>
      <c r="AY9" s="118"/>
      <c r="AZ9" s="129">
        <f>+'Nuevas Inst.'!B27</f>
        <v>12455</v>
      </c>
      <c r="BA9" s="91"/>
      <c r="BB9" s="92"/>
      <c r="BC9" s="129">
        <f>+'Nuevas Inst.'!B28</f>
        <v>12535</v>
      </c>
      <c r="BD9" s="91"/>
      <c r="BE9" s="92"/>
      <c r="BF9" s="129">
        <f>+'Nuevas Inst.'!B29</f>
        <v>12615</v>
      </c>
      <c r="BG9" s="91"/>
      <c r="BH9" s="92"/>
      <c r="BI9" s="129">
        <f>+'Nuevas Inst.'!B30</f>
        <v>12695</v>
      </c>
      <c r="BJ9" s="91"/>
      <c r="BK9" s="92"/>
      <c r="BL9" s="129">
        <f>+'Nuevas Inst.'!B31</f>
        <v>12775</v>
      </c>
      <c r="BM9" s="91"/>
      <c r="BN9" s="92"/>
      <c r="BO9" s="129">
        <f>+'Nuevas Inst.'!B32</f>
        <v>12855</v>
      </c>
      <c r="BP9" s="91"/>
      <c r="BQ9" s="92"/>
      <c r="BR9" s="129">
        <f>+'Nuevas Inst.'!B33</f>
        <v>12935</v>
      </c>
      <c r="BS9" s="91"/>
      <c r="BT9" s="92"/>
      <c r="BU9" s="94">
        <f>+BR9</f>
        <v>12935</v>
      </c>
      <c r="BV9" s="91"/>
      <c r="BW9" s="92"/>
      <c r="BX9" s="94">
        <f>+BR9</f>
        <v>12935</v>
      </c>
      <c r="BY9" s="91"/>
      <c r="BZ9" s="92"/>
      <c r="CA9" s="94">
        <f>+BR9</f>
        <v>12935</v>
      </c>
      <c r="CC9" s="118"/>
      <c r="CD9" s="94">
        <f>+BR9</f>
        <v>12935</v>
      </c>
      <c r="CF9" s="118"/>
      <c r="CG9" s="94">
        <f>+BR9</f>
        <v>12935</v>
      </c>
      <c r="CI9" s="118"/>
      <c r="CJ9" s="94">
        <f>+BR9</f>
        <v>12935</v>
      </c>
      <c r="CL9" s="118"/>
      <c r="CM9" s="94">
        <f>+BR9</f>
        <v>12935</v>
      </c>
      <c r="CO9" s="118"/>
      <c r="CP9" s="94">
        <f>+BR9</f>
        <v>12935</v>
      </c>
      <c r="CR9" s="118"/>
      <c r="CS9" s="94">
        <f>+BR9</f>
        <v>12935</v>
      </c>
      <c r="CU9" s="118"/>
      <c r="CV9" s="94">
        <f>+BR9</f>
        <v>12935</v>
      </c>
    </row>
    <row r="10" spans="2:100" ht="15.75" hidden="1" thickBot="1" x14ac:dyDescent="0.3">
      <c r="B10" s="186" t="s">
        <v>17</v>
      </c>
      <c r="C10" s="187"/>
      <c r="D10" s="187"/>
      <c r="E10" s="188"/>
      <c r="G10" s="19">
        <v>11670</v>
      </c>
      <c r="J10" s="19">
        <v>11670</v>
      </c>
      <c r="K10" s="15"/>
      <c r="L10" s="15"/>
      <c r="M10" s="19">
        <v>11670</v>
      </c>
      <c r="N10" s="15"/>
      <c r="O10" s="15"/>
      <c r="P10" s="19">
        <v>11670</v>
      </c>
      <c r="R10" s="15"/>
      <c r="S10" s="19">
        <v>11670</v>
      </c>
      <c r="U10" s="15"/>
      <c r="V10" s="19">
        <v>11670</v>
      </c>
      <c r="X10" s="15"/>
      <c r="Y10" s="19">
        <v>11670</v>
      </c>
      <c r="AA10" s="15"/>
      <c r="AB10" s="19">
        <v>11670</v>
      </c>
      <c r="AD10" s="15"/>
      <c r="AE10" s="19">
        <v>11670</v>
      </c>
      <c r="AG10" s="15"/>
      <c r="AH10" s="19">
        <v>11670</v>
      </c>
      <c r="AJ10" s="15"/>
      <c r="AK10" s="19">
        <v>11670</v>
      </c>
      <c r="AM10" s="15"/>
      <c r="AN10" s="19">
        <v>11670</v>
      </c>
      <c r="AP10" s="15"/>
      <c r="AQ10" s="19">
        <v>11670</v>
      </c>
      <c r="AS10" s="15"/>
      <c r="AT10" s="19">
        <v>11670</v>
      </c>
      <c r="AV10" s="15"/>
      <c r="AW10" s="19">
        <v>11670</v>
      </c>
      <c r="AY10" s="15"/>
      <c r="AZ10" s="19">
        <v>11670</v>
      </c>
      <c r="BB10" s="15"/>
      <c r="BC10" s="19">
        <v>11670</v>
      </c>
      <c r="BE10" s="15"/>
      <c r="BF10" s="19">
        <v>11670</v>
      </c>
      <c r="BH10" s="15"/>
      <c r="BI10" s="19">
        <v>11670</v>
      </c>
      <c r="BK10" s="15"/>
      <c r="BL10" s="19">
        <v>11670</v>
      </c>
      <c r="BN10" s="15"/>
      <c r="BO10" s="19">
        <v>11670</v>
      </c>
      <c r="BQ10" s="15"/>
      <c r="BR10" s="19">
        <v>11670</v>
      </c>
      <c r="BT10" s="15"/>
      <c r="BU10" s="19">
        <v>11670</v>
      </c>
      <c r="BW10" s="15"/>
      <c r="BX10" s="19">
        <v>11670</v>
      </c>
      <c r="BZ10" s="15"/>
      <c r="CA10" s="19">
        <v>11670</v>
      </c>
      <c r="CC10" s="15"/>
      <c r="CD10" s="19">
        <v>11670</v>
      </c>
      <c r="CF10" s="15"/>
      <c r="CG10" s="19">
        <v>11670</v>
      </c>
      <c r="CI10" s="15"/>
      <c r="CJ10" s="19">
        <v>11670</v>
      </c>
      <c r="CL10" s="15"/>
      <c r="CM10" s="19">
        <v>11670</v>
      </c>
      <c r="CO10" s="15"/>
      <c r="CP10" s="19">
        <v>11670</v>
      </c>
      <c r="CR10" s="15"/>
      <c r="CS10" s="19">
        <v>11670</v>
      </c>
      <c r="CU10" s="15"/>
      <c r="CV10" s="19">
        <v>11670</v>
      </c>
    </row>
    <row r="11" spans="2:100" ht="15.75" thickBot="1" x14ac:dyDescent="0.3">
      <c r="B11" s="22"/>
      <c r="C11" s="22"/>
      <c r="D11" s="22"/>
      <c r="E11" s="22"/>
      <c r="J11" s="25"/>
      <c r="K11" s="15"/>
      <c r="L11" s="15"/>
      <c r="M11" s="25"/>
      <c r="N11" s="15"/>
      <c r="O11" s="15"/>
      <c r="P11" s="25"/>
      <c r="R11" s="15"/>
      <c r="S11" s="25"/>
      <c r="U11" s="15"/>
      <c r="V11" s="25"/>
      <c r="X11" s="15"/>
      <c r="Y11" s="25"/>
      <c r="AA11" s="15"/>
      <c r="AB11" s="25"/>
      <c r="AD11" s="15"/>
      <c r="AE11" s="25"/>
      <c r="AG11" s="15"/>
      <c r="AH11" s="25"/>
      <c r="AJ11" s="15"/>
      <c r="AK11" s="25"/>
      <c r="AM11" s="15"/>
      <c r="AN11" s="25"/>
      <c r="AP11" s="15"/>
      <c r="AQ11" s="25"/>
      <c r="AS11" s="15"/>
      <c r="AT11" s="25"/>
      <c r="AV11" s="15"/>
      <c r="AW11" s="25"/>
      <c r="AY11" s="15"/>
      <c r="AZ11" s="25"/>
      <c r="BB11" s="15"/>
      <c r="BC11" s="25"/>
      <c r="BE11" s="15"/>
      <c r="BF11" s="25"/>
      <c r="BH11" s="15"/>
      <c r="BI11" s="25"/>
      <c r="BK11" s="15"/>
      <c r="BL11" s="25"/>
      <c r="BN11" s="15"/>
      <c r="BO11" s="25"/>
      <c r="BQ11" s="15"/>
      <c r="BR11" s="25"/>
      <c r="BT11" s="15"/>
      <c r="BU11" s="25"/>
      <c r="BW11" s="15"/>
      <c r="BX11" s="25"/>
      <c r="BZ11" s="15"/>
      <c r="CA11" s="25"/>
      <c r="CC11" s="15"/>
      <c r="CD11" s="25"/>
      <c r="CF11" s="15"/>
      <c r="CG11" s="25"/>
      <c r="CI11" s="15"/>
      <c r="CJ11" s="25"/>
      <c r="CL11" s="15"/>
      <c r="CM11" s="25"/>
      <c r="CO11" s="15"/>
      <c r="CP11" s="25"/>
      <c r="CR11" s="15"/>
      <c r="CS11" s="25"/>
      <c r="CU11" s="15"/>
      <c r="CV11" s="25"/>
    </row>
    <row r="12" spans="2:100" ht="16.5" thickBot="1" x14ac:dyDescent="0.3">
      <c r="G12" s="102"/>
      <c r="J12" s="5" t="s">
        <v>10</v>
      </c>
      <c r="K12" s="15"/>
      <c r="L12" s="15"/>
      <c r="M12" s="5" t="s">
        <v>10</v>
      </c>
      <c r="N12" s="15"/>
      <c r="O12" s="15"/>
      <c r="P12" s="5" t="s">
        <v>10</v>
      </c>
      <c r="R12" s="15"/>
      <c r="S12" s="5" t="s">
        <v>10</v>
      </c>
      <c r="U12" s="15"/>
      <c r="V12" s="5" t="s">
        <v>10</v>
      </c>
      <c r="X12" s="15"/>
      <c r="Y12" s="5" t="s">
        <v>10</v>
      </c>
      <c r="AA12" s="15"/>
      <c r="AB12" s="5" t="s">
        <v>10</v>
      </c>
      <c r="AD12" s="15"/>
      <c r="AE12" s="5" t="s">
        <v>10</v>
      </c>
      <c r="AG12" s="15"/>
      <c r="AH12" s="5" t="s">
        <v>10</v>
      </c>
      <c r="AJ12" s="15"/>
      <c r="AK12" s="5" t="s">
        <v>10</v>
      </c>
      <c r="AM12" s="15"/>
      <c r="AN12" s="5" t="s">
        <v>10</v>
      </c>
      <c r="AP12" s="15"/>
      <c r="AQ12" s="5" t="s">
        <v>10</v>
      </c>
      <c r="AS12" s="15"/>
      <c r="AT12" s="5" t="s">
        <v>10</v>
      </c>
      <c r="AV12" s="15"/>
      <c r="AW12" s="5" t="s">
        <v>10</v>
      </c>
      <c r="AY12" s="15"/>
      <c r="AZ12" s="5" t="s">
        <v>10</v>
      </c>
      <c r="BB12" s="15"/>
      <c r="BC12" s="5" t="s">
        <v>10</v>
      </c>
      <c r="BE12" s="15"/>
      <c r="BF12" s="5" t="s">
        <v>10</v>
      </c>
      <c r="BH12" s="15"/>
      <c r="BI12" s="5" t="s">
        <v>10</v>
      </c>
      <c r="BK12" s="15"/>
      <c r="BL12" s="5" t="s">
        <v>10</v>
      </c>
      <c r="BN12" s="15"/>
      <c r="BO12" s="5" t="s">
        <v>10</v>
      </c>
      <c r="BQ12" s="15"/>
      <c r="BR12" s="5" t="s">
        <v>10</v>
      </c>
      <c r="BT12" s="15"/>
      <c r="BU12" s="5" t="s">
        <v>10</v>
      </c>
      <c r="BW12" s="15"/>
      <c r="BX12" s="5" t="s">
        <v>10</v>
      </c>
      <c r="BZ12" s="15"/>
      <c r="CA12" s="5" t="s">
        <v>10</v>
      </c>
      <c r="CC12" s="15"/>
      <c r="CD12" s="5" t="s">
        <v>10</v>
      </c>
      <c r="CF12" s="15"/>
      <c r="CG12" s="5" t="s">
        <v>10</v>
      </c>
      <c r="CI12" s="15"/>
      <c r="CJ12" s="5" t="s">
        <v>10</v>
      </c>
      <c r="CL12" s="15"/>
      <c r="CM12" s="5" t="s">
        <v>10</v>
      </c>
      <c r="CO12" s="15"/>
      <c r="CP12" s="5" t="s">
        <v>10</v>
      </c>
      <c r="CR12" s="15"/>
      <c r="CS12" s="5" t="s">
        <v>10</v>
      </c>
      <c r="CU12" s="15"/>
      <c r="CV12" s="5" t="s">
        <v>10</v>
      </c>
    </row>
    <row r="13" spans="2:100" ht="16.5" thickBot="1" x14ac:dyDescent="0.3">
      <c r="G13" s="57"/>
      <c r="J13" s="21">
        <v>4</v>
      </c>
      <c r="K13" s="15"/>
      <c r="L13" s="15"/>
      <c r="M13" s="21">
        <f>+J13</f>
        <v>4</v>
      </c>
      <c r="N13" s="15"/>
      <c r="O13" s="15"/>
      <c r="P13" s="21">
        <f>+J13</f>
        <v>4</v>
      </c>
      <c r="R13" s="15"/>
      <c r="S13" s="21">
        <f>+J13</f>
        <v>4</v>
      </c>
      <c r="U13" s="15"/>
      <c r="V13" s="21">
        <f>+J13</f>
        <v>4</v>
      </c>
      <c r="X13" s="15"/>
      <c r="Y13" s="21">
        <f>+J13</f>
        <v>4</v>
      </c>
      <c r="AA13" s="15"/>
      <c r="AB13" s="21">
        <f>+J13</f>
        <v>4</v>
      </c>
      <c r="AD13" s="15"/>
      <c r="AE13" s="21">
        <f>+J13</f>
        <v>4</v>
      </c>
      <c r="AG13" s="15"/>
      <c r="AH13" s="21">
        <f>+J13</f>
        <v>4</v>
      </c>
      <c r="AJ13" s="15"/>
      <c r="AK13" s="21">
        <f>+J13</f>
        <v>4</v>
      </c>
      <c r="AM13" s="15"/>
      <c r="AN13" s="21">
        <f>+J13</f>
        <v>4</v>
      </c>
      <c r="AP13" s="15"/>
      <c r="AQ13" s="21">
        <f>+J13</f>
        <v>4</v>
      </c>
      <c r="AS13" s="15"/>
      <c r="AT13" s="21">
        <f>+J13</f>
        <v>4</v>
      </c>
      <c r="AV13" s="15"/>
      <c r="AW13" s="21">
        <f>+J13</f>
        <v>4</v>
      </c>
      <c r="AY13" s="15"/>
      <c r="AZ13" s="21">
        <f>+J13</f>
        <v>4</v>
      </c>
      <c r="BB13" s="15"/>
      <c r="BC13" s="21">
        <f>+J13</f>
        <v>4</v>
      </c>
      <c r="BE13" s="15"/>
      <c r="BF13" s="21">
        <f>+J13</f>
        <v>4</v>
      </c>
      <c r="BH13" s="15"/>
      <c r="BI13" s="21">
        <f>+J13</f>
        <v>4</v>
      </c>
      <c r="BK13" s="15"/>
      <c r="BL13" s="21">
        <f>+J13</f>
        <v>4</v>
      </c>
      <c r="BN13" s="15"/>
      <c r="BO13" s="21">
        <f>+J13</f>
        <v>4</v>
      </c>
      <c r="BQ13" s="15"/>
      <c r="BR13" s="21">
        <f>+J13</f>
        <v>4</v>
      </c>
      <c r="BT13" s="15"/>
      <c r="BU13" s="21">
        <f>+J13</f>
        <v>4</v>
      </c>
      <c r="BW13" s="15"/>
      <c r="BX13" s="21">
        <f>+J13</f>
        <v>4</v>
      </c>
      <c r="BZ13" s="15"/>
      <c r="CA13" s="21">
        <f>+J13</f>
        <v>4</v>
      </c>
      <c r="CC13" s="15"/>
      <c r="CD13" s="21">
        <f>+J13</f>
        <v>4</v>
      </c>
      <c r="CF13" s="15"/>
      <c r="CG13" s="21">
        <f>+J13</f>
        <v>4</v>
      </c>
      <c r="CI13" s="15"/>
      <c r="CJ13" s="21">
        <f>+J13</f>
        <v>4</v>
      </c>
      <c r="CL13" s="15"/>
      <c r="CM13" s="21">
        <f>+J13</f>
        <v>4</v>
      </c>
      <c r="CO13" s="15"/>
      <c r="CP13" s="21">
        <f>+J13</f>
        <v>4</v>
      </c>
      <c r="CR13" s="15"/>
      <c r="CS13" s="21">
        <f>+J13</f>
        <v>4</v>
      </c>
      <c r="CU13" s="15"/>
      <c r="CV13" s="21">
        <f>+J13</f>
        <v>4</v>
      </c>
    </row>
    <row r="14" spans="2:100" ht="9.9499999999999993" customHeight="1" thickBot="1" x14ac:dyDescent="0.3">
      <c r="G14" s="57"/>
      <c r="J14" s="57"/>
      <c r="K14" s="15"/>
      <c r="L14" s="15"/>
      <c r="M14" s="57"/>
      <c r="N14" s="15"/>
      <c r="O14" s="15"/>
      <c r="P14" s="57"/>
      <c r="R14" s="15"/>
      <c r="S14" s="57"/>
      <c r="U14" s="15"/>
      <c r="V14" s="57"/>
      <c r="X14" s="15"/>
      <c r="Y14" s="57"/>
      <c r="AA14" s="15"/>
      <c r="AB14" s="57"/>
      <c r="AD14" s="15"/>
      <c r="AE14" s="57"/>
      <c r="AG14" s="15"/>
      <c r="AH14" s="57"/>
      <c r="AJ14" s="15"/>
      <c r="AK14" s="57"/>
      <c r="AM14" s="15"/>
      <c r="AN14" s="57"/>
      <c r="AP14" s="15"/>
      <c r="AQ14" s="57"/>
      <c r="AS14" s="15"/>
      <c r="AT14" s="57"/>
      <c r="AV14" s="15"/>
      <c r="AW14" s="57"/>
      <c r="AY14" s="15"/>
      <c r="AZ14" s="57"/>
      <c r="BB14" s="15"/>
      <c r="BC14" s="57"/>
      <c r="BE14" s="15"/>
      <c r="BF14" s="57"/>
      <c r="BH14" s="15"/>
      <c r="BI14" s="57"/>
      <c r="BK14" s="15"/>
      <c r="BL14" s="57"/>
      <c r="BN14" s="15"/>
      <c r="BO14" s="57"/>
      <c r="BQ14" s="15"/>
      <c r="BR14" s="57"/>
      <c r="BT14" s="15"/>
      <c r="BU14" s="57"/>
      <c r="BW14" s="15"/>
      <c r="BX14" s="57"/>
      <c r="BZ14" s="15"/>
      <c r="CA14" s="57"/>
      <c r="CC14" s="15"/>
      <c r="CD14" s="57"/>
      <c r="CF14" s="15"/>
      <c r="CG14" s="57"/>
      <c r="CI14" s="15"/>
      <c r="CJ14" s="57"/>
      <c r="CL14" s="15"/>
      <c r="CM14" s="57"/>
      <c r="CO14" s="15"/>
      <c r="CP14" s="57"/>
      <c r="CR14" s="15"/>
      <c r="CS14" s="57"/>
      <c r="CU14" s="15"/>
      <c r="CV14" s="57"/>
    </row>
    <row r="15" spans="2:100" ht="16.5" thickBot="1" x14ac:dyDescent="0.3">
      <c r="C15" s="28"/>
      <c r="D15" s="28"/>
      <c r="G15" s="102"/>
      <c r="J15" s="5" t="s">
        <v>27</v>
      </c>
      <c r="K15" s="15"/>
      <c r="L15" s="15"/>
      <c r="M15" s="5" t="s">
        <v>27</v>
      </c>
      <c r="N15" s="15"/>
      <c r="O15" s="15"/>
      <c r="P15" s="5" t="s">
        <v>27</v>
      </c>
      <c r="R15" s="15"/>
      <c r="S15" s="5" t="s">
        <v>27</v>
      </c>
      <c r="U15" s="15"/>
      <c r="V15" s="5" t="s">
        <v>27</v>
      </c>
      <c r="X15" s="15"/>
      <c r="Y15" s="5" t="s">
        <v>27</v>
      </c>
      <c r="AA15" s="15"/>
      <c r="AB15" s="5" t="s">
        <v>27</v>
      </c>
      <c r="AD15" s="15"/>
      <c r="AE15" s="5" t="s">
        <v>27</v>
      </c>
      <c r="AG15" s="15"/>
      <c r="AH15" s="5" t="s">
        <v>27</v>
      </c>
      <c r="AJ15" s="15"/>
      <c r="AK15" s="5" t="s">
        <v>27</v>
      </c>
      <c r="AM15" s="15"/>
      <c r="AN15" s="5" t="s">
        <v>27</v>
      </c>
      <c r="AP15" s="15"/>
      <c r="AQ15" s="5" t="s">
        <v>27</v>
      </c>
      <c r="AS15" s="15"/>
      <c r="AT15" s="5" t="s">
        <v>27</v>
      </c>
      <c r="AV15" s="15"/>
      <c r="AW15" s="5" t="s">
        <v>27</v>
      </c>
      <c r="AY15" s="15"/>
      <c r="AZ15" s="5" t="s">
        <v>27</v>
      </c>
      <c r="BB15" s="15"/>
      <c r="BC15" s="5" t="s">
        <v>27</v>
      </c>
      <c r="BE15" s="15"/>
      <c r="BF15" s="5" t="s">
        <v>27</v>
      </c>
      <c r="BH15" s="15"/>
      <c r="BI15" s="5" t="s">
        <v>27</v>
      </c>
      <c r="BK15" s="15"/>
      <c r="BL15" s="5" t="s">
        <v>27</v>
      </c>
      <c r="BN15" s="15"/>
      <c r="BO15" s="5" t="s">
        <v>27</v>
      </c>
      <c r="BQ15" s="15"/>
      <c r="BR15" s="5" t="s">
        <v>27</v>
      </c>
      <c r="BT15" s="15"/>
      <c r="BU15" s="5" t="s">
        <v>27</v>
      </c>
      <c r="BW15" s="15"/>
      <c r="BX15" s="5" t="s">
        <v>27</v>
      </c>
      <c r="BZ15" s="15"/>
      <c r="CA15" s="5" t="s">
        <v>27</v>
      </c>
      <c r="CC15" s="15"/>
      <c r="CD15" s="5" t="s">
        <v>27</v>
      </c>
      <c r="CF15" s="15"/>
      <c r="CG15" s="5" t="s">
        <v>27</v>
      </c>
      <c r="CI15" s="15"/>
      <c r="CJ15" s="5" t="s">
        <v>27</v>
      </c>
      <c r="CL15" s="15"/>
      <c r="CM15" s="5" t="s">
        <v>27</v>
      </c>
      <c r="CO15" s="15"/>
      <c r="CP15" s="5" t="s">
        <v>27</v>
      </c>
      <c r="CR15" s="15"/>
      <c r="CS15" s="5" t="s">
        <v>27</v>
      </c>
      <c r="CU15" s="15"/>
      <c r="CV15" s="5" t="s">
        <v>27</v>
      </c>
    </row>
    <row r="16" spans="2:100" ht="16.5" thickBot="1" x14ac:dyDescent="0.3">
      <c r="G16" s="57"/>
      <c r="J16" s="66">
        <f>+J25+J27</f>
        <v>400</v>
      </c>
      <c r="K16" s="15"/>
      <c r="L16" s="15"/>
      <c r="M16" s="66">
        <f>+M25+M27</f>
        <v>300</v>
      </c>
      <c r="N16" s="15"/>
      <c r="O16" s="15"/>
      <c r="P16" s="66">
        <f>+P25+P27</f>
        <v>200</v>
      </c>
      <c r="R16" s="15"/>
      <c r="S16" s="66">
        <f>+S25+S27</f>
        <v>100</v>
      </c>
      <c r="U16" s="15"/>
      <c r="V16" s="66">
        <f>+V25+V27</f>
        <v>100</v>
      </c>
      <c r="X16" s="15"/>
      <c r="Y16" s="66">
        <f>+Y25+Y27</f>
        <v>100</v>
      </c>
      <c r="AA16" s="15"/>
      <c r="AB16" s="66">
        <f>+AB25+AB27</f>
        <v>100</v>
      </c>
      <c r="AD16" s="15"/>
      <c r="AE16" s="66">
        <f>+AE25+AE27</f>
        <v>100</v>
      </c>
      <c r="AG16" s="15"/>
      <c r="AH16" s="66">
        <f>+AH25+AH27</f>
        <v>100</v>
      </c>
      <c r="AJ16" s="15"/>
      <c r="AK16" s="66">
        <f>+AK25+AK27</f>
        <v>100</v>
      </c>
      <c r="AM16" s="15"/>
      <c r="AN16" s="66">
        <f>+AN25+AN27</f>
        <v>100</v>
      </c>
      <c r="AP16" s="15"/>
      <c r="AQ16" s="66">
        <f>+AQ25+AQ27</f>
        <v>100</v>
      </c>
      <c r="AS16" s="15"/>
      <c r="AT16" s="66">
        <f>+AT25+AT27</f>
        <v>100</v>
      </c>
      <c r="AV16" s="15"/>
      <c r="AW16" s="66">
        <f>+AW25+AW27</f>
        <v>100</v>
      </c>
      <c r="AY16" s="15"/>
      <c r="AZ16" s="66">
        <f>+AZ25+AZ27</f>
        <v>100</v>
      </c>
      <c r="BB16" s="15"/>
      <c r="BC16" s="66">
        <f>+BC25+BC27</f>
        <v>100</v>
      </c>
      <c r="BE16" s="15"/>
      <c r="BF16" s="66">
        <f>+BF25+BF27</f>
        <v>100</v>
      </c>
      <c r="BH16" s="15"/>
      <c r="BI16" s="66">
        <f>+BI25+BI27</f>
        <v>100</v>
      </c>
      <c r="BK16" s="15"/>
      <c r="BL16" s="66">
        <f>+BL25+BL27</f>
        <v>100</v>
      </c>
      <c r="BN16" s="15"/>
      <c r="BO16" s="66">
        <f>+BO25+BO27</f>
        <v>100</v>
      </c>
      <c r="BQ16" s="15"/>
      <c r="BR16" s="66">
        <f>+BR25+BR27</f>
        <v>100</v>
      </c>
      <c r="BT16" s="15"/>
      <c r="BU16" s="66">
        <f>+BU25+BU27</f>
        <v>100</v>
      </c>
      <c r="BW16" s="15"/>
      <c r="BX16" s="66">
        <f>+BX25+BX27</f>
        <v>100</v>
      </c>
      <c r="BZ16" s="15"/>
      <c r="CA16" s="66">
        <f>+CA25+CA27</f>
        <v>100</v>
      </c>
      <c r="CC16" s="15"/>
      <c r="CD16" s="66">
        <f>+CD25+CD27</f>
        <v>100</v>
      </c>
      <c r="CF16" s="15"/>
      <c r="CG16" s="66">
        <f>+CG25+CG27</f>
        <v>100</v>
      </c>
      <c r="CI16" s="15"/>
      <c r="CJ16" s="66">
        <f>+CJ25+CJ27</f>
        <v>100</v>
      </c>
      <c r="CL16" s="15"/>
      <c r="CM16" s="66">
        <f>+CM25+CM27</f>
        <v>100</v>
      </c>
      <c r="CO16" s="15"/>
      <c r="CP16" s="66">
        <f>+CP25+CP27</f>
        <v>100</v>
      </c>
      <c r="CR16" s="15"/>
      <c r="CS16" s="66">
        <f>+CS25+CS27</f>
        <v>100</v>
      </c>
      <c r="CU16" s="15"/>
      <c r="CV16" s="66">
        <f>+CV25+CV27</f>
        <v>100</v>
      </c>
    </row>
    <row r="17" spans="2:104" ht="16.5" thickBot="1" x14ac:dyDescent="0.3">
      <c r="G17" s="57"/>
      <c r="J17" s="57"/>
      <c r="K17" s="15"/>
      <c r="L17" s="15"/>
      <c r="M17" s="57"/>
      <c r="N17" s="15"/>
      <c r="O17" s="15"/>
      <c r="P17" s="57"/>
      <c r="R17" s="15"/>
      <c r="S17" s="57"/>
      <c r="U17" s="15"/>
      <c r="V17" s="57"/>
      <c r="X17" s="15"/>
      <c r="Y17" s="57"/>
      <c r="AA17" s="15"/>
      <c r="AB17" s="57"/>
      <c r="AD17" s="15"/>
      <c r="AE17" s="57"/>
      <c r="AG17" s="15"/>
      <c r="AH17" s="57"/>
      <c r="AJ17" s="15"/>
      <c r="AK17" s="57"/>
      <c r="AM17" s="15"/>
      <c r="AN17" s="57"/>
      <c r="AP17" s="15"/>
      <c r="AQ17" s="57"/>
      <c r="AS17" s="15"/>
      <c r="AT17" s="57"/>
      <c r="AV17" s="15"/>
      <c r="AW17" s="57"/>
      <c r="AY17" s="15"/>
      <c r="AZ17" s="57"/>
      <c r="BB17" s="15"/>
      <c r="BC17" s="57"/>
      <c r="BE17" s="15"/>
      <c r="BF17" s="57"/>
      <c r="BH17" s="15"/>
      <c r="BI17" s="57"/>
      <c r="BK17" s="15"/>
      <c r="BL17" s="57"/>
      <c r="BN17" s="15"/>
      <c r="BO17" s="57"/>
      <c r="BQ17" s="15"/>
      <c r="BR17" s="57"/>
      <c r="BT17" s="15"/>
      <c r="BU17" s="57"/>
      <c r="BW17" s="15"/>
      <c r="BX17" s="57"/>
      <c r="BZ17" s="15"/>
      <c r="CA17" s="57"/>
      <c r="CC17" s="15"/>
      <c r="CD17" s="57"/>
      <c r="CF17" s="15"/>
      <c r="CG17" s="57"/>
      <c r="CI17" s="15"/>
      <c r="CJ17" s="57"/>
      <c r="CL17" s="15"/>
      <c r="CM17" s="57"/>
      <c r="CO17" s="15"/>
      <c r="CP17" s="57"/>
      <c r="CR17" s="15"/>
      <c r="CS17" s="57"/>
      <c r="CU17" s="15"/>
      <c r="CV17" s="57"/>
    </row>
    <row r="18" spans="2:104" ht="20.100000000000001" customHeight="1" thickBot="1" x14ac:dyDescent="0.3">
      <c r="B18" s="223" t="s">
        <v>0</v>
      </c>
      <c r="C18" s="224"/>
      <c r="D18" s="224"/>
      <c r="E18" s="225"/>
      <c r="F18" s="36"/>
      <c r="G18" s="5">
        <v>2026</v>
      </c>
      <c r="H18" s="41"/>
      <c r="I18" s="10"/>
      <c r="J18" s="5">
        <v>2027</v>
      </c>
      <c r="K18" s="41"/>
      <c r="L18" s="10"/>
      <c r="M18" s="5">
        <v>2028</v>
      </c>
      <c r="N18" s="41"/>
      <c r="O18" s="10"/>
      <c r="P18" s="5">
        <v>2029</v>
      </c>
      <c r="Q18" s="41"/>
      <c r="R18" s="10"/>
      <c r="S18" s="5">
        <v>2030</v>
      </c>
      <c r="T18" s="41"/>
      <c r="U18" s="10"/>
      <c r="V18" s="5">
        <v>2031</v>
      </c>
      <c r="W18" s="41"/>
      <c r="X18" s="10"/>
      <c r="Y18" s="5">
        <v>2032</v>
      </c>
      <c r="Z18" s="41"/>
      <c r="AA18" s="10"/>
      <c r="AB18" s="5">
        <v>2033</v>
      </c>
      <c r="AC18" s="41"/>
      <c r="AD18" s="10"/>
      <c r="AE18" s="5">
        <v>2034</v>
      </c>
      <c r="AF18" s="41"/>
      <c r="AG18" s="10"/>
      <c r="AH18" s="5">
        <v>2035</v>
      </c>
      <c r="AI18" s="41"/>
      <c r="AJ18" s="10"/>
      <c r="AK18" s="5">
        <v>2036</v>
      </c>
      <c r="AL18" s="41"/>
      <c r="AM18" s="10"/>
      <c r="AN18" s="5">
        <v>2037</v>
      </c>
      <c r="AO18" s="41"/>
      <c r="AP18" s="10"/>
      <c r="AQ18" s="5">
        <v>2038</v>
      </c>
      <c r="AR18" s="41"/>
      <c r="AS18" s="10"/>
      <c r="AT18" s="5">
        <v>2039</v>
      </c>
      <c r="AU18" s="41"/>
      <c r="AV18" s="10"/>
      <c r="AW18" s="5">
        <v>2040</v>
      </c>
      <c r="AX18" s="41"/>
      <c r="AY18" s="10"/>
      <c r="AZ18" s="5">
        <v>2041</v>
      </c>
      <c r="BA18" s="41"/>
      <c r="BB18" s="10"/>
      <c r="BC18" s="5">
        <v>2042</v>
      </c>
      <c r="BD18" s="41"/>
      <c r="BE18" s="10"/>
      <c r="BF18" s="5">
        <v>2043</v>
      </c>
      <c r="BG18" s="41"/>
      <c r="BH18" s="10"/>
      <c r="BI18" s="5">
        <v>2044</v>
      </c>
      <c r="BJ18" s="41"/>
      <c r="BK18" s="10"/>
      <c r="BL18" s="5">
        <v>2045</v>
      </c>
      <c r="BM18" s="41"/>
      <c r="BN18" s="10"/>
      <c r="BO18" s="5">
        <v>2046</v>
      </c>
      <c r="BP18" s="41"/>
      <c r="BQ18" s="10"/>
      <c r="BR18" s="5">
        <v>2047</v>
      </c>
      <c r="BS18" s="41"/>
      <c r="BT18" s="10"/>
      <c r="BU18" s="5">
        <v>2048</v>
      </c>
      <c r="BV18" s="41"/>
      <c r="BW18" s="10"/>
      <c r="BX18" s="5">
        <v>2049</v>
      </c>
      <c r="BY18" s="41"/>
      <c r="BZ18" s="10"/>
      <c r="CA18" s="5">
        <v>2050</v>
      </c>
      <c r="CB18" s="41"/>
      <c r="CC18" s="10"/>
      <c r="CD18" s="5">
        <v>2051</v>
      </c>
      <c r="CE18" s="41"/>
      <c r="CF18" s="10"/>
      <c r="CG18" s="5">
        <v>2052</v>
      </c>
      <c r="CH18" s="41"/>
      <c r="CI18" s="10"/>
      <c r="CJ18" s="5">
        <v>2053</v>
      </c>
      <c r="CK18" s="41"/>
      <c r="CL18" s="10"/>
      <c r="CM18" s="5">
        <v>2054</v>
      </c>
      <c r="CN18" s="41"/>
      <c r="CO18" s="10"/>
      <c r="CP18" s="5">
        <v>2055</v>
      </c>
      <c r="CQ18" s="41"/>
      <c r="CR18" s="10"/>
      <c r="CS18" s="5">
        <v>2056</v>
      </c>
      <c r="CT18" s="41"/>
      <c r="CU18" s="10"/>
      <c r="CV18" s="5">
        <v>2057</v>
      </c>
      <c r="CW18" s="41"/>
    </row>
    <row r="19" spans="2:104" ht="20.100000000000001" customHeight="1" thickBot="1" x14ac:dyDescent="0.3">
      <c r="B19" s="226"/>
      <c r="C19" s="227"/>
      <c r="D19" s="227"/>
      <c r="E19" s="228"/>
      <c r="F19" s="36"/>
      <c r="G19" s="5" t="s">
        <v>1</v>
      </c>
      <c r="H19" s="5" t="s">
        <v>2</v>
      </c>
      <c r="I19" s="36"/>
      <c r="J19" s="5" t="s">
        <v>1</v>
      </c>
      <c r="K19" s="5" t="s">
        <v>2</v>
      </c>
      <c r="L19" s="9"/>
      <c r="M19" s="5" t="s">
        <v>1</v>
      </c>
      <c r="N19" s="5" t="s">
        <v>2</v>
      </c>
      <c r="O19" s="9"/>
      <c r="P19" s="5" t="s">
        <v>1</v>
      </c>
      <c r="Q19" s="5" t="s">
        <v>2</v>
      </c>
      <c r="R19" s="9"/>
      <c r="S19" s="5" t="s">
        <v>1</v>
      </c>
      <c r="T19" s="5" t="s">
        <v>2</v>
      </c>
      <c r="U19" s="9"/>
      <c r="V19" s="5" t="s">
        <v>1</v>
      </c>
      <c r="W19" s="5" t="s">
        <v>2</v>
      </c>
      <c r="X19" s="9"/>
      <c r="Y19" s="5" t="s">
        <v>1</v>
      </c>
      <c r="Z19" s="5" t="s">
        <v>2</v>
      </c>
      <c r="AA19" s="9"/>
      <c r="AB19" s="5" t="s">
        <v>1</v>
      </c>
      <c r="AC19" s="5" t="s">
        <v>2</v>
      </c>
      <c r="AD19" s="9"/>
      <c r="AE19" s="5" t="s">
        <v>1</v>
      </c>
      <c r="AF19" s="5" t="s">
        <v>2</v>
      </c>
      <c r="AG19" s="9"/>
      <c r="AH19" s="5" t="s">
        <v>1</v>
      </c>
      <c r="AI19" s="5" t="s">
        <v>2</v>
      </c>
      <c r="AJ19" s="9"/>
      <c r="AK19" s="5" t="s">
        <v>1</v>
      </c>
      <c r="AL19" s="5" t="s">
        <v>2</v>
      </c>
      <c r="AM19" s="9"/>
      <c r="AN19" s="5" t="s">
        <v>1</v>
      </c>
      <c r="AO19" s="5" t="s">
        <v>2</v>
      </c>
      <c r="AP19" s="9"/>
      <c r="AQ19" s="5" t="s">
        <v>1</v>
      </c>
      <c r="AR19" s="5" t="s">
        <v>2</v>
      </c>
      <c r="AS19" s="9"/>
      <c r="AT19" s="5" t="s">
        <v>1</v>
      </c>
      <c r="AU19" s="5" t="s">
        <v>2</v>
      </c>
      <c r="AV19" s="9"/>
      <c r="AW19" s="5" t="s">
        <v>1</v>
      </c>
      <c r="AX19" s="5" t="s">
        <v>2</v>
      </c>
      <c r="AY19" s="9"/>
      <c r="AZ19" s="5" t="s">
        <v>1</v>
      </c>
      <c r="BA19" s="5" t="s">
        <v>2</v>
      </c>
      <c r="BB19" s="9"/>
      <c r="BC19" s="5" t="s">
        <v>1</v>
      </c>
      <c r="BD19" s="5" t="s">
        <v>2</v>
      </c>
      <c r="BE19" s="9"/>
      <c r="BF19" s="5" t="s">
        <v>1</v>
      </c>
      <c r="BG19" s="5" t="s">
        <v>2</v>
      </c>
      <c r="BH19" s="9"/>
      <c r="BI19" s="5" t="s">
        <v>1</v>
      </c>
      <c r="BJ19" s="5" t="s">
        <v>2</v>
      </c>
      <c r="BK19" s="9"/>
      <c r="BL19" s="5" t="s">
        <v>1</v>
      </c>
      <c r="BM19" s="5" t="s">
        <v>2</v>
      </c>
      <c r="BN19" s="9"/>
      <c r="BO19" s="5" t="s">
        <v>1</v>
      </c>
      <c r="BP19" s="5" t="s">
        <v>2</v>
      </c>
      <c r="BQ19" s="9"/>
      <c r="BR19" s="5" t="s">
        <v>1</v>
      </c>
      <c r="BS19" s="5" t="s">
        <v>2</v>
      </c>
      <c r="BT19" s="9"/>
      <c r="BU19" s="5" t="s">
        <v>1</v>
      </c>
      <c r="BV19" s="5" t="s">
        <v>2</v>
      </c>
      <c r="BW19" s="9"/>
      <c r="BX19" s="5" t="s">
        <v>1</v>
      </c>
      <c r="BY19" s="5" t="s">
        <v>2</v>
      </c>
      <c r="BZ19" s="9"/>
      <c r="CA19" s="5" t="s">
        <v>1</v>
      </c>
      <c r="CB19" s="5" t="s">
        <v>2</v>
      </c>
      <c r="CC19" s="9"/>
      <c r="CD19" s="5" t="s">
        <v>1</v>
      </c>
      <c r="CE19" s="5" t="s">
        <v>2</v>
      </c>
      <c r="CF19" s="9"/>
      <c r="CG19" s="5" t="s">
        <v>1</v>
      </c>
      <c r="CH19" s="5" t="s">
        <v>2</v>
      </c>
      <c r="CI19" s="9"/>
      <c r="CJ19" s="5" t="s">
        <v>1</v>
      </c>
      <c r="CK19" s="5" t="s">
        <v>2</v>
      </c>
      <c r="CL19" s="9"/>
      <c r="CM19" s="5" t="s">
        <v>1</v>
      </c>
      <c r="CN19" s="5" t="s">
        <v>2</v>
      </c>
      <c r="CO19" s="9"/>
      <c r="CP19" s="5" t="s">
        <v>1</v>
      </c>
      <c r="CQ19" s="5" t="s">
        <v>2</v>
      </c>
      <c r="CR19" s="9"/>
      <c r="CS19" s="5" t="s">
        <v>1</v>
      </c>
      <c r="CT19" s="5" t="s">
        <v>2</v>
      </c>
      <c r="CU19" s="9"/>
      <c r="CV19" s="5" t="s">
        <v>1</v>
      </c>
      <c r="CW19" s="5" t="s">
        <v>2</v>
      </c>
    </row>
    <row r="20" spans="2:104" ht="20.100000000000001" customHeight="1" x14ac:dyDescent="0.25">
      <c r="B20" s="192" t="s">
        <v>3</v>
      </c>
      <c r="C20" s="192"/>
      <c r="D20" s="192"/>
      <c r="E20" s="192"/>
      <c r="F20" s="37"/>
      <c r="G20" s="6">
        <f>(100000*12%)*G7/1000</f>
        <v>63.305667418523605</v>
      </c>
      <c r="H20" s="16">
        <f>+G20/G31</f>
        <v>2.2548557817429333E-2</v>
      </c>
      <c r="I20" s="6"/>
      <c r="J20" s="6">
        <f>(100000*12%)*J7/1000</f>
        <v>63.762721676151862</v>
      </c>
      <c r="K20" s="16" t="e">
        <f>+J20/J31</f>
        <v>#REF!</v>
      </c>
      <c r="L20" s="6"/>
      <c r="M20" s="6">
        <f>(100000*12%)*M7/1000</f>
        <v>64.223075774109361</v>
      </c>
      <c r="N20" s="16" t="e">
        <f>+M20/M31</f>
        <v>#REF!</v>
      </c>
      <c r="O20" s="6"/>
      <c r="P20" s="6">
        <f>(100000*12%)*P7/1000</f>
        <v>64.686753536583282</v>
      </c>
      <c r="Q20" s="16" t="e">
        <f>+P20/P31</f>
        <v>#REF!</v>
      </c>
      <c r="R20" s="6"/>
      <c r="S20" s="6">
        <f>(100000*12%)*S7/1000</f>
        <v>65.153778959766711</v>
      </c>
      <c r="T20" s="16" t="e">
        <f>+S20/S31</f>
        <v>#REF!</v>
      </c>
      <c r="U20" s="6"/>
      <c r="V20" s="6">
        <f>(100000*12%)*V7/1000</f>
        <v>65.624176213100441</v>
      </c>
      <c r="W20" s="16" t="e">
        <f>+V20/V31</f>
        <v>#REF!</v>
      </c>
      <c r="X20" s="6"/>
      <c r="Y20" s="6">
        <f>(100000*12%)*Y7/1000</f>
        <v>66.097969640523786</v>
      </c>
      <c r="Z20" s="16" t="e">
        <f>+Y20/Y31</f>
        <v>#REF!</v>
      </c>
      <c r="AA20" s="6"/>
      <c r="AB20" s="6">
        <f>(100000*12%)*AB7/1000</f>
        <v>66.575183761734436</v>
      </c>
      <c r="AC20" s="16" t="e">
        <f>+AB20/AB31</f>
        <v>#REF!</v>
      </c>
      <c r="AD20" s="6"/>
      <c r="AE20" s="6">
        <f>(100000*12%)*AE7/1000</f>
        <v>67.055843273457413</v>
      </c>
      <c r="AF20" s="16" t="e">
        <f>+AE20/AE31</f>
        <v>#REF!</v>
      </c>
      <c r="AG20" s="6"/>
      <c r="AH20" s="6">
        <f>(100000*12%)*AH7/1000</f>
        <v>67.539973050723148</v>
      </c>
      <c r="AI20" s="16" t="e">
        <f>+AH20/AH31</f>
        <v>#REF!</v>
      </c>
      <c r="AJ20" s="6"/>
      <c r="AK20" s="6">
        <f>(100000*12%)*AK7/1000</f>
        <v>68.027598148154752</v>
      </c>
      <c r="AL20" s="16" t="e">
        <f>+AK20/AK31</f>
        <v>#REF!</v>
      </c>
      <c r="AM20" s="6"/>
      <c r="AN20" s="6">
        <f>(100000*12%)*AN7/1000</f>
        <v>68.518743801264804</v>
      </c>
      <c r="AO20" s="16" t="e">
        <f>+AN20/AN31</f>
        <v>#REF!</v>
      </c>
      <c r="AP20" s="6"/>
      <c r="AQ20" s="6">
        <f>(100000*12%)*AQ7/1000</f>
        <v>69.013435427761181</v>
      </c>
      <c r="AR20" s="16" t="e">
        <f>+AQ20/AQ31</f>
        <v>#REF!</v>
      </c>
      <c r="AS20" s="6"/>
      <c r="AT20" s="6">
        <f>(100000*12%)*AT7/1000</f>
        <v>69.511698628862547</v>
      </c>
      <c r="AU20" s="16" t="e">
        <f>+AT20/AT31</f>
        <v>#REF!</v>
      </c>
      <c r="AV20" s="6"/>
      <c r="AW20" s="6">
        <f>(100000*12%)*AW7/1000</f>
        <v>70.013559190623226</v>
      </c>
      <c r="AX20" s="16" t="e">
        <f>+AW20/AW31</f>
        <v>#REF!</v>
      </c>
      <c r="AY20" s="6"/>
      <c r="AZ20" s="6">
        <f>(100000*12%)*AZ7/1000</f>
        <v>70.519043085267697</v>
      </c>
      <c r="BA20" s="16" t="e">
        <f>+AZ20/AZ31</f>
        <v>#REF!</v>
      </c>
      <c r="BB20" s="6"/>
      <c r="BC20" s="6">
        <f>(100000*12%)*BC7/1000</f>
        <v>71.028176472534724</v>
      </c>
      <c r="BD20" s="16" t="e">
        <f>+BC20/BC31</f>
        <v>#REF!</v>
      </c>
      <c r="BE20" s="6"/>
      <c r="BF20" s="6">
        <f>(100000*12%)*BF7/1000</f>
        <v>71.540985701031133</v>
      </c>
      <c r="BG20" s="16" t="e">
        <f>+BF20/BF31</f>
        <v>#REF!</v>
      </c>
      <c r="BH20" s="6"/>
      <c r="BI20" s="6">
        <f>(100000*12%)*BI7/1000</f>
        <v>72.057497309595448</v>
      </c>
      <c r="BJ20" s="16" t="e">
        <f>+BI20/BI31</f>
        <v>#REF!</v>
      </c>
      <c r="BK20" s="6"/>
      <c r="BL20" s="6">
        <f>(100000*12%)*BL7/1000</f>
        <v>72.577738028671277</v>
      </c>
      <c r="BM20" s="16" t="e">
        <f>+BL20/BL31</f>
        <v>#REF!</v>
      </c>
      <c r="BN20" s="6"/>
      <c r="BO20" s="6">
        <f>(100000*12%)*BO7/1000</f>
        <v>73.101734781690681</v>
      </c>
      <c r="BP20" s="16" t="e">
        <f>+BO20/BO31</f>
        <v>#REF!</v>
      </c>
      <c r="BQ20" s="6"/>
      <c r="BR20" s="6">
        <f>(100000*12%)*BR7/1000</f>
        <v>73.629514686467544</v>
      </c>
      <c r="BS20" s="16" t="e">
        <f>+BR20/BR31</f>
        <v>#REF!</v>
      </c>
      <c r="BT20" s="6"/>
      <c r="BU20" s="6">
        <f>(100000*12%)*BU7/1000</f>
        <v>74.161105056600903</v>
      </c>
      <c r="BV20" s="16" t="e">
        <f>+BU20/BU31</f>
        <v>#REF!</v>
      </c>
      <c r="BW20" s="6"/>
      <c r="BX20" s="6">
        <f>(100000*12%)*BX7/1000</f>
        <v>74.696533402888576</v>
      </c>
      <c r="BY20" s="16" t="e">
        <f>+BX20/BX31</f>
        <v>#REF!</v>
      </c>
      <c r="BZ20" s="6"/>
      <c r="CA20" s="6">
        <f>(100000*12%)*CA7/1000</f>
        <v>75.23582743475076</v>
      </c>
      <c r="CB20" s="16" t="e">
        <f>+CA20/CA31</f>
        <v>#REF!</v>
      </c>
      <c r="CC20" s="6"/>
      <c r="CD20" s="6">
        <f>(100000*12%)*CD7/1000</f>
        <v>75.779015061664182</v>
      </c>
      <c r="CE20" s="16" t="e">
        <f>+CD20/CD31</f>
        <v>#REF!</v>
      </c>
      <c r="CF20" s="6"/>
      <c r="CG20" s="6">
        <f>(100000*12%)*CG7/1000</f>
        <v>76.326124394606381</v>
      </c>
      <c r="CH20" s="16" t="e">
        <f>+CG20/CG31</f>
        <v>#REF!</v>
      </c>
      <c r="CI20" s="6"/>
      <c r="CJ20" s="6">
        <f>(100000*12%)*CJ7/1000</f>
        <v>76.877183747510571</v>
      </c>
      <c r="CK20" s="16" t="e">
        <f>+CJ20/CJ31</f>
        <v>#REF!</v>
      </c>
      <c r="CL20" s="6"/>
      <c r="CM20" s="6">
        <f>(100000*12%)*CM7/1000</f>
        <v>77.432221638730837</v>
      </c>
      <c r="CN20" s="16" t="e">
        <f>+CM20/CM31</f>
        <v>#REF!</v>
      </c>
      <c r="CO20" s="6"/>
      <c r="CP20" s="6">
        <f>(100000*12%)*CP7/1000</f>
        <v>77.991266792518161</v>
      </c>
      <c r="CQ20" s="16" t="e">
        <f>+CP20/CP31</f>
        <v>#REF!</v>
      </c>
      <c r="CR20" s="6"/>
      <c r="CS20" s="6">
        <f>(100000*12%)*CS7/1000</f>
        <v>78.554348140506789</v>
      </c>
      <c r="CT20" s="16" t="e">
        <f>+CS20/CS31</f>
        <v>#REF!</v>
      </c>
      <c r="CU20" s="6"/>
      <c r="CV20" s="6">
        <f>(100000*12%)*CV7/1000</f>
        <v>79.121494823211634</v>
      </c>
      <c r="CW20" s="16" t="e">
        <f>+CV20/CV31</f>
        <v>#REF!</v>
      </c>
      <c r="CY20" s="23"/>
      <c r="CZ20" s="41"/>
    </row>
    <row r="21" spans="2:104" s="23" customFormat="1" ht="20.100000000000001" customHeight="1" x14ac:dyDescent="0.25">
      <c r="B21" s="185" t="s">
        <v>4</v>
      </c>
      <c r="C21" s="185"/>
      <c r="D21" s="185"/>
      <c r="E21" s="185"/>
      <c r="F21" s="61"/>
      <c r="G21" s="59">
        <f>50*4*G8*G6/1000000</f>
        <v>41.030039859439164</v>
      </c>
      <c r="H21" s="60">
        <f>+G21/G31</f>
        <v>1.4614303327782064E-2</v>
      </c>
      <c r="I21" s="62"/>
      <c r="J21" s="59">
        <f>50*J13*J8*J6/1000000</f>
        <v>41.326268541216351</v>
      </c>
      <c r="K21" s="60" t="e">
        <f>+J21/J31</f>
        <v>#REF!</v>
      </c>
      <c r="L21" s="62"/>
      <c r="M21" s="59">
        <f>50*M13*M8*M6/1000000</f>
        <v>41.73867603328182</v>
      </c>
      <c r="N21" s="60" t="e">
        <f>+M21/M31</f>
        <v>#REF!</v>
      </c>
      <c r="O21" s="62"/>
      <c r="P21" s="59">
        <f>50*P13*P8*P6/1000000</f>
        <v>41.925157481352514</v>
      </c>
      <c r="Q21" s="60" t="e">
        <f>+P21/P31</f>
        <v>#REF!</v>
      </c>
      <c r="R21" s="62"/>
      <c r="S21" s="59">
        <f>50*S13*S8*S6/1000000</f>
        <v>42.227848733336387</v>
      </c>
      <c r="T21" s="60" t="e">
        <f>+S21/S31</f>
        <v>#REF!</v>
      </c>
      <c r="U21" s="62"/>
      <c r="V21" s="59">
        <f>50*V13*V8*V6/1000000</f>
        <v>42.532725355621338</v>
      </c>
      <c r="W21" s="60" t="e">
        <f>+V21/V31</f>
        <v>#REF!</v>
      </c>
      <c r="X21" s="62"/>
      <c r="Y21" s="59">
        <f>50*Y13*Y8*Y6/1000000</f>
        <v>42.957172449777126</v>
      </c>
      <c r="Z21" s="60" t="e">
        <f>+Y21/Y31</f>
        <v>#REF!</v>
      </c>
      <c r="AA21" s="62"/>
      <c r="AB21" s="59">
        <f>50*AB13*AB8*AB6/1000000</f>
        <v>43.149097936753989</v>
      </c>
      <c r="AC21" s="60" t="e">
        <f>+AB21/AB31</f>
        <v>#REF!</v>
      </c>
      <c r="AD21" s="62"/>
      <c r="AE21" s="59">
        <f>50*AE13*AE8*AE6/1000000</f>
        <v>43.460625794037767</v>
      </c>
      <c r="AF21" s="60" t="e">
        <f>+AE21/AE31</f>
        <v>#REF!</v>
      </c>
      <c r="AG21" s="62"/>
      <c r="AH21" s="59">
        <f>50*AH13*AH8*AH6/1000000</f>
        <v>43.774402820145568</v>
      </c>
      <c r="AI21" s="60" t="e">
        <f>+AH21/AH31</f>
        <v>#REF!</v>
      </c>
      <c r="AJ21" s="62"/>
      <c r="AK21" s="59">
        <f>50*AK13*AK8*AK6/1000000</f>
        <v>44.211240994047351</v>
      </c>
      <c r="AL21" s="60" t="e">
        <f>+AK21/AK31</f>
        <v>#REF!</v>
      </c>
      <c r="AM21" s="62"/>
      <c r="AN21" s="59">
        <f>50*AN13*AN8*AN6/1000000</f>
        <v>44.408769450268593</v>
      </c>
      <c r="AO21" s="60" t="e">
        <f>+AN21/AN31</f>
        <v>#REF!</v>
      </c>
      <c r="AP21" s="62"/>
      <c r="AQ21" s="59">
        <f>50*AQ13*AQ8*AQ6/1000000</f>
        <v>44.729391883945652</v>
      </c>
      <c r="AR21" s="60" t="e">
        <f>+AQ21/AQ31</f>
        <v>#REF!</v>
      </c>
      <c r="AS21" s="62"/>
      <c r="AT21" s="59">
        <f>50*AT13*AT8*AT6/1000000</f>
        <v>45.052329147469372</v>
      </c>
      <c r="AU21" s="60" t="e">
        <f>+AT21/AT31</f>
        <v>#REF!</v>
      </c>
      <c r="AV21" s="62"/>
      <c r="AW21" s="59">
        <f>50*AW13*AW8*AW6/1000000</f>
        <v>45.501920139622101</v>
      </c>
      <c r="AX21" s="60" t="e">
        <f>+AW21/AW31</f>
        <v>#REF!</v>
      </c>
      <c r="AY21" s="62"/>
      <c r="AZ21" s="59">
        <f>50*AZ13*AZ8*AZ6/1000000</f>
        <v>45.705215135152585</v>
      </c>
      <c r="BA21" s="60" t="e">
        <f>+AZ21/AZ31</f>
        <v>#REF!</v>
      </c>
      <c r="BB21" s="62"/>
      <c r="BC21" s="59">
        <f>50*BC13*BC8*BC6/1000000</f>
        <v>46.035197647385367</v>
      </c>
      <c r="BD21" s="60" t="e">
        <f>+BC21/BC31</f>
        <v>#REF!</v>
      </c>
      <c r="BE21" s="62"/>
      <c r="BF21" s="59">
        <f>50*BF13*BF8*BF6/1000000</f>
        <v>46.367562567359961</v>
      </c>
      <c r="BG21" s="60" t="e">
        <f>+BF21/BF31</f>
        <v>#REF!</v>
      </c>
      <c r="BH21" s="62"/>
      <c r="BI21" s="59">
        <f>50*BI13*BI8*BI6/1000000</f>
        <v>46.830278676667589</v>
      </c>
      <c r="BJ21" s="60" t="e">
        <f>+BI21/BI31</f>
        <v>#REF!</v>
      </c>
      <c r="BK21" s="62"/>
      <c r="BL21" s="59">
        <f>50*BL13*BL8*BL6/1000000</f>
        <v>47.039508556748494</v>
      </c>
      <c r="BM21" s="60" t="e">
        <f>+BL21/BL31</f>
        <v>#REF!</v>
      </c>
      <c r="BN21" s="62"/>
      <c r="BO21" s="59">
        <f>50*BO13*BO8*BO6/1000000</f>
        <v>47.379124400626509</v>
      </c>
      <c r="BP21" s="60" t="e">
        <f>+BO21/BO31</f>
        <v>#REF!</v>
      </c>
      <c r="BQ21" s="62"/>
      <c r="BR21" s="59">
        <f>50*BR13*BR8*BR6/1000000</f>
        <v>47.721192202974159</v>
      </c>
      <c r="BS21" s="60" t="e">
        <f>+BR21/BR31</f>
        <v>#REF!</v>
      </c>
      <c r="BT21" s="62"/>
      <c r="BU21" s="59">
        <f>50*BU13*BU8*BU6/1000000</f>
        <v>48.197416597034184</v>
      </c>
      <c r="BV21" s="60" t="e">
        <f>+BU21/BU31</f>
        <v>#REF!</v>
      </c>
      <c r="BW21" s="62"/>
      <c r="BX21" s="59">
        <f>50*BX13*BX8*BX6/1000000</f>
        <v>48.412754621486975</v>
      </c>
      <c r="BY21" s="60" t="e">
        <f>+BX21/BX31</f>
        <v>#REF!</v>
      </c>
      <c r="BZ21" s="62"/>
      <c r="CA21" s="59">
        <f>50*CA13*CA8*CA6/1000000</f>
        <v>48.762285027303186</v>
      </c>
      <c r="CB21" s="60" t="e">
        <f>+CA21/CA31</f>
        <v>#REF!</v>
      </c>
      <c r="CC21" s="62"/>
      <c r="CD21" s="59">
        <f>50*CD13*CD8*CD6/1000000</f>
        <v>49.114338972743319</v>
      </c>
      <c r="CE21" s="60" t="e">
        <f>+CD21/CD31</f>
        <v>#REF!</v>
      </c>
      <c r="CF21" s="62"/>
      <c r="CG21" s="59">
        <f>50*CG13*CG8*CG6/1000000</f>
        <v>49.604466005141639</v>
      </c>
      <c r="CH21" s="60" t="e">
        <f>+CG21/CG31</f>
        <v>#REF!</v>
      </c>
      <c r="CI21" s="62"/>
      <c r="CJ21" s="59">
        <f>50*CJ13*CJ8*CJ6/1000000</f>
        <v>49.826090491841612</v>
      </c>
      <c r="CK21" s="60" t="e">
        <f>+CJ21/CJ31</f>
        <v>#REF!</v>
      </c>
      <c r="CL21" s="62"/>
      <c r="CM21" s="59">
        <f>50*CM13*CM8*CM6/1000000</f>
        <v>50.185824899974612</v>
      </c>
      <c r="CN21" s="60" t="e">
        <f>+CM21/CM31</f>
        <v>#REF!</v>
      </c>
      <c r="CO21" s="62"/>
      <c r="CP21" s="59">
        <f>50*CP13*CP8*CP6/1000000</f>
        <v>50.548156518587462</v>
      </c>
      <c r="CQ21" s="60" t="e">
        <f>+CP21/CP31</f>
        <v>#REF!</v>
      </c>
      <c r="CR21" s="62"/>
      <c r="CS21" s="59">
        <f>50*CS13*CS8*CS6/1000000</f>
        <v>51.052592055456032</v>
      </c>
      <c r="CT21" s="60" t="e">
        <f>+CS21/CS31</f>
        <v>#REF!</v>
      </c>
      <c r="CU21" s="62"/>
      <c r="CV21" s="59">
        <f>50*CV13*CV8*CV6/1000000</f>
        <v>51.280686527994476</v>
      </c>
      <c r="CW21" s="60" t="e">
        <f>+CV21/CV31</f>
        <v>#REF!</v>
      </c>
    </row>
    <row r="22" spans="2:104" s="23" customFormat="1" ht="20.100000000000001" customHeight="1" x14ac:dyDescent="0.25">
      <c r="B22" s="185" t="s">
        <v>5</v>
      </c>
      <c r="C22" s="185"/>
      <c r="D22" s="185"/>
      <c r="E22" s="185"/>
      <c r="F22" s="61"/>
      <c r="G22" s="63">
        <f>650*4*G8*G6/1000000</f>
        <v>533.39051817270911</v>
      </c>
      <c r="H22" s="60">
        <f>+G22/G31</f>
        <v>0.1899859432611668</v>
      </c>
      <c r="I22" s="62"/>
      <c r="J22" s="63">
        <f>650*J13*J8*J6/1000000</f>
        <v>537.24149103581249</v>
      </c>
      <c r="K22" s="60" t="e">
        <f>+J22/J31</f>
        <v>#REF!</v>
      </c>
      <c r="L22" s="62"/>
      <c r="M22" s="63">
        <f>650*M13*M8*M6/1000000</f>
        <v>542.60278843266371</v>
      </c>
      <c r="N22" s="60" t="e">
        <f>+M22/M31</f>
        <v>#REF!</v>
      </c>
      <c r="O22" s="62"/>
      <c r="P22" s="63">
        <f>650*P13*P8*P6/1000000</f>
        <v>545.02704725758281</v>
      </c>
      <c r="Q22" s="60" t="e">
        <f>+P22/P31</f>
        <v>#REF!</v>
      </c>
      <c r="R22" s="62"/>
      <c r="S22" s="63">
        <f>650*S13*S8*S6/1000000</f>
        <v>548.96203353337307</v>
      </c>
      <c r="T22" s="60" t="e">
        <f>+S22/S31</f>
        <v>#REF!</v>
      </c>
      <c r="U22" s="62"/>
      <c r="V22" s="63">
        <f>650*V13*V8*V6/1000000</f>
        <v>552.92542962307743</v>
      </c>
      <c r="W22" s="60" t="e">
        <f>+V22/V31</f>
        <v>#REF!</v>
      </c>
      <c r="X22" s="62"/>
      <c r="Y22" s="63">
        <f>650*Y13*Y8*Y6/1000000</f>
        <v>558.44324184710263</v>
      </c>
      <c r="Z22" s="60" t="e">
        <f>+Y22/Y31</f>
        <v>#REF!</v>
      </c>
      <c r="AA22" s="62"/>
      <c r="AB22" s="63">
        <f>650*AB13*AB8*AB6/1000000</f>
        <v>560.93827317780188</v>
      </c>
      <c r="AC22" s="60" t="e">
        <f>+AB22/AB31</f>
        <v>#REF!</v>
      </c>
      <c r="AD22" s="62"/>
      <c r="AE22" s="63">
        <f>650*AE13*AE8*AE6/1000000</f>
        <v>564.98813532249108</v>
      </c>
      <c r="AF22" s="60" t="e">
        <f>+AE22/AE31</f>
        <v>#REF!</v>
      </c>
      <c r="AG22" s="62"/>
      <c r="AH22" s="63">
        <f>650*AH13*AH8*AH6/1000000</f>
        <v>569.06723666189237</v>
      </c>
      <c r="AI22" s="60" t="e">
        <f>+AH22/AH31</f>
        <v>#REF!</v>
      </c>
      <c r="AJ22" s="62"/>
      <c r="AK22" s="63">
        <f>650*AK13*AK8*AK6/1000000</f>
        <v>574.74613292261563</v>
      </c>
      <c r="AL22" s="60" t="e">
        <f>+AK22/AK31</f>
        <v>#REF!</v>
      </c>
      <c r="AM22" s="62"/>
      <c r="AN22" s="63">
        <f>650*AN13*AN8*AN6/1000000</f>
        <v>577.31400285349173</v>
      </c>
      <c r="AO22" s="60" t="e">
        <f>+AN22/AN31</f>
        <v>#REF!</v>
      </c>
      <c r="AP22" s="62"/>
      <c r="AQ22" s="63">
        <f>650*AQ13*AQ8*AQ6/1000000</f>
        <v>581.48209449129354</v>
      </c>
      <c r="AR22" s="60" t="e">
        <f>+AQ22/AQ31</f>
        <v>#REF!</v>
      </c>
      <c r="AS22" s="62"/>
      <c r="AT22" s="63">
        <f>650*AT13*AT8*AT6/1000000</f>
        <v>585.68027891710187</v>
      </c>
      <c r="AU22" s="60" t="e">
        <f>+AT22/AT31</f>
        <v>#REF!</v>
      </c>
      <c r="AV22" s="62"/>
      <c r="AW22" s="63">
        <f>650*AW13*AW8*AW6/1000000</f>
        <v>591.52496181508729</v>
      </c>
      <c r="AX22" s="60" t="e">
        <f>+AW22/AW31</f>
        <v>#REF!</v>
      </c>
      <c r="AY22" s="62"/>
      <c r="AZ22" s="63">
        <f>650*AZ13*AZ8*AZ6/1000000</f>
        <v>594.16779675698365</v>
      </c>
      <c r="BA22" s="60" t="e">
        <f>+AZ22/AZ31</f>
        <v>#REF!</v>
      </c>
      <c r="BB22" s="62"/>
      <c r="BC22" s="63">
        <f>650*BC13*BC8*BC6/1000000</f>
        <v>598.45756941600973</v>
      </c>
      <c r="BD22" s="60" t="e">
        <f>+BC22/BC31</f>
        <v>#REF!</v>
      </c>
      <c r="BE22" s="62"/>
      <c r="BF22" s="63">
        <f>650*BF13*BF8*BF6/1000000</f>
        <v>602.77831337567955</v>
      </c>
      <c r="BG22" s="60" t="e">
        <f>+BF22/BF31</f>
        <v>#REF!</v>
      </c>
      <c r="BH22" s="62"/>
      <c r="BI22" s="63">
        <f>650*BI13*BI8*BI6/1000000</f>
        <v>608.79362279667862</v>
      </c>
      <c r="BJ22" s="60" t="e">
        <f>+BI22/BI31</f>
        <v>#REF!</v>
      </c>
      <c r="BK22" s="62"/>
      <c r="BL22" s="63">
        <f>650*BL13*BL8*BL6/1000000</f>
        <v>611.5136112377304</v>
      </c>
      <c r="BM22" s="60" t="e">
        <f>+BL22/BL31</f>
        <v>#REF!</v>
      </c>
      <c r="BN22" s="62"/>
      <c r="BO22" s="63">
        <f>650*BO13*BO8*BO6/1000000</f>
        <v>615.92861720814471</v>
      </c>
      <c r="BP22" s="60" t="e">
        <f>+BO22/BO31</f>
        <v>#REF!</v>
      </c>
      <c r="BQ22" s="62"/>
      <c r="BR22" s="63">
        <f>650*BR13*BR8*BR6/1000000</f>
        <v>620.37549863866411</v>
      </c>
      <c r="BS22" s="60" t="e">
        <f>+BR22/BR31</f>
        <v>#REF!</v>
      </c>
      <c r="BT22" s="62"/>
      <c r="BU22" s="63">
        <f>650*BU13*BU8*BU6/1000000</f>
        <v>626.56641576144443</v>
      </c>
      <c r="BV22" s="60" t="e">
        <f>+BU22/BU31</f>
        <v>#REF!</v>
      </c>
      <c r="BW22" s="62"/>
      <c r="BX22" s="63">
        <f>650*BX13*BX8*BX6/1000000</f>
        <v>629.36581007933069</v>
      </c>
      <c r="BY22" s="60" t="e">
        <f>+BX22/BX31</f>
        <v>#REF!</v>
      </c>
      <c r="BZ22" s="62"/>
      <c r="CA22" s="63">
        <f>650*CA13*CA8*CA6/1000000</f>
        <v>633.90970535494148</v>
      </c>
      <c r="CB22" s="60" t="e">
        <f>+CA22/CA31</f>
        <v>#REF!</v>
      </c>
      <c r="CC22" s="62"/>
      <c r="CD22" s="63">
        <f>650*CD13*CD8*CD6/1000000</f>
        <v>638.48640664566312</v>
      </c>
      <c r="CE22" s="60" t="e">
        <f>+CD22/CD31</f>
        <v>#REF!</v>
      </c>
      <c r="CF22" s="62"/>
      <c r="CG22" s="63">
        <f>650*CG13*CG8*CG6/1000000</f>
        <v>644.85805806684141</v>
      </c>
      <c r="CH22" s="60" t="e">
        <f>+CG22/CG31</f>
        <v>#REF!</v>
      </c>
      <c r="CI22" s="62"/>
      <c r="CJ22" s="63">
        <f>650*CJ13*CJ8*CJ6/1000000</f>
        <v>647.73917639394108</v>
      </c>
      <c r="CK22" s="60" t="e">
        <f>+CJ22/CJ31</f>
        <v>#REF!</v>
      </c>
      <c r="CL22" s="62"/>
      <c r="CM22" s="63">
        <f>650*CM13*CM8*CM6/1000000</f>
        <v>652.41572369967002</v>
      </c>
      <c r="CN22" s="60" t="e">
        <f>+CM22/CM31</f>
        <v>#REF!</v>
      </c>
      <c r="CO22" s="62"/>
      <c r="CP22" s="63">
        <f>650*CP13*CP8*CP6/1000000</f>
        <v>657.126034741637</v>
      </c>
      <c r="CQ22" s="60" t="e">
        <f>+CP22/CP31</f>
        <v>#REF!</v>
      </c>
      <c r="CR22" s="62"/>
      <c r="CS22" s="63">
        <f>650*CS13*CS8*CS6/1000000</f>
        <v>663.68369672092854</v>
      </c>
      <c r="CT22" s="60" t="e">
        <f>+CS22/CS31</f>
        <v>#REF!</v>
      </c>
      <c r="CU22" s="62"/>
      <c r="CV22" s="63">
        <f>650*CV13*CV8*CV6/1000000</f>
        <v>666.64892486392819</v>
      </c>
      <c r="CW22" s="60" t="e">
        <f>+CV22/CV31</f>
        <v>#REF!</v>
      </c>
    </row>
    <row r="23" spans="2:104" s="142" customFormat="1" ht="20.100000000000001" customHeight="1" x14ac:dyDescent="0.25">
      <c r="B23" s="211" t="s">
        <v>6</v>
      </c>
      <c r="C23" s="211"/>
      <c r="D23" s="211"/>
      <c r="E23" s="211"/>
      <c r="F23" s="145"/>
      <c r="G23" s="146">
        <f>26.7</f>
        <v>26.7</v>
      </c>
      <c r="H23" s="147">
        <f>+G23/G31</f>
        <v>9.5101515910912086E-3</v>
      </c>
      <c r="I23" s="148"/>
      <c r="J23" s="146">
        <f>23.3+'Costos y Préstamos'!AN25</f>
        <v>61.7</v>
      </c>
      <c r="K23" s="147" t="e">
        <f>+J23/J31</f>
        <v>#REF!</v>
      </c>
      <c r="L23" s="148"/>
      <c r="M23" s="146">
        <f>17.2+'Costos y Préstamos'!AN26</f>
        <v>121.3</v>
      </c>
      <c r="N23" s="147" t="e">
        <f>+M23/M31</f>
        <v>#REF!</v>
      </c>
      <c r="O23" s="148"/>
      <c r="P23" s="146">
        <f>17.2+'Costos y Préstamos'!AN27</f>
        <v>233.09999999999997</v>
      </c>
      <c r="Q23" s="147" t="e">
        <f>+P23/P31</f>
        <v>#REF!</v>
      </c>
      <c r="R23" s="148"/>
      <c r="S23" s="146">
        <f>17.2+'Costos y Préstamos'!AN28</f>
        <v>377.09999999999997</v>
      </c>
      <c r="T23" s="147" t="e">
        <f>+S23/S31</f>
        <v>#REF!</v>
      </c>
      <c r="U23" s="148"/>
      <c r="V23" s="146">
        <f>17.2+'Costos y Préstamos'!AN29</f>
        <v>522.6</v>
      </c>
      <c r="W23" s="147" t="e">
        <f>+V23/V31</f>
        <v>#REF!</v>
      </c>
      <c r="X23" s="148"/>
      <c r="Y23" s="146">
        <f>17.2+'Costos y Préstamos'!AN30</f>
        <v>660.40000000000009</v>
      </c>
      <c r="Z23" s="147" t="e">
        <f>+Y23/Y31</f>
        <v>#REF!</v>
      </c>
      <c r="AA23" s="148"/>
      <c r="AB23" s="146">
        <f>17.2+'Costos y Préstamos'!AN31</f>
        <v>798.2</v>
      </c>
      <c r="AC23" s="147" t="e">
        <f>+AB23/AB31</f>
        <v>#REF!</v>
      </c>
      <c r="AD23" s="148"/>
      <c r="AE23" s="146">
        <f>17.2+'Costos y Préstamos'!AN32</f>
        <v>821.2</v>
      </c>
      <c r="AF23" s="147" t="e">
        <f>+AE23/AE31</f>
        <v>#REF!</v>
      </c>
      <c r="AG23" s="148"/>
      <c r="AH23" s="146">
        <f>17.2+'Costos y Préstamos'!AN33</f>
        <v>821.2</v>
      </c>
      <c r="AI23" s="147" t="e">
        <f>+AH23/AH31</f>
        <v>#REF!</v>
      </c>
      <c r="AJ23" s="148"/>
      <c r="AK23" s="146">
        <f>17.2+'Costos y Préstamos'!AN34</f>
        <v>821.2</v>
      </c>
      <c r="AL23" s="147" t="e">
        <f>+AK23/AK31</f>
        <v>#REF!</v>
      </c>
      <c r="AM23" s="148"/>
      <c r="AN23" s="146">
        <f>17.2+'Costos y Préstamos'!AN35</f>
        <v>821.2</v>
      </c>
      <c r="AO23" s="147" t="e">
        <f>+AN23/AN31</f>
        <v>#REF!</v>
      </c>
      <c r="AP23" s="148"/>
      <c r="AQ23" s="146">
        <f>17.2+'Costos y Préstamos'!AN36</f>
        <v>821.2</v>
      </c>
      <c r="AR23" s="147" t="e">
        <f>+AQ23/AQ31</f>
        <v>#REF!</v>
      </c>
      <c r="AS23" s="148"/>
      <c r="AT23" s="146">
        <f>'Costos y Préstamos'!AN37</f>
        <v>804</v>
      </c>
      <c r="AU23" s="147" t="e">
        <f>+AT23/AT31</f>
        <v>#REF!</v>
      </c>
      <c r="AV23" s="148"/>
      <c r="AW23" s="146">
        <f>'Costos y Préstamos'!AN38</f>
        <v>804</v>
      </c>
      <c r="AX23" s="147" t="e">
        <f>+AW23/AW31</f>
        <v>#REF!</v>
      </c>
      <c r="AY23" s="148"/>
      <c r="AZ23" s="146">
        <f>'Costos y Préstamos'!AN39</f>
        <v>804</v>
      </c>
      <c r="BA23" s="147" t="e">
        <f>+AZ23/AZ31</f>
        <v>#REF!</v>
      </c>
      <c r="BB23" s="148"/>
      <c r="BC23" s="146">
        <f>'Costos y Préstamos'!AN40</f>
        <v>804</v>
      </c>
      <c r="BD23" s="147" t="e">
        <f>+BC23/BC31</f>
        <v>#REF!</v>
      </c>
      <c r="BE23" s="148"/>
      <c r="BF23" s="146">
        <f>'Costos y Préstamos'!AN41</f>
        <v>804</v>
      </c>
      <c r="BG23" s="147" t="e">
        <f>+BF23/BF31</f>
        <v>#REF!</v>
      </c>
      <c r="BH23" s="148"/>
      <c r="BI23" s="146">
        <f>'Costos y Préstamos'!AN42</f>
        <v>804</v>
      </c>
      <c r="BJ23" s="147" t="e">
        <f>+BI23/BI31</f>
        <v>#REF!</v>
      </c>
      <c r="BK23" s="148"/>
      <c r="BL23" s="146">
        <f>'Costos y Préstamos'!AN43</f>
        <v>804</v>
      </c>
      <c r="BM23" s="147" t="e">
        <f>+BL23/BL31</f>
        <v>#REF!</v>
      </c>
      <c r="BN23" s="148"/>
      <c r="BO23" s="146">
        <f>'Costos y Préstamos'!AN44</f>
        <v>804</v>
      </c>
      <c r="BP23" s="147" t="e">
        <f>+BO23/BO31</f>
        <v>#REF!</v>
      </c>
      <c r="BQ23" s="148"/>
      <c r="BR23" s="146">
        <f>'Costos y Préstamos'!AN45</f>
        <v>804</v>
      </c>
      <c r="BS23" s="147" t="e">
        <f>+BR23/BR31</f>
        <v>#REF!</v>
      </c>
      <c r="BT23" s="148"/>
      <c r="BU23" s="146">
        <f>'Costos y Préstamos'!AN46</f>
        <v>804</v>
      </c>
      <c r="BV23" s="147" t="e">
        <f>+BU23/BU31</f>
        <v>#REF!</v>
      </c>
      <c r="BW23" s="148"/>
      <c r="BX23" s="146">
        <f>'Costos y Préstamos'!AN47</f>
        <v>804</v>
      </c>
      <c r="BY23" s="147" t="e">
        <f>+BX23/BX31</f>
        <v>#REF!</v>
      </c>
      <c r="BZ23" s="148"/>
      <c r="CA23" s="146">
        <f>'Costos y Préstamos'!AN48</f>
        <v>804</v>
      </c>
      <c r="CB23" s="147" t="e">
        <f>+CA23/CA31</f>
        <v>#REF!</v>
      </c>
      <c r="CC23" s="148"/>
      <c r="CD23" s="146">
        <f>'Costos y Préstamos'!AN49</f>
        <v>804</v>
      </c>
      <c r="CE23" s="147" t="e">
        <f>+CD23/CD31</f>
        <v>#REF!</v>
      </c>
      <c r="CF23" s="148"/>
      <c r="CG23" s="146">
        <f>'Costos y Préstamos'!AN50</f>
        <v>804</v>
      </c>
      <c r="CH23" s="147" t="e">
        <f>+CG23/CG31</f>
        <v>#REF!</v>
      </c>
      <c r="CI23" s="148"/>
      <c r="CJ23" s="146">
        <f>'Costos y Préstamos'!AN51</f>
        <v>804</v>
      </c>
      <c r="CK23" s="147" t="e">
        <f>+CJ23/CJ31</f>
        <v>#REF!</v>
      </c>
      <c r="CL23" s="148"/>
      <c r="CM23" s="146">
        <f>'Costos y Préstamos'!AN52</f>
        <v>804</v>
      </c>
      <c r="CN23" s="147" t="e">
        <f>+CM23/CM31</f>
        <v>#REF!</v>
      </c>
      <c r="CO23" s="148"/>
      <c r="CP23" s="146">
        <f>'Costos y Préstamos'!AN53</f>
        <v>804</v>
      </c>
      <c r="CQ23" s="147" t="e">
        <f>+CP23/CP31</f>
        <v>#REF!</v>
      </c>
      <c r="CR23" s="148"/>
      <c r="CS23" s="146">
        <f>'Costos y Préstamos'!AN54</f>
        <v>804</v>
      </c>
      <c r="CT23" s="147" t="e">
        <f>+CS23/CS31</f>
        <v>#REF!</v>
      </c>
      <c r="CU23" s="148"/>
      <c r="CV23" s="146">
        <f>'Costos y Préstamos'!AN55</f>
        <v>765.59999999999991</v>
      </c>
      <c r="CW23" s="147" t="e">
        <f>+CV23/CV31</f>
        <v>#REF!</v>
      </c>
    </row>
    <row r="24" spans="2:104" s="23" customFormat="1" ht="20.45" customHeight="1" x14ac:dyDescent="0.25">
      <c r="B24" s="185" t="s">
        <v>22</v>
      </c>
      <c r="C24" s="185"/>
      <c r="D24" s="185"/>
      <c r="E24" s="185"/>
      <c r="F24" s="61"/>
      <c r="G24" s="63">
        <v>870.4</v>
      </c>
      <c r="H24" s="60">
        <f>+G24/G31</f>
        <v>0.31002381816051638</v>
      </c>
      <c r="I24" s="62"/>
      <c r="J24" s="63">
        <v>950</v>
      </c>
      <c r="K24" s="60" t="e">
        <f>+J24/J31</f>
        <v>#REF!</v>
      </c>
      <c r="L24" s="62"/>
      <c r="M24" s="63">
        <v>950</v>
      </c>
      <c r="N24" s="60" t="e">
        <f>+M24/M31</f>
        <v>#REF!</v>
      </c>
      <c r="O24" s="62"/>
      <c r="P24" s="63">
        <v>950</v>
      </c>
      <c r="Q24" s="60" t="e">
        <f>+P24/P31</f>
        <v>#REF!</v>
      </c>
      <c r="R24" s="62"/>
      <c r="S24" s="63">
        <v>950</v>
      </c>
      <c r="T24" s="60" t="e">
        <f>+S24/S31</f>
        <v>#REF!</v>
      </c>
      <c r="U24" s="62"/>
      <c r="V24" s="63">
        <v>950</v>
      </c>
      <c r="W24" s="60" t="e">
        <f>+V24/V31</f>
        <v>#REF!</v>
      </c>
      <c r="X24" s="62"/>
      <c r="Y24" s="63">
        <v>950</v>
      </c>
      <c r="Z24" s="60" t="e">
        <f>+Y24/Y31</f>
        <v>#REF!</v>
      </c>
      <c r="AA24" s="62"/>
      <c r="AB24" s="63">
        <v>950</v>
      </c>
      <c r="AC24" s="60" t="e">
        <f>+AB24/AB31</f>
        <v>#REF!</v>
      </c>
      <c r="AD24" s="62"/>
      <c r="AE24" s="63">
        <v>950</v>
      </c>
      <c r="AF24" s="60" t="e">
        <f>+AE24/AE31</f>
        <v>#REF!</v>
      </c>
      <c r="AG24" s="62"/>
      <c r="AH24" s="63">
        <v>950</v>
      </c>
      <c r="AI24" s="60" t="e">
        <f>+AH24/AH31</f>
        <v>#REF!</v>
      </c>
      <c r="AJ24" s="62"/>
      <c r="AK24" s="63">
        <v>950</v>
      </c>
      <c r="AL24" s="60" t="e">
        <f>+AK24/AK31</f>
        <v>#REF!</v>
      </c>
      <c r="AM24" s="62"/>
      <c r="AN24" s="63">
        <v>950</v>
      </c>
      <c r="AO24" s="60" t="e">
        <f>+AN24/AN31</f>
        <v>#REF!</v>
      </c>
      <c r="AP24" s="62"/>
      <c r="AQ24" s="63">
        <v>950</v>
      </c>
      <c r="AR24" s="60" t="e">
        <f>+AQ24/AQ31</f>
        <v>#REF!</v>
      </c>
      <c r="AS24" s="62"/>
      <c r="AT24" s="63">
        <v>950</v>
      </c>
      <c r="AU24" s="60" t="e">
        <f>+AT24/AT31</f>
        <v>#REF!</v>
      </c>
      <c r="AV24" s="62"/>
      <c r="AW24" s="63">
        <v>950</v>
      </c>
      <c r="AX24" s="60" t="e">
        <f>+AW24/AW31</f>
        <v>#REF!</v>
      </c>
      <c r="AY24" s="62"/>
      <c r="AZ24" s="63">
        <v>950</v>
      </c>
      <c r="BA24" s="60" t="e">
        <f>+AZ24/AZ31</f>
        <v>#REF!</v>
      </c>
      <c r="BB24" s="62"/>
      <c r="BC24" s="63">
        <v>950</v>
      </c>
      <c r="BD24" s="60" t="e">
        <f>+BC24/BC31</f>
        <v>#REF!</v>
      </c>
      <c r="BE24" s="62"/>
      <c r="BF24" s="63">
        <v>950</v>
      </c>
      <c r="BG24" s="60" t="e">
        <f>+BF24/BF31</f>
        <v>#REF!</v>
      </c>
      <c r="BH24" s="62"/>
      <c r="BI24" s="63">
        <v>950</v>
      </c>
      <c r="BJ24" s="60" t="e">
        <f>+BI24/BI31</f>
        <v>#REF!</v>
      </c>
      <c r="BK24" s="62"/>
      <c r="BL24" s="63">
        <v>950</v>
      </c>
      <c r="BM24" s="60" t="e">
        <f>+BL24/BL31</f>
        <v>#REF!</v>
      </c>
      <c r="BN24" s="62"/>
      <c r="BO24" s="63">
        <v>950</v>
      </c>
      <c r="BP24" s="60" t="e">
        <f>+BO24/BO31</f>
        <v>#REF!</v>
      </c>
      <c r="BQ24" s="62"/>
      <c r="BR24" s="63">
        <v>950</v>
      </c>
      <c r="BS24" s="60" t="e">
        <f>+BR24/BR31</f>
        <v>#REF!</v>
      </c>
      <c r="BT24" s="62"/>
      <c r="BU24" s="63">
        <v>950</v>
      </c>
      <c r="BV24" s="60" t="e">
        <f>+BU24/BU31</f>
        <v>#REF!</v>
      </c>
      <c r="BW24" s="62"/>
      <c r="BX24" s="63">
        <v>950</v>
      </c>
      <c r="BY24" s="60" t="e">
        <f>+BX24/BX31</f>
        <v>#REF!</v>
      </c>
      <c r="BZ24" s="62"/>
      <c r="CA24" s="63">
        <v>950</v>
      </c>
      <c r="CB24" s="60" t="e">
        <f>+CA24/CA31</f>
        <v>#REF!</v>
      </c>
      <c r="CC24" s="62"/>
      <c r="CD24" s="63">
        <v>950</v>
      </c>
      <c r="CE24" s="60" t="e">
        <f>+CD24/CD31</f>
        <v>#REF!</v>
      </c>
      <c r="CF24" s="62"/>
      <c r="CG24" s="63">
        <v>950</v>
      </c>
      <c r="CH24" s="60" t="e">
        <f>+CG24/CG31</f>
        <v>#REF!</v>
      </c>
      <c r="CI24" s="62"/>
      <c r="CJ24" s="63">
        <v>950</v>
      </c>
      <c r="CK24" s="60" t="e">
        <f>+CJ24/CJ31</f>
        <v>#REF!</v>
      </c>
      <c r="CL24" s="62"/>
      <c r="CM24" s="63">
        <v>950</v>
      </c>
      <c r="CN24" s="60" t="e">
        <f>+CM24/CM31</f>
        <v>#REF!</v>
      </c>
      <c r="CO24" s="62"/>
      <c r="CP24" s="63">
        <v>950</v>
      </c>
      <c r="CQ24" s="60" t="e">
        <f>+CP24/CP31</f>
        <v>#REF!</v>
      </c>
      <c r="CR24" s="62"/>
      <c r="CS24" s="63">
        <v>950</v>
      </c>
      <c r="CT24" s="60" t="e">
        <f>+CS24/CS31</f>
        <v>#REF!</v>
      </c>
      <c r="CU24" s="62"/>
      <c r="CV24" s="63">
        <v>950</v>
      </c>
      <c r="CW24" s="60" t="e">
        <f>+CV24/CV31</f>
        <v>#REF!</v>
      </c>
    </row>
    <row r="25" spans="2:104" s="23" customFormat="1" ht="20.100000000000001" customHeight="1" x14ac:dyDescent="0.25">
      <c r="B25" s="193" t="s">
        <v>29</v>
      </c>
      <c r="C25" s="194"/>
      <c r="D25" s="194"/>
      <c r="E25" s="195"/>
      <c r="F25" s="52"/>
      <c r="G25" s="53">
        <v>1300</v>
      </c>
      <c r="H25" s="54">
        <f>+G25/G31</f>
        <v>0.46304108870481542</v>
      </c>
      <c r="I25" s="55"/>
      <c r="J25" s="53">
        <v>400</v>
      </c>
      <c r="K25" s="54" t="e">
        <f>+J25/J31</f>
        <v>#REF!</v>
      </c>
      <c r="L25" s="55"/>
      <c r="M25" s="53">
        <v>300</v>
      </c>
      <c r="N25" s="54" t="e">
        <f>+M25/M31</f>
        <v>#REF!</v>
      </c>
      <c r="O25" s="55"/>
      <c r="P25" s="53">
        <v>200</v>
      </c>
      <c r="Q25" s="54" t="e">
        <f>+P25/P31</f>
        <v>#REF!</v>
      </c>
      <c r="R25" s="55"/>
      <c r="S25" s="53">
        <v>100</v>
      </c>
      <c r="T25" s="54" t="e">
        <f>+S25/S31</f>
        <v>#REF!</v>
      </c>
      <c r="U25" s="55"/>
      <c r="V25" s="53">
        <v>100</v>
      </c>
      <c r="W25" s="54" t="e">
        <f>+V25/V31</f>
        <v>#REF!</v>
      </c>
      <c r="X25" s="55"/>
      <c r="Y25" s="53">
        <f>+V25</f>
        <v>100</v>
      </c>
      <c r="Z25" s="54" t="e">
        <f>+Y25/Y31</f>
        <v>#REF!</v>
      </c>
      <c r="AA25" s="55"/>
      <c r="AB25" s="53">
        <f>+V25</f>
        <v>100</v>
      </c>
      <c r="AC25" s="54" t="e">
        <f>+AB25/AB31</f>
        <v>#REF!</v>
      </c>
      <c r="AD25" s="55"/>
      <c r="AE25" s="53">
        <f>+V25</f>
        <v>100</v>
      </c>
      <c r="AF25" s="54" t="e">
        <f>+AE25/AE31</f>
        <v>#REF!</v>
      </c>
      <c r="AG25" s="55"/>
      <c r="AH25" s="53">
        <f>+V25</f>
        <v>100</v>
      </c>
      <c r="AI25" s="54" t="e">
        <f>+AH25/AH31</f>
        <v>#REF!</v>
      </c>
      <c r="AJ25" s="55"/>
      <c r="AK25" s="53">
        <f>+V25</f>
        <v>100</v>
      </c>
      <c r="AL25" s="54" t="e">
        <f>+AK25/AK31</f>
        <v>#REF!</v>
      </c>
      <c r="AM25" s="55"/>
      <c r="AN25" s="53">
        <f>+V25</f>
        <v>100</v>
      </c>
      <c r="AO25" s="54" t="e">
        <f>+AN25/AN31</f>
        <v>#REF!</v>
      </c>
      <c r="AP25" s="55"/>
      <c r="AQ25" s="53">
        <f>+V25</f>
        <v>100</v>
      </c>
      <c r="AR25" s="54" t="e">
        <f>+AQ25/AQ31</f>
        <v>#REF!</v>
      </c>
      <c r="AS25" s="55"/>
      <c r="AT25" s="53">
        <f>+V25</f>
        <v>100</v>
      </c>
      <c r="AU25" s="54" t="e">
        <f>+AT25/AT31</f>
        <v>#REF!</v>
      </c>
      <c r="AV25" s="55"/>
      <c r="AW25" s="53">
        <f>+V25</f>
        <v>100</v>
      </c>
      <c r="AX25" s="54" t="e">
        <f>+AW25/AW31</f>
        <v>#REF!</v>
      </c>
      <c r="AY25" s="55"/>
      <c r="AZ25" s="53">
        <f>+V25</f>
        <v>100</v>
      </c>
      <c r="BA25" s="54" t="e">
        <f>+AZ25/AZ31</f>
        <v>#REF!</v>
      </c>
      <c r="BB25" s="55"/>
      <c r="BC25" s="53">
        <f>+V25</f>
        <v>100</v>
      </c>
      <c r="BD25" s="54" t="e">
        <f>+BC25/BC31</f>
        <v>#REF!</v>
      </c>
      <c r="BE25" s="55"/>
      <c r="BF25" s="53">
        <f>+V25</f>
        <v>100</v>
      </c>
      <c r="BG25" s="54" t="e">
        <f>+BF25/BF31</f>
        <v>#REF!</v>
      </c>
      <c r="BH25" s="55"/>
      <c r="BI25" s="53">
        <f>+V25</f>
        <v>100</v>
      </c>
      <c r="BJ25" s="54" t="e">
        <f>+BI25/BI31</f>
        <v>#REF!</v>
      </c>
      <c r="BK25" s="55"/>
      <c r="BL25" s="53">
        <f>+V25</f>
        <v>100</v>
      </c>
      <c r="BM25" s="54" t="e">
        <f>+BL25/BL31</f>
        <v>#REF!</v>
      </c>
      <c r="BN25" s="55"/>
      <c r="BO25" s="53">
        <f>+V25</f>
        <v>100</v>
      </c>
      <c r="BP25" s="54" t="e">
        <f>+BO25/BO31</f>
        <v>#REF!</v>
      </c>
      <c r="BQ25" s="55"/>
      <c r="BR25" s="53">
        <f>+V25</f>
        <v>100</v>
      </c>
      <c r="BS25" s="54" t="e">
        <f>+BR25/BR31</f>
        <v>#REF!</v>
      </c>
      <c r="BT25" s="55"/>
      <c r="BU25" s="53">
        <f>+V25</f>
        <v>100</v>
      </c>
      <c r="BV25" s="54" t="e">
        <f>+BU25/BU31</f>
        <v>#REF!</v>
      </c>
      <c r="BW25" s="55"/>
      <c r="BX25" s="53">
        <f>+V25</f>
        <v>100</v>
      </c>
      <c r="BY25" s="54" t="e">
        <f>+BX25/BX31</f>
        <v>#REF!</v>
      </c>
      <c r="BZ25" s="55"/>
      <c r="CA25" s="53">
        <f>+V25</f>
        <v>100</v>
      </c>
      <c r="CB25" s="54" t="e">
        <f>+CA25/CA31</f>
        <v>#REF!</v>
      </c>
      <c r="CC25" s="55"/>
      <c r="CD25" s="53">
        <f>+V25</f>
        <v>100</v>
      </c>
      <c r="CE25" s="54" t="e">
        <f>+CD25/CD31</f>
        <v>#REF!</v>
      </c>
      <c r="CF25" s="55"/>
      <c r="CG25" s="53">
        <f>+V25</f>
        <v>100</v>
      </c>
      <c r="CH25" s="54" t="e">
        <f>+CG25/CG31</f>
        <v>#REF!</v>
      </c>
      <c r="CI25" s="55"/>
      <c r="CJ25" s="53">
        <f>+V25</f>
        <v>100</v>
      </c>
      <c r="CK25" s="54" t="e">
        <f>+CJ25/CJ31</f>
        <v>#REF!</v>
      </c>
      <c r="CL25" s="55"/>
      <c r="CM25" s="53">
        <f>+V25</f>
        <v>100</v>
      </c>
      <c r="CN25" s="54" t="e">
        <f>+CM25/CM31</f>
        <v>#REF!</v>
      </c>
      <c r="CO25" s="55"/>
      <c r="CP25" s="53">
        <f>+V25</f>
        <v>100</v>
      </c>
      <c r="CQ25" s="54" t="e">
        <f>+CP25/CP31</f>
        <v>#REF!</v>
      </c>
      <c r="CR25" s="55"/>
      <c r="CS25" s="53">
        <f>+V25</f>
        <v>100</v>
      </c>
      <c r="CT25" s="54" t="e">
        <f>+CS25/CS31</f>
        <v>#REF!</v>
      </c>
      <c r="CU25" s="55"/>
      <c r="CV25" s="53">
        <f>+V25</f>
        <v>100</v>
      </c>
      <c r="CW25" s="54" t="e">
        <f>+CV25/CV31</f>
        <v>#REF!</v>
      </c>
    </row>
    <row r="26" spans="2:104" s="23" customFormat="1" ht="20.100000000000001" customHeight="1" x14ac:dyDescent="0.25">
      <c r="B26" s="212" t="s">
        <v>30</v>
      </c>
      <c r="C26" s="213"/>
      <c r="D26" s="213"/>
      <c r="E26" s="213"/>
      <c r="F26" s="52"/>
      <c r="G26" s="53"/>
      <c r="H26" s="54">
        <f>+G26/G31</f>
        <v>0</v>
      </c>
      <c r="I26" s="55"/>
      <c r="J26" s="53"/>
      <c r="K26" s="54" t="e">
        <f>+J26/J31</f>
        <v>#REF!</v>
      </c>
      <c r="L26" s="55"/>
      <c r="M26" s="53"/>
      <c r="N26" s="54" t="e">
        <f>+M26/M31</f>
        <v>#REF!</v>
      </c>
      <c r="O26" s="55"/>
      <c r="P26" s="53"/>
      <c r="Q26" s="54" t="e">
        <f>+P26/P31</f>
        <v>#REF!</v>
      </c>
      <c r="R26" s="55"/>
      <c r="S26" s="53"/>
      <c r="T26" s="54" t="e">
        <f>+S26/S31</f>
        <v>#REF!</v>
      </c>
      <c r="U26" s="55"/>
      <c r="V26" s="53"/>
      <c r="W26" s="54" t="e">
        <f>+V26/V31</f>
        <v>#REF!</v>
      </c>
      <c r="X26" s="55"/>
      <c r="Y26" s="53"/>
      <c r="Z26" s="54" t="e">
        <f>+Y26/Y31</f>
        <v>#REF!</v>
      </c>
      <c r="AA26" s="55"/>
      <c r="AB26" s="53"/>
      <c r="AC26" s="54" t="e">
        <f>+AB26/AB31</f>
        <v>#REF!</v>
      </c>
      <c r="AD26" s="55"/>
      <c r="AE26" s="53"/>
      <c r="AF26" s="54" t="e">
        <f>+AE26/AE31</f>
        <v>#REF!</v>
      </c>
      <c r="AG26" s="55"/>
      <c r="AH26" s="53"/>
      <c r="AI26" s="54" t="e">
        <f>+AH26/AH31</f>
        <v>#REF!</v>
      </c>
      <c r="AJ26" s="55"/>
      <c r="AK26" s="53"/>
      <c r="AL26" s="54" t="e">
        <f>+AK26/AK31</f>
        <v>#REF!</v>
      </c>
      <c r="AM26" s="55"/>
      <c r="AN26" s="53">
        <v>200</v>
      </c>
      <c r="AO26" s="54" t="e">
        <f>+AN26/AN31</f>
        <v>#REF!</v>
      </c>
      <c r="AP26" s="55"/>
      <c r="AQ26" s="53">
        <v>200</v>
      </c>
      <c r="AR26" s="54" t="e">
        <f>+AQ26/AQ31</f>
        <v>#REF!</v>
      </c>
      <c r="AS26" s="55"/>
      <c r="AT26" s="53">
        <v>200</v>
      </c>
      <c r="AU26" s="54" t="e">
        <f>+AT26/AT31</f>
        <v>#REF!</v>
      </c>
      <c r="AV26" s="55"/>
      <c r="AW26" s="53">
        <v>200</v>
      </c>
      <c r="AX26" s="54" t="e">
        <f>+AW26/AW31</f>
        <v>#REF!</v>
      </c>
      <c r="AY26" s="55"/>
      <c r="AZ26" s="53">
        <v>200</v>
      </c>
      <c r="BA26" s="54" t="e">
        <f>+AZ26/AZ31</f>
        <v>#REF!</v>
      </c>
      <c r="BB26" s="55"/>
      <c r="BC26" s="53">
        <v>200</v>
      </c>
      <c r="BD26" s="54" t="e">
        <f>+BC26/BC31</f>
        <v>#REF!</v>
      </c>
      <c r="BE26" s="55"/>
      <c r="BF26" s="53">
        <v>200</v>
      </c>
      <c r="BG26" s="54" t="e">
        <f>+BF26/BF31</f>
        <v>#REF!</v>
      </c>
      <c r="BH26" s="55"/>
      <c r="BI26" s="53">
        <v>200</v>
      </c>
      <c r="BJ26" s="54" t="e">
        <f>+BI26/BI31</f>
        <v>#REF!</v>
      </c>
      <c r="BK26" s="55"/>
      <c r="BL26" s="53">
        <v>200</v>
      </c>
      <c r="BM26" s="54" t="e">
        <f>+BL26/BL31</f>
        <v>#REF!</v>
      </c>
      <c r="BN26" s="55"/>
      <c r="BO26" s="53">
        <v>200</v>
      </c>
      <c r="BP26" s="54" t="e">
        <f>+BO26/BO31</f>
        <v>#REF!</v>
      </c>
      <c r="BQ26" s="55"/>
      <c r="BR26" s="53"/>
      <c r="BS26" s="54" t="e">
        <f>+BR26/BR31</f>
        <v>#REF!</v>
      </c>
      <c r="BT26" s="55"/>
      <c r="BU26" s="53"/>
      <c r="BV26" s="54" t="e">
        <f>+BU26/BU31</f>
        <v>#REF!</v>
      </c>
      <c r="BW26" s="55"/>
      <c r="BX26" s="53"/>
      <c r="BY26" s="54" t="e">
        <f>+BX26/BX31</f>
        <v>#REF!</v>
      </c>
      <c r="BZ26" s="55"/>
      <c r="CA26" s="53"/>
      <c r="CB26" s="54" t="e">
        <f>+CA26/CA31</f>
        <v>#REF!</v>
      </c>
      <c r="CC26" s="55"/>
      <c r="CD26" s="53"/>
      <c r="CE26" s="54" t="e">
        <f>+CD26/CD31</f>
        <v>#REF!</v>
      </c>
      <c r="CF26" s="55"/>
      <c r="CG26" s="53"/>
      <c r="CH26" s="54" t="e">
        <f>+CG26/CG31</f>
        <v>#REF!</v>
      </c>
      <c r="CI26" s="55"/>
      <c r="CJ26" s="53"/>
      <c r="CK26" s="54" t="e">
        <f>+CJ26/CJ31</f>
        <v>#REF!</v>
      </c>
      <c r="CL26" s="55"/>
      <c r="CM26" s="53"/>
      <c r="CN26" s="54" t="e">
        <f>+CM26/CM31</f>
        <v>#REF!</v>
      </c>
      <c r="CO26" s="55"/>
      <c r="CP26" s="53"/>
      <c r="CQ26" s="54" t="e">
        <f>+CP26/CP31</f>
        <v>#REF!</v>
      </c>
      <c r="CR26" s="55"/>
      <c r="CS26" s="53"/>
      <c r="CT26" s="54" t="e">
        <f>+CS26/CS31</f>
        <v>#REF!</v>
      </c>
      <c r="CU26" s="55"/>
      <c r="CV26" s="53"/>
      <c r="CW26" s="54" t="e">
        <f>+CV26/CV31</f>
        <v>#REF!</v>
      </c>
    </row>
    <row r="27" spans="2:104" s="23" customFormat="1" ht="20.100000000000001" customHeight="1" x14ac:dyDescent="0.25">
      <c r="B27" s="212" t="s">
        <v>70</v>
      </c>
      <c r="C27" s="213"/>
      <c r="D27" s="213"/>
      <c r="E27" s="213"/>
      <c r="F27" s="52"/>
      <c r="G27" s="53"/>
      <c r="H27" s="54">
        <f>+G27/G31</f>
        <v>0</v>
      </c>
      <c r="I27" s="55"/>
      <c r="J27" s="53">
        <v>0</v>
      </c>
      <c r="K27" s="54" t="e">
        <f>+J27/J31</f>
        <v>#REF!</v>
      </c>
      <c r="L27" s="55"/>
      <c r="M27" s="53">
        <v>0</v>
      </c>
      <c r="N27" s="54" t="e">
        <f>+M27/M31</f>
        <v>#REF!</v>
      </c>
      <c r="O27" s="55"/>
      <c r="P27" s="53">
        <v>0</v>
      </c>
      <c r="Q27" s="54" t="e">
        <f>+P27/P31</f>
        <v>#REF!</v>
      </c>
      <c r="R27" s="55"/>
      <c r="S27" s="53">
        <v>0</v>
      </c>
      <c r="T27" s="54" t="e">
        <f>+S27/S31</f>
        <v>#REF!</v>
      </c>
      <c r="U27" s="55"/>
      <c r="V27" s="53">
        <v>0</v>
      </c>
      <c r="W27" s="54" t="e">
        <f>+V27/V31</f>
        <v>#REF!</v>
      </c>
      <c r="X27" s="55"/>
      <c r="Y27" s="53">
        <f>+V27</f>
        <v>0</v>
      </c>
      <c r="Z27" s="54" t="e">
        <f>+Y27/Y31</f>
        <v>#REF!</v>
      </c>
      <c r="AA27" s="55"/>
      <c r="AB27" s="53">
        <f>+V27</f>
        <v>0</v>
      </c>
      <c r="AC27" s="54" t="e">
        <f>+AB27/AB31</f>
        <v>#REF!</v>
      </c>
      <c r="AD27" s="55"/>
      <c r="AE27" s="53">
        <f>+V27</f>
        <v>0</v>
      </c>
      <c r="AF27" s="54" t="e">
        <f>+AE27/AE31</f>
        <v>#REF!</v>
      </c>
      <c r="AG27" s="55"/>
      <c r="AH27" s="53">
        <f>+V27</f>
        <v>0</v>
      </c>
      <c r="AI27" s="54" t="e">
        <f>+AH27/AH31</f>
        <v>#REF!</v>
      </c>
      <c r="AJ27" s="55"/>
      <c r="AK27" s="53">
        <f>+V27</f>
        <v>0</v>
      </c>
      <c r="AL27" s="54" t="e">
        <f>+AK27/AK31</f>
        <v>#REF!</v>
      </c>
      <c r="AM27" s="55"/>
      <c r="AN27" s="53">
        <f>+V27</f>
        <v>0</v>
      </c>
      <c r="AO27" s="54" t="e">
        <f>+AN27/AN31</f>
        <v>#REF!</v>
      </c>
      <c r="AP27" s="55"/>
      <c r="AQ27" s="53">
        <f>+V27</f>
        <v>0</v>
      </c>
      <c r="AR27" s="54" t="e">
        <f>+AQ27/AQ31</f>
        <v>#REF!</v>
      </c>
      <c r="AS27" s="55"/>
      <c r="AT27" s="53">
        <f>+V27</f>
        <v>0</v>
      </c>
      <c r="AU27" s="54" t="e">
        <f>+AT27/AT31</f>
        <v>#REF!</v>
      </c>
      <c r="AV27" s="55"/>
      <c r="AW27" s="53">
        <f>+V27</f>
        <v>0</v>
      </c>
      <c r="AX27" s="54" t="e">
        <f>+AW27/AW31</f>
        <v>#REF!</v>
      </c>
      <c r="AY27" s="55"/>
      <c r="AZ27" s="53">
        <f>+V27</f>
        <v>0</v>
      </c>
      <c r="BA27" s="54" t="e">
        <f>+AZ27/AZ31</f>
        <v>#REF!</v>
      </c>
      <c r="BB27" s="55"/>
      <c r="BC27" s="53">
        <f>+V27</f>
        <v>0</v>
      </c>
      <c r="BD27" s="54" t="e">
        <f>+BC27/BC31</f>
        <v>#REF!</v>
      </c>
      <c r="BE27" s="55"/>
      <c r="BF27" s="53">
        <f>+V27</f>
        <v>0</v>
      </c>
      <c r="BG27" s="54" t="e">
        <f>+BF27/BF31</f>
        <v>#REF!</v>
      </c>
      <c r="BH27" s="55"/>
      <c r="BI27" s="53">
        <f>+V27</f>
        <v>0</v>
      </c>
      <c r="BJ27" s="54" t="e">
        <f>+BI27/BI31</f>
        <v>#REF!</v>
      </c>
      <c r="BK27" s="55"/>
      <c r="BL27" s="53">
        <f>+V27</f>
        <v>0</v>
      </c>
      <c r="BM27" s="54" t="e">
        <f>+BL27/BL31</f>
        <v>#REF!</v>
      </c>
      <c r="BN27" s="55"/>
      <c r="BO27" s="53">
        <f>+V27</f>
        <v>0</v>
      </c>
      <c r="BP27" s="54" t="e">
        <f>+BO27/BO31</f>
        <v>#REF!</v>
      </c>
      <c r="BQ27" s="55"/>
      <c r="BR27" s="53">
        <f>+V27</f>
        <v>0</v>
      </c>
      <c r="BS27" s="54" t="e">
        <f>+BR27/BR31</f>
        <v>#REF!</v>
      </c>
      <c r="BT27" s="55"/>
      <c r="BU27" s="53">
        <f>+V27</f>
        <v>0</v>
      </c>
      <c r="BV27" s="54" t="e">
        <f>+BU27/BU31</f>
        <v>#REF!</v>
      </c>
      <c r="BW27" s="55"/>
      <c r="BX27" s="53">
        <f>+V27</f>
        <v>0</v>
      </c>
      <c r="BY27" s="54" t="e">
        <f>+BX27/BX31</f>
        <v>#REF!</v>
      </c>
      <c r="BZ27" s="55"/>
      <c r="CA27" s="53">
        <f>+V27</f>
        <v>0</v>
      </c>
      <c r="CB27" s="54" t="e">
        <f>+CA27/CA31</f>
        <v>#REF!</v>
      </c>
      <c r="CC27" s="55"/>
      <c r="CD27" s="53">
        <f>+V27</f>
        <v>0</v>
      </c>
      <c r="CE27" s="54" t="e">
        <f>+CD27/CD31</f>
        <v>#REF!</v>
      </c>
      <c r="CF27" s="55"/>
      <c r="CG27" s="53">
        <f>+V27</f>
        <v>0</v>
      </c>
      <c r="CH27" s="54" t="e">
        <f>+CG27/CG31</f>
        <v>#REF!</v>
      </c>
      <c r="CI27" s="55"/>
      <c r="CJ27" s="53">
        <f>+V27</f>
        <v>0</v>
      </c>
      <c r="CK27" s="54" t="e">
        <f>+CJ27/CJ31</f>
        <v>#REF!</v>
      </c>
      <c r="CL27" s="55"/>
      <c r="CM27" s="53">
        <f>+V27</f>
        <v>0</v>
      </c>
      <c r="CN27" s="54" t="e">
        <f>+CM27/CM31</f>
        <v>#REF!</v>
      </c>
      <c r="CO27" s="55"/>
      <c r="CP27" s="53">
        <f>+V27</f>
        <v>0</v>
      </c>
      <c r="CQ27" s="54" t="e">
        <f>+CP27/CP31</f>
        <v>#REF!</v>
      </c>
      <c r="CR27" s="55"/>
      <c r="CS27" s="53">
        <f>+V27</f>
        <v>0</v>
      </c>
      <c r="CT27" s="54" t="e">
        <f>+CS27/CS31</f>
        <v>#REF!</v>
      </c>
      <c r="CU27" s="55"/>
      <c r="CV27" s="53">
        <f>+V27</f>
        <v>0</v>
      </c>
      <c r="CW27" s="54" t="e">
        <f>+CV27/CV31</f>
        <v>#REF!</v>
      </c>
    </row>
    <row r="28" spans="2:104" s="23" customFormat="1" ht="20.100000000000001" customHeight="1" thickBot="1" x14ac:dyDescent="0.3">
      <c r="B28" s="229" t="s">
        <v>31</v>
      </c>
      <c r="C28" s="229"/>
      <c r="D28" s="229"/>
      <c r="E28" s="229"/>
      <c r="F28" s="61"/>
      <c r="G28" s="64">
        <f>+G29+G30</f>
        <v>-27.3</v>
      </c>
      <c r="H28" s="65">
        <f>+G28/G31</f>
        <v>-9.7238628628011237E-3</v>
      </c>
      <c r="I28" s="62"/>
      <c r="J28" s="64" t="e">
        <f>+J29+J30</f>
        <v>#REF!</v>
      </c>
      <c r="K28" s="65" t="e">
        <f>+J28/J31</f>
        <v>#REF!</v>
      </c>
      <c r="L28" s="62"/>
      <c r="M28" s="64" t="e">
        <f>+M29+M30</f>
        <v>#REF!</v>
      </c>
      <c r="N28" s="65" t="e">
        <f>+M28/M31</f>
        <v>#REF!</v>
      </c>
      <c r="O28" s="62"/>
      <c r="P28" s="64" t="e">
        <f>+P29+P30</f>
        <v>#REF!</v>
      </c>
      <c r="Q28" s="65" t="e">
        <f>+P28/P31</f>
        <v>#REF!</v>
      </c>
      <c r="R28" s="62"/>
      <c r="S28" s="64" t="e">
        <f>+S29+S30</f>
        <v>#REF!</v>
      </c>
      <c r="T28" s="65" t="e">
        <f>+S28/S31</f>
        <v>#REF!</v>
      </c>
      <c r="U28" s="62"/>
      <c r="V28" s="64" t="e">
        <f>+V29+V30</f>
        <v>#REF!</v>
      </c>
      <c r="W28" s="65" t="e">
        <f>+V28/V31</f>
        <v>#REF!</v>
      </c>
      <c r="X28" s="62"/>
      <c r="Y28" s="64" t="e">
        <f>+Y29+Y30</f>
        <v>#REF!</v>
      </c>
      <c r="Z28" s="65" t="e">
        <f>+Y28/Y31</f>
        <v>#REF!</v>
      </c>
      <c r="AA28" s="62"/>
      <c r="AB28" s="64" t="e">
        <f>+AB29+AB30</f>
        <v>#REF!</v>
      </c>
      <c r="AC28" s="65" t="e">
        <f>+AB28/AB31</f>
        <v>#REF!</v>
      </c>
      <c r="AD28" s="62"/>
      <c r="AE28" s="64" t="e">
        <f>+AE29+AE30</f>
        <v>#REF!</v>
      </c>
      <c r="AF28" s="65" t="e">
        <f>+AE28/AE31</f>
        <v>#REF!</v>
      </c>
      <c r="AG28" s="62"/>
      <c r="AH28" s="64" t="e">
        <f>+AH29+AH30</f>
        <v>#REF!</v>
      </c>
      <c r="AI28" s="65" t="e">
        <f>+AH28/AH31</f>
        <v>#REF!</v>
      </c>
      <c r="AJ28" s="62"/>
      <c r="AK28" s="64" t="e">
        <f>+AK29+AK30</f>
        <v>#REF!</v>
      </c>
      <c r="AL28" s="65" t="e">
        <f>+AK28/AK31</f>
        <v>#REF!</v>
      </c>
      <c r="AM28" s="62"/>
      <c r="AN28" s="64" t="e">
        <f>+AN29+AN30</f>
        <v>#REF!</v>
      </c>
      <c r="AO28" s="65" t="e">
        <f>+AN28/AN31</f>
        <v>#REF!</v>
      </c>
      <c r="AP28" s="62"/>
      <c r="AQ28" s="64" t="e">
        <f>+AQ29+AQ30</f>
        <v>#REF!</v>
      </c>
      <c r="AR28" s="65" t="e">
        <f>+AQ28/AQ31</f>
        <v>#REF!</v>
      </c>
      <c r="AS28" s="62"/>
      <c r="AT28" s="64" t="e">
        <f>+AT29+AT30</f>
        <v>#REF!</v>
      </c>
      <c r="AU28" s="65" t="e">
        <f>+AT28/AT31</f>
        <v>#REF!</v>
      </c>
      <c r="AV28" s="62"/>
      <c r="AW28" s="64" t="e">
        <f>+AW29+AW30</f>
        <v>#REF!</v>
      </c>
      <c r="AX28" s="65" t="e">
        <f>+AW28/AW31</f>
        <v>#REF!</v>
      </c>
      <c r="AY28" s="62"/>
      <c r="AZ28" s="64" t="e">
        <f>+AZ29+AZ30</f>
        <v>#REF!</v>
      </c>
      <c r="BA28" s="65" t="e">
        <f>+AZ28/AZ31</f>
        <v>#REF!</v>
      </c>
      <c r="BB28" s="62"/>
      <c r="BC28" s="64" t="e">
        <f>+BC29+BC30</f>
        <v>#REF!</v>
      </c>
      <c r="BD28" s="65" t="e">
        <f>+BC28/BC31</f>
        <v>#REF!</v>
      </c>
      <c r="BE28" s="62"/>
      <c r="BF28" s="64" t="e">
        <f>+BF29+BF30</f>
        <v>#REF!</v>
      </c>
      <c r="BG28" s="65" t="e">
        <f>+BF28/BF31</f>
        <v>#REF!</v>
      </c>
      <c r="BH28" s="62"/>
      <c r="BI28" s="64" t="e">
        <f>+BI29+BI30</f>
        <v>#REF!</v>
      </c>
      <c r="BJ28" s="65" t="e">
        <f>+BI28/BI31</f>
        <v>#REF!</v>
      </c>
      <c r="BK28" s="62"/>
      <c r="BL28" s="64" t="e">
        <f>+BL29+BL30</f>
        <v>#REF!</v>
      </c>
      <c r="BM28" s="65" t="e">
        <f>+BL28/BL31</f>
        <v>#REF!</v>
      </c>
      <c r="BN28" s="62"/>
      <c r="BO28" s="64" t="e">
        <f>+BO29+BO30</f>
        <v>#REF!</v>
      </c>
      <c r="BP28" s="65" t="e">
        <f>+BO28/BO31</f>
        <v>#REF!</v>
      </c>
      <c r="BQ28" s="62"/>
      <c r="BR28" s="64" t="e">
        <f>+BR29+BR30</f>
        <v>#REF!</v>
      </c>
      <c r="BS28" s="65" t="e">
        <f>+BR28/BR31</f>
        <v>#REF!</v>
      </c>
      <c r="BT28" s="62"/>
      <c r="BU28" s="64" t="e">
        <f>+BU29+BU30</f>
        <v>#REF!</v>
      </c>
      <c r="BV28" s="65" t="e">
        <f>+BU28/BU31</f>
        <v>#REF!</v>
      </c>
      <c r="BW28" s="62"/>
      <c r="BX28" s="64" t="e">
        <f>+BX29+BX30</f>
        <v>#REF!</v>
      </c>
      <c r="BY28" s="65" t="e">
        <f>+BX28/BX31</f>
        <v>#REF!</v>
      </c>
      <c r="BZ28" s="62"/>
      <c r="CA28" s="64" t="e">
        <f>+CA29+CA30</f>
        <v>#REF!</v>
      </c>
      <c r="CB28" s="65" t="e">
        <f>+CA28/CA31</f>
        <v>#REF!</v>
      </c>
      <c r="CC28" s="62"/>
      <c r="CD28" s="64" t="e">
        <f>+CD29+CD30</f>
        <v>#REF!</v>
      </c>
      <c r="CE28" s="65" t="e">
        <f>+CD28/CD31</f>
        <v>#REF!</v>
      </c>
      <c r="CF28" s="62"/>
      <c r="CG28" s="64" t="e">
        <f>+CG29+CG30</f>
        <v>#REF!</v>
      </c>
      <c r="CH28" s="65" t="e">
        <f>+CG28/CG31</f>
        <v>#REF!</v>
      </c>
      <c r="CI28" s="62"/>
      <c r="CJ28" s="64" t="e">
        <f>+CJ29+CJ30</f>
        <v>#REF!</v>
      </c>
      <c r="CK28" s="65" t="e">
        <f>+CJ28/CJ31</f>
        <v>#REF!</v>
      </c>
      <c r="CL28" s="62"/>
      <c r="CM28" s="64" t="e">
        <f>+CM29+CM30</f>
        <v>#REF!</v>
      </c>
      <c r="CN28" s="65" t="e">
        <f>+CM28/CM31</f>
        <v>#REF!</v>
      </c>
      <c r="CO28" s="62"/>
      <c r="CP28" s="64" t="e">
        <f>+CP29+CP30</f>
        <v>#REF!</v>
      </c>
      <c r="CQ28" s="65" t="e">
        <f>+CP28/CP31</f>
        <v>#REF!</v>
      </c>
      <c r="CR28" s="62"/>
      <c r="CS28" s="64" t="e">
        <f>+CS29+CS30</f>
        <v>#REF!</v>
      </c>
      <c r="CT28" s="65" t="e">
        <f>+CS28/CS31</f>
        <v>#REF!</v>
      </c>
      <c r="CU28" s="62"/>
      <c r="CV28" s="64" t="e">
        <f>+CV29+CV30</f>
        <v>#REF!</v>
      </c>
      <c r="CW28" s="65" t="e">
        <f>+CV28/CV31</f>
        <v>#REF!</v>
      </c>
    </row>
    <row r="29" spans="2:104" s="23" customFormat="1" ht="20.100000000000001" hidden="1" customHeight="1" thickBot="1" x14ac:dyDescent="0.3">
      <c r="B29" s="230" t="s">
        <v>32</v>
      </c>
      <c r="C29" s="229"/>
      <c r="D29" s="229"/>
      <c r="E29" s="229"/>
      <c r="F29" s="61"/>
      <c r="G29" s="64">
        <v>-27.3</v>
      </c>
      <c r="H29" s="65"/>
      <c r="I29" s="62"/>
      <c r="J29" s="64"/>
      <c r="K29" s="65"/>
      <c r="L29" s="62"/>
      <c r="M29" s="64"/>
      <c r="N29" s="65"/>
      <c r="O29" s="62"/>
      <c r="P29" s="64"/>
      <c r="Q29" s="65"/>
      <c r="R29" s="62"/>
      <c r="S29" s="64"/>
      <c r="T29" s="65"/>
      <c r="U29" s="62"/>
      <c r="V29" s="64"/>
      <c r="W29" s="65"/>
      <c r="X29" s="62"/>
      <c r="Y29" s="64"/>
      <c r="Z29" s="65"/>
      <c r="AA29" s="62"/>
      <c r="AB29" s="64"/>
      <c r="AC29" s="65"/>
      <c r="AD29" s="62"/>
      <c r="AE29" s="64"/>
      <c r="AF29" s="65"/>
      <c r="AG29" s="62"/>
      <c r="AH29" s="64"/>
      <c r="AI29" s="65"/>
      <c r="AJ29" s="62"/>
      <c r="AK29" s="64"/>
      <c r="AL29" s="65"/>
      <c r="AM29" s="62"/>
      <c r="AN29" s="64"/>
      <c r="AO29" s="65"/>
      <c r="AP29" s="62"/>
      <c r="AQ29" s="64"/>
      <c r="AR29" s="65"/>
      <c r="AS29" s="62"/>
      <c r="AT29" s="64"/>
      <c r="AU29" s="65"/>
      <c r="AV29" s="62"/>
      <c r="AW29" s="64"/>
      <c r="AX29" s="65"/>
      <c r="AY29" s="62"/>
      <c r="AZ29" s="64"/>
      <c r="BA29" s="65"/>
      <c r="BB29" s="62"/>
      <c r="BC29" s="64"/>
      <c r="BD29" s="65"/>
      <c r="BE29" s="62"/>
      <c r="BF29" s="64"/>
      <c r="BG29" s="65"/>
      <c r="BH29" s="62"/>
      <c r="BI29" s="64"/>
      <c r="BJ29" s="65"/>
      <c r="BK29" s="62"/>
      <c r="BL29" s="64"/>
      <c r="BM29" s="65"/>
      <c r="BN29" s="62"/>
      <c r="BO29" s="64"/>
      <c r="BP29" s="65"/>
      <c r="BQ29" s="62"/>
      <c r="BR29" s="64"/>
      <c r="BS29" s="65"/>
      <c r="BT29" s="62"/>
      <c r="BU29" s="64"/>
      <c r="BV29" s="65"/>
      <c r="BW29" s="62"/>
      <c r="BX29" s="64"/>
      <c r="BY29" s="65"/>
      <c r="BZ29" s="62"/>
      <c r="CA29" s="64"/>
      <c r="CB29" s="65"/>
      <c r="CC29" s="62"/>
      <c r="CD29" s="64"/>
      <c r="CE29" s="65"/>
      <c r="CF29" s="62"/>
      <c r="CG29" s="64"/>
      <c r="CH29" s="65"/>
      <c r="CI29" s="62"/>
      <c r="CJ29" s="64"/>
      <c r="CK29" s="65"/>
      <c r="CL29" s="62"/>
      <c r="CM29" s="64"/>
      <c r="CN29" s="65"/>
      <c r="CO29" s="62"/>
      <c r="CP29" s="64"/>
      <c r="CQ29" s="65"/>
      <c r="CR29" s="62"/>
      <c r="CS29" s="64"/>
      <c r="CT29" s="65"/>
      <c r="CU29" s="62"/>
      <c r="CV29" s="64"/>
      <c r="CW29" s="65"/>
    </row>
    <row r="30" spans="2:104" s="23" customFormat="1" ht="20.100000000000001" customHeight="1" thickBot="1" x14ac:dyDescent="0.3">
      <c r="B30" s="180" t="s">
        <v>53</v>
      </c>
      <c r="C30" s="181"/>
      <c r="D30" s="181"/>
      <c r="E30" s="181"/>
      <c r="F30" s="61"/>
      <c r="G30" s="64">
        <v>0</v>
      </c>
      <c r="H30" s="65">
        <f>+G30/G31</f>
        <v>0</v>
      </c>
      <c r="I30" s="62"/>
      <c r="J30" s="64" t="e">
        <f>+'Increm. Producción'!H16</f>
        <v>#REF!</v>
      </c>
      <c r="K30" s="65" t="e">
        <f>+J30/J31</f>
        <v>#REF!</v>
      </c>
      <c r="L30" s="62"/>
      <c r="M30" s="64" t="e">
        <f>+'Increm. Producción'!I16</f>
        <v>#REF!</v>
      </c>
      <c r="N30" s="65"/>
      <c r="O30" s="62"/>
      <c r="P30" s="64" t="e">
        <f>+'Increm. Producción'!J16</f>
        <v>#REF!</v>
      </c>
      <c r="Q30" s="65"/>
      <c r="R30" s="62"/>
      <c r="S30" s="64" t="e">
        <f>+'Increm. Producción'!K16</f>
        <v>#REF!</v>
      </c>
      <c r="T30" s="65"/>
      <c r="U30" s="62"/>
      <c r="V30" s="64" t="e">
        <f>+'Increm. Producción'!L16</f>
        <v>#REF!</v>
      </c>
      <c r="W30" s="65"/>
      <c r="X30" s="62"/>
      <c r="Y30" s="64" t="e">
        <f>+'Increm. Producción'!M16</f>
        <v>#REF!</v>
      </c>
      <c r="Z30" s="65"/>
      <c r="AA30" s="62"/>
      <c r="AB30" s="64" t="e">
        <f>+'Increm. Producción'!N16</f>
        <v>#REF!</v>
      </c>
      <c r="AC30" s="65"/>
      <c r="AD30" s="62"/>
      <c r="AE30" s="64" t="e">
        <f>+'Increm. Producción'!O16</f>
        <v>#REF!</v>
      </c>
      <c r="AF30" s="65"/>
      <c r="AG30" s="62"/>
      <c r="AH30" s="64" t="e">
        <f>+'Increm. Producción'!P16</f>
        <v>#REF!</v>
      </c>
      <c r="AI30" s="65"/>
      <c r="AJ30" s="62"/>
      <c r="AK30" s="64" t="e">
        <f>+'Increm. Producción'!Q16</f>
        <v>#REF!</v>
      </c>
      <c r="AL30" s="65"/>
      <c r="AM30" s="62"/>
      <c r="AN30" s="64" t="e">
        <f>+'Increm. Producción'!R16</f>
        <v>#REF!</v>
      </c>
      <c r="AO30" s="65"/>
      <c r="AP30" s="62"/>
      <c r="AQ30" s="64" t="e">
        <f>+'Increm. Producción'!S16</f>
        <v>#REF!</v>
      </c>
      <c r="AR30" s="65"/>
      <c r="AS30" s="62"/>
      <c r="AT30" s="64" t="e">
        <f>+'Increm. Producción'!T16</f>
        <v>#REF!</v>
      </c>
      <c r="AU30" s="65"/>
      <c r="AV30" s="62"/>
      <c r="AW30" s="64" t="e">
        <f>+'Increm. Producción'!U16</f>
        <v>#REF!</v>
      </c>
      <c r="AX30" s="65"/>
      <c r="AY30" s="62"/>
      <c r="AZ30" s="64" t="e">
        <f>+'Increm. Producción'!V16</f>
        <v>#REF!</v>
      </c>
      <c r="BA30" s="65"/>
      <c r="BB30" s="62"/>
      <c r="BC30" s="64" t="e">
        <f>+'Increm. Producción'!W16</f>
        <v>#REF!</v>
      </c>
      <c r="BD30" s="65"/>
      <c r="BE30" s="62"/>
      <c r="BF30" s="64" t="e">
        <f>+'Increm. Producción'!X16</f>
        <v>#REF!</v>
      </c>
      <c r="BG30" s="65"/>
      <c r="BH30" s="62"/>
      <c r="BI30" s="64" t="e">
        <f>+'Increm. Producción'!Y16</f>
        <v>#REF!</v>
      </c>
      <c r="BJ30" s="65"/>
      <c r="BK30" s="62"/>
      <c r="BL30" s="64" t="e">
        <f>+'Increm. Producción'!Z16</f>
        <v>#REF!</v>
      </c>
      <c r="BM30" s="65"/>
      <c r="BN30" s="62"/>
      <c r="BO30" s="64" t="e">
        <f>+'Increm. Producción'!AA16</f>
        <v>#REF!</v>
      </c>
      <c r="BP30" s="65"/>
      <c r="BQ30" s="62"/>
      <c r="BR30" s="64" t="e">
        <f>+'Increm. Producción'!AB16</f>
        <v>#REF!</v>
      </c>
      <c r="BS30" s="65"/>
      <c r="BT30" s="62"/>
      <c r="BU30" s="64" t="e">
        <f>+'Increm. Producción'!AC16</f>
        <v>#REF!</v>
      </c>
      <c r="BV30" s="65"/>
      <c r="BW30" s="62"/>
      <c r="BX30" s="64" t="e">
        <f>+'Increm. Producción'!AD16</f>
        <v>#REF!</v>
      </c>
      <c r="BY30" s="65"/>
      <c r="BZ30" s="62"/>
      <c r="CA30" s="64" t="e">
        <f>+'Increm. Producción'!AE16</f>
        <v>#REF!</v>
      </c>
      <c r="CB30" s="65"/>
      <c r="CC30" s="62"/>
      <c r="CD30" s="64" t="e">
        <f>+'Increm. Producción'!AF16</f>
        <v>#REF!</v>
      </c>
      <c r="CE30" s="65"/>
      <c r="CF30" s="62"/>
      <c r="CG30" s="64" t="e">
        <f>+'Increm. Producción'!AG16</f>
        <v>#REF!</v>
      </c>
      <c r="CH30" s="65"/>
      <c r="CI30" s="62"/>
      <c r="CJ30" s="64" t="e">
        <f>+'Increm. Producción'!AH16</f>
        <v>#REF!</v>
      </c>
      <c r="CK30" s="65"/>
      <c r="CL30" s="62"/>
      <c r="CM30" s="64" t="e">
        <f>+'Increm. Producción'!AI16</f>
        <v>#REF!</v>
      </c>
      <c r="CN30" s="65"/>
      <c r="CO30" s="62"/>
      <c r="CP30" s="64" t="e">
        <f>+'Increm. Producción'!AJ16</f>
        <v>#REF!</v>
      </c>
      <c r="CQ30" s="65"/>
      <c r="CR30" s="62"/>
      <c r="CS30" s="64" t="e">
        <f>+'Increm. Producción'!AK16</f>
        <v>#REF!</v>
      </c>
      <c r="CT30" s="65"/>
      <c r="CU30" s="62"/>
      <c r="CV30" s="64" t="e">
        <f>+'Increm. Producción'!AL16</f>
        <v>#REF!</v>
      </c>
      <c r="CW30" s="65"/>
    </row>
    <row r="31" spans="2:104" ht="20.100000000000001" customHeight="1" thickBot="1" x14ac:dyDescent="0.3">
      <c r="B31" s="182" t="s">
        <v>7</v>
      </c>
      <c r="C31" s="182"/>
      <c r="D31" s="182"/>
      <c r="E31" s="182"/>
      <c r="F31" s="38"/>
      <c r="G31" s="7">
        <f>+G20+G21+G22+G23+G24+G25+G26+G27+G28</f>
        <v>2807.5262254506715</v>
      </c>
      <c r="H31" s="17">
        <f>+H20+H21+H22+H23+H24+H25+H26+H27+H28</f>
        <v>1.0000000000000002</v>
      </c>
      <c r="I31" s="6"/>
      <c r="J31" s="7" t="e">
        <f>+J20+J21+J22+J23+J24+J25+J26+J27+J28</f>
        <v>#REF!</v>
      </c>
      <c r="K31" s="17" t="e">
        <f>+K20+K21+K22+K23+K24+K25+K26+K27+K28</f>
        <v>#REF!</v>
      </c>
      <c r="L31" s="6"/>
      <c r="M31" s="7" t="e">
        <f>+M20+M21+M22+M23+M24+M25+M26+M27+M28</f>
        <v>#REF!</v>
      </c>
      <c r="N31" s="17" t="e">
        <f>+N20+N21+N22+N23+N24+N25+N26+N27+N28</f>
        <v>#REF!</v>
      </c>
      <c r="O31" s="6"/>
      <c r="P31" s="7" t="e">
        <f>+P20+P21+P22+P23+P24+P25+P26+P27+P28</f>
        <v>#REF!</v>
      </c>
      <c r="Q31" s="17" t="e">
        <f>+Q20+Q21+Q22+Q23+Q24+Q25+Q26+Q27+Q28</f>
        <v>#REF!</v>
      </c>
      <c r="R31" s="6"/>
      <c r="S31" s="7" t="e">
        <f>+S20+S21+S22+S23+S24+S25+S26+S27+S28</f>
        <v>#REF!</v>
      </c>
      <c r="T31" s="17" t="e">
        <f>+T20+T21+T22+T23+T24+T25+T26+T27+T28</f>
        <v>#REF!</v>
      </c>
      <c r="U31" s="6"/>
      <c r="V31" s="7" t="e">
        <f>+V20+V21+V22+V23+V24+V25+V26+V27+V28</f>
        <v>#REF!</v>
      </c>
      <c r="W31" s="17" t="e">
        <f>+W20+W21+W22+W23+W24+W25+W26+W27+W28</f>
        <v>#REF!</v>
      </c>
      <c r="X31" s="6"/>
      <c r="Y31" s="7" t="e">
        <f>+Y20+Y21+Y22+Y23+Y24+Y25+Y26+Y27+Y28</f>
        <v>#REF!</v>
      </c>
      <c r="Z31" s="17" t="e">
        <f>+Z20+Z21+Z22+Z23+Z24+Z25+Z26+Z27+Z28</f>
        <v>#REF!</v>
      </c>
      <c r="AA31" s="6"/>
      <c r="AB31" s="7" t="e">
        <f>+AB20+AB21+AB22+AB23+AB24+AB25+AB26+AB27+AB28</f>
        <v>#REF!</v>
      </c>
      <c r="AC31" s="17" t="e">
        <f>+AC20+AC21+AC22+AC23+AC24+AC25+AC26+AC27+AC28</f>
        <v>#REF!</v>
      </c>
      <c r="AD31" s="6"/>
      <c r="AE31" s="7" t="e">
        <f>+AE20+AE21+AE22+AE23+AE24+AE25+AE26+AE27+AE28</f>
        <v>#REF!</v>
      </c>
      <c r="AF31" s="17" t="e">
        <f>+AF20+AF21+AF22+AF23+AF24+AF25+AF26+AF27+AF28</f>
        <v>#REF!</v>
      </c>
      <c r="AG31" s="6"/>
      <c r="AH31" s="7" t="e">
        <f>+AH20+AH21+AH22+AH23+AH24+AH25+AH26+AH27+AH28</f>
        <v>#REF!</v>
      </c>
      <c r="AI31" s="17" t="e">
        <f>+AI20+AI21+AI22+AI23+AI24+AI25+AI26+AI27+AI28</f>
        <v>#REF!</v>
      </c>
      <c r="AJ31" s="6"/>
      <c r="AK31" s="7" t="e">
        <f>+AK20+AK21+AK22+AK23+AK24+AK25+AK26+AK27+AK28</f>
        <v>#REF!</v>
      </c>
      <c r="AL31" s="17" t="e">
        <f>+AL20+AL21+AL22+AL23+AL24+AL25+AL26+AL27+AL28</f>
        <v>#REF!</v>
      </c>
      <c r="AM31" s="6"/>
      <c r="AN31" s="7" t="e">
        <f>+AN20+AN21+AN22+AN23+AN24+AN25+AN26+AN27+AN28</f>
        <v>#REF!</v>
      </c>
      <c r="AO31" s="17" t="e">
        <f>+AO20+AO21+AO22+AO23+AO24+AO25+AO26+AO27+AO28</f>
        <v>#REF!</v>
      </c>
      <c r="AP31" s="6"/>
      <c r="AQ31" s="7" t="e">
        <f>+AQ20+AQ21+AQ22+AQ23+AQ24+AQ25+AQ26+AQ27+AQ28</f>
        <v>#REF!</v>
      </c>
      <c r="AR31" s="17" t="e">
        <f>+AR20+AR21+AR22+AR23+AR24+AR25+AR26+AR27+AR28</f>
        <v>#REF!</v>
      </c>
      <c r="AS31" s="6"/>
      <c r="AT31" s="7" t="e">
        <f>+AT20+AT21+AT22+AT23+AT24+AT25+AT26+AT27+AT28</f>
        <v>#REF!</v>
      </c>
      <c r="AU31" s="17" t="e">
        <f>+AU20+AU21+AU22+AU23+AU24+AU25+AU26+AU27+AU28</f>
        <v>#REF!</v>
      </c>
      <c r="AV31" s="6"/>
      <c r="AW31" s="7" t="e">
        <f>+AW20+AW21+AW22+AW23+AW24+AW25+AW26+AW27+AW28</f>
        <v>#REF!</v>
      </c>
      <c r="AX31" s="17" t="e">
        <f>+AX20+AX21+AX22+AX23+AX24+AX25+AX26+AX27+AX28</f>
        <v>#REF!</v>
      </c>
      <c r="AY31" s="6"/>
      <c r="AZ31" s="7" t="e">
        <f>+AZ20+AZ21+AZ22+AZ23+AZ24+AZ25+AZ26+AZ27+AZ28</f>
        <v>#REF!</v>
      </c>
      <c r="BA31" s="17" t="e">
        <f>+BA20+BA21+BA22+BA23+BA24+BA25+BA26+BA27+BA28</f>
        <v>#REF!</v>
      </c>
      <c r="BB31" s="6"/>
      <c r="BC31" s="7" t="e">
        <f>+BC20+BC21+BC22+BC23+BC24+BC25+BC26+BC27+BC28</f>
        <v>#REF!</v>
      </c>
      <c r="BD31" s="17" t="e">
        <f>+BD20+BD21+BD22+BD23+BD24+BD25+BD26+BD27+BD28</f>
        <v>#REF!</v>
      </c>
      <c r="BE31" s="6"/>
      <c r="BF31" s="7" t="e">
        <f>+BF20+BF21+BF22+BF23+BF24+BF25+BF26+BF27+BF28</f>
        <v>#REF!</v>
      </c>
      <c r="BG31" s="17" t="e">
        <f>+BG20+BG21+BG22+BG23+BG24+BG25+BG26+BG27+BG28</f>
        <v>#REF!</v>
      </c>
      <c r="BH31" s="6"/>
      <c r="BI31" s="7" t="e">
        <f>+BI20+BI21+BI22+BI23+BI24+BI25+BI26+BI27+BI28</f>
        <v>#REF!</v>
      </c>
      <c r="BJ31" s="17" t="e">
        <f>+BJ20+BJ21+BJ22+BJ23+BJ24+BJ25+BJ26+BJ27+BJ28</f>
        <v>#REF!</v>
      </c>
      <c r="BK31" s="6"/>
      <c r="BL31" s="7" t="e">
        <f>+BL20+BL21+BL22+BL23+BL24+BL25+BL26+BL27+BL28</f>
        <v>#REF!</v>
      </c>
      <c r="BM31" s="17" t="e">
        <f>+BM20+BM21+BM22+BM23+BM24+BM25+BM26+BM27+BM28</f>
        <v>#REF!</v>
      </c>
      <c r="BN31" s="6"/>
      <c r="BO31" s="7" t="e">
        <f>+BO20+BO21+BO22+BO23+BO24+BO25+BO26+BO27+BO28</f>
        <v>#REF!</v>
      </c>
      <c r="BP31" s="17" t="e">
        <f>+BP20+BP21+BP22+BP23+BP24+BP25+BP26+BP27+BP28</f>
        <v>#REF!</v>
      </c>
      <c r="BQ31" s="6"/>
      <c r="BR31" s="7" t="e">
        <f>+BR20+BR21+BR22+BR23+BR24+BR25+BR26+BR27+BR28</f>
        <v>#REF!</v>
      </c>
      <c r="BS31" s="17" t="e">
        <f>+BS20+BS21+BS22+BS23+BS24+BS25+BS26+BS27+BS28</f>
        <v>#REF!</v>
      </c>
      <c r="BT31" s="6"/>
      <c r="BU31" s="7" t="e">
        <f>+BU20+BU21+BU22+BU23+BU24+BU25+BU26+BU27+BU28</f>
        <v>#REF!</v>
      </c>
      <c r="BV31" s="17" t="e">
        <f>+BV20+BV21+BV22+BV23+BV24+BV25+BV26+BV27+BV28</f>
        <v>#REF!</v>
      </c>
      <c r="BW31" s="6"/>
      <c r="BX31" s="7" t="e">
        <f>+BX20+BX21+BX22+BX23+BX24+BX25+BX26+BX27+BX28</f>
        <v>#REF!</v>
      </c>
      <c r="BY31" s="17" t="e">
        <f>+BY20+BY21+BY22+BY23+BY24+BY25+BY26+BY27+BY28</f>
        <v>#REF!</v>
      </c>
      <c r="BZ31" s="6"/>
      <c r="CA31" s="7" t="e">
        <f>+CA20+CA21+CA22+CA23+CA24+CA25+CA26+CA27+CA28</f>
        <v>#REF!</v>
      </c>
      <c r="CB31" s="17" t="e">
        <f>+CB20+CB21+CB22+CB23+CB24+CB25+CB26+CB27+CB28</f>
        <v>#REF!</v>
      </c>
      <c r="CC31" s="6"/>
      <c r="CD31" s="7" t="e">
        <f>+CD20+CD21+CD22+CD23+CD24+CD25+CD26+CD27+CD28</f>
        <v>#REF!</v>
      </c>
      <c r="CE31" s="17" t="e">
        <f>+CE20+CE21+CE22+CE23+CE24+CE25+CE26+CE27+CE28</f>
        <v>#REF!</v>
      </c>
      <c r="CF31" s="6"/>
      <c r="CG31" s="7" t="e">
        <f>+CG20+CG21+CG22+CG23+CG24+CG25+CG26+CG27+CG28</f>
        <v>#REF!</v>
      </c>
      <c r="CH31" s="17" t="e">
        <f>+CH20+CH21+CH22+CH23+CH24+CH25+CH26+CH27+CH28</f>
        <v>#REF!</v>
      </c>
      <c r="CI31" s="6"/>
      <c r="CJ31" s="7" t="e">
        <f>+CJ20+CJ21+CJ22+CJ23+CJ24+CJ25+CJ26+CJ27+CJ28</f>
        <v>#REF!</v>
      </c>
      <c r="CK31" s="17" t="e">
        <f>+CK20+CK21+CK22+CK23+CK24+CK25+CK26+CK27+CK28</f>
        <v>#REF!</v>
      </c>
      <c r="CL31" s="6"/>
      <c r="CM31" s="7" t="e">
        <f>+CM20+CM21+CM22+CM23+CM24+CM25+CM26+CM27+CM28</f>
        <v>#REF!</v>
      </c>
      <c r="CN31" s="17" t="e">
        <f>+CN20+CN21+CN22+CN23+CN24+CN25+CN26+CN27+CN28</f>
        <v>#REF!</v>
      </c>
      <c r="CO31" s="6"/>
      <c r="CP31" s="7" t="e">
        <f>+CP20+CP21+CP22+CP23+CP24+CP25+CP26+CP27+CP28</f>
        <v>#REF!</v>
      </c>
      <c r="CQ31" s="17" t="e">
        <f>+CQ20+CQ21+CQ22+CQ23+CQ24+CQ25+CQ26+CQ27+CQ28</f>
        <v>#REF!</v>
      </c>
      <c r="CR31" s="6"/>
      <c r="CS31" s="7" t="e">
        <f>+CS20+CS21+CS22+CS23+CS24+CS25+CS26+CS27+CS28</f>
        <v>#REF!</v>
      </c>
      <c r="CT31" s="17" t="e">
        <f>+CT20+CT21+CT22+CT23+CT24+CT25+CT26+CT27+CT28</f>
        <v>#REF!</v>
      </c>
      <c r="CU31" s="6"/>
      <c r="CV31" s="7" t="e">
        <f>+CV20+CV21+CV22+CV23+CV24+CV25+CV26+CV27+CV28</f>
        <v>#REF!</v>
      </c>
      <c r="CW31" s="17" t="e">
        <f>+CW20+CW21+CW22+CW23+CW24+CW25+CW26+CW27+CW28</f>
        <v>#REF!</v>
      </c>
    </row>
    <row r="32" spans="2:104" ht="9.9499999999999993" customHeight="1" thickBot="1" x14ac:dyDescent="0.3">
      <c r="B32" s="2"/>
      <c r="C32" s="2"/>
      <c r="D32" s="2"/>
      <c r="E32" s="2"/>
      <c r="F32" s="2"/>
      <c r="G32" s="8"/>
      <c r="H32" s="3"/>
      <c r="I32" s="3"/>
      <c r="J32" s="8"/>
      <c r="K32" s="4"/>
      <c r="L32" s="4"/>
      <c r="M32" s="8"/>
      <c r="N32" s="4"/>
      <c r="O32" s="4"/>
      <c r="P32" s="8"/>
      <c r="Q32" s="4"/>
      <c r="R32" s="4"/>
      <c r="S32" s="8"/>
      <c r="T32" s="4"/>
      <c r="U32" s="4"/>
      <c r="V32" s="8"/>
      <c r="W32" s="4"/>
      <c r="X32" s="4"/>
      <c r="Y32" s="8"/>
      <c r="Z32" s="4"/>
      <c r="AA32" s="4"/>
      <c r="AB32" s="8"/>
      <c r="AC32" s="4"/>
      <c r="AD32" s="4"/>
      <c r="AE32" s="8"/>
      <c r="AF32" s="4"/>
      <c r="AG32" s="4"/>
      <c r="AH32" s="8"/>
      <c r="AI32" s="4"/>
      <c r="AJ32" s="4"/>
      <c r="AK32" s="8"/>
      <c r="AL32" s="4"/>
      <c r="AM32" s="4"/>
      <c r="AN32" s="8"/>
      <c r="AO32" s="4"/>
      <c r="AP32" s="4"/>
      <c r="AQ32" s="8"/>
      <c r="AR32" s="4"/>
      <c r="AS32" s="4"/>
      <c r="AT32" s="8"/>
      <c r="AU32" s="4"/>
      <c r="AV32" s="4"/>
      <c r="AW32" s="8"/>
      <c r="AX32" s="4"/>
      <c r="AY32" s="4"/>
      <c r="AZ32" s="8"/>
      <c r="BA32" s="4"/>
      <c r="BB32" s="4"/>
      <c r="BC32" s="8"/>
      <c r="BD32" s="4"/>
      <c r="BE32" s="4"/>
      <c r="BF32" s="8"/>
      <c r="BG32" s="4"/>
      <c r="BH32" s="4"/>
      <c r="BI32" s="8"/>
      <c r="BJ32" s="4"/>
      <c r="BK32" s="4"/>
      <c r="BL32" s="8"/>
      <c r="BM32" s="4"/>
      <c r="BN32" s="4"/>
      <c r="BO32" s="8"/>
      <c r="BP32" s="4"/>
      <c r="BQ32" s="4"/>
      <c r="BR32" s="8"/>
      <c r="BS32" s="4"/>
      <c r="BT32" s="4"/>
      <c r="BU32" s="8"/>
      <c r="BV32" s="4"/>
      <c r="BW32" s="4"/>
      <c r="BX32" s="8"/>
      <c r="BY32" s="4"/>
      <c r="BZ32" s="4"/>
      <c r="CA32" s="8"/>
      <c r="CB32" s="4"/>
      <c r="CC32" s="4"/>
      <c r="CD32" s="8"/>
      <c r="CE32" s="4"/>
      <c r="CF32" s="4"/>
      <c r="CG32" s="8"/>
      <c r="CH32" s="4"/>
      <c r="CI32" s="4"/>
      <c r="CJ32" s="8"/>
      <c r="CK32" s="4"/>
      <c r="CL32" s="4"/>
      <c r="CM32" s="8"/>
      <c r="CN32" s="4"/>
      <c r="CO32" s="4"/>
      <c r="CP32" s="8"/>
      <c r="CQ32" s="4"/>
      <c r="CR32" s="4"/>
      <c r="CS32" s="8"/>
      <c r="CT32" s="4"/>
      <c r="CU32" s="4"/>
      <c r="CV32" s="8"/>
      <c r="CW32" s="4"/>
    </row>
    <row r="33" spans="2:101" ht="20.100000000000001" customHeight="1" thickBot="1" x14ac:dyDescent="0.3">
      <c r="B33" s="178" t="s">
        <v>8</v>
      </c>
      <c r="C33" s="179"/>
      <c r="D33" s="179"/>
      <c r="E33" s="183"/>
      <c r="F33" s="39"/>
      <c r="G33" s="31">
        <f>+(G31*1000)/145620</f>
        <v>19.279812013807661</v>
      </c>
      <c r="H33" s="33"/>
      <c r="I33" s="13"/>
      <c r="J33" s="31" t="e">
        <f>+(J31*1000)/(+J9*12)</f>
        <v>#REF!</v>
      </c>
      <c r="K33" s="33"/>
      <c r="L33" s="14"/>
      <c r="M33" s="31" t="e">
        <f>+(M31*1000)/(+M9*12)</f>
        <v>#REF!</v>
      </c>
      <c r="N33" s="33"/>
      <c r="O33" s="14"/>
      <c r="P33" s="31" t="e">
        <f>+(P31*1000)/(+P9*12)</f>
        <v>#REF!</v>
      </c>
      <c r="Q33" s="33"/>
      <c r="R33" s="14"/>
      <c r="S33" s="31" t="e">
        <f>+(S31*1000)/(+S9*12)</f>
        <v>#REF!</v>
      </c>
      <c r="T33" s="33"/>
      <c r="U33" s="14"/>
      <c r="V33" s="31" t="e">
        <f>+(V31*1000)/(+V9*12)</f>
        <v>#REF!</v>
      </c>
      <c r="W33" s="33"/>
      <c r="X33" s="14"/>
      <c r="Y33" s="31" t="e">
        <f>+(Y31*1000)/(+Y9*12)</f>
        <v>#REF!</v>
      </c>
      <c r="Z33" s="33"/>
      <c r="AA33" s="14"/>
      <c r="AB33" s="31" t="e">
        <f>+(AB31*1000)/(+AB9*12)</f>
        <v>#REF!</v>
      </c>
      <c r="AC33" s="33"/>
      <c r="AD33" s="14"/>
      <c r="AE33" s="31" t="e">
        <f>+(AE31*1000)/(+AE9*12)</f>
        <v>#REF!</v>
      </c>
      <c r="AF33" s="33"/>
      <c r="AG33" s="14"/>
      <c r="AH33" s="31" t="e">
        <f>+(AH31*1000)/(+AH9*12)</f>
        <v>#REF!</v>
      </c>
      <c r="AI33" s="33"/>
      <c r="AJ33" s="14"/>
      <c r="AK33" s="31" t="e">
        <f>+(AK31*1000)/(+AK9*12)</f>
        <v>#REF!</v>
      </c>
      <c r="AL33" s="33"/>
      <c r="AM33" s="14"/>
      <c r="AN33" s="31" t="e">
        <f>+(AN31*1000)/(+AN9*12)</f>
        <v>#REF!</v>
      </c>
      <c r="AO33" s="33"/>
      <c r="AP33" s="14"/>
      <c r="AQ33" s="31" t="e">
        <f>+(AQ31*1000)/(+AQ9*12)</f>
        <v>#REF!</v>
      </c>
      <c r="AR33" s="33"/>
      <c r="AS33" s="14"/>
      <c r="AT33" s="31" t="e">
        <f>+(AT31*1000)/(+AT9*12)</f>
        <v>#REF!</v>
      </c>
      <c r="AU33" s="33"/>
      <c r="AV33" s="14"/>
      <c r="AW33" s="31" t="e">
        <f>+(AW31*1000)/(+AW9*12)</f>
        <v>#REF!</v>
      </c>
      <c r="AX33" s="33"/>
      <c r="AY33" s="14"/>
      <c r="AZ33" s="31" t="e">
        <f>+(AZ31*1000)/(AZ9*12)</f>
        <v>#REF!</v>
      </c>
      <c r="BA33" s="33"/>
      <c r="BB33" s="14"/>
      <c r="BC33" s="31" t="e">
        <f>+(BC31*1000)/(BC9*12)</f>
        <v>#REF!</v>
      </c>
      <c r="BD33" s="33"/>
      <c r="BE33" s="14"/>
      <c r="BF33" s="31" t="e">
        <f>+(BF31*1000)/(BF9*12)</f>
        <v>#REF!</v>
      </c>
      <c r="BG33" s="33"/>
      <c r="BH33" s="14"/>
      <c r="BI33" s="31" t="e">
        <f>+(BI31*1000)/(BI9*12)</f>
        <v>#REF!</v>
      </c>
      <c r="BJ33" s="33"/>
      <c r="BK33" s="14"/>
      <c r="BL33" s="31" t="e">
        <f>+(BL31*1000)/(BL9*12)</f>
        <v>#REF!</v>
      </c>
      <c r="BM33" s="33"/>
      <c r="BN33" s="14"/>
      <c r="BO33" s="31" t="e">
        <f>+(BO31*1000)/(BO9*12)</f>
        <v>#REF!</v>
      </c>
      <c r="BP33" s="33"/>
      <c r="BQ33" s="14"/>
      <c r="BR33" s="31" t="e">
        <f>+(BR31*1000)/(BR9*12)</f>
        <v>#REF!</v>
      </c>
      <c r="BS33" s="33"/>
      <c r="BT33" s="14"/>
      <c r="BU33" s="31" t="e">
        <f>+(BU31*1000)/(BU9*12)</f>
        <v>#REF!</v>
      </c>
      <c r="BV33" s="33"/>
      <c r="BW33" s="14"/>
      <c r="BX33" s="31" t="e">
        <f>+(BX31*1000)/(BX9*12)</f>
        <v>#REF!</v>
      </c>
      <c r="BY33" s="33"/>
      <c r="BZ33" s="14"/>
      <c r="CA33" s="31" t="e">
        <f>+(CA31*1000)/(CA9*12)</f>
        <v>#REF!</v>
      </c>
      <c r="CB33" s="33"/>
      <c r="CC33" s="14"/>
      <c r="CD33" s="31" t="e">
        <f>+(CD31*1000)/(+CD9*12)</f>
        <v>#REF!</v>
      </c>
      <c r="CE33" s="33"/>
      <c r="CF33" s="14"/>
      <c r="CG33" s="31" t="e">
        <f>+(CG31*1000)/(+CG9*12)</f>
        <v>#REF!</v>
      </c>
      <c r="CH33" s="33"/>
      <c r="CI33" s="14"/>
      <c r="CJ33" s="31" t="e">
        <f>+(CJ31*1000)/(+CJ9*12)</f>
        <v>#REF!</v>
      </c>
      <c r="CK33" s="33"/>
      <c r="CL33" s="14"/>
      <c r="CM33" s="31" t="e">
        <f>+(CM31*1000)/(+CM9*12)</f>
        <v>#REF!</v>
      </c>
      <c r="CN33" s="33"/>
      <c r="CO33" s="14"/>
      <c r="CP33" s="31" t="e">
        <f>+(CP31*1000)/(+CP9*12)</f>
        <v>#REF!</v>
      </c>
      <c r="CQ33" s="33"/>
      <c r="CR33" s="14"/>
      <c r="CS33" s="31" t="e">
        <f>+(CS31*1000)/(+CS9*12)</f>
        <v>#REF!</v>
      </c>
      <c r="CT33" s="33"/>
      <c r="CU33" s="14"/>
      <c r="CV33" s="31" t="e">
        <f>+(CV31*1000)/(+CV9*12)</f>
        <v>#REF!</v>
      </c>
      <c r="CW33" s="33"/>
    </row>
    <row r="34" spans="2:101" ht="20.100000000000001" customHeight="1" thickBot="1" x14ac:dyDescent="0.3">
      <c r="B34" s="178" t="s">
        <v>9</v>
      </c>
      <c r="C34" s="179"/>
      <c r="D34" s="179"/>
      <c r="E34" s="183"/>
      <c r="F34" s="39"/>
      <c r="G34" s="32">
        <f>+(G31*1000)/75134.52</f>
        <v>37.366662160757421</v>
      </c>
      <c r="H34" s="34"/>
      <c r="I34" s="11"/>
      <c r="J34" s="32" t="e">
        <f>+(J31*1000)/J8</f>
        <v>#REF!</v>
      </c>
      <c r="K34" s="34"/>
      <c r="L34" s="12"/>
      <c r="M34" s="32" t="e">
        <f>+(M31*1000)/M8</f>
        <v>#REF!</v>
      </c>
      <c r="N34" s="34"/>
      <c r="O34" s="12"/>
      <c r="P34" s="32" t="e">
        <f>+(P31*1000)/P8</f>
        <v>#REF!</v>
      </c>
      <c r="Q34" s="34"/>
      <c r="R34" s="12"/>
      <c r="S34" s="32" t="e">
        <f>+(S31*1000)/S8</f>
        <v>#REF!</v>
      </c>
      <c r="T34" s="34"/>
      <c r="U34" s="12"/>
      <c r="V34" s="32" t="e">
        <f>+(V31*1000)/V8</f>
        <v>#REF!</v>
      </c>
      <c r="W34" s="34"/>
      <c r="X34" s="12"/>
      <c r="Y34" s="32" t="e">
        <f>+(Y31*1000)/Y8</f>
        <v>#REF!</v>
      </c>
      <c r="Z34" s="34"/>
      <c r="AA34" s="12"/>
      <c r="AB34" s="32" t="e">
        <f>+(AB31*1000)/AB8</f>
        <v>#REF!</v>
      </c>
      <c r="AC34" s="34"/>
      <c r="AD34" s="12"/>
      <c r="AE34" s="32" t="e">
        <f>+(AE31*1000)/AE8</f>
        <v>#REF!</v>
      </c>
      <c r="AF34" s="34"/>
      <c r="AG34" s="12"/>
      <c r="AH34" s="32" t="e">
        <f>+(AH31*1000)/AH8</f>
        <v>#REF!</v>
      </c>
      <c r="AI34" s="34"/>
      <c r="AJ34" s="12"/>
      <c r="AK34" s="32" t="e">
        <f>+(AK31*1000)/AK8</f>
        <v>#REF!</v>
      </c>
      <c r="AL34" s="34"/>
      <c r="AM34" s="12"/>
      <c r="AN34" s="32" t="e">
        <f>+(AN31*1000)/AN8</f>
        <v>#REF!</v>
      </c>
      <c r="AO34" s="34"/>
      <c r="AP34" s="12"/>
      <c r="AQ34" s="32" t="e">
        <f>+(AQ31*1000)/AQ8</f>
        <v>#REF!</v>
      </c>
      <c r="AR34" s="34"/>
      <c r="AS34" s="12"/>
      <c r="AT34" s="32" t="e">
        <f>+(AT31*1000)/AT8</f>
        <v>#REF!</v>
      </c>
      <c r="AU34" s="34"/>
      <c r="AV34" s="12"/>
      <c r="AW34" s="32" t="e">
        <f>+(AW31*1000)/AW8</f>
        <v>#REF!</v>
      </c>
      <c r="AX34" s="34"/>
      <c r="AY34" s="12"/>
      <c r="AZ34" s="32" t="e">
        <f>+(AZ31*1000)/AZ8</f>
        <v>#REF!</v>
      </c>
      <c r="BA34" s="34"/>
      <c r="BB34" s="12"/>
      <c r="BC34" s="32" t="e">
        <f>+(BC31*1000)/BC8</f>
        <v>#REF!</v>
      </c>
      <c r="BD34" s="34"/>
      <c r="BE34" s="12"/>
      <c r="BF34" s="32" t="e">
        <f>+(BF31*1000)/BF8</f>
        <v>#REF!</v>
      </c>
      <c r="BG34" s="34"/>
      <c r="BH34" s="12"/>
      <c r="BI34" s="32" t="e">
        <f>+(BI31*1000)/BI8</f>
        <v>#REF!</v>
      </c>
      <c r="BJ34" s="34"/>
      <c r="BK34" s="12"/>
      <c r="BL34" s="32" t="e">
        <f>+(BL31*1000)/BL8</f>
        <v>#REF!</v>
      </c>
      <c r="BM34" s="34"/>
      <c r="BN34" s="12"/>
      <c r="BO34" s="32" t="e">
        <f>+(BO31*1000)/BO8</f>
        <v>#REF!</v>
      </c>
      <c r="BP34" s="34"/>
      <c r="BQ34" s="12"/>
      <c r="BR34" s="32" t="e">
        <f>+(BR31*1000)/BR8</f>
        <v>#REF!</v>
      </c>
      <c r="BS34" s="34"/>
      <c r="BT34" s="12"/>
      <c r="BU34" s="32" t="e">
        <f>+(BU31*1000)/BU8</f>
        <v>#REF!</v>
      </c>
      <c r="BV34" s="34"/>
      <c r="BW34" s="12"/>
      <c r="BX34" s="32" t="e">
        <f>+(BX31*1000)/BX8</f>
        <v>#REF!</v>
      </c>
      <c r="BY34" s="34"/>
      <c r="BZ34" s="12"/>
      <c r="CA34" s="32" t="e">
        <f>+(CA31*1000)/CA8</f>
        <v>#REF!</v>
      </c>
      <c r="CB34" s="34"/>
      <c r="CC34" s="12"/>
      <c r="CD34" s="32" t="e">
        <f>+(CD31*1000)/CD8</f>
        <v>#REF!</v>
      </c>
      <c r="CE34" s="34"/>
      <c r="CF34" s="12"/>
      <c r="CG34" s="32" t="e">
        <f>+(CG31*1000)/CG8</f>
        <v>#REF!</v>
      </c>
      <c r="CH34" s="34"/>
      <c r="CI34" s="12"/>
      <c r="CJ34" s="32" t="e">
        <f>+(CJ31*1000)/CJ8</f>
        <v>#REF!</v>
      </c>
      <c r="CK34" s="34"/>
      <c r="CL34" s="12"/>
      <c r="CM34" s="32" t="e">
        <f>+(CM31*1000)/CM8</f>
        <v>#REF!</v>
      </c>
      <c r="CN34" s="34"/>
      <c r="CO34" s="12"/>
      <c r="CP34" s="32" t="e">
        <f>+(CP31*1000)/CP8</f>
        <v>#REF!</v>
      </c>
      <c r="CQ34" s="34"/>
      <c r="CR34" s="12"/>
      <c r="CS34" s="32" t="e">
        <f>+(CS31*1000)/CS8</f>
        <v>#REF!</v>
      </c>
      <c r="CT34" s="34"/>
      <c r="CU34" s="12"/>
      <c r="CV34" s="32" t="e">
        <f>+(CV31*1000)/CV8</f>
        <v>#REF!</v>
      </c>
      <c r="CW34" s="34"/>
    </row>
    <row r="35" spans="2:101" ht="9.9499999999999993" customHeight="1" x14ac:dyDescent="0.25">
      <c r="B35" s="184"/>
      <c r="C35" s="184"/>
      <c r="D35" s="1"/>
      <c r="E35" s="1"/>
      <c r="F35" s="1"/>
      <c r="G35" s="1"/>
    </row>
    <row r="36" spans="2:101" x14ac:dyDescent="0.25">
      <c r="B36" s="177" t="s">
        <v>60</v>
      </c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</row>
    <row r="37" spans="2:101" x14ac:dyDescent="0.25">
      <c r="B37" s="177" t="s">
        <v>62</v>
      </c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</row>
    <row r="38" spans="2:101" ht="16.5" hidden="1" thickBot="1" x14ac:dyDescent="0.3">
      <c r="G38" s="4"/>
      <c r="H38" s="4"/>
      <c r="J38" s="5" t="s">
        <v>10</v>
      </c>
      <c r="K38" s="15"/>
      <c r="L38" s="15"/>
      <c r="M38" s="5" t="s">
        <v>10</v>
      </c>
      <c r="N38" s="15"/>
      <c r="O38" s="15"/>
      <c r="P38" s="5" t="s">
        <v>10</v>
      </c>
      <c r="R38" s="15"/>
      <c r="S38" s="5" t="s">
        <v>10</v>
      </c>
      <c r="U38" s="15"/>
      <c r="V38" s="5" t="s">
        <v>10</v>
      </c>
      <c r="X38" s="15"/>
      <c r="Y38" s="5" t="s">
        <v>10</v>
      </c>
      <c r="Z38" s="18"/>
      <c r="AA38" s="15"/>
      <c r="AB38" s="5" t="s">
        <v>10</v>
      </c>
      <c r="AC38" s="18"/>
      <c r="AD38" s="15"/>
      <c r="AE38" s="5" t="s">
        <v>10</v>
      </c>
      <c r="AF38" s="18"/>
      <c r="AG38" s="15"/>
      <c r="AH38" s="5" t="s">
        <v>10</v>
      </c>
      <c r="AI38" s="18"/>
      <c r="AJ38" s="15"/>
      <c r="AK38" s="5" t="s">
        <v>10</v>
      </c>
      <c r="AL38" s="18"/>
      <c r="AM38" s="15"/>
      <c r="AN38" s="5" t="s">
        <v>10</v>
      </c>
      <c r="AO38" s="18"/>
      <c r="AP38" s="15"/>
      <c r="AQ38" s="5" t="s">
        <v>10</v>
      </c>
      <c r="AR38" s="18"/>
      <c r="AS38" s="15"/>
      <c r="AT38" s="5" t="s">
        <v>10</v>
      </c>
      <c r="AU38" s="18"/>
      <c r="AV38" s="15"/>
      <c r="AW38" s="5" t="s">
        <v>10</v>
      </c>
      <c r="AX38" s="18"/>
      <c r="AY38" s="15"/>
      <c r="AZ38" s="5" t="s">
        <v>10</v>
      </c>
      <c r="BA38" s="18"/>
      <c r="BB38" s="15"/>
      <c r="BC38" s="5" t="s">
        <v>10</v>
      </c>
      <c r="BD38" s="18"/>
      <c r="BE38" s="15"/>
      <c r="BF38" s="5" t="s">
        <v>10</v>
      </c>
      <c r="BG38" s="18"/>
      <c r="BH38" s="15"/>
      <c r="BI38" s="5" t="s">
        <v>10</v>
      </c>
      <c r="BJ38" s="18"/>
      <c r="BK38" s="15"/>
      <c r="BL38" s="5" t="s">
        <v>10</v>
      </c>
      <c r="BM38" s="18"/>
      <c r="BN38" s="15"/>
      <c r="BO38" s="5" t="s">
        <v>10</v>
      </c>
      <c r="BP38" s="18"/>
      <c r="BQ38" s="15"/>
      <c r="BR38" s="5" t="s">
        <v>10</v>
      </c>
      <c r="BS38" s="18"/>
      <c r="BT38" s="15"/>
      <c r="BU38" s="5" t="s">
        <v>10</v>
      </c>
      <c r="BV38" s="18"/>
      <c r="BW38" s="15"/>
      <c r="BX38" s="5" t="s">
        <v>10</v>
      </c>
      <c r="BY38" s="18"/>
      <c r="BZ38" s="15"/>
      <c r="CA38" s="5" t="s">
        <v>10</v>
      </c>
      <c r="CB38" s="18"/>
      <c r="CC38" s="15"/>
      <c r="CD38" s="5" t="s">
        <v>10</v>
      </c>
      <c r="CE38" s="18"/>
      <c r="CF38" s="15"/>
      <c r="CG38" s="5" t="s">
        <v>10</v>
      </c>
      <c r="CH38" s="18"/>
      <c r="CI38" s="15"/>
      <c r="CJ38" s="5" t="s">
        <v>10</v>
      </c>
      <c r="CK38" s="18"/>
      <c r="CL38" s="15"/>
      <c r="CM38" s="5" t="s">
        <v>10</v>
      </c>
      <c r="CN38" s="18"/>
      <c r="CO38" s="15"/>
      <c r="CP38" s="5" t="s">
        <v>10</v>
      </c>
      <c r="CQ38" s="18"/>
      <c r="CR38" s="15"/>
      <c r="CS38" s="5" t="s">
        <v>10</v>
      </c>
      <c r="CT38" s="18"/>
      <c r="CU38" s="15"/>
      <c r="CV38" s="5" t="s">
        <v>10</v>
      </c>
      <c r="CW38" s="18"/>
    </row>
    <row r="39" spans="2:101" ht="16.5" hidden="1" thickBot="1" x14ac:dyDescent="0.3">
      <c r="G39" s="4"/>
      <c r="H39" s="4"/>
      <c r="J39" s="21">
        <v>15.3</v>
      </c>
      <c r="K39" s="15"/>
      <c r="L39" s="15"/>
      <c r="M39" s="21">
        <v>15.3</v>
      </c>
      <c r="N39" s="15"/>
      <c r="O39" s="15"/>
      <c r="P39" s="21">
        <v>15.3</v>
      </c>
      <c r="R39" s="15"/>
      <c r="S39" s="21">
        <v>15.3</v>
      </c>
      <c r="U39" s="15"/>
      <c r="V39" s="21">
        <v>15.3</v>
      </c>
      <c r="X39" s="15"/>
      <c r="Y39" s="21">
        <v>15.3</v>
      </c>
      <c r="Z39" s="18"/>
      <c r="AA39" s="15"/>
      <c r="AB39" s="21">
        <v>15.3</v>
      </c>
      <c r="AC39" s="18"/>
      <c r="AD39" s="15"/>
      <c r="AE39" s="21">
        <v>15.3</v>
      </c>
      <c r="AF39" s="18"/>
      <c r="AG39" s="15"/>
      <c r="AH39" s="21">
        <v>15.3</v>
      </c>
      <c r="AI39" s="18"/>
      <c r="AJ39" s="15"/>
      <c r="AK39" s="21">
        <v>15.3</v>
      </c>
      <c r="AL39" s="18"/>
      <c r="AM39" s="15"/>
      <c r="AN39" s="21">
        <v>15.3</v>
      </c>
      <c r="AO39" s="18"/>
      <c r="AP39" s="15"/>
      <c r="AQ39" s="21">
        <v>15.3</v>
      </c>
      <c r="AR39" s="18"/>
      <c r="AS39" s="15"/>
      <c r="AT39" s="21">
        <v>15.3</v>
      </c>
      <c r="AU39" s="18"/>
      <c r="AV39" s="15"/>
      <c r="AW39" s="21">
        <v>15.3</v>
      </c>
      <c r="AX39" s="18"/>
      <c r="AY39" s="15"/>
      <c r="AZ39" s="21">
        <v>15.3</v>
      </c>
      <c r="BA39" s="18"/>
      <c r="BB39" s="15"/>
      <c r="BC39" s="21">
        <v>15.3</v>
      </c>
      <c r="BD39" s="18"/>
      <c r="BE39" s="15"/>
      <c r="BF39" s="21">
        <v>15.3</v>
      </c>
      <c r="BG39" s="18"/>
      <c r="BH39" s="15"/>
      <c r="BI39" s="21">
        <v>15.3</v>
      </c>
      <c r="BJ39" s="18"/>
      <c r="BK39" s="15"/>
      <c r="BL39" s="21">
        <v>15.3</v>
      </c>
      <c r="BM39" s="18"/>
      <c r="BN39" s="15"/>
      <c r="BO39" s="21">
        <v>15.3</v>
      </c>
      <c r="BP39" s="18"/>
      <c r="BQ39" s="15"/>
      <c r="BR39" s="21">
        <v>15.3</v>
      </c>
      <c r="BS39" s="18"/>
      <c r="BT39" s="15"/>
      <c r="BU39" s="21">
        <v>15.3</v>
      </c>
      <c r="BV39" s="18"/>
      <c r="BW39" s="15"/>
      <c r="BX39" s="21">
        <v>15.3</v>
      </c>
      <c r="BY39" s="18"/>
      <c r="BZ39" s="15"/>
      <c r="CA39" s="21">
        <v>15.3</v>
      </c>
      <c r="CB39" s="18"/>
      <c r="CC39" s="15"/>
      <c r="CD39" s="21">
        <v>15.3</v>
      </c>
      <c r="CE39" s="18"/>
      <c r="CF39" s="15"/>
      <c r="CG39" s="21">
        <v>15.3</v>
      </c>
      <c r="CH39" s="18"/>
      <c r="CI39" s="15"/>
      <c r="CJ39" s="21">
        <v>15.3</v>
      </c>
      <c r="CK39" s="18"/>
      <c r="CL39" s="15"/>
      <c r="CM39" s="21">
        <v>15.3</v>
      </c>
      <c r="CN39" s="18"/>
      <c r="CO39" s="15"/>
      <c r="CP39" s="21">
        <v>15.3</v>
      </c>
      <c r="CQ39" s="18"/>
      <c r="CR39" s="15"/>
      <c r="CS39" s="21">
        <v>15.3</v>
      </c>
      <c r="CT39" s="18"/>
      <c r="CU39" s="15"/>
      <c r="CV39" s="21">
        <v>15.3</v>
      </c>
      <c r="CW39" s="18"/>
    </row>
    <row r="40" spans="2:101" ht="15.75" hidden="1" thickBot="1" x14ac:dyDescent="0.3">
      <c r="G40" s="4"/>
      <c r="H40" s="4"/>
      <c r="J40" s="24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</row>
    <row r="41" spans="2:101" hidden="1" x14ac:dyDescent="0.25">
      <c r="B41" s="178" t="s">
        <v>16</v>
      </c>
      <c r="C41" s="179"/>
      <c r="D41" s="179"/>
      <c r="E41" s="179"/>
      <c r="F41" s="26"/>
      <c r="G41" s="30">
        <v>272</v>
      </c>
      <c r="H41" s="35"/>
      <c r="I41" s="11"/>
      <c r="J41" s="30">
        <f>+J10*300*J39*J6/1000000</f>
        <v>147.31271140687505</v>
      </c>
      <c r="K41" s="35"/>
      <c r="L41" s="12"/>
      <c r="M41" s="30">
        <f>+M10*300*M39*M6/1000000</f>
        <v>148.37627972069043</v>
      </c>
      <c r="N41" s="35"/>
      <c r="O41" s="12"/>
      <c r="P41" s="30">
        <f>+P10*300*P39*P6/1000000</f>
        <v>149.44752678501789</v>
      </c>
      <c r="Q41" s="35"/>
      <c r="R41" s="12"/>
      <c r="S41" s="30">
        <f>+S10*300*S39*S6/1000000</f>
        <v>150.52650803890035</v>
      </c>
      <c r="T41" s="35"/>
      <c r="U41" s="12"/>
      <c r="V41" s="30">
        <f>+V10*300*V39*V6/1000000</f>
        <v>151.61327932163962</v>
      </c>
      <c r="W41" s="35"/>
      <c r="X41" s="12"/>
      <c r="Y41" s="30">
        <f>+Y10*300*Y39*Y6/1000000</f>
        <v>152.707896875686</v>
      </c>
      <c r="Z41" s="35"/>
      <c r="AA41" s="12"/>
      <c r="AB41" s="30">
        <f>+AB10*300*AB39*AB6/1000000</f>
        <v>153.81041734954908</v>
      </c>
      <c r="AC41" s="35"/>
      <c r="AD41" s="12"/>
      <c r="AE41" s="30">
        <f>+AE10*300*AE39*AE6/1000000</f>
        <v>154.92089780072936</v>
      </c>
      <c r="AF41" s="35"/>
      <c r="AG41" s="12"/>
      <c r="AH41" s="30">
        <f>+AH10*300*AH39*AH6/1000000</f>
        <v>156.03939569867111</v>
      </c>
      <c r="AI41" s="35"/>
      <c r="AJ41" s="12"/>
      <c r="AK41" s="30">
        <f>+AK10*300*AK39*AK6/1000000</f>
        <v>157.16596892773637</v>
      </c>
      <c r="AL41" s="35"/>
      <c r="AM41" s="12"/>
      <c r="AN41" s="30">
        <f>+AN10*300*AN39*AN6/1000000</f>
        <v>158.30067579020087</v>
      </c>
      <c r="AO41" s="35"/>
      <c r="AP41" s="12"/>
      <c r="AQ41" s="30">
        <f>+AQ10*300*AQ39*AQ6/1000000</f>
        <v>159.44357500927097</v>
      </c>
      <c r="AR41" s="35"/>
      <c r="AS41" s="12"/>
      <c r="AT41" s="30">
        <f>+AT10*300*AT39*AT6/1000000</f>
        <v>160.59472573212292</v>
      </c>
      <c r="AU41" s="35"/>
      <c r="AV41" s="12"/>
      <c r="AW41" s="30">
        <f>+AW10*300*AW39*AW6/1000000</f>
        <v>161.75418753296373</v>
      </c>
      <c r="AX41" s="35"/>
      <c r="AY41" s="12"/>
      <c r="AZ41" s="30">
        <f>+AZ10*300*AZ39*AZ6/1000000</f>
        <v>162.92202041611424</v>
      </c>
      <c r="BA41" s="35"/>
      <c r="BB41" s="12"/>
      <c r="BC41" s="30">
        <f>+BC10*300*BC39*BC6/1000000</f>
        <v>164.09828481911453</v>
      </c>
      <c r="BD41" s="35"/>
      <c r="BE41" s="12"/>
      <c r="BF41" s="30">
        <f>+BF10*300*BF39*BF6/1000000</f>
        <v>165.28304161585157</v>
      </c>
      <c r="BG41" s="35"/>
      <c r="BH41" s="12"/>
      <c r="BI41" s="30">
        <f>+BI10*300*BI39*BI6/1000000</f>
        <v>166.47635211970973</v>
      </c>
      <c r="BJ41" s="35"/>
      <c r="BK41" s="12"/>
      <c r="BL41" s="30">
        <f>+BL10*300*BL39*BL6/1000000</f>
        <v>167.67827808674363</v>
      </c>
      <c r="BM41" s="35"/>
      <c r="BN41" s="12"/>
      <c r="BO41" s="30">
        <f>+BO10*300*BO39*BO6/1000000</f>
        <v>168.8888817188743</v>
      </c>
      <c r="BP41" s="35"/>
      <c r="BQ41" s="12"/>
      <c r="BR41" s="30">
        <f>+BR10*300*BR39*BR6/1000000</f>
        <v>170.10822566710826</v>
      </c>
      <c r="BS41" s="35"/>
      <c r="BT41" s="12"/>
      <c r="BU41" s="30">
        <f>+BU10*300*BU39*BU6/1000000</f>
        <v>171.33637303477965</v>
      </c>
      <c r="BV41" s="35"/>
      <c r="BW41" s="12"/>
      <c r="BX41" s="30">
        <f>+BX10*300*BX39*BX6/1000000</f>
        <v>172.5733873808162</v>
      </c>
      <c r="BY41" s="35"/>
      <c r="BZ41" s="12"/>
      <c r="CA41" s="30">
        <f>+CA10*300*CA39*CA6/1000000</f>
        <v>173.81933272302823</v>
      </c>
      <c r="CB41" s="35"/>
      <c r="CC41" s="12"/>
      <c r="CD41" s="30">
        <f>+CD10*300*CD39*CD6/1000000</f>
        <v>175.07427354142195</v>
      </c>
      <c r="CE41" s="35"/>
      <c r="CF41" s="12"/>
      <c r="CG41" s="30">
        <f>+CG10*300*CG39*CG6/1000000</f>
        <v>176.33827478153634</v>
      </c>
      <c r="CH41" s="35"/>
      <c r="CI41" s="12"/>
      <c r="CJ41" s="30">
        <f>+CJ10*300*CJ39*CJ6/1000000</f>
        <v>177.61140185780408</v>
      </c>
      <c r="CK41" s="35"/>
      <c r="CL41" s="12"/>
      <c r="CM41" s="30">
        <f>+CM10*300*CM39*CM6/1000000</f>
        <v>178.89372065693709</v>
      </c>
      <c r="CN41" s="35"/>
      <c r="CO41" s="12"/>
      <c r="CP41" s="30">
        <f>+CP10*300*CP39*CP6/1000000</f>
        <v>180.18529754133607</v>
      </c>
      <c r="CQ41" s="35"/>
      <c r="CR41" s="12"/>
      <c r="CS41" s="30">
        <f>+CS10*300*CS39*CS6/1000000</f>
        <v>181.48619935252501</v>
      </c>
      <c r="CT41" s="35"/>
      <c r="CU41" s="12"/>
      <c r="CV41" s="30">
        <f>+CV10*300*CV39*CV6/1000000</f>
        <v>182.79649341461038</v>
      </c>
      <c r="CW41" s="35"/>
    </row>
    <row r="42" spans="2:101" ht="15.95" customHeight="1" x14ac:dyDescent="0.25">
      <c r="B42" t="s">
        <v>67</v>
      </c>
    </row>
    <row r="43" spans="2:101" ht="15.95" customHeight="1" x14ac:dyDescent="0.25"/>
  </sheetData>
  <mergeCells count="26">
    <mergeCell ref="B41:E41"/>
    <mergeCell ref="B33:E33"/>
    <mergeCell ref="B34:E34"/>
    <mergeCell ref="B36:AN36"/>
    <mergeCell ref="B37:AN37"/>
    <mergeCell ref="B35:C35"/>
    <mergeCell ref="B28:E28"/>
    <mergeCell ref="B31:E31"/>
    <mergeCell ref="B29:E29"/>
    <mergeCell ref="B30:E30"/>
    <mergeCell ref="B24:E24"/>
    <mergeCell ref="B25:E25"/>
    <mergeCell ref="B23:E23"/>
    <mergeCell ref="B26:E26"/>
    <mergeCell ref="B27:E27"/>
    <mergeCell ref="B1:AN1"/>
    <mergeCell ref="B2:AN2"/>
    <mergeCell ref="B6:E6"/>
    <mergeCell ref="B7:E7"/>
    <mergeCell ref="B8:E8"/>
    <mergeCell ref="B22:E22"/>
    <mergeCell ref="B9:E9"/>
    <mergeCell ref="B10:E10"/>
    <mergeCell ref="B18:E19"/>
    <mergeCell ref="B20:E20"/>
    <mergeCell ref="B21:E2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73F5-BCAB-4400-B379-51A2DA180C98}">
  <dimension ref="B1:CZ43"/>
  <sheetViews>
    <sheetView showGridLines="0" zoomScale="75" zoomScaleNormal="75" workbookViewId="0">
      <selection activeCell="AB3" sqref="AB3"/>
    </sheetView>
  </sheetViews>
  <sheetFormatPr baseColWidth="10" defaultColWidth="11.42578125" defaultRowHeight="15" x14ac:dyDescent="0.25"/>
  <cols>
    <col min="1" max="1" width="2.7109375" customWidth="1"/>
    <col min="2" max="4" width="12.7109375" customWidth="1"/>
    <col min="5" max="5" width="14.28515625" customWidth="1"/>
    <col min="6" max="6" width="1.7109375" customWidth="1"/>
    <col min="7" max="7" width="11.7109375" customWidth="1"/>
    <col min="8" max="8" width="9.140625" hidden="1" customWidth="1"/>
    <col min="9" max="9" width="1.7109375" customWidth="1"/>
    <col min="10" max="10" width="11.7109375" customWidth="1"/>
    <col min="11" max="11" width="9.140625" hidden="1" customWidth="1"/>
    <col min="12" max="12" width="1.7109375" customWidth="1"/>
    <col min="13" max="13" width="11.7109375" customWidth="1"/>
    <col min="14" max="14" width="9.140625" hidden="1" customWidth="1"/>
    <col min="15" max="15" width="1.7109375" customWidth="1"/>
    <col min="16" max="16" width="11.7109375" customWidth="1"/>
    <col min="17" max="17" width="9.140625" hidden="1" customWidth="1"/>
    <col min="18" max="18" width="1.7109375" customWidth="1"/>
    <col min="19" max="19" width="11.7109375" customWidth="1"/>
    <col min="20" max="20" width="9.140625" hidden="1" customWidth="1"/>
    <col min="21" max="21" width="1.7109375" customWidth="1"/>
    <col min="22" max="22" width="11.7109375" customWidth="1"/>
    <col min="23" max="23" width="9.140625" hidden="1" customWidth="1"/>
    <col min="24" max="24" width="1.7109375" customWidth="1"/>
    <col min="25" max="25" width="11.7109375" customWidth="1"/>
    <col min="26" max="26" width="9.140625" hidden="1" customWidth="1"/>
    <col min="27" max="27" width="1.7109375" hidden="1" customWidth="1"/>
    <col min="28" max="28" width="11.7109375" hidden="1" customWidth="1"/>
    <col min="29" max="29" width="9.140625" hidden="1" customWidth="1"/>
    <col min="30" max="30" width="1.7109375" hidden="1" customWidth="1"/>
    <col min="31" max="31" width="11.7109375" hidden="1" customWidth="1"/>
    <col min="32" max="32" width="9.140625" hidden="1" customWidth="1"/>
    <col min="33" max="33" width="1.7109375" hidden="1" customWidth="1"/>
    <col min="34" max="34" width="11.7109375" hidden="1" customWidth="1"/>
    <col min="35" max="35" width="9.140625" hidden="1" customWidth="1"/>
    <col min="36" max="36" width="1.7109375" hidden="1" customWidth="1"/>
    <col min="37" max="37" width="11.7109375" hidden="1" customWidth="1"/>
    <col min="38" max="38" width="9.140625" hidden="1" customWidth="1"/>
    <col min="39" max="39" width="1.7109375" hidden="1" customWidth="1"/>
    <col min="40" max="40" width="11.7109375" hidden="1" customWidth="1"/>
    <col min="41" max="41" width="9.140625" hidden="1" customWidth="1"/>
    <col min="42" max="42" width="1.7109375" hidden="1" customWidth="1"/>
    <col min="43" max="43" width="11.7109375" hidden="1" customWidth="1"/>
    <col min="44" max="44" width="9.140625" hidden="1" customWidth="1"/>
    <col min="45" max="45" width="1.7109375" hidden="1" customWidth="1"/>
    <col min="46" max="46" width="11.7109375" hidden="1" customWidth="1"/>
    <col min="47" max="47" width="9.140625" hidden="1" customWidth="1"/>
    <col min="48" max="48" width="1.7109375" hidden="1" customWidth="1"/>
    <col min="49" max="49" width="11.7109375" hidden="1" customWidth="1"/>
    <col min="50" max="50" width="9.140625" hidden="1" customWidth="1"/>
    <col min="51" max="51" width="1.7109375" hidden="1" customWidth="1"/>
    <col min="52" max="52" width="11.7109375" hidden="1" customWidth="1"/>
    <col min="53" max="53" width="9.140625" hidden="1" customWidth="1"/>
    <col min="54" max="54" width="1.7109375" hidden="1" customWidth="1"/>
    <col min="55" max="55" width="11.7109375" hidden="1" customWidth="1"/>
    <col min="56" max="56" width="9.140625" hidden="1" customWidth="1"/>
    <col min="57" max="57" width="1.7109375" hidden="1" customWidth="1"/>
    <col min="58" max="58" width="11.7109375" hidden="1" customWidth="1"/>
    <col min="59" max="59" width="9.140625" hidden="1" customWidth="1"/>
    <col min="60" max="60" width="1.7109375" hidden="1" customWidth="1"/>
    <col min="61" max="61" width="11.7109375" hidden="1" customWidth="1"/>
    <col min="62" max="62" width="9.140625" hidden="1" customWidth="1"/>
    <col min="63" max="63" width="1.7109375" hidden="1" customWidth="1"/>
    <col min="64" max="64" width="11.7109375" hidden="1" customWidth="1"/>
    <col min="65" max="65" width="9.140625" hidden="1" customWidth="1"/>
    <col min="66" max="66" width="1.7109375" hidden="1" customWidth="1"/>
    <col min="67" max="67" width="11.7109375" hidden="1" customWidth="1"/>
    <col min="68" max="68" width="9.140625" hidden="1" customWidth="1"/>
    <col min="69" max="69" width="1.7109375" hidden="1" customWidth="1"/>
    <col min="70" max="70" width="11.7109375" hidden="1" customWidth="1"/>
    <col min="71" max="71" width="9.140625" hidden="1" customWidth="1"/>
    <col min="72" max="72" width="1.7109375" hidden="1" customWidth="1"/>
    <col min="73" max="73" width="11.7109375" hidden="1" customWidth="1"/>
    <col min="74" max="74" width="9.140625" hidden="1" customWidth="1"/>
    <col min="75" max="75" width="1.7109375" hidden="1" customWidth="1"/>
    <col min="76" max="76" width="11.7109375" hidden="1" customWidth="1"/>
    <col min="77" max="77" width="9.140625" hidden="1" customWidth="1"/>
    <col min="78" max="78" width="1.7109375" hidden="1" customWidth="1"/>
    <col min="79" max="79" width="11.7109375" hidden="1" customWidth="1"/>
    <col min="80" max="80" width="9.140625" hidden="1" customWidth="1"/>
    <col min="81" max="81" width="1.7109375" hidden="1" customWidth="1"/>
    <col min="82" max="82" width="11.7109375" hidden="1" customWidth="1"/>
    <col min="83" max="83" width="9.140625" hidden="1" customWidth="1"/>
    <col min="84" max="84" width="1.7109375" hidden="1" customWidth="1"/>
    <col min="85" max="85" width="11.7109375" hidden="1" customWidth="1"/>
    <col min="86" max="86" width="9.140625" hidden="1" customWidth="1"/>
    <col min="87" max="87" width="1.7109375" hidden="1" customWidth="1"/>
    <col min="88" max="88" width="11.7109375" hidden="1" customWidth="1"/>
    <col min="89" max="89" width="9.140625" hidden="1" customWidth="1"/>
    <col min="90" max="90" width="1.7109375" hidden="1" customWidth="1"/>
    <col min="91" max="91" width="11.7109375" hidden="1" customWidth="1"/>
    <col min="92" max="92" width="9.140625" hidden="1" customWidth="1"/>
    <col min="93" max="93" width="1.7109375" hidden="1" customWidth="1"/>
    <col min="94" max="94" width="11.7109375" hidden="1" customWidth="1"/>
    <col min="95" max="95" width="9.140625" hidden="1" customWidth="1"/>
    <col min="96" max="96" width="1.7109375" hidden="1" customWidth="1"/>
    <col min="97" max="97" width="11.7109375" hidden="1" customWidth="1"/>
    <col min="98" max="98" width="9.140625" hidden="1" customWidth="1"/>
    <col min="99" max="99" width="1.7109375" hidden="1" customWidth="1"/>
    <col min="100" max="100" width="11.7109375" hidden="1" customWidth="1"/>
    <col min="101" max="101" width="9.140625" hidden="1" customWidth="1"/>
    <col min="102" max="102" width="0" hidden="1" customWidth="1"/>
  </cols>
  <sheetData>
    <row r="1" spans="2:100" ht="24.95" customHeight="1" x14ac:dyDescent="0.25">
      <c r="B1" s="214" t="s">
        <v>15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6"/>
    </row>
    <row r="2" spans="2:100" ht="24.95" customHeight="1" thickBot="1" x14ac:dyDescent="0.3">
      <c r="B2" s="217" t="s">
        <v>18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9"/>
    </row>
    <row r="3" spans="2:100" s="23" customFormat="1" ht="24.95" customHeight="1" x14ac:dyDescent="0.2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2:100" ht="15.75" thickBot="1" x14ac:dyDescent="0.3">
      <c r="BC4" s="95"/>
      <c r="BF4" s="95"/>
      <c r="BI4" s="95"/>
      <c r="BL4" s="95"/>
      <c r="BO4" s="95"/>
      <c r="BR4" s="95"/>
      <c r="BU4" s="95"/>
      <c r="BX4" s="95"/>
      <c r="CA4" s="95"/>
      <c r="CD4" s="95"/>
      <c r="CJ4" s="95"/>
    </row>
    <row r="5" spans="2:100" ht="16.5" thickBot="1" x14ac:dyDescent="0.3">
      <c r="G5" s="5">
        <v>2026</v>
      </c>
      <c r="J5" s="5">
        <v>2027</v>
      </c>
      <c r="M5" s="5">
        <v>2028</v>
      </c>
      <c r="P5" s="5">
        <v>2029</v>
      </c>
      <c r="S5" s="5">
        <v>2030</v>
      </c>
      <c r="V5" s="5">
        <v>2031</v>
      </c>
      <c r="Y5" s="5">
        <v>2032</v>
      </c>
      <c r="AB5" s="5">
        <v>2033</v>
      </c>
      <c r="AE5" s="5">
        <v>2034</v>
      </c>
      <c r="AH5" s="5">
        <v>2035</v>
      </c>
      <c r="AK5" s="5">
        <v>2036</v>
      </c>
      <c r="AN5" s="5">
        <v>2037</v>
      </c>
      <c r="AQ5" s="5">
        <v>2038</v>
      </c>
      <c r="AT5" s="5">
        <v>2039</v>
      </c>
      <c r="AW5" s="5">
        <v>2040</v>
      </c>
      <c r="AZ5" s="5">
        <v>2041</v>
      </c>
      <c r="BC5" s="5">
        <v>2042</v>
      </c>
      <c r="BF5" s="5">
        <v>2043</v>
      </c>
      <c r="BI5" s="5">
        <v>2044</v>
      </c>
      <c r="BL5" s="5">
        <v>2045</v>
      </c>
      <c r="BO5" s="5">
        <v>2046</v>
      </c>
      <c r="BR5" s="5">
        <v>2047</v>
      </c>
      <c r="BU5" s="5">
        <v>2048</v>
      </c>
      <c r="BX5" s="5">
        <v>2049</v>
      </c>
      <c r="CA5" s="5">
        <v>2050</v>
      </c>
      <c r="CD5" s="5">
        <v>2051</v>
      </c>
      <c r="CG5" s="5">
        <v>2052</v>
      </c>
      <c r="CJ5" s="5">
        <v>2053</v>
      </c>
      <c r="CM5" s="5">
        <v>2054</v>
      </c>
      <c r="CP5" s="5">
        <v>2055</v>
      </c>
      <c r="CS5" s="5">
        <v>2056</v>
      </c>
      <c r="CV5" s="5">
        <v>2057</v>
      </c>
    </row>
    <row r="6" spans="2:100" hidden="1" x14ac:dyDescent="0.25">
      <c r="B6" s="197" t="s">
        <v>11</v>
      </c>
      <c r="C6" s="198"/>
      <c r="D6" s="198"/>
      <c r="E6" s="199"/>
      <c r="G6" s="89">
        <v>2.7304386758203263</v>
      </c>
      <c r="J6" s="89">
        <v>2.7501518969720142</v>
      </c>
      <c r="K6" s="15"/>
      <c r="L6" s="15"/>
      <c r="M6" s="89">
        <v>2.7700074436377733</v>
      </c>
      <c r="N6" s="15"/>
      <c r="O6" s="15"/>
      <c r="P6" s="89">
        <v>2.7900063433793494</v>
      </c>
      <c r="R6" s="15"/>
      <c r="S6" s="89">
        <v>2.8101496311772798</v>
      </c>
      <c r="U6" s="15"/>
      <c r="V6" s="89">
        <v>2.8304383494844538</v>
      </c>
      <c r="X6" s="15"/>
      <c r="Y6" s="89">
        <v>2.8508735482800618</v>
      </c>
      <c r="AA6" s="15"/>
      <c r="AB6" s="89">
        <v>2.8714562851239345</v>
      </c>
      <c r="AD6" s="15"/>
      <c r="AE6" s="89">
        <v>2.8921876252112724</v>
      </c>
      <c r="AG6" s="15"/>
      <c r="AH6" s="89">
        <v>2.9130686414277731</v>
      </c>
      <c r="AJ6" s="15"/>
      <c r="AK6" s="89">
        <v>2.9341004144051537</v>
      </c>
      <c r="AM6" s="15"/>
      <c r="AN6" s="89">
        <v>2.9552840325770764</v>
      </c>
      <c r="AP6" s="15"/>
      <c r="AQ6" s="89">
        <v>2.9766205922354767</v>
      </c>
      <c r="AS6" s="15"/>
      <c r="AT6" s="89">
        <v>2.9981111975872987</v>
      </c>
      <c r="AV6" s="15"/>
      <c r="AW6" s="89">
        <v>3.0197569608116397</v>
      </c>
      <c r="AY6" s="15"/>
      <c r="AZ6" s="89">
        <v>3.041559002117308</v>
      </c>
      <c r="BB6" s="15"/>
      <c r="BC6" s="89">
        <v>3.063518449800795</v>
      </c>
      <c r="BE6" s="15"/>
      <c r="BF6" s="89">
        <v>3.085636440304667</v>
      </c>
      <c r="BH6" s="15"/>
      <c r="BI6" s="89">
        <v>3.107914118276379</v>
      </c>
      <c r="BK6" s="15"/>
      <c r="BL6" s="89">
        <v>3.130352636627511</v>
      </c>
      <c r="BN6" s="15"/>
      <c r="BO6" s="89">
        <v>3.1529531565934348</v>
      </c>
      <c r="BQ6" s="15"/>
      <c r="BR6" s="89">
        <v>3.1757168477934083</v>
      </c>
      <c r="BT6" s="15"/>
      <c r="BU6" s="89">
        <v>3.1986448882911076</v>
      </c>
      <c r="BW6" s="15"/>
      <c r="BX6" s="89">
        <v>3.221738464655592</v>
      </c>
      <c r="BZ6" s="15"/>
      <c r="CA6" s="89">
        <v>3.2449987720227127</v>
      </c>
      <c r="CC6" s="15"/>
      <c r="CD6" s="89">
        <v>3.2684270141569627</v>
      </c>
      <c r="CF6" s="15"/>
      <c r="CG6" s="89">
        <v>3.2920244035137736</v>
      </c>
      <c r="CI6" s="15"/>
      <c r="CJ6" s="89">
        <v>3.3157921613022627</v>
      </c>
      <c r="CL6" s="15"/>
      <c r="CM6" s="89">
        <v>3.339731517548433</v>
      </c>
      <c r="CO6" s="15"/>
      <c r="CP6" s="89">
        <v>3.3638437111588297</v>
      </c>
      <c r="CR6" s="15"/>
      <c r="CS6" s="89">
        <v>3.3881299899846544</v>
      </c>
      <c r="CU6" s="15"/>
      <c r="CV6" s="89">
        <v>3.4125916108863459</v>
      </c>
    </row>
    <row r="7" spans="2:100" hidden="1" x14ac:dyDescent="0.25">
      <c r="B7" s="200" t="s">
        <v>12</v>
      </c>
      <c r="C7" s="201"/>
      <c r="D7" s="201"/>
      <c r="E7" s="202"/>
      <c r="G7" s="90">
        <v>5.2754722848769671</v>
      </c>
      <c r="J7" s="90">
        <v>5.3135601396793222</v>
      </c>
      <c r="K7" s="15"/>
      <c r="L7" s="15"/>
      <c r="M7" s="90">
        <v>5.3519229811757798</v>
      </c>
      <c r="N7" s="15"/>
      <c r="O7" s="15"/>
      <c r="P7" s="90">
        <v>5.3905627947152732</v>
      </c>
      <c r="R7" s="15"/>
      <c r="S7" s="90">
        <v>5.4294815799805596</v>
      </c>
      <c r="U7" s="15"/>
      <c r="V7" s="90">
        <v>5.4686813510917034</v>
      </c>
      <c r="X7" s="15"/>
      <c r="Y7" s="90">
        <v>5.5081641367103158</v>
      </c>
      <c r="AA7" s="15"/>
      <c r="AB7" s="90">
        <v>5.5479319801445373</v>
      </c>
      <c r="AD7" s="15"/>
      <c r="AE7" s="90">
        <v>5.587986939454785</v>
      </c>
      <c r="AG7" s="15"/>
      <c r="AH7" s="90">
        <v>5.6283310875602615</v>
      </c>
      <c r="AJ7" s="15"/>
      <c r="AK7" s="90">
        <v>5.6689665123462296</v>
      </c>
      <c r="AM7" s="15"/>
      <c r="AN7" s="90">
        <v>5.7098953167720676</v>
      </c>
      <c r="AP7" s="15"/>
      <c r="AQ7" s="90">
        <v>5.7511196189800993</v>
      </c>
      <c r="AS7" s="15"/>
      <c r="AT7" s="90">
        <v>5.7926415524052128</v>
      </c>
      <c r="AV7" s="15"/>
      <c r="AW7" s="90">
        <v>5.8344632658852689</v>
      </c>
      <c r="AY7" s="15"/>
      <c r="AZ7" s="90">
        <v>5.8765869237723081</v>
      </c>
      <c r="BB7" s="15"/>
      <c r="BC7" s="90">
        <v>5.9190147060445604</v>
      </c>
      <c r="BE7" s="15"/>
      <c r="BF7" s="90">
        <v>5.9617488084192614</v>
      </c>
      <c r="BH7" s="15"/>
      <c r="BI7" s="90">
        <v>6.0047914424662876</v>
      </c>
      <c r="BK7" s="15"/>
      <c r="BL7" s="90">
        <v>6.0481448357226064</v>
      </c>
      <c r="BN7" s="15"/>
      <c r="BO7" s="90">
        <v>6.091811231807557</v>
      </c>
      <c r="BQ7" s="15"/>
      <c r="BR7" s="90">
        <v>6.135792890538962</v>
      </c>
      <c r="BT7" s="15"/>
      <c r="BU7" s="90">
        <v>6.1800920880500758</v>
      </c>
      <c r="BW7" s="15"/>
      <c r="BX7" s="90">
        <v>6.2247111169073808</v>
      </c>
      <c r="BZ7" s="15"/>
      <c r="CA7" s="90">
        <v>6.2696522862292294</v>
      </c>
      <c r="CC7" s="15"/>
      <c r="CD7" s="90">
        <v>6.3149179218053479</v>
      </c>
      <c r="CF7" s="15"/>
      <c r="CG7" s="90">
        <v>6.3605103662171985</v>
      </c>
      <c r="CI7" s="15"/>
      <c r="CJ7" s="90">
        <v>6.4064319789592137</v>
      </c>
      <c r="CL7" s="15"/>
      <c r="CM7" s="90">
        <v>6.4526851365609037</v>
      </c>
      <c r="CO7" s="15"/>
      <c r="CP7" s="90">
        <v>6.4992722327098464</v>
      </c>
      <c r="CR7" s="15"/>
      <c r="CS7" s="90">
        <v>6.5461956783755655</v>
      </c>
      <c r="CU7" s="15"/>
      <c r="CV7" s="90">
        <v>6.5934579019343023</v>
      </c>
    </row>
    <row r="8" spans="2:100" hidden="1" x14ac:dyDescent="0.25">
      <c r="B8" s="200" t="s">
        <v>13</v>
      </c>
      <c r="C8" s="201"/>
      <c r="D8" s="201"/>
      <c r="E8" s="202"/>
      <c r="G8" s="20">
        <v>75134.52</v>
      </c>
      <c r="J8" s="20">
        <v>75134.52</v>
      </c>
      <c r="K8" s="15"/>
      <c r="L8" s="15"/>
      <c r="M8" s="40">
        <v>75340.368000000002</v>
      </c>
      <c r="N8" s="15"/>
      <c r="O8" s="15"/>
      <c r="P8" s="20">
        <v>75134.52</v>
      </c>
      <c r="R8" s="15"/>
      <c r="S8" s="20">
        <v>75134.52</v>
      </c>
      <c r="U8" s="15"/>
      <c r="V8" s="20">
        <v>75134.52</v>
      </c>
      <c r="X8" s="15"/>
      <c r="Y8" s="40">
        <v>75340.368000000002</v>
      </c>
      <c r="AA8" s="15"/>
      <c r="AB8" s="20">
        <v>75134.52</v>
      </c>
      <c r="AD8" s="15"/>
      <c r="AE8" s="20">
        <v>75134.52</v>
      </c>
      <c r="AG8" s="15"/>
      <c r="AH8" s="20">
        <v>75134.52</v>
      </c>
      <c r="AJ8" s="15"/>
      <c r="AK8" s="40">
        <v>75340.368000000002</v>
      </c>
      <c r="AM8" s="15"/>
      <c r="AN8" s="20">
        <v>75134.52</v>
      </c>
      <c r="AP8" s="15"/>
      <c r="AQ8" s="20">
        <v>75134.52</v>
      </c>
      <c r="AS8" s="15"/>
      <c r="AT8" s="20">
        <v>75134.52</v>
      </c>
      <c r="AV8" s="15"/>
      <c r="AW8" s="40">
        <v>75340.368000000002</v>
      </c>
      <c r="AY8" s="15"/>
      <c r="AZ8" s="20">
        <v>75134.52</v>
      </c>
      <c r="BB8" s="15"/>
      <c r="BC8" s="20">
        <v>75134.52</v>
      </c>
      <c r="BE8" s="15"/>
      <c r="BF8" s="20">
        <v>75134.52</v>
      </c>
      <c r="BH8" s="15"/>
      <c r="BI8" s="40">
        <v>75340.368000000002</v>
      </c>
      <c r="BK8" s="15"/>
      <c r="BL8" s="20">
        <v>75134.52</v>
      </c>
      <c r="BN8" s="15"/>
      <c r="BO8" s="20">
        <v>75134.52</v>
      </c>
      <c r="BQ8" s="15"/>
      <c r="BR8" s="20">
        <v>75134.52</v>
      </c>
      <c r="BT8" s="15"/>
      <c r="BU8" s="40">
        <v>75340.368000000002</v>
      </c>
      <c r="BW8" s="15"/>
      <c r="BX8" s="20">
        <v>75134.52</v>
      </c>
      <c r="BZ8" s="15"/>
      <c r="CA8" s="20">
        <v>75134.52</v>
      </c>
      <c r="CC8" s="15"/>
      <c r="CD8" s="20">
        <v>75134.52</v>
      </c>
      <c r="CF8" s="15"/>
      <c r="CG8" s="40">
        <v>75340.368000000002</v>
      </c>
      <c r="CI8" s="15"/>
      <c r="CJ8" s="20">
        <v>75134.52</v>
      </c>
      <c r="CL8" s="15"/>
      <c r="CM8" s="20">
        <v>75134.52</v>
      </c>
      <c r="CO8" s="15"/>
      <c r="CP8" s="20">
        <v>75134.52</v>
      </c>
      <c r="CR8" s="15"/>
      <c r="CS8" s="40">
        <v>75340.368000000002</v>
      </c>
      <c r="CU8" s="15"/>
      <c r="CV8" s="20">
        <v>75134.52</v>
      </c>
    </row>
    <row r="9" spans="2:100" ht="15.75" thickBot="1" x14ac:dyDescent="0.3">
      <c r="B9" s="186" t="s">
        <v>14</v>
      </c>
      <c r="C9" s="187"/>
      <c r="D9" s="187"/>
      <c r="E9" s="188"/>
      <c r="G9" s="20">
        <v>12135</v>
      </c>
      <c r="J9" s="20">
        <v>12135</v>
      </c>
      <c r="K9" s="15"/>
      <c r="L9" s="15"/>
      <c r="M9" s="20">
        <v>12135</v>
      </c>
      <c r="N9" s="15"/>
      <c r="O9" s="15"/>
      <c r="P9" s="20">
        <v>12135</v>
      </c>
      <c r="R9" s="15"/>
      <c r="S9" s="20">
        <v>12135</v>
      </c>
      <c r="U9" s="15"/>
      <c r="V9" s="20">
        <v>12135</v>
      </c>
      <c r="X9" s="15"/>
      <c r="Y9" s="20">
        <v>12135</v>
      </c>
      <c r="AA9" s="15"/>
      <c r="AB9" s="20">
        <v>12135</v>
      </c>
      <c r="AD9" s="15"/>
      <c r="AE9" s="20">
        <v>12135</v>
      </c>
      <c r="AG9" s="15"/>
      <c r="AH9" s="20">
        <v>12135</v>
      </c>
      <c r="AJ9" s="15"/>
      <c r="AK9" s="20">
        <v>12135</v>
      </c>
      <c r="AM9" s="15"/>
      <c r="AN9" s="20">
        <v>12135</v>
      </c>
      <c r="AP9" s="15"/>
      <c r="AQ9" s="128">
        <f>+'Nuevas Inst.'!B24</f>
        <v>12215</v>
      </c>
      <c r="AS9" s="15"/>
      <c r="AT9" s="128">
        <f>+'Nuevas Inst.'!B25</f>
        <v>12295</v>
      </c>
      <c r="AV9" s="15"/>
      <c r="AW9" s="128">
        <f>+'Nuevas Inst.'!B26</f>
        <v>12375</v>
      </c>
      <c r="AY9" s="15"/>
      <c r="AZ9" s="129">
        <f>+'Nuevas Inst.'!B27</f>
        <v>12455</v>
      </c>
      <c r="BA9" s="91"/>
      <c r="BB9" s="92"/>
      <c r="BC9" s="129">
        <f>+'Nuevas Inst.'!B28</f>
        <v>12535</v>
      </c>
      <c r="BD9" s="91"/>
      <c r="BE9" s="92"/>
      <c r="BF9" s="129">
        <f>+'Nuevas Inst.'!B29</f>
        <v>12615</v>
      </c>
      <c r="BG9" s="91"/>
      <c r="BH9" s="92"/>
      <c r="BI9" s="129">
        <f>+'Nuevas Inst.'!B30</f>
        <v>12695</v>
      </c>
      <c r="BJ9" s="91"/>
      <c r="BK9" s="92"/>
      <c r="BL9" s="129">
        <f>+'Nuevas Inst.'!B31</f>
        <v>12775</v>
      </c>
      <c r="BM9" s="91"/>
      <c r="BN9" s="92"/>
      <c r="BO9" s="129">
        <f>+'Nuevas Inst.'!B32</f>
        <v>12855</v>
      </c>
      <c r="BP9" s="91"/>
      <c r="BQ9" s="92"/>
      <c r="BR9" s="129">
        <f>+'Nuevas Inst.'!B33</f>
        <v>12935</v>
      </c>
      <c r="BS9" s="91"/>
      <c r="BT9" s="92"/>
      <c r="BU9" s="94">
        <f>+BR9</f>
        <v>12935</v>
      </c>
      <c r="BV9" s="91"/>
      <c r="BW9" s="92"/>
      <c r="BX9" s="94">
        <f>+BR9</f>
        <v>12935</v>
      </c>
      <c r="BY9" s="91"/>
      <c r="BZ9" s="92"/>
      <c r="CA9" s="94">
        <f>+BR9</f>
        <v>12935</v>
      </c>
      <c r="CC9" s="15"/>
      <c r="CD9" s="94">
        <f>+BR9</f>
        <v>12935</v>
      </c>
      <c r="CF9" s="15"/>
      <c r="CG9" s="20">
        <f>+BR9</f>
        <v>12935</v>
      </c>
      <c r="CI9" s="15"/>
      <c r="CJ9" s="20">
        <f>+BR9</f>
        <v>12935</v>
      </c>
      <c r="CL9" s="15"/>
      <c r="CM9" s="20">
        <f>+BR9</f>
        <v>12935</v>
      </c>
      <c r="CO9" s="15"/>
      <c r="CP9" s="20">
        <f>+BR9</f>
        <v>12935</v>
      </c>
      <c r="CR9" s="15"/>
      <c r="CS9" s="20">
        <f>+BR9</f>
        <v>12935</v>
      </c>
      <c r="CU9" s="15"/>
      <c r="CV9" s="20">
        <f>+BR9</f>
        <v>12935</v>
      </c>
    </row>
    <row r="10" spans="2:100" ht="15.75" hidden="1" thickBot="1" x14ac:dyDescent="0.3">
      <c r="B10" s="186" t="s">
        <v>17</v>
      </c>
      <c r="C10" s="187"/>
      <c r="D10" s="187"/>
      <c r="E10" s="188"/>
      <c r="G10" s="19">
        <v>11670</v>
      </c>
      <c r="J10" s="19">
        <v>11670</v>
      </c>
      <c r="K10" s="15"/>
      <c r="L10" s="15"/>
      <c r="M10" s="19">
        <v>11670</v>
      </c>
      <c r="N10" s="15"/>
      <c r="O10" s="15"/>
      <c r="P10" s="19">
        <v>11670</v>
      </c>
      <c r="R10" s="15"/>
      <c r="S10" s="19">
        <v>11670</v>
      </c>
      <c r="U10" s="15"/>
      <c r="V10" s="19">
        <v>11670</v>
      </c>
      <c r="X10" s="15"/>
      <c r="Y10" s="19">
        <v>11670</v>
      </c>
      <c r="AA10" s="15"/>
      <c r="AB10" s="19">
        <v>11670</v>
      </c>
      <c r="AD10" s="15"/>
      <c r="AE10" s="19">
        <v>11670</v>
      </c>
      <c r="AG10" s="15"/>
      <c r="AH10" s="19">
        <v>11670</v>
      </c>
      <c r="AJ10" s="15"/>
      <c r="AK10" s="19">
        <v>11670</v>
      </c>
      <c r="AM10" s="15"/>
      <c r="AN10" s="19">
        <v>11670</v>
      </c>
      <c r="AP10" s="15"/>
      <c r="AQ10" s="19">
        <v>11670</v>
      </c>
      <c r="AS10" s="15"/>
      <c r="AT10" s="19">
        <v>11670</v>
      </c>
      <c r="AV10" s="15"/>
      <c r="AW10" s="19">
        <v>11670</v>
      </c>
      <c r="AY10" s="15"/>
      <c r="AZ10" s="19">
        <v>11670</v>
      </c>
      <c r="BB10" s="15"/>
      <c r="BC10" s="19">
        <v>11670</v>
      </c>
      <c r="BE10" s="15"/>
      <c r="BF10" s="19">
        <v>11670</v>
      </c>
      <c r="BH10" s="15"/>
      <c r="BI10" s="19">
        <v>11670</v>
      </c>
      <c r="BK10" s="15"/>
      <c r="BL10" s="19">
        <v>11670</v>
      </c>
      <c r="BN10" s="15"/>
      <c r="BO10" s="19">
        <v>11670</v>
      </c>
      <c r="BQ10" s="15"/>
      <c r="BR10" s="19">
        <v>11670</v>
      </c>
      <c r="BT10" s="15"/>
      <c r="BU10" s="19">
        <v>11670</v>
      </c>
      <c r="BW10" s="15"/>
      <c r="BX10" s="19">
        <v>11670</v>
      </c>
      <c r="BZ10" s="15"/>
      <c r="CA10" s="19">
        <v>11670</v>
      </c>
      <c r="CC10" s="15"/>
      <c r="CD10" s="19">
        <v>11670</v>
      </c>
      <c r="CF10" s="15"/>
      <c r="CG10" s="19">
        <v>11670</v>
      </c>
      <c r="CI10" s="15"/>
      <c r="CJ10" s="19">
        <v>11670</v>
      </c>
      <c r="CL10" s="15"/>
      <c r="CM10" s="19">
        <v>11670</v>
      </c>
      <c r="CO10" s="15"/>
      <c r="CP10" s="19">
        <v>11670</v>
      </c>
      <c r="CR10" s="15"/>
      <c r="CS10" s="19">
        <v>11670</v>
      </c>
      <c r="CU10" s="15"/>
      <c r="CV10" s="19">
        <v>11670</v>
      </c>
    </row>
    <row r="11" spans="2:100" ht="15.75" thickBot="1" x14ac:dyDescent="0.3">
      <c r="B11" s="22"/>
      <c r="C11" s="22"/>
      <c r="D11" s="22"/>
      <c r="E11" s="22"/>
      <c r="J11" s="25"/>
      <c r="K11" s="15"/>
      <c r="L11" s="15"/>
      <c r="M11" s="25"/>
      <c r="N11" s="15"/>
      <c r="O11" s="15"/>
      <c r="P11" s="25"/>
      <c r="R11" s="15"/>
      <c r="S11" s="25"/>
      <c r="U11" s="15"/>
      <c r="V11" s="25"/>
      <c r="X11" s="15"/>
      <c r="Y11" s="25"/>
      <c r="AA11" s="15"/>
      <c r="AB11" s="25"/>
      <c r="AD11" s="15"/>
      <c r="AE11" s="25"/>
      <c r="AG11" s="15"/>
      <c r="AH11" s="25"/>
      <c r="AJ11" s="15"/>
      <c r="AK11" s="25"/>
      <c r="AM11" s="15"/>
      <c r="AN11" s="25"/>
      <c r="AP11" s="15"/>
      <c r="AQ11" s="25"/>
      <c r="AS11" s="15"/>
      <c r="AT11" s="25"/>
      <c r="AV11" s="15"/>
      <c r="AW11" s="25"/>
      <c r="AY11" s="15"/>
      <c r="AZ11" s="25"/>
      <c r="BB11" s="15"/>
      <c r="BC11" s="25"/>
      <c r="BE11" s="15"/>
      <c r="BF11" s="25"/>
      <c r="BH11" s="15"/>
      <c r="BI11" s="25"/>
      <c r="BK11" s="15"/>
      <c r="BL11" s="25"/>
      <c r="BN11" s="15"/>
      <c r="BO11" s="25"/>
      <c r="BQ11" s="15"/>
      <c r="BR11" s="25"/>
      <c r="BT11" s="15"/>
      <c r="BU11" s="25"/>
      <c r="BW11" s="15"/>
      <c r="BX11" s="25"/>
      <c r="BZ11" s="15"/>
      <c r="CA11" s="25"/>
      <c r="CC11" s="15"/>
      <c r="CD11" s="25"/>
      <c r="CF11" s="15"/>
      <c r="CG11" s="25"/>
      <c r="CI11" s="15"/>
      <c r="CJ11" s="25"/>
      <c r="CL11" s="15"/>
      <c r="CM11" s="25"/>
      <c r="CO11" s="15"/>
      <c r="CP11" s="25"/>
      <c r="CR11" s="15"/>
      <c r="CS11" s="25"/>
      <c r="CU11" s="15"/>
      <c r="CV11" s="25"/>
    </row>
    <row r="12" spans="2:100" ht="16.5" thickBot="1" x14ac:dyDescent="0.3">
      <c r="G12" s="102"/>
      <c r="J12" s="5" t="s">
        <v>10</v>
      </c>
      <c r="K12" s="15"/>
      <c r="L12" s="15"/>
      <c r="M12" s="5" t="s">
        <v>10</v>
      </c>
      <c r="N12" s="15"/>
      <c r="O12" s="15"/>
      <c r="P12" s="5" t="s">
        <v>10</v>
      </c>
      <c r="R12" s="15"/>
      <c r="S12" s="5" t="s">
        <v>10</v>
      </c>
      <c r="U12" s="15"/>
      <c r="V12" s="5" t="s">
        <v>10</v>
      </c>
      <c r="X12" s="15"/>
      <c r="Y12" s="5" t="s">
        <v>10</v>
      </c>
      <c r="AA12" s="15"/>
      <c r="AB12" s="5" t="s">
        <v>10</v>
      </c>
      <c r="AD12" s="15"/>
      <c r="AE12" s="5" t="s">
        <v>10</v>
      </c>
      <c r="AG12" s="15"/>
      <c r="AH12" s="5" t="s">
        <v>10</v>
      </c>
      <c r="AJ12" s="15"/>
      <c r="AK12" s="5" t="s">
        <v>10</v>
      </c>
      <c r="AM12" s="15"/>
      <c r="AN12" s="5" t="s">
        <v>10</v>
      </c>
      <c r="AP12" s="15"/>
      <c r="AQ12" s="5" t="s">
        <v>10</v>
      </c>
      <c r="AS12" s="15"/>
      <c r="AT12" s="5" t="s">
        <v>10</v>
      </c>
      <c r="AV12" s="15"/>
      <c r="AW12" s="5" t="s">
        <v>10</v>
      </c>
      <c r="AY12" s="15"/>
      <c r="AZ12" s="5" t="s">
        <v>10</v>
      </c>
      <c r="BB12" s="15"/>
      <c r="BC12" s="5" t="s">
        <v>10</v>
      </c>
      <c r="BE12" s="15"/>
      <c r="BF12" s="5" t="s">
        <v>10</v>
      </c>
      <c r="BH12" s="15"/>
      <c r="BI12" s="5" t="s">
        <v>10</v>
      </c>
      <c r="BK12" s="15"/>
      <c r="BL12" s="5" t="s">
        <v>10</v>
      </c>
      <c r="BN12" s="15"/>
      <c r="BO12" s="5" t="s">
        <v>10</v>
      </c>
      <c r="BQ12" s="15"/>
      <c r="BR12" s="5" t="s">
        <v>10</v>
      </c>
      <c r="BT12" s="15"/>
      <c r="BU12" s="5" t="s">
        <v>10</v>
      </c>
      <c r="BW12" s="15"/>
      <c r="BX12" s="5" t="s">
        <v>10</v>
      </c>
      <c r="BZ12" s="15"/>
      <c r="CA12" s="5" t="s">
        <v>10</v>
      </c>
      <c r="CC12" s="15"/>
      <c r="CD12" s="5" t="s">
        <v>10</v>
      </c>
      <c r="CF12" s="15"/>
      <c r="CG12" s="5" t="s">
        <v>10</v>
      </c>
      <c r="CI12" s="15"/>
      <c r="CJ12" s="5" t="s">
        <v>10</v>
      </c>
      <c r="CL12" s="15"/>
      <c r="CM12" s="5" t="s">
        <v>10</v>
      </c>
      <c r="CO12" s="15"/>
      <c r="CP12" s="5" t="s">
        <v>10</v>
      </c>
      <c r="CR12" s="15"/>
      <c r="CS12" s="5" t="s">
        <v>10</v>
      </c>
      <c r="CU12" s="15"/>
      <c r="CV12" s="5" t="s">
        <v>10</v>
      </c>
    </row>
    <row r="13" spans="2:100" ht="16.5" thickBot="1" x14ac:dyDescent="0.3">
      <c r="G13" s="57"/>
      <c r="J13" s="21">
        <v>4</v>
      </c>
      <c r="K13" s="15"/>
      <c r="L13" s="15"/>
      <c r="M13" s="21">
        <f>+J13</f>
        <v>4</v>
      </c>
      <c r="N13" s="15"/>
      <c r="O13" s="15"/>
      <c r="P13" s="21">
        <f>+J13</f>
        <v>4</v>
      </c>
      <c r="R13" s="15"/>
      <c r="S13" s="21">
        <f>+J13</f>
        <v>4</v>
      </c>
      <c r="U13" s="15"/>
      <c r="V13" s="21">
        <f>+J13</f>
        <v>4</v>
      </c>
      <c r="X13" s="15"/>
      <c r="Y13" s="21">
        <f>+J13</f>
        <v>4</v>
      </c>
      <c r="AA13" s="15"/>
      <c r="AB13" s="21">
        <f>+J13</f>
        <v>4</v>
      </c>
      <c r="AD13" s="15"/>
      <c r="AE13" s="21">
        <f>+J13</f>
        <v>4</v>
      </c>
      <c r="AG13" s="15"/>
      <c r="AH13" s="21">
        <f>+J13</f>
        <v>4</v>
      </c>
      <c r="AJ13" s="15"/>
      <c r="AK13" s="21">
        <f>+J13</f>
        <v>4</v>
      </c>
      <c r="AM13" s="15"/>
      <c r="AN13" s="21">
        <f>+J13</f>
        <v>4</v>
      </c>
      <c r="AP13" s="15"/>
      <c r="AQ13" s="21">
        <f>+J13</f>
        <v>4</v>
      </c>
      <c r="AS13" s="15"/>
      <c r="AT13" s="21">
        <f>+J13</f>
        <v>4</v>
      </c>
      <c r="AV13" s="15"/>
      <c r="AW13" s="21">
        <f>+J13</f>
        <v>4</v>
      </c>
      <c r="AY13" s="15"/>
      <c r="AZ13" s="21">
        <f>+J13</f>
        <v>4</v>
      </c>
      <c r="BB13" s="15"/>
      <c r="BC13" s="21">
        <f>+J13</f>
        <v>4</v>
      </c>
      <c r="BE13" s="15"/>
      <c r="BF13" s="21">
        <f>+J13</f>
        <v>4</v>
      </c>
      <c r="BH13" s="15"/>
      <c r="BI13" s="21">
        <f>+J13</f>
        <v>4</v>
      </c>
      <c r="BK13" s="15"/>
      <c r="BL13" s="21">
        <f>+J13</f>
        <v>4</v>
      </c>
      <c r="BN13" s="15"/>
      <c r="BO13" s="21">
        <f>+J13</f>
        <v>4</v>
      </c>
      <c r="BQ13" s="15"/>
      <c r="BR13" s="21">
        <f>+J13</f>
        <v>4</v>
      </c>
      <c r="BT13" s="15"/>
      <c r="BU13" s="21">
        <f>+J13</f>
        <v>4</v>
      </c>
      <c r="BW13" s="15"/>
      <c r="BX13" s="21">
        <f>+J13</f>
        <v>4</v>
      </c>
      <c r="BZ13" s="15"/>
      <c r="CA13" s="21">
        <f>+J13</f>
        <v>4</v>
      </c>
      <c r="CC13" s="15"/>
      <c r="CD13" s="21">
        <f>+J13</f>
        <v>4</v>
      </c>
      <c r="CF13" s="15"/>
      <c r="CG13" s="21">
        <f>+J13</f>
        <v>4</v>
      </c>
      <c r="CI13" s="15"/>
      <c r="CJ13" s="21">
        <f>+J13</f>
        <v>4</v>
      </c>
      <c r="CL13" s="15"/>
      <c r="CM13" s="21">
        <f>+J13</f>
        <v>4</v>
      </c>
      <c r="CO13" s="15"/>
      <c r="CP13" s="21">
        <f>+J13</f>
        <v>4</v>
      </c>
      <c r="CR13" s="15"/>
      <c r="CS13" s="21">
        <f>+J13</f>
        <v>4</v>
      </c>
      <c r="CU13" s="15"/>
      <c r="CV13" s="21">
        <f>+J13</f>
        <v>4</v>
      </c>
    </row>
    <row r="14" spans="2:100" ht="9.9499999999999993" customHeight="1" thickBot="1" x14ac:dyDescent="0.3">
      <c r="G14" s="57"/>
      <c r="J14" s="57"/>
      <c r="K14" s="15"/>
      <c r="L14" s="15"/>
      <c r="M14" s="57"/>
      <c r="N14" s="15"/>
      <c r="O14" s="15"/>
      <c r="P14" s="57"/>
      <c r="R14" s="15"/>
      <c r="S14" s="57"/>
      <c r="U14" s="15"/>
      <c r="V14" s="57"/>
      <c r="X14" s="15"/>
      <c r="Y14" s="57"/>
      <c r="AA14" s="15"/>
      <c r="AB14" s="57"/>
      <c r="AD14" s="15"/>
      <c r="AE14" s="57"/>
      <c r="AG14" s="15"/>
      <c r="AH14" s="57"/>
      <c r="AJ14" s="15"/>
      <c r="AK14" s="57"/>
      <c r="AM14" s="15"/>
      <c r="AN14" s="57"/>
      <c r="AP14" s="15"/>
      <c r="AQ14" s="57"/>
      <c r="AS14" s="15"/>
      <c r="AT14" s="57"/>
      <c r="AV14" s="15"/>
      <c r="AW14" s="57"/>
      <c r="AY14" s="15"/>
      <c r="AZ14" s="57"/>
      <c r="BB14" s="15"/>
      <c r="BC14" s="57"/>
      <c r="BE14" s="15"/>
      <c r="BF14" s="57"/>
      <c r="BH14" s="15"/>
      <c r="BI14" s="57"/>
      <c r="BK14" s="15"/>
      <c r="BL14" s="57"/>
      <c r="BN14" s="15"/>
      <c r="BO14" s="57"/>
      <c r="BQ14" s="15"/>
      <c r="BR14" s="57"/>
      <c r="BT14" s="15"/>
      <c r="BU14" s="57"/>
      <c r="BW14" s="15"/>
      <c r="BX14" s="57"/>
      <c r="BZ14" s="15"/>
      <c r="CA14" s="57"/>
      <c r="CC14" s="15"/>
      <c r="CD14" s="57"/>
      <c r="CF14" s="15"/>
      <c r="CG14" s="57"/>
      <c r="CI14" s="15"/>
      <c r="CJ14" s="57"/>
      <c r="CL14" s="15"/>
      <c r="CM14" s="57"/>
      <c r="CO14" s="15"/>
      <c r="CP14" s="57"/>
      <c r="CR14" s="15"/>
      <c r="CS14" s="57"/>
      <c r="CU14" s="15"/>
      <c r="CV14" s="57"/>
    </row>
    <row r="15" spans="2:100" ht="16.5" thickBot="1" x14ac:dyDescent="0.3">
      <c r="C15" s="28"/>
      <c r="D15" s="28"/>
      <c r="G15" s="102"/>
      <c r="J15" s="5" t="s">
        <v>27</v>
      </c>
      <c r="K15" s="15"/>
      <c r="L15" s="15"/>
      <c r="M15" s="5" t="s">
        <v>27</v>
      </c>
      <c r="N15" s="15"/>
      <c r="O15" s="15"/>
      <c r="P15" s="5" t="s">
        <v>27</v>
      </c>
      <c r="R15" s="15"/>
      <c r="S15" s="5" t="s">
        <v>27</v>
      </c>
      <c r="U15" s="15"/>
      <c r="V15" s="5" t="s">
        <v>27</v>
      </c>
      <c r="X15" s="15"/>
      <c r="Y15" s="5" t="s">
        <v>27</v>
      </c>
      <c r="AA15" s="15"/>
      <c r="AB15" s="5" t="s">
        <v>27</v>
      </c>
      <c r="AD15" s="15"/>
      <c r="AE15" s="5" t="s">
        <v>27</v>
      </c>
      <c r="AG15" s="15"/>
      <c r="AH15" s="5" t="s">
        <v>27</v>
      </c>
      <c r="AJ15" s="15"/>
      <c r="AK15" s="5" t="s">
        <v>27</v>
      </c>
      <c r="AM15" s="15"/>
      <c r="AN15" s="5" t="s">
        <v>27</v>
      </c>
      <c r="AP15" s="15"/>
      <c r="AQ15" s="5" t="s">
        <v>27</v>
      </c>
      <c r="AS15" s="15"/>
      <c r="AT15" s="5" t="s">
        <v>27</v>
      </c>
      <c r="AV15" s="15"/>
      <c r="AW15" s="5" t="s">
        <v>27</v>
      </c>
      <c r="AY15" s="15"/>
      <c r="AZ15" s="5" t="s">
        <v>27</v>
      </c>
      <c r="BB15" s="15"/>
      <c r="BC15" s="5" t="s">
        <v>27</v>
      </c>
      <c r="BE15" s="15"/>
      <c r="BF15" s="5" t="s">
        <v>27</v>
      </c>
      <c r="BH15" s="15"/>
      <c r="BI15" s="5" t="s">
        <v>27</v>
      </c>
      <c r="BK15" s="15"/>
      <c r="BL15" s="5" t="s">
        <v>27</v>
      </c>
      <c r="BN15" s="15"/>
      <c r="BO15" s="5" t="s">
        <v>27</v>
      </c>
      <c r="BQ15" s="15"/>
      <c r="BR15" s="5" t="s">
        <v>27</v>
      </c>
      <c r="BT15" s="15"/>
      <c r="BU15" s="5" t="s">
        <v>27</v>
      </c>
      <c r="BW15" s="15"/>
      <c r="BX15" s="5" t="s">
        <v>27</v>
      </c>
      <c r="BZ15" s="15"/>
      <c r="CA15" s="5" t="s">
        <v>27</v>
      </c>
      <c r="CC15" s="15"/>
      <c r="CD15" s="5" t="s">
        <v>27</v>
      </c>
      <c r="CF15" s="15"/>
      <c r="CG15" s="5" t="s">
        <v>27</v>
      </c>
      <c r="CI15" s="15"/>
      <c r="CJ15" s="5" t="s">
        <v>27</v>
      </c>
      <c r="CL15" s="15"/>
      <c r="CM15" s="5" t="s">
        <v>27</v>
      </c>
      <c r="CO15" s="15"/>
      <c r="CP15" s="5" t="s">
        <v>27</v>
      </c>
      <c r="CR15" s="15"/>
      <c r="CS15" s="5" t="s">
        <v>27</v>
      </c>
      <c r="CU15" s="15"/>
      <c r="CV15" s="5" t="s">
        <v>27</v>
      </c>
    </row>
    <row r="16" spans="2:100" ht="16.5" thickBot="1" x14ac:dyDescent="0.3">
      <c r="G16" s="57"/>
      <c r="J16" s="66">
        <f>+J25+J27</f>
        <v>902</v>
      </c>
      <c r="K16" s="15"/>
      <c r="L16" s="15"/>
      <c r="M16" s="66">
        <f>+M25+M27</f>
        <v>1158</v>
      </c>
      <c r="N16" s="15"/>
      <c r="O16" s="15"/>
      <c r="P16" s="66">
        <f>+P25+P27</f>
        <v>1660</v>
      </c>
      <c r="R16" s="15"/>
      <c r="S16" s="66">
        <f>+S25+S27</f>
        <v>1980</v>
      </c>
      <c r="U16" s="15"/>
      <c r="V16" s="66">
        <f>+V25+V27</f>
        <v>2000</v>
      </c>
      <c r="X16" s="15"/>
      <c r="Y16" s="66">
        <f>+Y25+Y27</f>
        <v>1900</v>
      </c>
      <c r="AA16" s="15"/>
      <c r="AB16" s="66">
        <f>+AB25+AB27</f>
        <v>1900</v>
      </c>
      <c r="AD16" s="15"/>
      <c r="AE16" s="66">
        <f>+AE25+AE27</f>
        <v>400</v>
      </c>
      <c r="AG16" s="15"/>
      <c r="AH16" s="66">
        <f>+AH25+AH27</f>
        <v>100</v>
      </c>
      <c r="AJ16" s="15"/>
      <c r="AK16" s="66">
        <f>+AK25+AK27</f>
        <v>100</v>
      </c>
      <c r="AM16" s="15"/>
      <c r="AN16" s="66">
        <f>+AN25+AN27</f>
        <v>100</v>
      </c>
      <c r="AP16" s="15"/>
      <c r="AQ16" s="66">
        <f>+AQ25+AQ27</f>
        <v>100</v>
      </c>
      <c r="AS16" s="15"/>
      <c r="AT16" s="66">
        <f>+AT25+AT27</f>
        <v>100</v>
      </c>
      <c r="AV16" s="15"/>
      <c r="AW16" s="66">
        <f>+AW25+AW27</f>
        <v>100</v>
      </c>
      <c r="AY16" s="15"/>
      <c r="AZ16" s="66">
        <f>+AZ25+AZ27</f>
        <v>100</v>
      </c>
      <c r="BB16" s="15"/>
      <c r="BC16" s="66">
        <f>+BC25+BC27</f>
        <v>100</v>
      </c>
      <c r="BE16" s="15"/>
      <c r="BF16" s="66">
        <f>+BF25+BF27</f>
        <v>100</v>
      </c>
      <c r="BH16" s="15"/>
      <c r="BI16" s="66">
        <f>+BI25+BI27</f>
        <v>100</v>
      </c>
      <c r="BK16" s="15"/>
      <c r="BL16" s="66">
        <f>+BL25+BL27</f>
        <v>100</v>
      </c>
      <c r="BN16" s="15"/>
      <c r="BO16" s="66">
        <f>+BO25+BO27</f>
        <v>100</v>
      </c>
      <c r="BQ16" s="15"/>
      <c r="BR16" s="66">
        <f>+BR25+BR27</f>
        <v>100</v>
      </c>
      <c r="BT16" s="15"/>
      <c r="BU16" s="66">
        <f>+BU25+BU27</f>
        <v>100</v>
      </c>
      <c r="BW16" s="15"/>
      <c r="BX16" s="66">
        <f>+BX25+BX27</f>
        <v>100</v>
      </c>
      <c r="BZ16" s="15"/>
      <c r="CA16" s="66">
        <f>+CA25+CA27</f>
        <v>100</v>
      </c>
      <c r="CC16" s="15"/>
      <c r="CD16" s="66">
        <f>+CD25+CD27</f>
        <v>100</v>
      </c>
      <c r="CF16" s="15"/>
      <c r="CG16" s="66">
        <f>+CG25+CG27</f>
        <v>100</v>
      </c>
      <c r="CI16" s="15"/>
      <c r="CJ16" s="66">
        <f>+CJ25+CJ27</f>
        <v>100</v>
      </c>
      <c r="CL16" s="15"/>
      <c r="CM16" s="66">
        <f>+CM25+CM27</f>
        <v>100</v>
      </c>
      <c r="CO16" s="15"/>
      <c r="CP16" s="66">
        <f>+CP25+CP27</f>
        <v>100</v>
      </c>
      <c r="CR16" s="15"/>
      <c r="CS16" s="66">
        <f>+CS25+CS27</f>
        <v>100</v>
      </c>
      <c r="CU16" s="15"/>
      <c r="CV16" s="66">
        <f>+CV25+CV27</f>
        <v>100</v>
      </c>
    </row>
    <row r="17" spans="2:104" ht="16.5" thickBot="1" x14ac:dyDescent="0.3">
      <c r="G17" s="57"/>
      <c r="J17" s="57"/>
      <c r="K17" s="15"/>
      <c r="L17" s="15"/>
      <c r="M17" s="57"/>
      <c r="N17" s="15"/>
      <c r="O17" s="15"/>
      <c r="P17" s="57"/>
      <c r="R17" s="15"/>
      <c r="S17" s="57"/>
      <c r="U17" s="15"/>
      <c r="V17" s="57"/>
      <c r="X17" s="15"/>
      <c r="Y17" s="57"/>
      <c r="AA17" s="15"/>
      <c r="AB17" s="57"/>
      <c r="AD17" s="15"/>
      <c r="AE17" s="57"/>
      <c r="AG17" s="15"/>
      <c r="AH17" s="57"/>
      <c r="AJ17" s="15"/>
      <c r="AK17" s="57"/>
      <c r="AM17" s="15"/>
      <c r="AN17" s="57"/>
      <c r="AP17" s="15"/>
      <c r="AQ17" s="57"/>
      <c r="AS17" s="15"/>
      <c r="AT17" s="57"/>
      <c r="AV17" s="15"/>
      <c r="AW17" s="57"/>
      <c r="AY17" s="15"/>
      <c r="AZ17" s="57"/>
      <c r="BB17" s="15"/>
      <c r="BC17" s="57"/>
      <c r="BE17" s="15"/>
      <c r="BF17" s="57"/>
      <c r="BH17" s="15"/>
      <c r="BI17" s="57"/>
      <c r="BK17" s="15"/>
      <c r="BL17" s="57"/>
      <c r="BN17" s="15"/>
      <c r="BO17" s="57"/>
      <c r="BQ17" s="15"/>
      <c r="BR17" s="57"/>
      <c r="BT17" s="15"/>
      <c r="BU17" s="57"/>
      <c r="BW17" s="15"/>
      <c r="BX17" s="57"/>
      <c r="BZ17" s="15"/>
      <c r="CA17" s="57"/>
      <c r="CC17" s="15"/>
      <c r="CD17" s="57"/>
      <c r="CF17" s="15"/>
      <c r="CG17" s="57"/>
      <c r="CI17" s="15"/>
      <c r="CJ17" s="57"/>
      <c r="CL17" s="15"/>
      <c r="CM17" s="57"/>
      <c r="CO17" s="15"/>
      <c r="CP17" s="57"/>
      <c r="CR17" s="15"/>
      <c r="CS17" s="57"/>
      <c r="CU17" s="15"/>
      <c r="CV17" s="57"/>
    </row>
    <row r="18" spans="2:104" ht="20.100000000000001" customHeight="1" thickBot="1" x14ac:dyDescent="0.3">
      <c r="B18" s="223" t="s">
        <v>0</v>
      </c>
      <c r="C18" s="224"/>
      <c r="D18" s="224"/>
      <c r="E18" s="225"/>
      <c r="F18" s="36"/>
      <c r="G18" s="5">
        <v>2026</v>
      </c>
      <c r="H18" s="41"/>
      <c r="I18" s="10"/>
      <c r="J18" s="5">
        <v>2027</v>
      </c>
      <c r="K18" s="41"/>
      <c r="L18" s="10"/>
      <c r="M18" s="5">
        <v>2028</v>
      </c>
      <c r="N18" s="41"/>
      <c r="O18" s="10"/>
      <c r="P18" s="5">
        <v>2029</v>
      </c>
      <c r="Q18" s="41"/>
      <c r="R18" s="10"/>
      <c r="S18" s="5">
        <v>2030</v>
      </c>
      <c r="T18" s="41"/>
      <c r="U18" s="10"/>
      <c r="V18" s="5">
        <v>2031</v>
      </c>
      <c r="W18" s="41"/>
      <c r="X18" s="10"/>
      <c r="Y18" s="5">
        <v>2032</v>
      </c>
      <c r="Z18" s="41"/>
      <c r="AA18" s="10"/>
      <c r="AB18" s="5">
        <v>2033</v>
      </c>
      <c r="AC18" s="41"/>
      <c r="AD18" s="10"/>
      <c r="AE18" s="5">
        <v>2034</v>
      </c>
      <c r="AF18" s="41"/>
      <c r="AG18" s="10"/>
      <c r="AH18" s="5">
        <v>2035</v>
      </c>
      <c r="AI18" s="41"/>
      <c r="AJ18" s="10"/>
      <c r="AK18" s="5">
        <v>2036</v>
      </c>
      <c r="AL18" s="41"/>
      <c r="AM18" s="10"/>
      <c r="AN18" s="5">
        <v>2037</v>
      </c>
      <c r="AO18" s="41"/>
      <c r="AP18" s="10"/>
      <c r="AQ18" s="5">
        <v>2038</v>
      </c>
      <c r="AR18" s="41"/>
      <c r="AS18" s="10"/>
      <c r="AT18" s="5">
        <v>2039</v>
      </c>
      <c r="AU18" s="41"/>
      <c r="AV18" s="10"/>
      <c r="AW18" s="5">
        <v>2040</v>
      </c>
      <c r="AX18" s="41"/>
      <c r="AY18" s="10"/>
      <c r="AZ18" s="5">
        <v>2041</v>
      </c>
      <c r="BA18" s="41"/>
      <c r="BB18" s="10"/>
      <c r="BC18" s="5">
        <v>2042</v>
      </c>
      <c r="BD18" s="41"/>
      <c r="BE18" s="10"/>
      <c r="BF18" s="5">
        <v>2043</v>
      </c>
      <c r="BG18" s="41"/>
      <c r="BH18" s="10"/>
      <c r="BI18" s="5">
        <v>2044</v>
      </c>
      <c r="BJ18" s="41"/>
      <c r="BK18" s="10"/>
      <c r="BL18" s="5">
        <v>2045</v>
      </c>
      <c r="BM18" s="41"/>
      <c r="BN18" s="10"/>
      <c r="BO18" s="5">
        <v>2046</v>
      </c>
      <c r="BP18" s="41"/>
      <c r="BQ18" s="10"/>
      <c r="BR18" s="5">
        <v>2047</v>
      </c>
      <c r="BS18" s="41"/>
      <c r="BT18" s="10"/>
      <c r="BU18" s="5">
        <v>2048</v>
      </c>
      <c r="BV18" s="41"/>
      <c r="BW18" s="10"/>
      <c r="BX18" s="5">
        <v>2049</v>
      </c>
      <c r="BY18" s="41"/>
      <c r="BZ18" s="10"/>
      <c r="CA18" s="5">
        <v>2050</v>
      </c>
      <c r="CB18" s="41"/>
      <c r="CC18" s="10"/>
      <c r="CD18" s="5">
        <v>2051</v>
      </c>
      <c r="CE18" s="41"/>
      <c r="CF18" s="10"/>
      <c r="CG18" s="5">
        <v>2052</v>
      </c>
      <c r="CH18" s="41"/>
      <c r="CI18" s="10"/>
      <c r="CJ18" s="5">
        <v>2053</v>
      </c>
      <c r="CK18" s="41"/>
      <c r="CL18" s="10"/>
      <c r="CM18" s="5">
        <v>2054</v>
      </c>
      <c r="CN18" s="41"/>
      <c r="CO18" s="10"/>
      <c r="CP18" s="5">
        <v>2055</v>
      </c>
      <c r="CQ18" s="41"/>
      <c r="CR18" s="10"/>
      <c r="CS18" s="5">
        <v>2056</v>
      </c>
      <c r="CT18" s="41"/>
      <c r="CU18" s="10"/>
      <c r="CV18" s="5">
        <v>2057</v>
      </c>
      <c r="CW18" s="41"/>
    </row>
    <row r="19" spans="2:104" ht="20.100000000000001" customHeight="1" thickBot="1" x14ac:dyDescent="0.3">
      <c r="B19" s="226"/>
      <c r="C19" s="227"/>
      <c r="D19" s="227"/>
      <c r="E19" s="228"/>
      <c r="F19" s="36"/>
      <c r="G19" s="5" t="s">
        <v>1</v>
      </c>
      <c r="H19" s="5" t="s">
        <v>2</v>
      </c>
      <c r="I19" s="36"/>
      <c r="J19" s="5" t="s">
        <v>1</v>
      </c>
      <c r="K19" s="5" t="s">
        <v>2</v>
      </c>
      <c r="L19" s="9"/>
      <c r="M19" s="5" t="s">
        <v>1</v>
      </c>
      <c r="N19" s="5" t="s">
        <v>2</v>
      </c>
      <c r="O19" s="9"/>
      <c r="P19" s="5" t="s">
        <v>1</v>
      </c>
      <c r="Q19" s="5" t="s">
        <v>2</v>
      </c>
      <c r="R19" s="9"/>
      <c r="S19" s="5" t="s">
        <v>1</v>
      </c>
      <c r="T19" s="5" t="s">
        <v>2</v>
      </c>
      <c r="U19" s="9"/>
      <c r="V19" s="5" t="s">
        <v>1</v>
      </c>
      <c r="W19" s="5" t="s">
        <v>2</v>
      </c>
      <c r="X19" s="9"/>
      <c r="Y19" s="5" t="s">
        <v>1</v>
      </c>
      <c r="Z19" s="5" t="s">
        <v>2</v>
      </c>
      <c r="AA19" s="9"/>
      <c r="AB19" s="5" t="s">
        <v>1</v>
      </c>
      <c r="AC19" s="5" t="s">
        <v>2</v>
      </c>
      <c r="AD19" s="9"/>
      <c r="AE19" s="5" t="s">
        <v>1</v>
      </c>
      <c r="AF19" s="5" t="s">
        <v>2</v>
      </c>
      <c r="AG19" s="9"/>
      <c r="AH19" s="5" t="s">
        <v>1</v>
      </c>
      <c r="AI19" s="5" t="s">
        <v>2</v>
      </c>
      <c r="AJ19" s="9"/>
      <c r="AK19" s="5" t="s">
        <v>1</v>
      </c>
      <c r="AL19" s="5" t="s">
        <v>2</v>
      </c>
      <c r="AM19" s="9"/>
      <c r="AN19" s="5" t="s">
        <v>1</v>
      </c>
      <c r="AO19" s="5" t="s">
        <v>2</v>
      </c>
      <c r="AP19" s="9"/>
      <c r="AQ19" s="5" t="s">
        <v>1</v>
      </c>
      <c r="AR19" s="5" t="s">
        <v>2</v>
      </c>
      <c r="AS19" s="9"/>
      <c r="AT19" s="5" t="s">
        <v>1</v>
      </c>
      <c r="AU19" s="5" t="s">
        <v>2</v>
      </c>
      <c r="AV19" s="9"/>
      <c r="AW19" s="5" t="s">
        <v>1</v>
      </c>
      <c r="AX19" s="5" t="s">
        <v>2</v>
      </c>
      <c r="AY19" s="9"/>
      <c r="AZ19" s="5" t="s">
        <v>1</v>
      </c>
      <c r="BA19" s="5" t="s">
        <v>2</v>
      </c>
      <c r="BB19" s="9"/>
      <c r="BC19" s="5" t="s">
        <v>1</v>
      </c>
      <c r="BD19" s="5" t="s">
        <v>2</v>
      </c>
      <c r="BE19" s="9"/>
      <c r="BF19" s="5" t="s">
        <v>1</v>
      </c>
      <c r="BG19" s="5" t="s">
        <v>2</v>
      </c>
      <c r="BH19" s="9"/>
      <c r="BI19" s="5" t="s">
        <v>1</v>
      </c>
      <c r="BJ19" s="5" t="s">
        <v>2</v>
      </c>
      <c r="BK19" s="9"/>
      <c r="BL19" s="5" t="s">
        <v>1</v>
      </c>
      <c r="BM19" s="5" t="s">
        <v>2</v>
      </c>
      <c r="BN19" s="9"/>
      <c r="BO19" s="5" t="s">
        <v>1</v>
      </c>
      <c r="BP19" s="5" t="s">
        <v>2</v>
      </c>
      <c r="BQ19" s="9"/>
      <c r="BR19" s="5" t="s">
        <v>1</v>
      </c>
      <c r="BS19" s="5" t="s">
        <v>2</v>
      </c>
      <c r="BT19" s="9"/>
      <c r="BU19" s="5" t="s">
        <v>1</v>
      </c>
      <c r="BV19" s="5" t="s">
        <v>2</v>
      </c>
      <c r="BW19" s="9"/>
      <c r="BX19" s="5" t="s">
        <v>1</v>
      </c>
      <c r="BY19" s="5" t="s">
        <v>2</v>
      </c>
      <c r="BZ19" s="9"/>
      <c r="CA19" s="5" t="s">
        <v>1</v>
      </c>
      <c r="CB19" s="5" t="s">
        <v>2</v>
      </c>
      <c r="CC19" s="9"/>
      <c r="CD19" s="5" t="s">
        <v>1</v>
      </c>
      <c r="CE19" s="5" t="s">
        <v>2</v>
      </c>
      <c r="CF19" s="9"/>
      <c r="CG19" s="5" t="s">
        <v>1</v>
      </c>
      <c r="CH19" s="5" t="s">
        <v>2</v>
      </c>
      <c r="CI19" s="9"/>
      <c r="CJ19" s="5" t="s">
        <v>1</v>
      </c>
      <c r="CK19" s="5" t="s">
        <v>2</v>
      </c>
      <c r="CL19" s="9"/>
      <c r="CM19" s="5" t="s">
        <v>1</v>
      </c>
      <c r="CN19" s="5" t="s">
        <v>2</v>
      </c>
      <c r="CO19" s="9"/>
      <c r="CP19" s="5" t="s">
        <v>1</v>
      </c>
      <c r="CQ19" s="5" t="s">
        <v>2</v>
      </c>
      <c r="CR19" s="9"/>
      <c r="CS19" s="5" t="s">
        <v>1</v>
      </c>
      <c r="CT19" s="5" t="s">
        <v>2</v>
      </c>
      <c r="CU19" s="9"/>
      <c r="CV19" s="5" t="s">
        <v>1</v>
      </c>
      <c r="CW19" s="5" t="s">
        <v>2</v>
      </c>
    </row>
    <row r="20" spans="2:104" ht="20.100000000000001" customHeight="1" x14ac:dyDescent="0.25">
      <c r="B20" s="192" t="s">
        <v>3</v>
      </c>
      <c r="C20" s="192"/>
      <c r="D20" s="192"/>
      <c r="E20" s="192"/>
      <c r="F20" s="37"/>
      <c r="G20" s="6">
        <f>(100000*12%)*G7/1000</f>
        <v>63.305667418523605</v>
      </c>
      <c r="H20" s="16">
        <f>+G20/G31</f>
        <v>2.2548557817429333E-2</v>
      </c>
      <c r="I20" s="6"/>
      <c r="J20" s="6">
        <f>(100000*12%)*J7/1000</f>
        <v>63.762721676151862</v>
      </c>
      <c r="K20" s="16" t="e">
        <f>+J20/J31</f>
        <v>#REF!</v>
      </c>
      <c r="L20" s="6"/>
      <c r="M20" s="6">
        <f>(100000*12%)*M7/1000</f>
        <v>64.223075774109361</v>
      </c>
      <c r="N20" s="16" t="e">
        <f>+M20/M31</f>
        <v>#REF!</v>
      </c>
      <c r="O20" s="6"/>
      <c r="P20" s="6">
        <f>(100000*12%)*P7/1000</f>
        <v>64.686753536583282</v>
      </c>
      <c r="Q20" s="16" t="e">
        <f>+P20/P31</f>
        <v>#REF!</v>
      </c>
      <c r="R20" s="6"/>
      <c r="S20" s="6">
        <f>(100000*12%)*S7/1000</f>
        <v>65.153778959766711</v>
      </c>
      <c r="T20" s="16" t="e">
        <f>+S20/S31</f>
        <v>#REF!</v>
      </c>
      <c r="U20" s="6"/>
      <c r="V20" s="6">
        <f>(100000*12%)*V7/1000</f>
        <v>65.624176213100441</v>
      </c>
      <c r="W20" s="16" t="e">
        <f>+V20/V31</f>
        <v>#REF!</v>
      </c>
      <c r="X20" s="6"/>
      <c r="Y20" s="6">
        <f>(100000*12%)*Y7/1000</f>
        <v>66.097969640523786</v>
      </c>
      <c r="Z20" s="16" t="e">
        <f>+Y20/Y31</f>
        <v>#REF!</v>
      </c>
      <c r="AA20" s="6"/>
      <c r="AB20" s="6">
        <f>(100000*12%)*AB7/1000</f>
        <v>66.575183761734436</v>
      </c>
      <c r="AC20" s="16" t="e">
        <f>+AB20/AB31</f>
        <v>#REF!</v>
      </c>
      <c r="AD20" s="6"/>
      <c r="AE20" s="6">
        <f>(100000*12%)*AE7/1000</f>
        <v>67.055843273457413</v>
      </c>
      <c r="AF20" s="16" t="e">
        <f>+AE20/AE31</f>
        <v>#REF!</v>
      </c>
      <c r="AG20" s="6"/>
      <c r="AH20" s="6">
        <f>(100000*12%)*AH7/1000</f>
        <v>67.539973050723148</v>
      </c>
      <c r="AI20" s="16" t="e">
        <f>+AH20/AH31</f>
        <v>#REF!</v>
      </c>
      <c r="AJ20" s="6"/>
      <c r="AK20" s="6">
        <f>(100000*12%)*AK7/1000</f>
        <v>68.027598148154752</v>
      </c>
      <c r="AL20" s="16" t="e">
        <f>+AK20/AK31</f>
        <v>#REF!</v>
      </c>
      <c r="AM20" s="6"/>
      <c r="AN20" s="6">
        <f>(100000*12%)*AN7/1000</f>
        <v>68.518743801264804</v>
      </c>
      <c r="AO20" s="16" t="e">
        <f>+AN20/AN31</f>
        <v>#REF!</v>
      </c>
      <c r="AP20" s="6"/>
      <c r="AQ20" s="6">
        <f>(100000*12%)*AQ7/1000</f>
        <v>69.013435427761181</v>
      </c>
      <c r="AR20" s="16" t="e">
        <f>+AQ20/AQ31</f>
        <v>#REF!</v>
      </c>
      <c r="AS20" s="6"/>
      <c r="AT20" s="6">
        <f>(100000*12%)*AT7/1000</f>
        <v>69.511698628862547</v>
      </c>
      <c r="AU20" s="16" t="e">
        <f>+AT20/AT31</f>
        <v>#REF!</v>
      </c>
      <c r="AV20" s="6"/>
      <c r="AW20" s="6">
        <f>(100000*12%)*AW7/1000</f>
        <v>70.013559190623226</v>
      </c>
      <c r="AX20" s="16" t="e">
        <f>+AW20/AW31</f>
        <v>#REF!</v>
      </c>
      <c r="AY20" s="6"/>
      <c r="AZ20" s="6">
        <f>(100000*12%)*AZ7/1000</f>
        <v>70.519043085267697</v>
      </c>
      <c r="BA20" s="16" t="e">
        <f>+AZ20/AZ31</f>
        <v>#REF!</v>
      </c>
      <c r="BB20" s="6"/>
      <c r="BC20" s="6">
        <f>(100000*12%)*BC7/1000</f>
        <v>71.028176472534724</v>
      </c>
      <c r="BD20" s="16" t="e">
        <f>+BC20/BC31</f>
        <v>#REF!</v>
      </c>
      <c r="BE20" s="6"/>
      <c r="BF20" s="6">
        <f>(100000*12%)*BF7/1000</f>
        <v>71.540985701031133</v>
      </c>
      <c r="BG20" s="16" t="e">
        <f>+BF20/BF31</f>
        <v>#REF!</v>
      </c>
      <c r="BH20" s="6"/>
      <c r="BI20" s="6">
        <f>(100000*12%)*BI7/1000</f>
        <v>72.057497309595448</v>
      </c>
      <c r="BJ20" s="16" t="e">
        <f>+BI20/BI31</f>
        <v>#REF!</v>
      </c>
      <c r="BK20" s="6"/>
      <c r="BL20" s="6">
        <f>(100000*12%)*BL7/1000</f>
        <v>72.577738028671277</v>
      </c>
      <c r="BM20" s="16" t="e">
        <f>+BL20/BL31</f>
        <v>#REF!</v>
      </c>
      <c r="BN20" s="6"/>
      <c r="BO20" s="6">
        <f>(100000*12%)*BO7/1000</f>
        <v>73.101734781690681</v>
      </c>
      <c r="BP20" s="16" t="e">
        <f>+BO20/BO31</f>
        <v>#REF!</v>
      </c>
      <c r="BQ20" s="6"/>
      <c r="BR20" s="6">
        <f>(100000*12%)*BR7/1000</f>
        <v>73.629514686467544</v>
      </c>
      <c r="BS20" s="16" t="e">
        <f>+BR20/BR31</f>
        <v>#REF!</v>
      </c>
      <c r="BT20" s="6"/>
      <c r="BU20" s="6">
        <f>(100000*12%)*BU7/1000</f>
        <v>74.161105056600903</v>
      </c>
      <c r="BV20" s="16" t="e">
        <f>+BU20/BU31</f>
        <v>#REF!</v>
      </c>
      <c r="BW20" s="6"/>
      <c r="BX20" s="6">
        <f>(100000*12%)*BX7/1000</f>
        <v>74.696533402888576</v>
      </c>
      <c r="BY20" s="16" t="e">
        <f>+BX20/BX31</f>
        <v>#REF!</v>
      </c>
      <c r="BZ20" s="6"/>
      <c r="CA20" s="6">
        <f>(100000*12%)*CA7/1000</f>
        <v>75.23582743475076</v>
      </c>
      <c r="CB20" s="16" t="e">
        <f>+CA20/CA31</f>
        <v>#REF!</v>
      </c>
      <c r="CC20" s="6"/>
      <c r="CD20" s="6">
        <f>(100000*12%)*CD7/1000</f>
        <v>75.779015061664182</v>
      </c>
      <c r="CE20" s="16" t="e">
        <f>+CD20/CD31</f>
        <v>#REF!</v>
      </c>
      <c r="CF20" s="6"/>
      <c r="CG20" s="6">
        <f>(100000*12%)*CG7/1000</f>
        <v>76.326124394606381</v>
      </c>
      <c r="CH20" s="16" t="e">
        <f>+CG20/CG31</f>
        <v>#REF!</v>
      </c>
      <c r="CI20" s="6"/>
      <c r="CJ20" s="6">
        <f>(100000*12%)*CJ7/1000</f>
        <v>76.877183747510571</v>
      </c>
      <c r="CK20" s="16" t="e">
        <f>+CJ20/CJ31</f>
        <v>#REF!</v>
      </c>
      <c r="CL20" s="6"/>
      <c r="CM20" s="6">
        <f>(100000*12%)*CM7/1000</f>
        <v>77.432221638730837</v>
      </c>
      <c r="CN20" s="16" t="e">
        <f>+CM20/CM31</f>
        <v>#REF!</v>
      </c>
      <c r="CO20" s="6"/>
      <c r="CP20" s="6">
        <f>(100000*12%)*CP7/1000</f>
        <v>77.991266792518161</v>
      </c>
      <c r="CQ20" s="16" t="e">
        <f>+CP20/CP31</f>
        <v>#REF!</v>
      </c>
      <c r="CR20" s="6"/>
      <c r="CS20" s="6">
        <f>(100000*12%)*CS7/1000</f>
        <v>78.554348140506789</v>
      </c>
      <c r="CT20" s="16" t="e">
        <f>+CS20/CS31</f>
        <v>#REF!</v>
      </c>
      <c r="CU20" s="6"/>
      <c r="CV20" s="6">
        <f>(100000*12%)*CV7/1000</f>
        <v>79.121494823211634</v>
      </c>
      <c r="CW20" s="16" t="e">
        <f>+CV20/CV31</f>
        <v>#REF!</v>
      </c>
      <c r="CY20" s="23"/>
      <c r="CZ20" s="41"/>
    </row>
    <row r="21" spans="2:104" s="23" customFormat="1" ht="20.100000000000001" customHeight="1" x14ac:dyDescent="0.25">
      <c r="B21" s="185" t="s">
        <v>4</v>
      </c>
      <c r="C21" s="185"/>
      <c r="D21" s="185"/>
      <c r="E21" s="185"/>
      <c r="F21" s="61"/>
      <c r="G21" s="59">
        <f>50*4*G8*G6/1000000</f>
        <v>41.030039859439164</v>
      </c>
      <c r="H21" s="60">
        <f>+G21/G31</f>
        <v>1.4614303327782064E-2</v>
      </c>
      <c r="I21" s="62"/>
      <c r="J21" s="59">
        <f>50*J13*J8*J6/1000000</f>
        <v>41.326268541216351</v>
      </c>
      <c r="K21" s="60" t="e">
        <f>+J21/J31</f>
        <v>#REF!</v>
      </c>
      <c r="L21" s="62"/>
      <c r="M21" s="59">
        <f>50*M13*M8*M6/1000000</f>
        <v>41.73867603328182</v>
      </c>
      <c r="N21" s="60" t="e">
        <f>+M21/M31</f>
        <v>#REF!</v>
      </c>
      <c r="O21" s="62"/>
      <c r="P21" s="59">
        <f>50*P13*P8*P6/1000000</f>
        <v>41.925157481352514</v>
      </c>
      <c r="Q21" s="60" t="e">
        <f>+P21/P31</f>
        <v>#REF!</v>
      </c>
      <c r="R21" s="62"/>
      <c r="S21" s="59">
        <f>50*S13*S8*S6/1000000</f>
        <v>42.227848733336387</v>
      </c>
      <c r="T21" s="60" t="e">
        <f>+S21/S31</f>
        <v>#REF!</v>
      </c>
      <c r="U21" s="62"/>
      <c r="V21" s="59">
        <f>50*V13*V8*V6/1000000</f>
        <v>42.532725355621338</v>
      </c>
      <c r="W21" s="60" t="e">
        <f>+V21/V31</f>
        <v>#REF!</v>
      </c>
      <c r="X21" s="62"/>
      <c r="Y21" s="59">
        <f>50*Y13*Y8*Y6/1000000</f>
        <v>42.957172449777126</v>
      </c>
      <c r="Z21" s="60" t="e">
        <f>+Y21/Y31</f>
        <v>#REF!</v>
      </c>
      <c r="AA21" s="62"/>
      <c r="AB21" s="59">
        <f>50*AB13*AB8*AB6/1000000</f>
        <v>43.149097936753989</v>
      </c>
      <c r="AC21" s="60" t="e">
        <f>+AB21/AB31</f>
        <v>#REF!</v>
      </c>
      <c r="AD21" s="62"/>
      <c r="AE21" s="59">
        <f>50*AE13*AE8*AE6/1000000</f>
        <v>43.460625794037767</v>
      </c>
      <c r="AF21" s="60" t="e">
        <f>+AE21/AE31</f>
        <v>#REF!</v>
      </c>
      <c r="AG21" s="62"/>
      <c r="AH21" s="59">
        <f>50*AH13*AH8*AH6/1000000</f>
        <v>43.774402820145568</v>
      </c>
      <c r="AI21" s="60" t="e">
        <f>+AH21/AH31</f>
        <v>#REF!</v>
      </c>
      <c r="AJ21" s="62"/>
      <c r="AK21" s="59">
        <f>50*AK13*AK8*AK6/1000000</f>
        <v>44.211240994047351</v>
      </c>
      <c r="AL21" s="60" t="e">
        <f>+AK21/AK31</f>
        <v>#REF!</v>
      </c>
      <c r="AM21" s="62"/>
      <c r="AN21" s="59">
        <f>50*AN13*AN8*AN6/1000000</f>
        <v>44.408769450268593</v>
      </c>
      <c r="AO21" s="60" t="e">
        <f>+AN21/AN31</f>
        <v>#REF!</v>
      </c>
      <c r="AP21" s="62"/>
      <c r="AQ21" s="59">
        <f>50*AQ13*AQ8*AQ6/1000000</f>
        <v>44.729391883945652</v>
      </c>
      <c r="AR21" s="60" t="e">
        <f>+AQ21/AQ31</f>
        <v>#REF!</v>
      </c>
      <c r="AS21" s="62"/>
      <c r="AT21" s="59">
        <f>50*AT13*AT8*AT6/1000000</f>
        <v>45.052329147469372</v>
      </c>
      <c r="AU21" s="60" t="e">
        <f>+AT21/AT31</f>
        <v>#REF!</v>
      </c>
      <c r="AV21" s="62"/>
      <c r="AW21" s="59">
        <f>50*AW13*AW8*AW6/1000000</f>
        <v>45.501920139622101</v>
      </c>
      <c r="AX21" s="60" t="e">
        <f>+AW21/AW31</f>
        <v>#REF!</v>
      </c>
      <c r="AY21" s="62"/>
      <c r="AZ21" s="59">
        <f>50*AZ13*AZ8*AZ6/1000000</f>
        <v>45.705215135152585</v>
      </c>
      <c r="BA21" s="60" t="e">
        <f>+AZ21/AZ31</f>
        <v>#REF!</v>
      </c>
      <c r="BB21" s="62"/>
      <c r="BC21" s="59">
        <f>50*BC13*BC8*BC6/1000000</f>
        <v>46.035197647385367</v>
      </c>
      <c r="BD21" s="60" t="e">
        <f>+BC21/BC31</f>
        <v>#REF!</v>
      </c>
      <c r="BE21" s="62"/>
      <c r="BF21" s="59">
        <f>50*BF13*BF8*BF6/1000000</f>
        <v>46.367562567359961</v>
      </c>
      <c r="BG21" s="60" t="e">
        <f>+BF21/BF31</f>
        <v>#REF!</v>
      </c>
      <c r="BH21" s="62"/>
      <c r="BI21" s="59">
        <f>50*BI13*BI8*BI6/1000000</f>
        <v>46.830278676667589</v>
      </c>
      <c r="BJ21" s="60" t="e">
        <f>+BI21/BI31</f>
        <v>#REF!</v>
      </c>
      <c r="BK21" s="62"/>
      <c r="BL21" s="59">
        <f>50*BL13*BL8*BL6/1000000</f>
        <v>47.039508556748494</v>
      </c>
      <c r="BM21" s="60" t="e">
        <f>+BL21/BL31</f>
        <v>#REF!</v>
      </c>
      <c r="BN21" s="62"/>
      <c r="BO21" s="59">
        <f>50*BO13*BO8*BO6/1000000</f>
        <v>47.379124400626509</v>
      </c>
      <c r="BP21" s="60" t="e">
        <f>+BO21/BO31</f>
        <v>#REF!</v>
      </c>
      <c r="BQ21" s="62"/>
      <c r="BR21" s="59">
        <f>50*BR13*BR8*BR6/1000000</f>
        <v>47.721192202974159</v>
      </c>
      <c r="BS21" s="60" t="e">
        <f>+BR21/BR31</f>
        <v>#REF!</v>
      </c>
      <c r="BT21" s="62"/>
      <c r="BU21" s="59">
        <f>50*BU13*BU8*BU6/1000000</f>
        <v>48.197416597034184</v>
      </c>
      <c r="BV21" s="60" t="e">
        <f>+BU21/BU31</f>
        <v>#REF!</v>
      </c>
      <c r="BW21" s="62"/>
      <c r="BX21" s="59">
        <f>50*BX13*BX8*BX6/1000000</f>
        <v>48.412754621486975</v>
      </c>
      <c r="BY21" s="60" t="e">
        <f>+BX21/BX31</f>
        <v>#REF!</v>
      </c>
      <c r="BZ21" s="62"/>
      <c r="CA21" s="59">
        <f>50*CA13*CA8*CA6/1000000</f>
        <v>48.762285027303186</v>
      </c>
      <c r="CB21" s="60" t="e">
        <f>+CA21/CA31</f>
        <v>#REF!</v>
      </c>
      <c r="CC21" s="62"/>
      <c r="CD21" s="59">
        <f>50*CD13*CD8*CD6/1000000</f>
        <v>49.114338972743319</v>
      </c>
      <c r="CE21" s="60" t="e">
        <f>+CD21/CD31</f>
        <v>#REF!</v>
      </c>
      <c r="CF21" s="62"/>
      <c r="CG21" s="59">
        <f>50*CG13*CG8*CG6/1000000</f>
        <v>49.604466005141639</v>
      </c>
      <c r="CH21" s="60" t="e">
        <f>+CG21/CG31</f>
        <v>#REF!</v>
      </c>
      <c r="CI21" s="62"/>
      <c r="CJ21" s="59">
        <f>50*CJ13*CJ8*CJ6/1000000</f>
        <v>49.826090491841612</v>
      </c>
      <c r="CK21" s="60" t="e">
        <f>+CJ21/CJ31</f>
        <v>#REF!</v>
      </c>
      <c r="CL21" s="62"/>
      <c r="CM21" s="59">
        <f>50*CM13*CM8*CM6/1000000</f>
        <v>50.185824899974612</v>
      </c>
      <c r="CN21" s="60" t="e">
        <f>+CM21/CM31</f>
        <v>#REF!</v>
      </c>
      <c r="CO21" s="62"/>
      <c r="CP21" s="59">
        <f>50*CP13*CP8*CP6/1000000</f>
        <v>50.548156518587462</v>
      </c>
      <c r="CQ21" s="60" t="e">
        <f>+CP21/CP31</f>
        <v>#REF!</v>
      </c>
      <c r="CR21" s="62"/>
      <c r="CS21" s="59">
        <f>50*CS13*CS8*CS6/1000000</f>
        <v>51.052592055456032</v>
      </c>
      <c r="CT21" s="60" t="e">
        <f>+CS21/CS31</f>
        <v>#REF!</v>
      </c>
      <c r="CU21" s="62"/>
      <c r="CV21" s="59">
        <f>50*CV13*CV8*CV6/1000000</f>
        <v>51.280686527994476</v>
      </c>
      <c r="CW21" s="60" t="e">
        <f>+CV21/CV31</f>
        <v>#REF!</v>
      </c>
    </row>
    <row r="22" spans="2:104" s="23" customFormat="1" ht="20.100000000000001" customHeight="1" x14ac:dyDescent="0.25">
      <c r="B22" s="185" t="s">
        <v>5</v>
      </c>
      <c r="C22" s="185"/>
      <c r="D22" s="185"/>
      <c r="E22" s="185"/>
      <c r="F22" s="61"/>
      <c r="G22" s="63">
        <f>650*4*G8*G6/1000000</f>
        <v>533.39051817270911</v>
      </c>
      <c r="H22" s="60">
        <f>+G22/G31</f>
        <v>0.1899859432611668</v>
      </c>
      <c r="I22" s="62"/>
      <c r="J22" s="63">
        <f>650*J13*J8*J6/1000000</f>
        <v>537.24149103581249</v>
      </c>
      <c r="K22" s="60" t="e">
        <f>+J22/J31</f>
        <v>#REF!</v>
      </c>
      <c r="L22" s="62"/>
      <c r="M22" s="63">
        <f>650*M13*M8*M6/1000000</f>
        <v>542.60278843266371</v>
      </c>
      <c r="N22" s="60" t="e">
        <f>+M22/M31</f>
        <v>#REF!</v>
      </c>
      <c r="O22" s="62"/>
      <c r="P22" s="63">
        <f>650*P13*P8*P6/1000000</f>
        <v>545.02704725758281</v>
      </c>
      <c r="Q22" s="60" t="e">
        <f>+P22/P31</f>
        <v>#REF!</v>
      </c>
      <c r="R22" s="62"/>
      <c r="S22" s="63">
        <f>650*S13*S8*S6/1000000</f>
        <v>548.96203353337307</v>
      </c>
      <c r="T22" s="60" t="e">
        <f>+S22/S31</f>
        <v>#REF!</v>
      </c>
      <c r="U22" s="62"/>
      <c r="V22" s="63">
        <f>650*V13*V8*V6/1000000</f>
        <v>552.92542962307743</v>
      </c>
      <c r="W22" s="60" t="e">
        <f>+V22/V31</f>
        <v>#REF!</v>
      </c>
      <c r="X22" s="62"/>
      <c r="Y22" s="63">
        <f>650*Y13*Y8*Y6/1000000</f>
        <v>558.44324184710263</v>
      </c>
      <c r="Z22" s="60" t="e">
        <f>+Y22/Y31</f>
        <v>#REF!</v>
      </c>
      <c r="AA22" s="62"/>
      <c r="AB22" s="63">
        <f>650*AB13*AB8*AB6/1000000</f>
        <v>560.93827317780188</v>
      </c>
      <c r="AC22" s="60" t="e">
        <f>+AB22/AB31</f>
        <v>#REF!</v>
      </c>
      <c r="AD22" s="62"/>
      <c r="AE22" s="63">
        <f>650*AE13*AE8*AE6/1000000</f>
        <v>564.98813532249108</v>
      </c>
      <c r="AF22" s="60" t="e">
        <f>+AE22/AE31</f>
        <v>#REF!</v>
      </c>
      <c r="AG22" s="62"/>
      <c r="AH22" s="63">
        <f>650*AH13*AH8*AH6/1000000</f>
        <v>569.06723666189237</v>
      </c>
      <c r="AI22" s="60" t="e">
        <f>+AH22/AH31</f>
        <v>#REF!</v>
      </c>
      <c r="AJ22" s="62"/>
      <c r="AK22" s="63">
        <f>650*AK13*AK8*AK6/1000000</f>
        <v>574.74613292261563</v>
      </c>
      <c r="AL22" s="60" t="e">
        <f>+AK22/AK31</f>
        <v>#REF!</v>
      </c>
      <c r="AM22" s="62"/>
      <c r="AN22" s="63">
        <f>650*AN13*AN8*AN6/1000000</f>
        <v>577.31400285349173</v>
      </c>
      <c r="AO22" s="60" t="e">
        <f>+AN22/AN31</f>
        <v>#REF!</v>
      </c>
      <c r="AP22" s="62"/>
      <c r="AQ22" s="63">
        <f>650*AQ13*AQ8*AQ6/1000000</f>
        <v>581.48209449129354</v>
      </c>
      <c r="AR22" s="60" t="e">
        <f>+AQ22/AQ31</f>
        <v>#REF!</v>
      </c>
      <c r="AS22" s="62"/>
      <c r="AT22" s="63">
        <f>650*AT13*AT8*AT6/1000000</f>
        <v>585.68027891710187</v>
      </c>
      <c r="AU22" s="60" t="e">
        <f>+AT22/AT31</f>
        <v>#REF!</v>
      </c>
      <c r="AV22" s="62"/>
      <c r="AW22" s="63">
        <f>650*AW13*AW8*AW6/1000000</f>
        <v>591.52496181508729</v>
      </c>
      <c r="AX22" s="60" t="e">
        <f>+AW22/AW31</f>
        <v>#REF!</v>
      </c>
      <c r="AY22" s="62"/>
      <c r="AZ22" s="63">
        <f>650*AZ13*AZ8*AZ6/1000000</f>
        <v>594.16779675698365</v>
      </c>
      <c r="BA22" s="60" t="e">
        <f>+AZ22/AZ31</f>
        <v>#REF!</v>
      </c>
      <c r="BB22" s="62"/>
      <c r="BC22" s="63">
        <f>650*BC13*BC8*BC6/1000000</f>
        <v>598.45756941600973</v>
      </c>
      <c r="BD22" s="60" t="e">
        <f>+BC22/BC31</f>
        <v>#REF!</v>
      </c>
      <c r="BE22" s="62"/>
      <c r="BF22" s="63">
        <f>650*BF13*BF8*BF6/1000000</f>
        <v>602.77831337567955</v>
      </c>
      <c r="BG22" s="60" t="e">
        <f>+BF22/BF31</f>
        <v>#REF!</v>
      </c>
      <c r="BH22" s="62"/>
      <c r="BI22" s="63">
        <f>650*BI13*BI8*BI6/1000000</f>
        <v>608.79362279667862</v>
      </c>
      <c r="BJ22" s="60" t="e">
        <f>+BI22/BI31</f>
        <v>#REF!</v>
      </c>
      <c r="BK22" s="62"/>
      <c r="BL22" s="63">
        <f>650*BL13*BL8*BL6/1000000</f>
        <v>611.5136112377304</v>
      </c>
      <c r="BM22" s="60" t="e">
        <f>+BL22/BL31</f>
        <v>#REF!</v>
      </c>
      <c r="BN22" s="62"/>
      <c r="BO22" s="63">
        <f>650*BO13*BO8*BO6/1000000</f>
        <v>615.92861720814471</v>
      </c>
      <c r="BP22" s="60" t="e">
        <f>+BO22/BO31</f>
        <v>#REF!</v>
      </c>
      <c r="BQ22" s="62"/>
      <c r="BR22" s="63">
        <f>650*BR13*BR8*BR6/1000000</f>
        <v>620.37549863866411</v>
      </c>
      <c r="BS22" s="60" t="e">
        <f>+BR22/BR31</f>
        <v>#REF!</v>
      </c>
      <c r="BT22" s="62"/>
      <c r="BU22" s="63">
        <f>650*BU13*BU8*BU6/1000000</f>
        <v>626.56641576144443</v>
      </c>
      <c r="BV22" s="60" t="e">
        <f>+BU22/BU31</f>
        <v>#REF!</v>
      </c>
      <c r="BW22" s="62"/>
      <c r="BX22" s="63">
        <f>650*BX13*BX8*BX6/1000000</f>
        <v>629.36581007933069</v>
      </c>
      <c r="BY22" s="60" t="e">
        <f>+BX22/BX31</f>
        <v>#REF!</v>
      </c>
      <c r="BZ22" s="62"/>
      <c r="CA22" s="63">
        <f>650*CA13*CA8*CA6/1000000</f>
        <v>633.90970535494148</v>
      </c>
      <c r="CB22" s="60" t="e">
        <f>+CA22/CA31</f>
        <v>#REF!</v>
      </c>
      <c r="CC22" s="62"/>
      <c r="CD22" s="63">
        <f>650*CD13*CD8*CD6/1000000</f>
        <v>638.48640664566312</v>
      </c>
      <c r="CE22" s="60" t="e">
        <f>+CD22/CD31</f>
        <v>#REF!</v>
      </c>
      <c r="CF22" s="62"/>
      <c r="CG22" s="63">
        <f>650*CG13*CG8*CG6/1000000</f>
        <v>644.85805806684141</v>
      </c>
      <c r="CH22" s="60" t="e">
        <f>+CG22/CG31</f>
        <v>#REF!</v>
      </c>
      <c r="CI22" s="62"/>
      <c r="CJ22" s="63">
        <f>650*CJ13*CJ8*CJ6/1000000</f>
        <v>647.73917639394108</v>
      </c>
      <c r="CK22" s="60" t="e">
        <f>+CJ22/CJ31</f>
        <v>#REF!</v>
      </c>
      <c r="CL22" s="62"/>
      <c r="CM22" s="63">
        <f>650*CM13*CM8*CM6/1000000</f>
        <v>652.41572369967002</v>
      </c>
      <c r="CN22" s="60" t="e">
        <f>+CM22/CM31</f>
        <v>#REF!</v>
      </c>
      <c r="CO22" s="62"/>
      <c r="CP22" s="63">
        <f>650*CP13*CP8*CP6/1000000</f>
        <v>657.126034741637</v>
      </c>
      <c r="CQ22" s="60" t="e">
        <f>+CP22/CP31</f>
        <v>#REF!</v>
      </c>
      <c r="CR22" s="62"/>
      <c r="CS22" s="63">
        <f>650*CS13*CS8*CS6/1000000</f>
        <v>663.68369672092854</v>
      </c>
      <c r="CT22" s="60" t="e">
        <f>+CS22/CS31</f>
        <v>#REF!</v>
      </c>
      <c r="CU22" s="62"/>
      <c r="CV22" s="63">
        <f>650*CV13*CV8*CV6/1000000</f>
        <v>666.64892486392819</v>
      </c>
      <c r="CW22" s="60" t="e">
        <f>+CV22/CV31</f>
        <v>#REF!</v>
      </c>
    </row>
    <row r="23" spans="2:104" s="23" customFormat="1" ht="20.100000000000001" customHeight="1" x14ac:dyDescent="0.25">
      <c r="B23" s="185" t="s">
        <v>6</v>
      </c>
      <c r="C23" s="185"/>
      <c r="D23" s="185"/>
      <c r="E23" s="185"/>
      <c r="F23" s="61"/>
      <c r="G23" s="63">
        <f>26.7</f>
        <v>26.7</v>
      </c>
      <c r="H23" s="60">
        <f>+G23/G31</f>
        <v>9.5101515910912086E-3</v>
      </c>
      <c r="I23" s="62"/>
      <c r="J23" s="63">
        <f>23.3</f>
        <v>23.3</v>
      </c>
      <c r="K23" s="60" t="e">
        <f>+J23/J31</f>
        <v>#REF!</v>
      </c>
      <c r="L23" s="62"/>
      <c r="M23" s="63">
        <f>17.2</f>
        <v>17.2</v>
      </c>
      <c r="N23" s="60" t="e">
        <f>+M23/M31</f>
        <v>#REF!</v>
      </c>
      <c r="O23" s="62"/>
      <c r="P23" s="63">
        <f>17.2</f>
        <v>17.2</v>
      </c>
      <c r="Q23" s="60" t="e">
        <f>+P23/P31</f>
        <v>#REF!</v>
      </c>
      <c r="R23" s="62"/>
      <c r="S23" s="63">
        <f>17.2</f>
        <v>17.2</v>
      </c>
      <c r="T23" s="60" t="e">
        <f>+S23/S31</f>
        <v>#REF!</v>
      </c>
      <c r="U23" s="62"/>
      <c r="V23" s="63">
        <f>17.2</f>
        <v>17.2</v>
      </c>
      <c r="W23" s="60" t="e">
        <f>+V23/V31</f>
        <v>#REF!</v>
      </c>
      <c r="X23" s="62"/>
      <c r="Y23" s="63">
        <f>17.2</f>
        <v>17.2</v>
      </c>
      <c r="Z23" s="60" t="e">
        <f>+Y23/Y31</f>
        <v>#REF!</v>
      </c>
      <c r="AA23" s="62"/>
      <c r="AB23" s="63">
        <f>17.2</f>
        <v>17.2</v>
      </c>
      <c r="AC23" s="60" t="e">
        <f>+AB23/AB31</f>
        <v>#REF!</v>
      </c>
      <c r="AD23" s="62"/>
      <c r="AE23" s="63">
        <f>17.2</f>
        <v>17.2</v>
      </c>
      <c r="AF23" s="60" t="e">
        <f>+AE23/AE31</f>
        <v>#REF!</v>
      </c>
      <c r="AG23" s="62"/>
      <c r="AH23" s="63">
        <f>17.2</f>
        <v>17.2</v>
      </c>
      <c r="AI23" s="60" t="e">
        <f>+AH23/AH31</f>
        <v>#REF!</v>
      </c>
      <c r="AJ23" s="62"/>
      <c r="AK23" s="63">
        <f>17.2</f>
        <v>17.2</v>
      </c>
      <c r="AL23" s="60" t="e">
        <f>+AK23/AK31</f>
        <v>#REF!</v>
      </c>
      <c r="AM23" s="62"/>
      <c r="AN23" s="63">
        <f>17.2</f>
        <v>17.2</v>
      </c>
      <c r="AO23" s="60" t="e">
        <f>+AN23/AN31</f>
        <v>#REF!</v>
      </c>
      <c r="AP23" s="62"/>
      <c r="AQ23" s="63">
        <f>17.2</f>
        <v>17.2</v>
      </c>
      <c r="AR23" s="60" t="e">
        <f>+AQ23/AQ31</f>
        <v>#REF!</v>
      </c>
      <c r="AS23" s="62"/>
      <c r="AT23" s="63">
        <v>0</v>
      </c>
      <c r="AU23" s="60" t="e">
        <f>+AT23/AT31</f>
        <v>#REF!</v>
      </c>
      <c r="AV23" s="62"/>
      <c r="AW23" s="63">
        <v>0</v>
      </c>
      <c r="AX23" s="60" t="e">
        <f>+AW23/AW31</f>
        <v>#REF!</v>
      </c>
      <c r="AY23" s="62"/>
      <c r="AZ23" s="63">
        <v>0</v>
      </c>
      <c r="BA23" s="60" t="e">
        <f>+AZ23/AZ31</f>
        <v>#REF!</v>
      </c>
      <c r="BB23" s="62"/>
      <c r="BC23" s="63">
        <v>0</v>
      </c>
      <c r="BD23" s="60" t="e">
        <f>+BC23/BC31</f>
        <v>#REF!</v>
      </c>
      <c r="BE23" s="62"/>
      <c r="BF23" s="63">
        <v>0</v>
      </c>
      <c r="BG23" s="60" t="e">
        <f>+BF23/BF31</f>
        <v>#REF!</v>
      </c>
      <c r="BH23" s="62"/>
      <c r="BI23" s="63">
        <v>0</v>
      </c>
      <c r="BJ23" s="60" t="e">
        <f>+BI23/BI31</f>
        <v>#REF!</v>
      </c>
      <c r="BK23" s="62"/>
      <c r="BL23" s="63">
        <v>0</v>
      </c>
      <c r="BM23" s="60" t="e">
        <f>+BL23/BL31</f>
        <v>#REF!</v>
      </c>
      <c r="BN23" s="62"/>
      <c r="BO23" s="63">
        <v>0</v>
      </c>
      <c r="BP23" s="60" t="e">
        <f>+BO23/BO31</f>
        <v>#REF!</v>
      </c>
      <c r="BQ23" s="62"/>
      <c r="BR23" s="63">
        <v>0</v>
      </c>
      <c r="BS23" s="60" t="e">
        <f>+BR23/BR31</f>
        <v>#REF!</v>
      </c>
      <c r="BT23" s="62"/>
      <c r="BU23" s="63">
        <v>0</v>
      </c>
      <c r="BV23" s="60" t="e">
        <f>+BU23/BU31</f>
        <v>#REF!</v>
      </c>
      <c r="BW23" s="62"/>
      <c r="BX23" s="63">
        <v>0</v>
      </c>
      <c r="BY23" s="60" t="e">
        <f>+BX23/BX31</f>
        <v>#REF!</v>
      </c>
      <c r="BZ23" s="62"/>
      <c r="CA23" s="63">
        <v>0</v>
      </c>
      <c r="CB23" s="60" t="e">
        <f>+CA23/CA31</f>
        <v>#REF!</v>
      </c>
      <c r="CC23" s="62"/>
      <c r="CD23" s="63">
        <v>0</v>
      </c>
      <c r="CE23" s="60" t="e">
        <f>+CD23/CD31</f>
        <v>#REF!</v>
      </c>
      <c r="CF23" s="62"/>
      <c r="CG23" s="63">
        <v>0</v>
      </c>
      <c r="CH23" s="60" t="e">
        <f>+CG23/CG31</f>
        <v>#REF!</v>
      </c>
      <c r="CI23" s="62"/>
      <c r="CJ23" s="63">
        <v>0</v>
      </c>
      <c r="CK23" s="60" t="e">
        <f>+CJ23/CJ31</f>
        <v>#REF!</v>
      </c>
      <c r="CL23" s="62"/>
      <c r="CM23" s="63">
        <v>0</v>
      </c>
      <c r="CN23" s="60" t="e">
        <f>+CM23/CM31</f>
        <v>#REF!</v>
      </c>
      <c r="CO23" s="62"/>
      <c r="CP23" s="63">
        <v>0</v>
      </c>
      <c r="CQ23" s="60" t="e">
        <f>+CP23/CP31</f>
        <v>#REF!</v>
      </c>
      <c r="CR23" s="62"/>
      <c r="CS23" s="63">
        <v>0</v>
      </c>
      <c r="CT23" s="60" t="e">
        <f>+CS23/CS31</f>
        <v>#REF!</v>
      </c>
      <c r="CU23" s="62"/>
      <c r="CV23" s="63">
        <v>0</v>
      </c>
      <c r="CW23" s="60" t="e">
        <f>+CV23/CV31</f>
        <v>#REF!</v>
      </c>
    </row>
    <row r="24" spans="2:104" s="23" customFormat="1" ht="19.7" customHeight="1" x14ac:dyDescent="0.25">
      <c r="B24" s="185" t="s">
        <v>22</v>
      </c>
      <c r="C24" s="185"/>
      <c r="D24" s="185"/>
      <c r="E24" s="185"/>
      <c r="F24" s="61"/>
      <c r="G24" s="63">
        <v>870.4</v>
      </c>
      <c r="H24" s="60">
        <f>+G24/G31</f>
        <v>0.31002381816051638</v>
      </c>
      <c r="I24" s="62"/>
      <c r="J24" s="63">
        <v>950</v>
      </c>
      <c r="K24" s="60" t="e">
        <f>+J24/J31</f>
        <v>#REF!</v>
      </c>
      <c r="L24" s="62"/>
      <c r="M24" s="63">
        <v>950</v>
      </c>
      <c r="N24" s="60" t="e">
        <f>+M24/M31</f>
        <v>#REF!</v>
      </c>
      <c r="O24" s="62"/>
      <c r="P24" s="63">
        <v>950</v>
      </c>
      <c r="Q24" s="60" t="e">
        <f>+P24/P31</f>
        <v>#REF!</v>
      </c>
      <c r="R24" s="62"/>
      <c r="S24" s="63">
        <v>950</v>
      </c>
      <c r="T24" s="60" t="e">
        <f>+S24/S31</f>
        <v>#REF!</v>
      </c>
      <c r="U24" s="62"/>
      <c r="V24" s="63">
        <v>950</v>
      </c>
      <c r="W24" s="60" t="e">
        <f>+V24/V31</f>
        <v>#REF!</v>
      </c>
      <c r="X24" s="62"/>
      <c r="Y24" s="63">
        <v>950</v>
      </c>
      <c r="Z24" s="60" t="e">
        <f>+Y24/Y31</f>
        <v>#REF!</v>
      </c>
      <c r="AA24" s="62"/>
      <c r="AB24" s="63">
        <v>950</v>
      </c>
      <c r="AC24" s="60" t="e">
        <f>+AB24/AB31</f>
        <v>#REF!</v>
      </c>
      <c r="AD24" s="62"/>
      <c r="AE24" s="63">
        <v>950</v>
      </c>
      <c r="AF24" s="60" t="e">
        <f>+AE24/AE31</f>
        <v>#REF!</v>
      </c>
      <c r="AG24" s="62"/>
      <c r="AH24" s="63">
        <v>950</v>
      </c>
      <c r="AI24" s="60" t="e">
        <f>+AH24/AH31</f>
        <v>#REF!</v>
      </c>
      <c r="AJ24" s="62"/>
      <c r="AK24" s="63">
        <v>950</v>
      </c>
      <c r="AL24" s="60" t="e">
        <f>+AK24/AK31</f>
        <v>#REF!</v>
      </c>
      <c r="AM24" s="62"/>
      <c r="AN24" s="63">
        <v>950</v>
      </c>
      <c r="AO24" s="60" t="e">
        <f>+AN24/AN31</f>
        <v>#REF!</v>
      </c>
      <c r="AP24" s="62"/>
      <c r="AQ24" s="63">
        <v>950</v>
      </c>
      <c r="AR24" s="60" t="e">
        <f>+AQ24/AQ31</f>
        <v>#REF!</v>
      </c>
      <c r="AS24" s="62"/>
      <c r="AT24" s="63">
        <v>950</v>
      </c>
      <c r="AU24" s="60" t="e">
        <f>+AT24/AT31</f>
        <v>#REF!</v>
      </c>
      <c r="AV24" s="62"/>
      <c r="AW24" s="63">
        <v>950</v>
      </c>
      <c r="AX24" s="60" t="e">
        <f>+AW24/AW31</f>
        <v>#REF!</v>
      </c>
      <c r="AY24" s="62"/>
      <c r="AZ24" s="63">
        <v>950</v>
      </c>
      <c r="BA24" s="60" t="e">
        <f>+AZ24/AZ31</f>
        <v>#REF!</v>
      </c>
      <c r="BB24" s="62"/>
      <c r="BC24" s="63">
        <v>950</v>
      </c>
      <c r="BD24" s="60" t="e">
        <f>+BC24/BC31</f>
        <v>#REF!</v>
      </c>
      <c r="BE24" s="62"/>
      <c r="BF24" s="63">
        <v>950</v>
      </c>
      <c r="BG24" s="60" t="e">
        <f>+BF24/BF31</f>
        <v>#REF!</v>
      </c>
      <c r="BH24" s="62"/>
      <c r="BI24" s="63">
        <v>950</v>
      </c>
      <c r="BJ24" s="60" t="e">
        <f>+BI24/BI31</f>
        <v>#REF!</v>
      </c>
      <c r="BK24" s="62"/>
      <c r="BL24" s="63">
        <v>950</v>
      </c>
      <c r="BM24" s="60" t="e">
        <f>+BL24/BL31</f>
        <v>#REF!</v>
      </c>
      <c r="BN24" s="62"/>
      <c r="BO24" s="63">
        <v>950</v>
      </c>
      <c r="BP24" s="60" t="e">
        <f>+BO24/BO31</f>
        <v>#REF!</v>
      </c>
      <c r="BQ24" s="62"/>
      <c r="BR24" s="63">
        <v>950</v>
      </c>
      <c r="BS24" s="60" t="e">
        <f>+BR24/BR31</f>
        <v>#REF!</v>
      </c>
      <c r="BT24" s="62"/>
      <c r="BU24" s="63">
        <v>950</v>
      </c>
      <c r="BV24" s="60" t="e">
        <f>+BU24/BU31</f>
        <v>#REF!</v>
      </c>
      <c r="BW24" s="62"/>
      <c r="BX24" s="63">
        <v>950</v>
      </c>
      <c r="BY24" s="60" t="e">
        <f>+BX24/BX31</f>
        <v>#REF!</v>
      </c>
      <c r="BZ24" s="62"/>
      <c r="CA24" s="63">
        <v>950</v>
      </c>
      <c r="CB24" s="60" t="e">
        <f>+CA24/CA31</f>
        <v>#REF!</v>
      </c>
      <c r="CC24" s="62"/>
      <c r="CD24" s="63">
        <v>950</v>
      </c>
      <c r="CE24" s="60" t="e">
        <f>+CD24/CD31</f>
        <v>#REF!</v>
      </c>
      <c r="CF24" s="62"/>
      <c r="CG24" s="63">
        <v>950</v>
      </c>
      <c r="CH24" s="60" t="e">
        <f>+CG24/CG31</f>
        <v>#REF!</v>
      </c>
      <c r="CI24" s="62"/>
      <c r="CJ24" s="63">
        <v>950</v>
      </c>
      <c r="CK24" s="60" t="e">
        <f>+CJ24/CJ31</f>
        <v>#REF!</v>
      </c>
      <c r="CL24" s="62"/>
      <c r="CM24" s="63">
        <v>950</v>
      </c>
      <c r="CN24" s="60" t="e">
        <f>+CM24/CM31</f>
        <v>#REF!</v>
      </c>
      <c r="CO24" s="62"/>
      <c r="CP24" s="63">
        <v>950</v>
      </c>
      <c r="CQ24" s="60" t="e">
        <f>+CP24/CP31</f>
        <v>#REF!</v>
      </c>
      <c r="CR24" s="62"/>
      <c r="CS24" s="63">
        <v>950</v>
      </c>
      <c r="CT24" s="60" t="e">
        <f>+CS24/CS31</f>
        <v>#REF!</v>
      </c>
      <c r="CU24" s="62"/>
      <c r="CV24" s="63">
        <v>950</v>
      </c>
      <c r="CW24" s="60" t="e">
        <f>+CV24/CV31</f>
        <v>#REF!</v>
      </c>
    </row>
    <row r="25" spans="2:104" s="23" customFormat="1" ht="20.100000000000001" customHeight="1" x14ac:dyDescent="0.25">
      <c r="B25" s="193" t="s">
        <v>29</v>
      </c>
      <c r="C25" s="194"/>
      <c r="D25" s="194"/>
      <c r="E25" s="195"/>
      <c r="F25" s="52"/>
      <c r="G25" s="53">
        <v>1300</v>
      </c>
      <c r="H25" s="54">
        <f>+G25/G31</f>
        <v>0.46304108870481542</v>
      </c>
      <c r="I25" s="55"/>
      <c r="J25" s="53">
        <v>400</v>
      </c>
      <c r="K25" s="54" t="e">
        <f>+J25/J31</f>
        <v>#REF!</v>
      </c>
      <c r="L25" s="55"/>
      <c r="M25" s="53">
        <v>300</v>
      </c>
      <c r="N25" s="54" t="e">
        <f>+M25/M31</f>
        <v>#REF!</v>
      </c>
      <c r="O25" s="55"/>
      <c r="P25" s="53">
        <v>200</v>
      </c>
      <c r="Q25" s="54" t="e">
        <f>+P25/P31</f>
        <v>#REF!</v>
      </c>
      <c r="R25" s="55"/>
      <c r="S25" s="53">
        <v>100</v>
      </c>
      <c r="T25" s="54" t="e">
        <f>+S25/S31</f>
        <v>#REF!</v>
      </c>
      <c r="U25" s="55"/>
      <c r="V25" s="53">
        <v>100</v>
      </c>
      <c r="W25" s="54" t="e">
        <f>+V25/V31</f>
        <v>#REF!</v>
      </c>
      <c r="X25" s="55"/>
      <c r="Y25" s="53">
        <f>+V25</f>
        <v>100</v>
      </c>
      <c r="Z25" s="54" t="e">
        <f>+Y25/Y31</f>
        <v>#REF!</v>
      </c>
      <c r="AA25" s="55"/>
      <c r="AB25" s="53">
        <f>+V25</f>
        <v>100</v>
      </c>
      <c r="AC25" s="54" t="e">
        <f>+AB25/AB31</f>
        <v>#REF!</v>
      </c>
      <c r="AD25" s="55"/>
      <c r="AE25" s="53">
        <f>+V25</f>
        <v>100</v>
      </c>
      <c r="AF25" s="54" t="e">
        <f>+AE25/AE31</f>
        <v>#REF!</v>
      </c>
      <c r="AG25" s="55"/>
      <c r="AH25" s="53">
        <f>+V25</f>
        <v>100</v>
      </c>
      <c r="AI25" s="54" t="e">
        <f>+AH25/AH31</f>
        <v>#REF!</v>
      </c>
      <c r="AJ25" s="55"/>
      <c r="AK25" s="53">
        <f>+V25</f>
        <v>100</v>
      </c>
      <c r="AL25" s="54" t="e">
        <f>+AK25/AK31</f>
        <v>#REF!</v>
      </c>
      <c r="AM25" s="55"/>
      <c r="AN25" s="53">
        <f>+V25</f>
        <v>100</v>
      </c>
      <c r="AO25" s="54" t="e">
        <f>+AN25/AN31</f>
        <v>#REF!</v>
      </c>
      <c r="AP25" s="55"/>
      <c r="AQ25" s="53">
        <f>+V25</f>
        <v>100</v>
      </c>
      <c r="AR25" s="54" t="e">
        <f>+AQ25/AQ31</f>
        <v>#REF!</v>
      </c>
      <c r="AS25" s="55"/>
      <c r="AT25" s="53">
        <f>+V25</f>
        <v>100</v>
      </c>
      <c r="AU25" s="54" t="e">
        <f>+AT25/AT31</f>
        <v>#REF!</v>
      </c>
      <c r="AV25" s="55"/>
      <c r="AW25" s="53">
        <f>+V25</f>
        <v>100</v>
      </c>
      <c r="AX25" s="54" t="e">
        <f>+AW25/AW31</f>
        <v>#REF!</v>
      </c>
      <c r="AY25" s="55"/>
      <c r="AZ25" s="53">
        <f>+V25</f>
        <v>100</v>
      </c>
      <c r="BA25" s="54" t="e">
        <f>+AZ25/AZ31</f>
        <v>#REF!</v>
      </c>
      <c r="BB25" s="55"/>
      <c r="BC25" s="53">
        <f>+V25</f>
        <v>100</v>
      </c>
      <c r="BD25" s="54" t="e">
        <f>+BC25/BC31</f>
        <v>#REF!</v>
      </c>
      <c r="BE25" s="55"/>
      <c r="BF25" s="53">
        <f>+V25</f>
        <v>100</v>
      </c>
      <c r="BG25" s="54" t="e">
        <f>+BF25/BF31</f>
        <v>#REF!</v>
      </c>
      <c r="BH25" s="55"/>
      <c r="BI25" s="53">
        <f>+V25</f>
        <v>100</v>
      </c>
      <c r="BJ25" s="54" t="e">
        <f>+BI25/BI31</f>
        <v>#REF!</v>
      </c>
      <c r="BK25" s="55"/>
      <c r="BL25" s="53">
        <f>+V25</f>
        <v>100</v>
      </c>
      <c r="BM25" s="54" t="e">
        <f>+BL25/BL31</f>
        <v>#REF!</v>
      </c>
      <c r="BN25" s="55"/>
      <c r="BO25" s="53">
        <f>+V25</f>
        <v>100</v>
      </c>
      <c r="BP25" s="54" t="e">
        <f>+BO25/BO31</f>
        <v>#REF!</v>
      </c>
      <c r="BQ25" s="55"/>
      <c r="BR25" s="53">
        <f>+V25</f>
        <v>100</v>
      </c>
      <c r="BS25" s="54" t="e">
        <f>+BR25/BR31</f>
        <v>#REF!</v>
      </c>
      <c r="BT25" s="55"/>
      <c r="BU25" s="53">
        <f>+V25</f>
        <v>100</v>
      </c>
      <c r="BV25" s="54" t="e">
        <f>+BU25/BU31</f>
        <v>#REF!</v>
      </c>
      <c r="BW25" s="55"/>
      <c r="BX25" s="53">
        <f>+V25</f>
        <v>100</v>
      </c>
      <c r="BY25" s="54" t="e">
        <f>+BX25/BX31</f>
        <v>#REF!</v>
      </c>
      <c r="BZ25" s="55"/>
      <c r="CA25" s="53">
        <f>+V25</f>
        <v>100</v>
      </c>
      <c r="CB25" s="54" t="e">
        <f>+CA25/CA31</f>
        <v>#REF!</v>
      </c>
      <c r="CC25" s="55"/>
      <c r="CD25" s="53">
        <f>+V25</f>
        <v>100</v>
      </c>
      <c r="CE25" s="54" t="e">
        <f>+CD25/CD31</f>
        <v>#REF!</v>
      </c>
      <c r="CF25" s="55"/>
      <c r="CG25" s="53">
        <f>+V25</f>
        <v>100</v>
      </c>
      <c r="CH25" s="54" t="e">
        <f>+CG25/CG31</f>
        <v>#REF!</v>
      </c>
      <c r="CI25" s="55"/>
      <c r="CJ25" s="53">
        <f>+V25</f>
        <v>100</v>
      </c>
      <c r="CK25" s="54" t="e">
        <f>+CJ25/CJ31</f>
        <v>#REF!</v>
      </c>
      <c r="CL25" s="55"/>
      <c r="CM25" s="53">
        <f>+V25</f>
        <v>100</v>
      </c>
      <c r="CN25" s="54" t="e">
        <f>+CM25/CM31</f>
        <v>#REF!</v>
      </c>
      <c r="CO25" s="55"/>
      <c r="CP25" s="53">
        <f>+V25</f>
        <v>100</v>
      </c>
      <c r="CQ25" s="54" t="e">
        <f>+CP25/CP31</f>
        <v>#REF!</v>
      </c>
      <c r="CR25" s="55"/>
      <c r="CS25" s="53">
        <f>+V25</f>
        <v>100</v>
      </c>
      <c r="CT25" s="54" t="e">
        <f>+CS25/CS31</f>
        <v>#REF!</v>
      </c>
      <c r="CU25" s="55"/>
      <c r="CV25" s="53">
        <f>+V25</f>
        <v>100</v>
      </c>
      <c r="CW25" s="54" t="e">
        <f>+CV25/CV31</f>
        <v>#REF!</v>
      </c>
    </row>
    <row r="26" spans="2:104" s="23" customFormat="1" ht="20.100000000000001" customHeight="1" x14ac:dyDescent="0.25">
      <c r="B26" s="212" t="s">
        <v>30</v>
      </c>
      <c r="C26" s="213"/>
      <c r="D26" s="213"/>
      <c r="E26" s="213"/>
      <c r="F26" s="52"/>
      <c r="G26" s="53"/>
      <c r="H26" s="54">
        <f>+G26/G31</f>
        <v>0</v>
      </c>
      <c r="I26" s="55"/>
      <c r="J26" s="53"/>
      <c r="K26" s="54" t="e">
        <f>+J26/J31</f>
        <v>#REF!</v>
      </c>
      <c r="L26" s="55"/>
      <c r="M26" s="53"/>
      <c r="N26" s="54" t="e">
        <f>+M26/M31</f>
        <v>#REF!</v>
      </c>
      <c r="O26" s="55"/>
      <c r="P26" s="53"/>
      <c r="Q26" s="54" t="e">
        <f>+P26/P31</f>
        <v>#REF!</v>
      </c>
      <c r="R26" s="55"/>
      <c r="S26" s="53"/>
      <c r="T26" s="54" t="e">
        <f>+S26/S31</f>
        <v>#REF!</v>
      </c>
      <c r="U26" s="55"/>
      <c r="V26" s="53"/>
      <c r="W26" s="54" t="e">
        <f>+V26/V31</f>
        <v>#REF!</v>
      </c>
      <c r="X26" s="55"/>
      <c r="Y26" s="53"/>
      <c r="Z26" s="54" t="e">
        <f>+Y26/Y31</f>
        <v>#REF!</v>
      </c>
      <c r="AA26" s="55"/>
      <c r="AB26" s="53"/>
      <c r="AC26" s="54" t="e">
        <f>+AB26/AB31</f>
        <v>#REF!</v>
      </c>
      <c r="AD26" s="55"/>
      <c r="AE26" s="53"/>
      <c r="AF26" s="54" t="e">
        <f>+AE26/AE31</f>
        <v>#REF!</v>
      </c>
      <c r="AG26" s="55"/>
      <c r="AH26" s="53"/>
      <c r="AI26" s="54" t="e">
        <f>+AH26/AH31</f>
        <v>#REF!</v>
      </c>
      <c r="AJ26" s="55"/>
      <c r="AK26" s="53"/>
      <c r="AL26" s="54" t="e">
        <f>+AK26/AK31</f>
        <v>#REF!</v>
      </c>
      <c r="AM26" s="55"/>
      <c r="AN26" s="53">
        <v>200</v>
      </c>
      <c r="AO26" s="54" t="e">
        <f>+AN26/AN31</f>
        <v>#REF!</v>
      </c>
      <c r="AP26" s="55"/>
      <c r="AQ26" s="53">
        <v>200</v>
      </c>
      <c r="AR26" s="54" t="e">
        <f>+AQ26/AQ31</f>
        <v>#REF!</v>
      </c>
      <c r="AS26" s="55"/>
      <c r="AT26" s="53">
        <v>200</v>
      </c>
      <c r="AU26" s="54" t="e">
        <f>+AT26/AT31</f>
        <v>#REF!</v>
      </c>
      <c r="AV26" s="55"/>
      <c r="AW26" s="53">
        <v>200</v>
      </c>
      <c r="AX26" s="54" t="e">
        <f>+AW26/AW31</f>
        <v>#REF!</v>
      </c>
      <c r="AY26" s="55"/>
      <c r="AZ26" s="53">
        <v>200</v>
      </c>
      <c r="BA26" s="54" t="e">
        <f>+AZ26/AZ31</f>
        <v>#REF!</v>
      </c>
      <c r="BB26" s="55"/>
      <c r="BC26" s="53">
        <v>200</v>
      </c>
      <c r="BD26" s="54" t="e">
        <f>+BC26/BC31</f>
        <v>#REF!</v>
      </c>
      <c r="BE26" s="55"/>
      <c r="BF26" s="53">
        <v>200</v>
      </c>
      <c r="BG26" s="54" t="e">
        <f>+BF26/BF31</f>
        <v>#REF!</v>
      </c>
      <c r="BH26" s="55"/>
      <c r="BI26" s="53">
        <v>200</v>
      </c>
      <c r="BJ26" s="54" t="e">
        <f>+BI26/BI31</f>
        <v>#REF!</v>
      </c>
      <c r="BK26" s="55"/>
      <c r="BL26" s="53">
        <v>200</v>
      </c>
      <c r="BM26" s="54" t="e">
        <f>+BL26/BL31</f>
        <v>#REF!</v>
      </c>
      <c r="BN26" s="55"/>
      <c r="BO26" s="53">
        <v>200</v>
      </c>
      <c r="BP26" s="54" t="e">
        <f>+BO26/BO31</f>
        <v>#REF!</v>
      </c>
      <c r="BQ26" s="55"/>
      <c r="BR26" s="53"/>
      <c r="BS26" s="54" t="e">
        <f>+BR26/BR31</f>
        <v>#REF!</v>
      </c>
      <c r="BT26" s="55"/>
      <c r="BU26" s="53"/>
      <c r="BV26" s="54" t="e">
        <f>+BU26/BU31</f>
        <v>#REF!</v>
      </c>
      <c r="BW26" s="55"/>
      <c r="BX26" s="53"/>
      <c r="BY26" s="54" t="e">
        <f>+BX26/BX31</f>
        <v>#REF!</v>
      </c>
      <c r="BZ26" s="55"/>
      <c r="CA26" s="53"/>
      <c r="CB26" s="54" t="e">
        <f>+CA26/CA31</f>
        <v>#REF!</v>
      </c>
      <c r="CC26" s="55"/>
      <c r="CD26" s="53"/>
      <c r="CE26" s="54" t="e">
        <f>+CD26/CD31</f>
        <v>#REF!</v>
      </c>
      <c r="CF26" s="55"/>
      <c r="CG26" s="53"/>
      <c r="CH26" s="54" t="e">
        <f>+CG26/CG31</f>
        <v>#REF!</v>
      </c>
      <c r="CI26" s="55"/>
      <c r="CJ26" s="53"/>
      <c r="CK26" s="54" t="e">
        <f>+CJ26/CJ31</f>
        <v>#REF!</v>
      </c>
      <c r="CL26" s="55"/>
      <c r="CM26" s="53"/>
      <c r="CN26" s="54" t="e">
        <f>+CM26/CM31</f>
        <v>#REF!</v>
      </c>
      <c r="CO26" s="55"/>
      <c r="CP26" s="53"/>
      <c r="CQ26" s="54" t="e">
        <f>+CP26/CP31</f>
        <v>#REF!</v>
      </c>
      <c r="CR26" s="55"/>
      <c r="CS26" s="53"/>
      <c r="CT26" s="54" t="e">
        <f>+CS26/CS31</f>
        <v>#REF!</v>
      </c>
      <c r="CU26" s="55"/>
      <c r="CV26" s="53"/>
      <c r="CW26" s="54" t="e">
        <f>+CV26/CV31</f>
        <v>#REF!</v>
      </c>
    </row>
    <row r="27" spans="2:104" s="23" customFormat="1" ht="20.100000000000001" customHeight="1" x14ac:dyDescent="0.25">
      <c r="B27" s="212" t="s">
        <v>70</v>
      </c>
      <c r="C27" s="213"/>
      <c r="D27" s="213"/>
      <c r="E27" s="213"/>
      <c r="F27" s="52"/>
      <c r="G27" s="53"/>
      <c r="H27" s="54">
        <f>+G27/G31</f>
        <v>0</v>
      </c>
      <c r="I27" s="55"/>
      <c r="J27" s="53">
        <f>+'Costos y Préstamos'!H21</f>
        <v>502</v>
      </c>
      <c r="K27" s="54" t="e">
        <f>+J27/J31</f>
        <v>#REF!</v>
      </c>
      <c r="L27" s="55"/>
      <c r="M27" s="53">
        <f>+'Costos y Préstamos'!I21</f>
        <v>858</v>
      </c>
      <c r="N27" s="54" t="e">
        <f>+M27/M31</f>
        <v>#REF!</v>
      </c>
      <c r="O27" s="55"/>
      <c r="P27" s="53">
        <f>+'Costos y Préstamos'!J21</f>
        <v>1460</v>
      </c>
      <c r="Q27" s="54" t="e">
        <f>+P27/P31</f>
        <v>#REF!</v>
      </c>
      <c r="R27" s="55"/>
      <c r="S27" s="53">
        <f>+'Costos y Préstamos'!K21</f>
        <v>1880</v>
      </c>
      <c r="T27" s="54" t="e">
        <f>+S27/S31</f>
        <v>#REF!</v>
      </c>
      <c r="U27" s="55"/>
      <c r="V27" s="53">
        <f>+'Costos y Préstamos'!L21</f>
        <v>1900</v>
      </c>
      <c r="W27" s="54" t="e">
        <f>+V27/V31</f>
        <v>#REF!</v>
      </c>
      <c r="X27" s="55"/>
      <c r="Y27" s="53">
        <f>+'Costos y Préstamos'!M21</f>
        <v>1800</v>
      </c>
      <c r="Z27" s="54" t="e">
        <f>+Y27/Y31</f>
        <v>#REF!</v>
      </c>
      <c r="AA27" s="55"/>
      <c r="AB27" s="53">
        <f>+'Costos y Préstamos'!N21</f>
        <v>1800</v>
      </c>
      <c r="AC27" s="54" t="e">
        <f>+AB27/AB31</f>
        <v>#REF!</v>
      </c>
      <c r="AD27" s="55"/>
      <c r="AE27" s="53">
        <f>+'Costos y Préstamos'!O21</f>
        <v>300</v>
      </c>
      <c r="AF27" s="54" t="e">
        <f>+AE27/AE31</f>
        <v>#REF!</v>
      </c>
      <c r="AG27" s="55"/>
      <c r="AH27" s="53">
        <f>+'Costos y Préstamos'!P21</f>
        <v>0</v>
      </c>
      <c r="AI27" s="54" t="e">
        <f>+AH27/AH31</f>
        <v>#REF!</v>
      </c>
      <c r="AJ27" s="55"/>
      <c r="AK27" s="53">
        <f>+'Costos y Préstamos'!Q21</f>
        <v>0</v>
      </c>
      <c r="AL27" s="54" t="e">
        <f>+AK27/AK31</f>
        <v>#REF!</v>
      </c>
      <c r="AM27" s="55"/>
      <c r="AN27" s="53">
        <f>+'Costos y Préstamos'!R21</f>
        <v>0</v>
      </c>
      <c r="AO27" s="54" t="e">
        <f>+AN27/AN31</f>
        <v>#REF!</v>
      </c>
      <c r="AP27" s="55"/>
      <c r="AQ27" s="53">
        <f>+'Costos y Préstamos'!S21</f>
        <v>0</v>
      </c>
      <c r="AR27" s="54" t="e">
        <f>+AQ27/AQ31</f>
        <v>#REF!</v>
      </c>
      <c r="AS27" s="55"/>
      <c r="AT27" s="53">
        <f>+'Costos y Préstamos'!T21</f>
        <v>0</v>
      </c>
      <c r="AU27" s="54" t="e">
        <f>+AT27/AT31</f>
        <v>#REF!</v>
      </c>
      <c r="AV27" s="55"/>
      <c r="AW27" s="53">
        <f>+'Costos y Préstamos'!U21</f>
        <v>0</v>
      </c>
      <c r="AX27" s="54" t="e">
        <f>+AW27/AW31</f>
        <v>#REF!</v>
      </c>
      <c r="AY27" s="55"/>
      <c r="AZ27" s="53">
        <f>+'Costos y Préstamos'!V21</f>
        <v>0</v>
      </c>
      <c r="BA27" s="54" t="e">
        <f>+AZ27/AZ31</f>
        <v>#REF!</v>
      </c>
      <c r="BB27" s="55"/>
      <c r="BC27" s="53">
        <f>+'Costos y Préstamos'!W21</f>
        <v>0</v>
      </c>
      <c r="BD27" s="54" t="e">
        <f>+BC27/BC31</f>
        <v>#REF!</v>
      </c>
      <c r="BE27" s="55"/>
      <c r="BF27" s="53">
        <f>+'Costos y Préstamos'!X21</f>
        <v>0</v>
      </c>
      <c r="BG27" s="54" t="e">
        <f>+BF27/BF31</f>
        <v>#REF!</v>
      </c>
      <c r="BH27" s="55"/>
      <c r="BI27" s="53">
        <f>+'Costos y Préstamos'!Y21</f>
        <v>0</v>
      </c>
      <c r="BJ27" s="54" t="e">
        <f>+BI27/BI31</f>
        <v>#REF!</v>
      </c>
      <c r="BK27" s="55"/>
      <c r="BL27" s="53">
        <f>+'Costos y Préstamos'!Z21</f>
        <v>0</v>
      </c>
      <c r="BM27" s="54" t="e">
        <f>+BL27/BL31</f>
        <v>#REF!</v>
      </c>
      <c r="BN27" s="55"/>
      <c r="BO27" s="53">
        <f>+'Costos y Préstamos'!AA21</f>
        <v>0</v>
      </c>
      <c r="BP27" s="54" t="e">
        <f>+BO27/BO31</f>
        <v>#REF!</v>
      </c>
      <c r="BQ27" s="55"/>
      <c r="BR27" s="53">
        <f>+'Costos y Préstamos'!AB21</f>
        <v>0</v>
      </c>
      <c r="BS27" s="54" t="e">
        <f>+BR27/BR31</f>
        <v>#REF!</v>
      </c>
      <c r="BT27" s="55"/>
      <c r="BU27" s="53">
        <f>+'Costos y Préstamos'!AC21</f>
        <v>0</v>
      </c>
      <c r="BV27" s="54" t="e">
        <f>+BU27/BU31</f>
        <v>#REF!</v>
      </c>
      <c r="BW27" s="55"/>
      <c r="BX27" s="53">
        <f>+'Costos y Préstamos'!AD21</f>
        <v>0</v>
      </c>
      <c r="BY27" s="54" t="e">
        <f>+BX27/BX31</f>
        <v>#REF!</v>
      </c>
      <c r="BZ27" s="55"/>
      <c r="CA27" s="53">
        <f>+'Costos y Préstamos'!AE21</f>
        <v>0</v>
      </c>
      <c r="CB27" s="54" t="e">
        <f>+CA27/CA31</f>
        <v>#REF!</v>
      </c>
      <c r="CC27" s="55"/>
      <c r="CD27" s="53">
        <f>+'Costos y Préstamos'!AF21</f>
        <v>0</v>
      </c>
      <c r="CE27" s="54" t="e">
        <f>+CD27/CD31</f>
        <v>#REF!</v>
      </c>
      <c r="CF27" s="55"/>
      <c r="CG27" s="53">
        <f>+'Costos y Préstamos'!AG21</f>
        <v>0</v>
      </c>
      <c r="CH27" s="54" t="e">
        <f>+CG27/CG31</f>
        <v>#REF!</v>
      </c>
      <c r="CI27" s="55"/>
      <c r="CJ27" s="53">
        <f>+'Costos y Préstamos'!AH21</f>
        <v>0</v>
      </c>
      <c r="CK27" s="54" t="e">
        <f>+CJ27/CJ31</f>
        <v>#REF!</v>
      </c>
      <c r="CL27" s="55"/>
      <c r="CM27" s="53">
        <f>+'Costos y Préstamos'!AI21</f>
        <v>0</v>
      </c>
      <c r="CN27" s="54" t="e">
        <f>+CM27/CM31</f>
        <v>#REF!</v>
      </c>
      <c r="CO27" s="55"/>
      <c r="CP27" s="53">
        <f>+'Costos y Préstamos'!AJ21</f>
        <v>0</v>
      </c>
      <c r="CQ27" s="54" t="e">
        <f>+CP27/CP31</f>
        <v>#REF!</v>
      </c>
      <c r="CR27" s="55"/>
      <c r="CS27" s="53">
        <f>+'Costos y Préstamos'!AK21</f>
        <v>0</v>
      </c>
      <c r="CT27" s="54" t="e">
        <f>+CS27/CS31</f>
        <v>#REF!</v>
      </c>
      <c r="CU27" s="55"/>
      <c r="CV27" s="53">
        <f>+'Costos y Préstamos'!AL21</f>
        <v>0</v>
      </c>
      <c r="CW27" s="54" t="e">
        <f>+CV27/CV31</f>
        <v>#REF!</v>
      </c>
    </row>
    <row r="28" spans="2:104" s="23" customFormat="1" ht="20.100000000000001" customHeight="1" thickBot="1" x14ac:dyDescent="0.3">
      <c r="B28" s="229" t="s">
        <v>31</v>
      </c>
      <c r="C28" s="229"/>
      <c r="D28" s="229"/>
      <c r="E28" s="229"/>
      <c r="F28" s="61"/>
      <c r="G28" s="64">
        <f>+G29+G30</f>
        <v>-27.3</v>
      </c>
      <c r="H28" s="65">
        <f>+G28/G31</f>
        <v>-9.7238628628011237E-3</v>
      </c>
      <c r="I28" s="62"/>
      <c r="J28" s="64" t="e">
        <f>+J29+J30</f>
        <v>#REF!</v>
      </c>
      <c r="K28" s="65" t="e">
        <f>+J28/J31</f>
        <v>#REF!</v>
      </c>
      <c r="L28" s="62"/>
      <c r="M28" s="64" t="e">
        <f>+M29+M30</f>
        <v>#REF!</v>
      </c>
      <c r="N28" s="65" t="e">
        <f>+M28/M31</f>
        <v>#REF!</v>
      </c>
      <c r="O28" s="62"/>
      <c r="P28" s="64" t="e">
        <f>+P29+P30</f>
        <v>#REF!</v>
      </c>
      <c r="Q28" s="65" t="e">
        <f>+P28/P31</f>
        <v>#REF!</v>
      </c>
      <c r="R28" s="62"/>
      <c r="S28" s="64" t="e">
        <f>+S29+S30</f>
        <v>#REF!</v>
      </c>
      <c r="T28" s="65" t="e">
        <f>+S28/S31</f>
        <v>#REF!</v>
      </c>
      <c r="U28" s="62"/>
      <c r="V28" s="64" t="e">
        <f>+V29+V30</f>
        <v>#REF!</v>
      </c>
      <c r="W28" s="65" t="e">
        <f>+V28/V31</f>
        <v>#REF!</v>
      </c>
      <c r="X28" s="62"/>
      <c r="Y28" s="64" t="e">
        <f>+Y29+Y30</f>
        <v>#REF!</v>
      </c>
      <c r="Z28" s="65" t="e">
        <f>+Y28/Y31</f>
        <v>#REF!</v>
      </c>
      <c r="AA28" s="62"/>
      <c r="AB28" s="64" t="e">
        <f>+AB29+AB30</f>
        <v>#REF!</v>
      </c>
      <c r="AC28" s="65" t="e">
        <f>+AB28/AB31</f>
        <v>#REF!</v>
      </c>
      <c r="AD28" s="62"/>
      <c r="AE28" s="64" t="e">
        <f>+AE29+AE30</f>
        <v>#REF!</v>
      </c>
      <c r="AF28" s="65" t="e">
        <f>+AE28/AE31</f>
        <v>#REF!</v>
      </c>
      <c r="AG28" s="62"/>
      <c r="AH28" s="64" t="e">
        <f>+AH29+AH30</f>
        <v>#REF!</v>
      </c>
      <c r="AI28" s="65" t="e">
        <f>+AH28/AH31</f>
        <v>#REF!</v>
      </c>
      <c r="AJ28" s="62"/>
      <c r="AK28" s="64" t="e">
        <f>+AK29+AK30</f>
        <v>#REF!</v>
      </c>
      <c r="AL28" s="65" t="e">
        <f>+AK28/AK31</f>
        <v>#REF!</v>
      </c>
      <c r="AM28" s="62"/>
      <c r="AN28" s="64" t="e">
        <f>+AN29+AN30</f>
        <v>#REF!</v>
      </c>
      <c r="AO28" s="65" t="e">
        <f>+AN28/AN31</f>
        <v>#REF!</v>
      </c>
      <c r="AP28" s="62"/>
      <c r="AQ28" s="64" t="e">
        <f>+AQ29+AQ30</f>
        <v>#REF!</v>
      </c>
      <c r="AR28" s="65" t="e">
        <f>+AQ28/AQ31</f>
        <v>#REF!</v>
      </c>
      <c r="AS28" s="62"/>
      <c r="AT28" s="64" t="e">
        <f>+AT29+AT30</f>
        <v>#REF!</v>
      </c>
      <c r="AU28" s="65" t="e">
        <f>+AT28/AT31</f>
        <v>#REF!</v>
      </c>
      <c r="AV28" s="62"/>
      <c r="AW28" s="64" t="e">
        <f>+AW29+AW30</f>
        <v>#REF!</v>
      </c>
      <c r="AX28" s="65" t="e">
        <f>+AW28/AW31</f>
        <v>#REF!</v>
      </c>
      <c r="AY28" s="62"/>
      <c r="AZ28" s="64" t="e">
        <f>+AZ29+AZ30</f>
        <v>#REF!</v>
      </c>
      <c r="BA28" s="65" t="e">
        <f>+AZ28/AZ31</f>
        <v>#REF!</v>
      </c>
      <c r="BB28" s="62"/>
      <c r="BC28" s="64" t="e">
        <f>+BC29+BC30</f>
        <v>#REF!</v>
      </c>
      <c r="BD28" s="65" t="e">
        <f>+BC28/BC31</f>
        <v>#REF!</v>
      </c>
      <c r="BE28" s="62"/>
      <c r="BF28" s="64" t="e">
        <f>+BF29+BF30</f>
        <v>#REF!</v>
      </c>
      <c r="BG28" s="65" t="e">
        <f>+BF28/BF31</f>
        <v>#REF!</v>
      </c>
      <c r="BH28" s="62"/>
      <c r="BI28" s="64" t="e">
        <f>+BI29+BI30</f>
        <v>#REF!</v>
      </c>
      <c r="BJ28" s="65" t="e">
        <f>+BI28/BI31</f>
        <v>#REF!</v>
      </c>
      <c r="BK28" s="62"/>
      <c r="BL28" s="64" t="e">
        <f>+BL29+BL30</f>
        <v>#REF!</v>
      </c>
      <c r="BM28" s="65" t="e">
        <f>+BL28/BL31</f>
        <v>#REF!</v>
      </c>
      <c r="BN28" s="62"/>
      <c r="BO28" s="64" t="e">
        <f>+BO29+BO30</f>
        <v>#REF!</v>
      </c>
      <c r="BP28" s="65" t="e">
        <f>+BO28/BO31</f>
        <v>#REF!</v>
      </c>
      <c r="BQ28" s="62"/>
      <c r="BR28" s="64" t="e">
        <f>+BR29+BR30</f>
        <v>#REF!</v>
      </c>
      <c r="BS28" s="65" t="e">
        <f>+BR28/BR31</f>
        <v>#REF!</v>
      </c>
      <c r="BT28" s="62"/>
      <c r="BU28" s="64" t="e">
        <f>+BU29+BU30</f>
        <v>#REF!</v>
      </c>
      <c r="BV28" s="65" t="e">
        <f>+BU28/BU31</f>
        <v>#REF!</v>
      </c>
      <c r="BW28" s="62"/>
      <c r="BX28" s="64" t="e">
        <f>+BX29+BX30</f>
        <v>#REF!</v>
      </c>
      <c r="BY28" s="65" t="e">
        <f>+BX28/BX31</f>
        <v>#REF!</v>
      </c>
      <c r="BZ28" s="62"/>
      <c r="CA28" s="64" t="e">
        <f>+CA29+CA30</f>
        <v>#REF!</v>
      </c>
      <c r="CB28" s="65" t="e">
        <f>+CA28/CA31</f>
        <v>#REF!</v>
      </c>
      <c r="CC28" s="62"/>
      <c r="CD28" s="64" t="e">
        <f>+CD29+CD30</f>
        <v>#REF!</v>
      </c>
      <c r="CE28" s="65" t="e">
        <f>+CD28/CD31</f>
        <v>#REF!</v>
      </c>
      <c r="CF28" s="62"/>
      <c r="CG28" s="64" t="e">
        <f>+CG29+CG30</f>
        <v>#REF!</v>
      </c>
      <c r="CH28" s="65" t="e">
        <f>+CG28/CG31</f>
        <v>#REF!</v>
      </c>
      <c r="CI28" s="62"/>
      <c r="CJ28" s="64" t="e">
        <f>+CJ29+CJ30</f>
        <v>#REF!</v>
      </c>
      <c r="CK28" s="65" t="e">
        <f>+CJ28/CJ31</f>
        <v>#REF!</v>
      </c>
      <c r="CL28" s="62"/>
      <c r="CM28" s="64" t="e">
        <f>+CM29+CM30</f>
        <v>#REF!</v>
      </c>
      <c r="CN28" s="65" t="e">
        <f>+CM28/CM31</f>
        <v>#REF!</v>
      </c>
      <c r="CO28" s="62"/>
      <c r="CP28" s="64" t="e">
        <f>+CP29+CP30</f>
        <v>#REF!</v>
      </c>
      <c r="CQ28" s="65" t="e">
        <f>+CP28/CP31</f>
        <v>#REF!</v>
      </c>
      <c r="CR28" s="62"/>
      <c r="CS28" s="64" t="e">
        <f>+CS29+CS30</f>
        <v>#REF!</v>
      </c>
      <c r="CT28" s="65" t="e">
        <f>+CS28/CS31</f>
        <v>#REF!</v>
      </c>
      <c r="CU28" s="62"/>
      <c r="CV28" s="64" t="e">
        <f>+CV29+CV30</f>
        <v>#REF!</v>
      </c>
      <c r="CW28" s="65" t="e">
        <f>+CV28/CV31</f>
        <v>#REF!</v>
      </c>
    </row>
    <row r="29" spans="2:104" s="23" customFormat="1" ht="20.100000000000001" hidden="1" customHeight="1" thickBot="1" x14ac:dyDescent="0.3">
      <c r="B29" s="230" t="s">
        <v>32</v>
      </c>
      <c r="C29" s="229"/>
      <c r="D29" s="229"/>
      <c r="E29" s="229"/>
      <c r="F29" s="61"/>
      <c r="G29" s="64">
        <v>-27.3</v>
      </c>
      <c r="H29" s="65"/>
      <c r="I29" s="62"/>
      <c r="J29" s="64"/>
      <c r="K29" s="65"/>
      <c r="L29" s="62"/>
      <c r="M29" s="64"/>
      <c r="N29" s="65"/>
      <c r="O29" s="62"/>
      <c r="P29" s="64"/>
      <c r="Q29" s="65"/>
      <c r="R29" s="62"/>
      <c r="S29" s="64"/>
      <c r="T29" s="65"/>
      <c r="U29" s="62"/>
      <c r="V29" s="64"/>
      <c r="W29" s="65"/>
      <c r="X29" s="62"/>
      <c r="Y29" s="64"/>
      <c r="Z29" s="65"/>
      <c r="AA29" s="62"/>
      <c r="AB29" s="64"/>
      <c r="AC29" s="65"/>
      <c r="AD29" s="62"/>
      <c r="AE29" s="64"/>
      <c r="AF29" s="65"/>
      <c r="AG29" s="62"/>
      <c r="AH29" s="64"/>
      <c r="AI29" s="65"/>
      <c r="AJ29" s="62"/>
      <c r="AK29" s="64"/>
      <c r="AL29" s="65"/>
      <c r="AM29" s="62"/>
      <c r="AN29" s="64"/>
      <c r="AO29" s="65"/>
      <c r="AP29" s="62"/>
      <c r="AQ29" s="64"/>
      <c r="AR29" s="65"/>
      <c r="AS29" s="62"/>
      <c r="AT29" s="64"/>
      <c r="AU29" s="65"/>
      <c r="AV29" s="62"/>
      <c r="AW29" s="64"/>
      <c r="AX29" s="65"/>
      <c r="AY29" s="62"/>
      <c r="AZ29" s="64"/>
      <c r="BA29" s="65"/>
      <c r="BB29" s="62"/>
      <c r="BC29" s="64"/>
      <c r="BD29" s="65"/>
      <c r="BE29" s="62"/>
      <c r="BF29" s="64"/>
      <c r="BG29" s="65"/>
      <c r="BH29" s="62"/>
      <c r="BI29" s="64"/>
      <c r="BJ29" s="65"/>
      <c r="BK29" s="62"/>
      <c r="BL29" s="64"/>
      <c r="BM29" s="65"/>
      <c r="BN29" s="62"/>
      <c r="BO29" s="64"/>
      <c r="BP29" s="65"/>
      <c r="BQ29" s="62"/>
      <c r="BR29" s="64"/>
      <c r="BS29" s="65"/>
      <c r="BT29" s="62"/>
      <c r="BU29" s="64"/>
      <c r="BV29" s="65"/>
      <c r="BW29" s="62"/>
      <c r="BX29" s="64"/>
      <c r="BY29" s="65"/>
      <c r="BZ29" s="62"/>
      <c r="CA29" s="64"/>
      <c r="CB29" s="65"/>
      <c r="CC29" s="62"/>
      <c r="CD29" s="64"/>
      <c r="CE29" s="65"/>
      <c r="CF29" s="62"/>
      <c r="CG29" s="64"/>
      <c r="CH29" s="65"/>
      <c r="CI29" s="62"/>
      <c r="CJ29" s="64"/>
      <c r="CK29" s="65"/>
      <c r="CL29" s="62"/>
      <c r="CM29" s="64"/>
      <c r="CN29" s="65"/>
      <c r="CO29" s="62"/>
      <c r="CP29" s="64"/>
      <c r="CQ29" s="65"/>
      <c r="CR29" s="62"/>
      <c r="CS29" s="64"/>
      <c r="CT29" s="65"/>
      <c r="CU29" s="62"/>
      <c r="CV29" s="64"/>
      <c r="CW29" s="65"/>
    </row>
    <row r="30" spans="2:104" s="23" customFormat="1" ht="20.100000000000001" customHeight="1" thickBot="1" x14ac:dyDescent="0.3">
      <c r="B30" s="180" t="s">
        <v>53</v>
      </c>
      <c r="C30" s="181"/>
      <c r="D30" s="181"/>
      <c r="E30" s="181"/>
      <c r="F30" s="61"/>
      <c r="G30" s="64">
        <v>0</v>
      </c>
      <c r="H30" s="65">
        <f>+G30/G31</f>
        <v>0</v>
      </c>
      <c r="I30" s="62"/>
      <c r="J30" s="64" t="e">
        <f>+'Increm. Producción'!H16</f>
        <v>#REF!</v>
      </c>
      <c r="K30" s="65" t="e">
        <f>+J30/J31</f>
        <v>#REF!</v>
      </c>
      <c r="L30" s="62"/>
      <c r="M30" s="64" t="e">
        <f>+'Increm. Producción'!I16</f>
        <v>#REF!</v>
      </c>
      <c r="N30" s="65"/>
      <c r="O30" s="62"/>
      <c r="P30" s="64" t="e">
        <f>+'Increm. Producción'!J16</f>
        <v>#REF!</v>
      </c>
      <c r="Q30" s="65"/>
      <c r="R30" s="62"/>
      <c r="S30" s="64" t="e">
        <f>+'Increm. Producción'!K16</f>
        <v>#REF!</v>
      </c>
      <c r="T30" s="65"/>
      <c r="U30" s="62"/>
      <c r="V30" s="64" t="e">
        <f>+'Increm. Producción'!L16</f>
        <v>#REF!</v>
      </c>
      <c r="W30" s="65"/>
      <c r="X30" s="62"/>
      <c r="Y30" s="64" t="e">
        <f>+'Increm. Producción'!M16</f>
        <v>#REF!</v>
      </c>
      <c r="Z30" s="65"/>
      <c r="AA30" s="62"/>
      <c r="AB30" s="64" t="e">
        <f>+'Increm. Producción'!N16</f>
        <v>#REF!</v>
      </c>
      <c r="AC30" s="65"/>
      <c r="AD30" s="62"/>
      <c r="AE30" s="64" t="e">
        <f>+'Increm. Producción'!O16</f>
        <v>#REF!</v>
      </c>
      <c r="AF30" s="65"/>
      <c r="AG30" s="62"/>
      <c r="AH30" s="64" t="e">
        <f>+'Increm. Producción'!P16</f>
        <v>#REF!</v>
      </c>
      <c r="AI30" s="65"/>
      <c r="AJ30" s="62"/>
      <c r="AK30" s="64" t="e">
        <f>+'Increm. Producción'!Q16</f>
        <v>#REF!</v>
      </c>
      <c r="AL30" s="65"/>
      <c r="AM30" s="62"/>
      <c r="AN30" s="64" t="e">
        <f>+'Increm. Producción'!R16</f>
        <v>#REF!</v>
      </c>
      <c r="AO30" s="65"/>
      <c r="AP30" s="62"/>
      <c r="AQ30" s="64" t="e">
        <f>+'Increm. Producción'!S16</f>
        <v>#REF!</v>
      </c>
      <c r="AR30" s="65"/>
      <c r="AS30" s="62"/>
      <c r="AT30" s="64" t="e">
        <f>+'Increm. Producción'!T16</f>
        <v>#REF!</v>
      </c>
      <c r="AU30" s="65"/>
      <c r="AV30" s="62"/>
      <c r="AW30" s="64" t="e">
        <f>+'Increm. Producción'!U16</f>
        <v>#REF!</v>
      </c>
      <c r="AX30" s="65"/>
      <c r="AY30" s="62"/>
      <c r="AZ30" s="64" t="e">
        <f>+'Increm. Producción'!V16</f>
        <v>#REF!</v>
      </c>
      <c r="BA30" s="65"/>
      <c r="BB30" s="62"/>
      <c r="BC30" s="64" t="e">
        <f>+'Increm. Producción'!W16</f>
        <v>#REF!</v>
      </c>
      <c r="BD30" s="65"/>
      <c r="BE30" s="62"/>
      <c r="BF30" s="64" t="e">
        <f>+'Increm. Producción'!X16</f>
        <v>#REF!</v>
      </c>
      <c r="BG30" s="65"/>
      <c r="BH30" s="62"/>
      <c r="BI30" s="64" t="e">
        <f>+'Increm. Producción'!Y16</f>
        <v>#REF!</v>
      </c>
      <c r="BJ30" s="65"/>
      <c r="BK30" s="62"/>
      <c r="BL30" s="64" t="e">
        <f>+'Increm. Producción'!Z16</f>
        <v>#REF!</v>
      </c>
      <c r="BM30" s="65"/>
      <c r="BN30" s="62"/>
      <c r="BO30" s="64" t="e">
        <f>+'Increm. Producción'!AA16</f>
        <v>#REF!</v>
      </c>
      <c r="BP30" s="65"/>
      <c r="BQ30" s="62"/>
      <c r="BR30" s="64" t="e">
        <f>+'Increm. Producción'!AB16</f>
        <v>#REF!</v>
      </c>
      <c r="BS30" s="65"/>
      <c r="BT30" s="62"/>
      <c r="BU30" s="64" t="e">
        <f>+'Increm. Producción'!AC16</f>
        <v>#REF!</v>
      </c>
      <c r="BV30" s="65"/>
      <c r="BW30" s="62"/>
      <c r="BX30" s="64" t="e">
        <f>+'Increm. Producción'!AD16</f>
        <v>#REF!</v>
      </c>
      <c r="BY30" s="65"/>
      <c r="BZ30" s="62"/>
      <c r="CA30" s="64" t="e">
        <f>+'Increm. Producción'!AE16</f>
        <v>#REF!</v>
      </c>
      <c r="CB30" s="65"/>
      <c r="CC30" s="62"/>
      <c r="CD30" s="64" t="e">
        <f>+'Increm. Producción'!AF16</f>
        <v>#REF!</v>
      </c>
      <c r="CE30" s="65"/>
      <c r="CF30" s="62"/>
      <c r="CG30" s="64" t="e">
        <f>+'Increm. Producción'!AG16</f>
        <v>#REF!</v>
      </c>
      <c r="CH30" s="65"/>
      <c r="CI30" s="62"/>
      <c r="CJ30" s="64" t="e">
        <f>+'Increm. Producción'!AH16</f>
        <v>#REF!</v>
      </c>
      <c r="CK30" s="65"/>
      <c r="CL30" s="62"/>
      <c r="CM30" s="64" t="e">
        <f>+'Increm. Producción'!AI16</f>
        <v>#REF!</v>
      </c>
      <c r="CN30" s="65"/>
      <c r="CO30" s="62"/>
      <c r="CP30" s="64" t="e">
        <f>+'Increm. Producción'!AJ16</f>
        <v>#REF!</v>
      </c>
      <c r="CQ30" s="65"/>
      <c r="CR30" s="62"/>
      <c r="CS30" s="64" t="e">
        <f>+'Increm. Producción'!AK16</f>
        <v>#REF!</v>
      </c>
      <c r="CT30" s="65"/>
      <c r="CU30" s="62"/>
      <c r="CV30" s="64" t="e">
        <f>+'Increm. Producción'!AL16</f>
        <v>#REF!</v>
      </c>
      <c r="CW30" s="65"/>
    </row>
    <row r="31" spans="2:104" ht="20.100000000000001" customHeight="1" thickBot="1" x14ac:dyDescent="0.3">
      <c r="B31" s="182" t="s">
        <v>7</v>
      </c>
      <c r="C31" s="182"/>
      <c r="D31" s="182"/>
      <c r="E31" s="182"/>
      <c r="F31" s="38"/>
      <c r="G31" s="7">
        <f>+G20+G21+G22+G23+G24+G25+G26+G27+G28</f>
        <v>2807.5262254506715</v>
      </c>
      <c r="H31" s="17">
        <f>+H20+H21+H22+H23+H24+H25+H26+H27+H28</f>
        <v>1.0000000000000002</v>
      </c>
      <c r="I31" s="6"/>
      <c r="J31" s="7" t="e">
        <f>+J20+J21+J22+J23+J24+J25+J26+J27+J28</f>
        <v>#REF!</v>
      </c>
      <c r="K31" s="17" t="e">
        <f>+K20+K21+K22+K23+K24+K25+K26+K27+K28</f>
        <v>#REF!</v>
      </c>
      <c r="L31" s="6"/>
      <c r="M31" s="7" t="e">
        <f>+M20+M21+M22+M23+M24+M25+M26+M27+M28</f>
        <v>#REF!</v>
      </c>
      <c r="N31" s="17" t="e">
        <f>+N20+N21+N22+N23+N24+N25+N26+N27+N28</f>
        <v>#REF!</v>
      </c>
      <c r="O31" s="6"/>
      <c r="P31" s="7" t="e">
        <f>+P20+P21+P22+P23+P24+P25+P26+P27+P28</f>
        <v>#REF!</v>
      </c>
      <c r="Q31" s="17" t="e">
        <f>+Q20+Q21+Q22+Q23+Q24+Q25+Q26+Q27+Q28</f>
        <v>#REF!</v>
      </c>
      <c r="R31" s="6"/>
      <c r="S31" s="7" t="e">
        <f>+S20+S21+S22+S23+S24+S25+S26+S27+S28</f>
        <v>#REF!</v>
      </c>
      <c r="T31" s="17" t="e">
        <f>+T20+T21+T22+T23+T24+T25+T26+T27+T28</f>
        <v>#REF!</v>
      </c>
      <c r="U31" s="6"/>
      <c r="V31" s="7" t="e">
        <f>+V20+V21+V22+V23+V24+V25+V26+V27+V28</f>
        <v>#REF!</v>
      </c>
      <c r="W31" s="17" t="e">
        <f>+W20+W21+W22+W23+W24+W25+W26+W27+W28</f>
        <v>#REF!</v>
      </c>
      <c r="X31" s="6"/>
      <c r="Y31" s="7" t="e">
        <f>+Y20+Y21+Y22+Y23+Y24+Y25+Y26+Y27+Y28</f>
        <v>#REF!</v>
      </c>
      <c r="Z31" s="17" t="e">
        <f>+Z20+Z21+Z22+Z23+Z24+Z25+Z26+Z27+Z28</f>
        <v>#REF!</v>
      </c>
      <c r="AA31" s="6"/>
      <c r="AB31" s="7" t="e">
        <f>+AB20+AB21+AB22+AB23+AB24+AB25+AB26+AB27+AB28</f>
        <v>#REF!</v>
      </c>
      <c r="AC31" s="17" t="e">
        <f>+AC20+AC21+AC22+AC23+AC24+AC25+AC26+AC27+AC28</f>
        <v>#REF!</v>
      </c>
      <c r="AD31" s="6"/>
      <c r="AE31" s="7" t="e">
        <f>+AE20+AE21+AE22+AE23+AE24+AE25+AE26+AE27+AE28</f>
        <v>#REF!</v>
      </c>
      <c r="AF31" s="17" t="e">
        <f>+AF20+AF21+AF22+AF23+AF24+AF25+AF26+AF27+AF28</f>
        <v>#REF!</v>
      </c>
      <c r="AG31" s="6"/>
      <c r="AH31" s="7" t="e">
        <f>+AH20+AH21+AH22+AH23+AH24+AH25+AH26+AH27+AH28</f>
        <v>#REF!</v>
      </c>
      <c r="AI31" s="17" t="e">
        <f>+AI20+AI21+AI22+AI23+AI24+AI25+AI26+AI27+AI28</f>
        <v>#REF!</v>
      </c>
      <c r="AJ31" s="6"/>
      <c r="AK31" s="7" t="e">
        <f>+AK20+AK21+AK22+AK23+AK24+AK25+AK26+AK27+AK28</f>
        <v>#REF!</v>
      </c>
      <c r="AL31" s="17" t="e">
        <f>+AL20+AL21+AL22+AL23+AL24+AL25+AL26+AL27+AL28</f>
        <v>#REF!</v>
      </c>
      <c r="AM31" s="6"/>
      <c r="AN31" s="7" t="e">
        <f>+AN20+AN21+AN22+AN23+AN24+AN25+AN26+AN27+AN28</f>
        <v>#REF!</v>
      </c>
      <c r="AO31" s="17" t="e">
        <f>+AO20+AO21+AO22+AO23+AO24+AO25+AO26+AO27+AO28</f>
        <v>#REF!</v>
      </c>
      <c r="AP31" s="6"/>
      <c r="AQ31" s="7" t="e">
        <f>+AQ20+AQ21+AQ22+AQ23+AQ24+AQ25+AQ26+AQ27+AQ28</f>
        <v>#REF!</v>
      </c>
      <c r="AR31" s="17" t="e">
        <f>+AR20+AR21+AR22+AR23+AR24+AR25+AR26+AR27+AR28</f>
        <v>#REF!</v>
      </c>
      <c r="AS31" s="6"/>
      <c r="AT31" s="7" t="e">
        <f>+AT20+AT21+AT22+AT23+AT24+AT25+AT26+AT27+AT28</f>
        <v>#REF!</v>
      </c>
      <c r="AU31" s="17" t="e">
        <f>+AU20+AU21+AU22+AU23+AU24+AU25+AU26+AU27+AU28</f>
        <v>#REF!</v>
      </c>
      <c r="AV31" s="6"/>
      <c r="AW31" s="7" t="e">
        <f>+AW20+AW21+AW22+AW23+AW24+AW25+AW26+AW27+AW28</f>
        <v>#REF!</v>
      </c>
      <c r="AX31" s="17" t="e">
        <f>+AX20+AX21+AX22+AX23+AX24+AX25+AX26+AX27+AX28</f>
        <v>#REF!</v>
      </c>
      <c r="AY31" s="6"/>
      <c r="AZ31" s="7" t="e">
        <f>+AZ20+AZ21+AZ22+AZ23+AZ24+AZ25+AZ26+AZ27+AZ28</f>
        <v>#REF!</v>
      </c>
      <c r="BA31" s="17" t="e">
        <f>+BA20+BA21+BA22+BA23+BA24+BA25+BA26+BA27+BA28</f>
        <v>#REF!</v>
      </c>
      <c r="BB31" s="6"/>
      <c r="BC31" s="7" t="e">
        <f>+BC20+BC21+BC22+BC23+BC24+BC25+BC26+BC27+BC28</f>
        <v>#REF!</v>
      </c>
      <c r="BD31" s="17" t="e">
        <f>+BD20+BD21+BD22+BD23+BD24+BD25+BD26+BD27+BD28</f>
        <v>#REF!</v>
      </c>
      <c r="BE31" s="6"/>
      <c r="BF31" s="7" t="e">
        <f>+BF20+BF21+BF22+BF23+BF24+BF25+BF26+BF27+BF28</f>
        <v>#REF!</v>
      </c>
      <c r="BG31" s="17" t="e">
        <f>+BG20+BG21+BG22+BG23+BG24+BG25+BG26+BG27+BG28</f>
        <v>#REF!</v>
      </c>
      <c r="BH31" s="6"/>
      <c r="BI31" s="7" t="e">
        <f>+BI20+BI21+BI22+BI23+BI24+BI25+BI26+BI27+BI28</f>
        <v>#REF!</v>
      </c>
      <c r="BJ31" s="17" t="e">
        <f>+BJ20+BJ21+BJ22+BJ23+BJ24+BJ25+BJ26+BJ27+BJ28</f>
        <v>#REF!</v>
      </c>
      <c r="BK31" s="6"/>
      <c r="BL31" s="7" t="e">
        <f>+BL20+BL21+BL22+BL23+BL24+BL25+BL26+BL27+BL28</f>
        <v>#REF!</v>
      </c>
      <c r="BM31" s="17" t="e">
        <f>+BM20+BM21+BM22+BM23+BM24+BM25+BM26+BM27+BM28</f>
        <v>#REF!</v>
      </c>
      <c r="BN31" s="6"/>
      <c r="BO31" s="7" t="e">
        <f>+BO20+BO21+BO22+BO23+BO24+BO25+BO26+BO27+BO28</f>
        <v>#REF!</v>
      </c>
      <c r="BP31" s="17" t="e">
        <f>+BP20+BP21+BP22+BP23+BP24+BP25+BP26+BP27+BP28</f>
        <v>#REF!</v>
      </c>
      <c r="BQ31" s="6"/>
      <c r="BR31" s="7" t="e">
        <f>+BR20+BR21+BR22+BR23+BR24+BR25+BR26+BR27+BR28</f>
        <v>#REF!</v>
      </c>
      <c r="BS31" s="17" t="e">
        <f>+BS20+BS21+BS22+BS23+BS24+BS25+BS26+BS27+BS28</f>
        <v>#REF!</v>
      </c>
      <c r="BT31" s="6"/>
      <c r="BU31" s="7" t="e">
        <f>+BU20+BU21+BU22+BU23+BU24+BU25+BU26+BU27+BU28</f>
        <v>#REF!</v>
      </c>
      <c r="BV31" s="17" t="e">
        <f>+BV20+BV21+BV22+BV23+BV24+BV25+BV26+BV27+BV28</f>
        <v>#REF!</v>
      </c>
      <c r="BW31" s="6"/>
      <c r="BX31" s="7" t="e">
        <f>+BX20+BX21+BX22+BX23+BX24+BX25+BX26+BX27+BX28</f>
        <v>#REF!</v>
      </c>
      <c r="BY31" s="17" t="e">
        <f>+BY20+BY21+BY22+BY23+BY24+BY25+BY26+BY27+BY28</f>
        <v>#REF!</v>
      </c>
      <c r="BZ31" s="6"/>
      <c r="CA31" s="7" t="e">
        <f>+CA20+CA21+CA22+CA23+CA24+CA25+CA26+CA27+CA28</f>
        <v>#REF!</v>
      </c>
      <c r="CB31" s="17" t="e">
        <f>+CB20+CB21+CB22+CB23+CB24+CB25+CB26+CB27+CB28</f>
        <v>#REF!</v>
      </c>
      <c r="CC31" s="6"/>
      <c r="CD31" s="7" t="e">
        <f>+CD20+CD21+CD22+CD23+CD24+CD25+CD26+CD27+CD28</f>
        <v>#REF!</v>
      </c>
      <c r="CE31" s="17" t="e">
        <f>+CE20+CE21+CE22+CE23+CE24+CE25+CE26+CE27+CE28</f>
        <v>#REF!</v>
      </c>
      <c r="CF31" s="6"/>
      <c r="CG31" s="7" t="e">
        <f>+CG20+CG21+CG22+CG23+CG24+CG25+CG26+CG27+CG28</f>
        <v>#REF!</v>
      </c>
      <c r="CH31" s="17" t="e">
        <f>+CH20+CH21+CH22+CH23+CH24+CH25+CH26+CH27+CH28</f>
        <v>#REF!</v>
      </c>
      <c r="CI31" s="6"/>
      <c r="CJ31" s="7" t="e">
        <f>+CJ20+CJ21+CJ22+CJ23+CJ24+CJ25+CJ26+CJ27+CJ28</f>
        <v>#REF!</v>
      </c>
      <c r="CK31" s="17" t="e">
        <f>+CK20+CK21+CK22+CK23+CK24+CK25+CK26+CK27+CK28</f>
        <v>#REF!</v>
      </c>
      <c r="CL31" s="6"/>
      <c r="CM31" s="7" t="e">
        <f>+CM20+CM21+CM22+CM23+CM24+CM25+CM26+CM27+CM28</f>
        <v>#REF!</v>
      </c>
      <c r="CN31" s="17" t="e">
        <f>+CN20+CN21+CN22+CN23+CN24+CN25+CN26+CN27+CN28</f>
        <v>#REF!</v>
      </c>
      <c r="CO31" s="6"/>
      <c r="CP31" s="7" t="e">
        <f>+CP20+CP21+CP22+CP23+CP24+CP25+CP26+CP27+CP28</f>
        <v>#REF!</v>
      </c>
      <c r="CQ31" s="17" t="e">
        <f>+CQ20+CQ21+CQ22+CQ23+CQ24+CQ25+CQ26+CQ27+CQ28</f>
        <v>#REF!</v>
      </c>
      <c r="CR31" s="6"/>
      <c r="CS31" s="7" t="e">
        <f>+CS20+CS21+CS22+CS23+CS24+CS25+CS26+CS27+CS28</f>
        <v>#REF!</v>
      </c>
      <c r="CT31" s="17" t="e">
        <f>+CT20+CT21+CT22+CT23+CT24+CT25+CT26+CT27+CT28</f>
        <v>#REF!</v>
      </c>
      <c r="CU31" s="6"/>
      <c r="CV31" s="7" t="e">
        <f>+CV20+CV21+CV22+CV23+CV24+CV25+CV26+CV27+CV28</f>
        <v>#REF!</v>
      </c>
      <c r="CW31" s="17" t="e">
        <f>+CW20+CW21+CW22+CW23+CW24+CW25+CW26+CW27+CW28</f>
        <v>#REF!</v>
      </c>
    </row>
    <row r="32" spans="2:104" ht="9.9499999999999993" customHeight="1" thickBot="1" x14ac:dyDescent="0.3">
      <c r="B32" s="2"/>
      <c r="C32" s="2"/>
      <c r="D32" s="2"/>
      <c r="E32" s="2"/>
      <c r="F32" s="2"/>
      <c r="G32" s="8"/>
      <c r="H32" s="3"/>
      <c r="I32" s="3"/>
      <c r="J32" s="8"/>
      <c r="K32" s="4"/>
      <c r="L32" s="4"/>
      <c r="M32" s="8"/>
      <c r="N32" s="4"/>
      <c r="O32" s="4"/>
      <c r="P32" s="8"/>
      <c r="Q32" s="4"/>
      <c r="R32" s="4"/>
      <c r="S32" s="8"/>
      <c r="T32" s="4"/>
      <c r="U32" s="4"/>
      <c r="V32" s="8"/>
      <c r="W32" s="4"/>
      <c r="X32" s="4"/>
      <c r="Y32" s="8"/>
      <c r="Z32" s="4"/>
      <c r="AA32" s="4"/>
      <c r="AB32" s="8"/>
      <c r="AC32" s="4"/>
      <c r="AD32" s="4"/>
      <c r="AE32" s="8"/>
      <c r="AF32" s="4"/>
      <c r="AG32" s="4"/>
      <c r="AH32" s="8"/>
      <c r="AI32" s="4"/>
      <c r="AJ32" s="4"/>
      <c r="AK32" s="8"/>
      <c r="AL32" s="4"/>
      <c r="AM32" s="4"/>
      <c r="AN32" s="8"/>
      <c r="AO32" s="4"/>
      <c r="AP32" s="4"/>
      <c r="AQ32" s="8"/>
      <c r="AR32" s="4"/>
      <c r="AS32" s="4"/>
      <c r="AT32" s="8"/>
      <c r="AU32" s="4"/>
      <c r="AV32" s="4"/>
      <c r="AW32" s="8"/>
      <c r="AX32" s="4"/>
      <c r="AY32" s="4"/>
      <c r="AZ32" s="8"/>
      <c r="BA32" s="4"/>
      <c r="BB32" s="4"/>
      <c r="BC32" s="8"/>
      <c r="BD32" s="4"/>
      <c r="BE32" s="4"/>
      <c r="BF32" s="8"/>
      <c r="BG32" s="4"/>
      <c r="BH32" s="4"/>
      <c r="BI32" s="8"/>
      <c r="BJ32" s="4"/>
      <c r="BK32" s="4"/>
      <c r="BL32" s="8"/>
      <c r="BM32" s="4"/>
      <c r="BN32" s="4"/>
      <c r="BO32" s="8"/>
      <c r="BP32" s="4"/>
      <c r="BQ32" s="4"/>
      <c r="BR32" s="8"/>
      <c r="BS32" s="4"/>
      <c r="BT32" s="4"/>
      <c r="BU32" s="8"/>
      <c r="BV32" s="4"/>
      <c r="BW32" s="4"/>
      <c r="BX32" s="8"/>
      <c r="BY32" s="4"/>
      <c r="BZ32" s="4"/>
      <c r="CA32" s="8"/>
      <c r="CB32" s="4"/>
      <c r="CC32" s="4"/>
      <c r="CD32" s="8"/>
      <c r="CE32" s="4"/>
      <c r="CF32" s="4"/>
      <c r="CG32" s="8"/>
      <c r="CH32" s="4"/>
      <c r="CI32" s="4"/>
      <c r="CJ32" s="8"/>
      <c r="CK32" s="4"/>
      <c r="CL32" s="4"/>
      <c r="CM32" s="8"/>
      <c r="CN32" s="4"/>
      <c r="CO32" s="4"/>
      <c r="CP32" s="8"/>
      <c r="CQ32" s="4"/>
      <c r="CR32" s="4"/>
      <c r="CS32" s="8"/>
      <c r="CT32" s="4"/>
      <c r="CU32" s="4"/>
      <c r="CV32" s="8"/>
      <c r="CW32" s="4"/>
    </row>
    <row r="33" spans="2:101" ht="20.100000000000001" customHeight="1" thickBot="1" x14ac:dyDescent="0.3">
      <c r="B33" s="178" t="s">
        <v>8</v>
      </c>
      <c r="C33" s="179"/>
      <c r="D33" s="179"/>
      <c r="E33" s="183"/>
      <c r="F33" s="39"/>
      <c r="G33" s="31">
        <f>+(G31*1000)/145620</f>
        <v>19.279812013807661</v>
      </c>
      <c r="H33" s="33"/>
      <c r="I33" s="13"/>
      <c r="J33" s="31" t="e">
        <f>+(J31*1000)/(+J9*12)</f>
        <v>#REF!</v>
      </c>
      <c r="K33" s="33"/>
      <c r="L33" s="14"/>
      <c r="M33" s="31" t="e">
        <f>+(M31*1000)/(+M9*12)</f>
        <v>#REF!</v>
      </c>
      <c r="N33" s="33"/>
      <c r="O33" s="14"/>
      <c r="P33" s="31" t="e">
        <f>+(P31*1000)/(+P9*12)</f>
        <v>#REF!</v>
      </c>
      <c r="Q33" s="33"/>
      <c r="R33" s="14"/>
      <c r="S33" s="31" t="e">
        <f>+(S31*1000)/(+S9*12)</f>
        <v>#REF!</v>
      </c>
      <c r="T33" s="33"/>
      <c r="U33" s="14"/>
      <c r="V33" s="31" t="e">
        <f>+(V31*1000)/(+V9*12)</f>
        <v>#REF!</v>
      </c>
      <c r="W33" s="33"/>
      <c r="X33" s="14"/>
      <c r="Y33" s="31" t="e">
        <f>+(Y31*1000)/(+Y9*12)</f>
        <v>#REF!</v>
      </c>
      <c r="Z33" s="33"/>
      <c r="AA33" s="14"/>
      <c r="AB33" s="31" t="e">
        <f>+(AB31*1000)/(+AB9*12)</f>
        <v>#REF!</v>
      </c>
      <c r="AC33" s="33"/>
      <c r="AD33" s="14"/>
      <c r="AE33" s="31" t="e">
        <f>+(AE31*1000)/(+AE9*12)</f>
        <v>#REF!</v>
      </c>
      <c r="AF33" s="33"/>
      <c r="AG33" s="14"/>
      <c r="AH33" s="31" t="e">
        <f>+(AH31*1000)/(+AH9*12)</f>
        <v>#REF!</v>
      </c>
      <c r="AI33" s="33"/>
      <c r="AJ33" s="14"/>
      <c r="AK33" s="31" t="e">
        <f>+(AK31*1000)/(+AK9*12)</f>
        <v>#REF!</v>
      </c>
      <c r="AL33" s="33"/>
      <c r="AM33" s="14"/>
      <c r="AN33" s="31" t="e">
        <f>+(AN31*1000)/(+AN9*12)</f>
        <v>#REF!</v>
      </c>
      <c r="AO33" s="33"/>
      <c r="AP33" s="14"/>
      <c r="AQ33" s="31" t="e">
        <f>+(AQ31*1000)/(+AQ9*12)</f>
        <v>#REF!</v>
      </c>
      <c r="AR33" s="33"/>
      <c r="AS33" s="14"/>
      <c r="AT33" s="31" t="e">
        <f>+(AT31*1000)/(+AT9*12)</f>
        <v>#REF!</v>
      </c>
      <c r="AU33" s="33"/>
      <c r="AV33" s="14"/>
      <c r="AW33" s="31" t="e">
        <f>+(AW31*1000)/(+AW9*12)</f>
        <v>#REF!</v>
      </c>
      <c r="AX33" s="33"/>
      <c r="AY33" s="14"/>
      <c r="AZ33" s="31" t="e">
        <f>+(AZ31*1000)/(AZ9*12)</f>
        <v>#REF!</v>
      </c>
      <c r="BA33" s="33"/>
      <c r="BB33" s="14"/>
      <c r="BC33" s="31" t="e">
        <f>+(BC31*1000)/(BC9*12)</f>
        <v>#REF!</v>
      </c>
      <c r="BD33" s="33"/>
      <c r="BE33" s="14"/>
      <c r="BF33" s="31" t="e">
        <f>+(BF31*1000)/(BF9*12)</f>
        <v>#REF!</v>
      </c>
      <c r="BG33" s="33"/>
      <c r="BH33" s="14"/>
      <c r="BI33" s="31" t="e">
        <f>+(BI31*1000)/(BI9*12)</f>
        <v>#REF!</v>
      </c>
      <c r="BJ33" s="33"/>
      <c r="BK33" s="14"/>
      <c r="BL33" s="31" t="e">
        <f>+(BL31*1000)/(BL9*12)</f>
        <v>#REF!</v>
      </c>
      <c r="BM33" s="33"/>
      <c r="BN33" s="14"/>
      <c r="BO33" s="31" t="e">
        <f>+(BO31*1000)/(BO9*12)</f>
        <v>#REF!</v>
      </c>
      <c r="BP33" s="33"/>
      <c r="BQ33" s="14"/>
      <c r="BR33" s="31" t="e">
        <f>+(BR31*1000)/(BR9*12)</f>
        <v>#REF!</v>
      </c>
      <c r="BS33" s="33"/>
      <c r="BT33" s="14"/>
      <c r="BU33" s="31" t="e">
        <f>+(BU31*1000)/(BU9*12)</f>
        <v>#REF!</v>
      </c>
      <c r="BV33" s="33"/>
      <c r="BW33" s="14"/>
      <c r="BX33" s="31" t="e">
        <f>+(BX31*1000)/(BX9*12)</f>
        <v>#REF!</v>
      </c>
      <c r="BY33" s="33"/>
      <c r="BZ33" s="14"/>
      <c r="CA33" s="31" t="e">
        <f>+(CA31*1000)/(CA9*12)</f>
        <v>#REF!</v>
      </c>
      <c r="CB33" s="33"/>
      <c r="CC33" s="14"/>
      <c r="CD33" s="31" t="e">
        <f>+(CD31*1000)/(+CD9*12)</f>
        <v>#REF!</v>
      </c>
      <c r="CE33" s="33"/>
      <c r="CF33" s="14"/>
      <c r="CG33" s="31" t="e">
        <f>+(CG31*1000)/(+CG9*12)</f>
        <v>#REF!</v>
      </c>
      <c r="CH33" s="33"/>
      <c r="CI33" s="14"/>
      <c r="CJ33" s="31" t="e">
        <f>+(CJ31*1000)/(+CJ9*12)</f>
        <v>#REF!</v>
      </c>
      <c r="CK33" s="33"/>
      <c r="CL33" s="14"/>
      <c r="CM33" s="31" t="e">
        <f>+(CM31*1000)/(+CM9*12)</f>
        <v>#REF!</v>
      </c>
      <c r="CN33" s="33"/>
      <c r="CO33" s="14"/>
      <c r="CP33" s="31" t="e">
        <f>+(CP31*1000)/(+CP9*12)</f>
        <v>#REF!</v>
      </c>
      <c r="CQ33" s="33"/>
      <c r="CR33" s="14"/>
      <c r="CS33" s="31" t="e">
        <f>+(CS31*1000)/(+CS9*12)</f>
        <v>#REF!</v>
      </c>
      <c r="CT33" s="33"/>
      <c r="CU33" s="14"/>
      <c r="CV33" s="31" t="e">
        <f>+(CV31*1000)/(+CV9*12)</f>
        <v>#REF!</v>
      </c>
      <c r="CW33" s="33"/>
    </row>
    <row r="34" spans="2:101" ht="20.100000000000001" customHeight="1" thickBot="1" x14ac:dyDescent="0.3">
      <c r="B34" s="178" t="s">
        <v>9</v>
      </c>
      <c r="C34" s="179"/>
      <c r="D34" s="179"/>
      <c r="E34" s="183"/>
      <c r="F34" s="39"/>
      <c r="G34" s="32">
        <f>+(G31*1000)/75134.52</f>
        <v>37.366662160757421</v>
      </c>
      <c r="H34" s="34"/>
      <c r="I34" s="11"/>
      <c r="J34" s="32" t="e">
        <f>+(J31*1000)/J8</f>
        <v>#REF!</v>
      </c>
      <c r="K34" s="34"/>
      <c r="L34" s="12"/>
      <c r="M34" s="32" t="e">
        <f>+(M31*1000)/M8</f>
        <v>#REF!</v>
      </c>
      <c r="N34" s="34"/>
      <c r="O34" s="12"/>
      <c r="P34" s="32" t="e">
        <f>+(P31*1000)/P8</f>
        <v>#REF!</v>
      </c>
      <c r="Q34" s="34"/>
      <c r="R34" s="12"/>
      <c r="S34" s="32" t="e">
        <f>+(S31*1000)/S8</f>
        <v>#REF!</v>
      </c>
      <c r="T34" s="34"/>
      <c r="U34" s="12"/>
      <c r="V34" s="32" t="e">
        <f>+(V31*1000)/V8</f>
        <v>#REF!</v>
      </c>
      <c r="W34" s="34"/>
      <c r="X34" s="12"/>
      <c r="Y34" s="32" t="e">
        <f>+(Y31*1000)/Y8</f>
        <v>#REF!</v>
      </c>
      <c r="Z34" s="34"/>
      <c r="AA34" s="12"/>
      <c r="AB34" s="32" t="e">
        <f>+(AB31*1000)/AB8</f>
        <v>#REF!</v>
      </c>
      <c r="AC34" s="34"/>
      <c r="AD34" s="12"/>
      <c r="AE34" s="32" t="e">
        <f>+(AE31*1000)/AE8</f>
        <v>#REF!</v>
      </c>
      <c r="AF34" s="34"/>
      <c r="AG34" s="12"/>
      <c r="AH34" s="32" t="e">
        <f>+(AH31*1000)/AH8</f>
        <v>#REF!</v>
      </c>
      <c r="AI34" s="34"/>
      <c r="AJ34" s="12"/>
      <c r="AK34" s="32" t="e">
        <f>+(AK31*1000)/AK8</f>
        <v>#REF!</v>
      </c>
      <c r="AL34" s="34"/>
      <c r="AM34" s="12"/>
      <c r="AN34" s="32" t="e">
        <f>+(AN31*1000)/AN8</f>
        <v>#REF!</v>
      </c>
      <c r="AO34" s="34"/>
      <c r="AP34" s="12"/>
      <c r="AQ34" s="32" t="e">
        <f>+(AQ31*1000)/AQ8</f>
        <v>#REF!</v>
      </c>
      <c r="AR34" s="34"/>
      <c r="AS34" s="12"/>
      <c r="AT34" s="32" t="e">
        <f>+(AT31*1000)/AT8</f>
        <v>#REF!</v>
      </c>
      <c r="AU34" s="34"/>
      <c r="AV34" s="12"/>
      <c r="AW34" s="32" t="e">
        <f>+(AW31*1000)/AW8</f>
        <v>#REF!</v>
      </c>
      <c r="AX34" s="34"/>
      <c r="AY34" s="12"/>
      <c r="AZ34" s="32" t="e">
        <f>+(AZ31*1000)/AZ8</f>
        <v>#REF!</v>
      </c>
      <c r="BA34" s="34"/>
      <c r="BB34" s="12"/>
      <c r="BC34" s="32" t="e">
        <f>+(BC31*1000)/BC8</f>
        <v>#REF!</v>
      </c>
      <c r="BD34" s="34"/>
      <c r="BE34" s="12"/>
      <c r="BF34" s="32" t="e">
        <f>+(BF31*1000)/BF8</f>
        <v>#REF!</v>
      </c>
      <c r="BG34" s="34"/>
      <c r="BH34" s="12"/>
      <c r="BI34" s="32" t="e">
        <f>+(BI31*1000)/BI8</f>
        <v>#REF!</v>
      </c>
      <c r="BJ34" s="34"/>
      <c r="BK34" s="12"/>
      <c r="BL34" s="32" t="e">
        <f>+(BL31*1000)/BL8</f>
        <v>#REF!</v>
      </c>
      <c r="BM34" s="34"/>
      <c r="BN34" s="12"/>
      <c r="BO34" s="32" t="e">
        <f>+(BO31*1000)/BO8</f>
        <v>#REF!</v>
      </c>
      <c r="BP34" s="34"/>
      <c r="BQ34" s="12"/>
      <c r="BR34" s="32" t="e">
        <f>+(BR31*1000)/BR8</f>
        <v>#REF!</v>
      </c>
      <c r="BS34" s="34"/>
      <c r="BT34" s="12"/>
      <c r="BU34" s="32" t="e">
        <f>+(BU31*1000)/BU8</f>
        <v>#REF!</v>
      </c>
      <c r="BV34" s="34"/>
      <c r="BW34" s="12"/>
      <c r="BX34" s="32" t="e">
        <f>+(BX31*1000)/BX8</f>
        <v>#REF!</v>
      </c>
      <c r="BY34" s="34"/>
      <c r="BZ34" s="12"/>
      <c r="CA34" s="32" t="e">
        <f>+(CA31*1000)/CA8</f>
        <v>#REF!</v>
      </c>
      <c r="CB34" s="34"/>
      <c r="CC34" s="12"/>
      <c r="CD34" s="32" t="e">
        <f>+(CD31*1000)/CD8</f>
        <v>#REF!</v>
      </c>
      <c r="CE34" s="34"/>
      <c r="CF34" s="12"/>
      <c r="CG34" s="32" t="e">
        <f>+(CG31*1000)/CG8</f>
        <v>#REF!</v>
      </c>
      <c r="CH34" s="34"/>
      <c r="CI34" s="12"/>
      <c r="CJ34" s="32" t="e">
        <f>+(CJ31*1000)/CJ8</f>
        <v>#REF!</v>
      </c>
      <c r="CK34" s="34"/>
      <c r="CL34" s="12"/>
      <c r="CM34" s="32" t="e">
        <f>+(CM31*1000)/CM8</f>
        <v>#REF!</v>
      </c>
      <c r="CN34" s="34"/>
      <c r="CO34" s="12"/>
      <c r="CP34" s="32" t="e">
        <f>+(CP31*1000)/CP8</f>
        <v>#REF!</v>
      </c>
      <c r="CQ34" s="34"/>
      <c r="CR34" s="12"/>
      <c r="CS34" s="32" t="e">
        <f>+(CS31*1000)/CS8</f>
        <v>#REF!</v>
      </c>
      <c r="CT34" s="34"/>
      <c r="CU34" s="12"/>
      <c r="CV34" s="32" t="e">
        <f>+(CV31*1000)/CV8</f>
        <v>#REF!</v>
      </c>
      <c r="CW34" s="34"/>
    </row>
    <row r="35" spans="2:101" ht="9.9499999999999993" customHeight="1" x14ac:dyDescent="0.25">
      <c r="B35" s="184"/>
      <c r="C35" s="184"/>
      <c r="D35" s="1"/>
      <c r="E35" s="1"/>
      <c r="F35" s="1"/>
      <c r="G35" s="1"/>
    </row>
    <row r="36" spans="2:101" x14ac:dyDescent="0.25">
      <c r="B36" s="177" t="s">
        <v>60</v>
      </c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</row>
    <row r="37" spans="2:101" x14ac:dyDescent="0.25">
      <c r="B37" s="177" t="s">
        <v>68</v>
      </c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</row>
    <row r="38" spans="2:101" ht="16.5" hidden="1" thickBot="1" x14ac:dyDescent="0.3">
      <c r="G38" s="4"/>
      <c r="H38" s="4"/>
      <c r="J38" s="5" t="s">
        <v>10</v>
      </c>
      <c r="K38" s="15"/>
      <c r="L38" s="15"/>
      <c r="M38" s="5" t="s">
        <v>10</v>
      </c>
      <c r="N38" s="15"/>
      <c r="O38" s="15"/>
      <c r="P38" s="5" t="s">
        <v>10</v>
      </c>
      <c r="R38" s="15"/>
      <c r="S38" s="5" t="s">
        <v>10</v>
      </c>
      <c r="U38" s="15"/>
      <c r="V38" s="5" t="s">
        <v>10</v>
      </c>
      <c r="X38" s="15"/>
      <c r="Y38" s="5" t="s">
        <v>10</v>
      </c>
      <c r="Z38" s="18"/>
      <c r="AA38" s="15"/>
      <c r="AB38" s="5" t="s">
        <v>10</v>
      </c>
      <c r="AC38" s="18"/>
      <c r="AD38" s="15"/>
      <c r="AE38" s="5" t="s">
        <v>10</v>
      </c>
      <c r="AF38" s="18"/>
      <c r="AG38" s="15"/>
      <c r="AH38" s="5" t="s">
        <v>10</v>
      </c>
      <c r="AI38" s="18"/>
      <c r="AJ38" s="15"/>
      <c r="AK38" s="5" t="s">
        <v>10</v>
      </c>
      <c r="AL38" s="18"/>
      <c r="AM38" s="15"/>
      <c r="AN38" s="5" t="s">
        <v>10</v>
      </c>
      <c r="AO38" s="18"/>
      <c r="AP38" s="15"/>
      <c r="AQ38" s="5" t="s">
        <v>10</v>
      </c>
      <c r="AR38" s="18"/>
      <c r="AS38" s="15"/>
      <c r="AT38" s="5" t="s">
        <v>10</v>
      </c>
      <c r="AU38" s="18"/>
      <c r="AV38" s="15"/>
      <c r="AW38" s="5" t="s">
        <v>10</v>
      </c>
      <c r="AX38" s="18"/>
      <c r="AY38" s="15"/>
      <c r="AZ38" s="5" t="s">
        <v>10</v>
      </c>
      <c r="BA38" s="18"/>
      <c r="BB38" s="15"/>
      <c r="BC38" s="5" t="s">
        <v>10</v>
      </c>
      <c r="BD38" s="18"/>
      <c r="BE38" s="15"/>
      <c r="BF38" s="5" t="s">
        <v>10</v>
      </c>
      <c r="BG38" s="18"/>
      <c r="BH38" s="15"/>
      <c r="BI38" s="5" t="s">
        <v>10</v>
      </c>
      <c r="BJ38" s="18"/>
      <c r="BK38" s="15"/>
      <c r="BL38" s="5" t="s">
        <v>10</v>
      </c>
      <c r="BM38" s="18"/>
      <c r="BN38" s="15"/>
      <c r="BO38" s="5" t="s">
        <v>10</v>
      </c>
      <c r="BP38" s="18"/>
      <c r="BQ38" s="15"/>
      <c r="BR38" s="5" t="s">
        <v>10</v>
      </c>
      <c r="BS38" s="18"/>
      <c r="BT38" s="15"/>
      <c r="BU38" s="5" t="s">
        <v>10</v>
      </c>
      <c r="BV38" s="18"/>
      <c r="BW38" s="15"/>
      <c r="BX38" s="5" t="s">
        <v>10</v>
      </c>
      <c r="BY38" s="18"/>
      <c r="BZ38" s="15"/>
      <c r="CA38" s="5" t="s">
        <v>10</v>
      </c>
      <c r="CB38" s="18"/>
      <c r="CC38" s="15"/>
      <c r="CD38" s="5" t="s">
        <v>10</v>
      </c>
      <c r="CE38" s="18"/>
      <c r="CF38" s="15"/>
      <c r="CG38" s="5" t="s">
        <v>10</v>
      </c>
      <c r="CH38" s="18"/>
      <c r="CI38" s="15"/>
      <c r="CJ38" s="5" t="s">
        <v>10</v>
      </c>
      <c r="CK38" s="18"/>
      <c r="CL38" s="15"/>
      <c r="CM38" s="5" t="s">
        <v>10</v>
      </c>
      <c r="CN38" s="18"/>
      <c r="CO38" s="15"/>
      <c r="CP38" s="5" t="s">
        <v>10</v>
      </c>
      <c r="CQ38" s="18"/>
      <c r="CR38" s="15"/>
      <c r="CS38" s="5" t="s">
        <v>10</v>
      </c>
      <c r="CT38" s="18"/>
      <c r="CU38" s="15"/>
      <c r="CV38" s="5" t="s">
        <v>10</v>
      </c>
      <c r="CW38" s="18"/>
    </row>
    <row r="39" spans="2:101" ht="16.5" hidden="1" thickBot="1" x14ac:dyDescent="0.3">
      <c r="G39" s="4"/>
      <c r="H39" s="4"/>
      <c r="J39" s="21">
        <v>15.3</v>
      </c>
      <c r="K39" s="15"/>
      <c r="L39" s="15"/>
      <c r="M39" s="21">
        <v>15.3</v>
      </c>
      <c r="N39" s="15"/>
      <c r="O39" s="15"/>
      <c r="P39" s="21">
        <v>15.3</v>
      </c>
      <c r="R39" s="15"/>
      <c r="S39" s="21">
        <v>15.3</v>
      </c>
      <c r="U39" s="15"/>
      <c r="V39" s="21">
        <v>15.3</v>
      </c>
      <c r="X39" s="15"/>
      <c r="Y39" s="21">
        <v>15.3</v>
      </c>
      <c r="Z39" s="18"/>
      <c r="AA39" s="15"/>
      <c r="AB39" s="21">
        <v>15.3</v>
      </c>
      <c r="AC39" s="18"/>
      <c r="AD39" s="15"/>
      <c r="AE39" s="21">
        <v>15.3</v>
      </c>
      <c r="AF39" s="18"/>
      <c r="AG39" s="15"/>
      <c r="AH39" s="21">
        <v>15.3</v>
      </c>
      <c r="AI39" s="18"/>
      <c r="AJ39" s="15"/>
      <c r="AK39" s="21">
        <v>15.3</v>
      </c>
      <c r="AL39" s="18"/>
      <c r="AM39" s="15"/>
      <c r="AN39" s="21">
        <v>15.3</v>
      </c>
      <c r="AO39" s="18"/>
      <c r="AP39" s="15"/>
      <c r="AQ39" s="21">
        <v>15.3</v>
      </c>
      <c r="AR39" s="18"/>
      <c r="AS39" s="15"/>
      <c r="AT39" s="21">
        <v>15.3</v>
      </c>
      <c r="AU39" s="18"/>
      <c r="AV39" s="15"/>
      <c r="AW39" s="21">
        <v>15.3</v>
      </c>
      <c r="AX39" s="18"/>
      <c r="AY39" s="15"/>
      <c r="AZ39" s="21">
        <v>15.3</v>
      </c>
      <c r="BA39" s="18"/>
      <c r="BB39" s="15"/>
      <c r="BC39" s="21">
        <v>15.3</v>
      </c>
      <c r="BD39" s="18"/>
      <c r="BE39" s="15"/>
      <c r="BF39" s="21">
        <v>15.3</v>
      </c>
      <c r="BG39" s="18"/>
      <c r="BH39" s="15"/>
      <c r="BI39" s="21">
        <v>15.3</v>
      </c>
      <c r="BJ39" s="18"/>
      <c r="BK39" s="15"/>
      <c r="BL39" s="21">
        <v>15.3</v>
      </c>
      <c r="BM39" s="18"/>
      <c r="BN39" s="15"/>
      <c r="BO39" s="21">
        <v>15.3</v>
      </c>
      <c r="BP39" s="18"/>
      <c r="BQ39" s="15"/>
      <c r="BR39" s="21">
        <v>15.3</v>
      </c>
      <c r="BS39" s="18"/>
      <c r="BT39" s="15"/>
      <c r="BU39" s="21">
        <v>15.3</v>
      </c>
      <c r="BV39" s="18"/>
      <c r="BW39" s="15"/>
      <c r="BX39" s="21">
        <v>15.3</v>
      </c>
      <c r="BY39" s="18"/>
      <c r="BZ39" s="15"/>
      <c r="CA39" s="21">
        <v>15.3</v>
      </c>
      <c r="CB39" s="18"/>
      <c r="CC39" s="15"/>
      <c r="CD39" s="21">
        <v>15.3</v>
      </c>
      <c r="CE39" s="18"/>
      <c r="CF39" s="15"/>
      <c r="CG39" s="21">
        <v>15.3</v>
      </c>
      <c r="CH39" s="18"/>
      <c r="CI39" s="15"/>
      <c r="CJ39" s="21">
        <v>15.3</v>
      </c>
      <c r="CK39" s="18"/>
      <c r="CL39" s="15"/>
      <c r="CM39" s="21">
        <v>15.3</v>
      </c>
      <c r="CN39" s="18"/>
      <c r="CO39" s="15"/>
      <c r="CP39" s="21">
        <v>15.3</v>
      </c>
      <c r="CQ39" s="18"/>
      <c r="CR39" s="15"/>
      <c r="CS39" s="21">
        <v>15.3</v>
      </c>
      <c r="CT39" s="18"/>
      <c r="CU39" s="15"/>
      <c r="CV39" s="21">
        <v>15.3</v>
      </c>
      <c r="CW39" s="18"/>
    </row>
    <row r="40" spans="2:101" hidden="1" x14ac:dyDescent="0.25">
      <c r="G40" s="4"/>
      <c r="H40" s="4"/>
      <c r="J40" s="24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</row>
    <row r="41" spans="2:101" ht="15.75" hidden="1" thickBot="1" x14ac:dyDescent="0.3">
      <c r="B41" s="178" t="s">
        <v>16</v>
      </c>
      <c r="C41" s="179"/>
      <c r="D41" s="179"/>
      <c r="E41" s="179"/>
      <c r="F41" s="26"/>
      <c r="G41" s="30">
        <v>272</v>
      </c>
      <c r="H41" s="35"/>
      <c r="I41" s="11"/>
      <c r="J41" s="30">
        <f>+J10*300*J39*J6/1000000</f>
        <v>147.31271140687505</v>
      </c>
      <c r="K41" s="35"/>
      <c r="L41" s="12"/>
      <c r="M41" s="30">
        <f>+M10*300*M39*M6/1000000</f>
        <v>148.37627972069043</v>
      </c>
      <c r="N41" s="35"/>
      <c r="O41" s="12"/>
      <c r="P41" s="30">
        <f>+P10*300*P39*P6/1000000</f>
        <v>149.44752678501789</v>
      </c>
      <c r="Q41" s="35"/>
      <c r="R41" s="12"/>
      <c r="S41" s="30">
        <f>+S10*300*S39*S6/1000000</f>
        <v>150.52650803890035</v>
      </c>
      <c r="T41" s="35"/>
      <c r="U41" s="12"/>
      <c r="V41" s="30">
        <f>+V10*300*V39*V6/1000000</f>
        <v>151.61327932163962</v>
      </c>
      <c r="W41" s="35"/>
      <c r="X41" s="12"/>
      <c r="Y41" s="30">
        <f>+Y10*300*Y39*Y6/1000000</f>
        <v>152.707896875686</v>
      </c>
      <c r="Z41" s="35"/>
      <c r="AA41" s="12"/>
      <c r="AB41" s="30">
        <f>+AB10*300*AB39*AB6/1000000</f>
        <v>153.81041734954908</v>
      </c>
      <c r="AC41" s="35"/>
      <c r="AD41" s="12"/>
      <c r="AE41" s="30">
        <f>+AE10*300*AE39*AE6/1000000</f>
        <v>154.92089780072936</v>
      </c>
      <c r="AF41" s="35"/>
      <c r="AG41" s="12"/>
      <c r="AH41" s="30">
        <f>+AH10*300*AH39*AH6/1000000</f>
        <v>156.03939569867111</v>
      </c>
      <c r="AI41" s="35"/>
      <c r="AJ41" s="12"/>
      <c r="AK41" s="30">
        <f>+AK10*300*AK39*AK6/1000000</f>
        <v>157.16596892773637</v>
      </c>
      <c r="AL41" s="35"/>
      <c r="AM41" s="12"/>
      <c r="AN41" s="30">
        <f>+AN10*300*AN39*AN6/1000000</f>
        <v>158.30067579020087</v>
      </c>
      <c r="AO41" s="35"/>
      <c r="AP41" s="12"/>
      <c r="AQ41" s="30">
        <f>+AQ10*300*AQ39*AQ6/1000000</f>
        <v>159.44357500927097</v>
      </c>
      <c r="AR41" s="35"/>
      <c r="AS41" s="12"/>
      <c r="AT41" s="30">
        <f>+AT10*300*AT39*AT6/1000000</f>
        <v>160.59472573212292</v>
      </c>
      <c r="AU41" s="35"/>
      <c r="AV41" s="12"/>
      <c r="AW41" s="30">
        <f>+AW10*300*AW39*AW6/1000000</f>
        <v>161.75418753296373</v>
      </c>
      <c r="AX41" s="35"/>
      <c r="AY41" s="12"/>
      <c r="AZ41" s="30">
        <f>+AZ10*300*AZ39*AZ6/1000000</f>
        <v>162.92202041611424</v>
      </c>
      <c r="BA41" s="35"/>
      <c r="BB41" s="12"/>
      <c r="BC41" s="30">
        <f>+BC10*300*BC39*BC6/1000000</f>
        <v>164.09828481911453</v>
      </c>
      <c r="BD41" s="35"/>
      <c r="BE41" s="12"/>
      <c r="BF41" s="30">
        <f>+BF10*300*BF39*BF6/1000000</f>
        <v>165.28304161585157</v>
      </c>
      <c r="BG41" s="35"/>
      <c r="BH41" s="12"/>
      <c r="BI41" s="30">
        <f>+BI10*300*BI39*BI6/1000000</f>
        <v>166.47635211970973</v>
      </c>
      <c r="BJ41" s="35"/>
      <c r="BK41" s="12"/>
      <c r="BL41" s="30">
        <f>+BL10*300*BL39*BL6/1000000</f>
        <v>167.67827808674363</v>
      </c>
      <c r="BM41" s="35"/>
      <c r="BN41" s="12"/>
      <c r="BO41" s="30">
        <f>+BO10*300*BO39*BO6/1000000</f>
        <v>168.8888817188743</v>
      </c>
      <c r="BP41" s="35"/>
      <c r="BQ41" s="12"/>
      <c r="BR41" s="30">
        <f>+BR10*300*BR39*BR6/1000000</f>
        <v>170.10822566710826</v>
      </c>
      <c r="BS41" s="35"/>
      <c r="BT41" s="12"/>
      <c r="BU41" s="30">
        <f>+BU10*300*BU39*BU6/1000000</f>
        <v>171.33637303477965</v>
      </c>
      <c r="BV41" s="35"/>
      <c r="BW41" s="12"/>
      <c r="BX41" s="30">
        <f>+BX10*300*BX39*BX6/1000000</f>
        <v>172.5733873808162</v>
      </c>
      <c r="BY41" s="35"/>
      <c r="BZ41" s="12"/>
      <c r="CA41" s="30">
        <f>+CA10*300*CA39*CA6/1000000</f>
        <v>173.81933272302823</v>
      </c>
      <c r="CB41" s="35"/>
      <c r="CC41" s="12"/>
      <c r="CD41" s="30">
        <f>+CD10*300*CD39*CD6/1000000</f>
        <v>175.07427354142195</v>
      </c>
      <c r="CE41" s="35"/>
      <c r="CF41" s="12"/>
      <c r="CG41" s="30">
        <f>+CG10*300*CG39*CG6/1000000</f>
        <v>176.33827478153634</v>
      </c>
      <c r="CH41" s="35"/>
      <c r="CI41" s="12"/>
      <c r="CJ41" s="30">
        <f>+CJ10*300*CJ39*CJ6/1000000</f>
        <v>177.61140185780408</v>
      </c>
      <c r="CK41" s="35"/>
      <c r="CL41" s="12"/>
      <c r="CM41" s="30">
        <f>+CM10*300*CM39*CM6/1000000</f>
        <v>178.89372065693709</v>
      </c>
      <c r="CN41" s="35"/>
      <c r="CO41" s="12"/>
      <c r="CP41" s="30">
        <f>+CP10*300*CP39*CP6/1000000</f>
        <v>180.18529754133607</v>
      </c>
      <c r="CQ41" s="35"/>
      <c r="CR41" s="12"/>
      <c r="CS41" s="30">
        <f>+CS10*300*CS39*CS6/1000000</f>
        <v>181.48619935252501</v>
      </c>
      <c r="CT41" s="35"/>
      <c r="CU41" s="12"/>
      <c r="CV41" s="30">
        <f>+CV10*300*CV39*CV6/1000000</f>
        <v>182.79649341461038</v>
      </c>
      <c r="CW41" s="35"/>
    </row>
    <row r="42" spans="2:101" ht="15.95" customHeight="1" x14ac:dyDescent="0.25"/>
    <row r="43" spans="2:101" ht="15.95" customHeight="1" x14ac:dyDescent="0.25"/>
  </sheetData>
  <mergeCells count="26">
    <mergeCell ref="B9:E9"/>
    <mergeCell ref="B1:AN1"/>
    <mergeCell ref="B2:AN2"/>
    <mergeCell ref="B6:E6"/>
    <mergeCell ref="B7:E7"/>
    <mergeCell ref="B8:E8"/>
    <mergeCell ref="B29:E29"/>
    <mergeCell ref="B10:E10"/>
    <mergeCell ref="B18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37:AN37"/>
    <mergeCell ref="B41:E41"/>
    <mergeCell ref="B30:E30"/>
    <mergeCell ref="B31:E31"/>
    <mergeCell ref="B33:E33"/>
    <mergeCell ref="B34:E34"/>
    <mergeCell ref="B35:C35"/>
    <mergeCell ref="B36:AN3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62BB-B0B7-46B6-B15D-8E2B6BBE0583}">
  <dimension ref="A1:CZ44"/>
  <sheetViews>
    <sheetView showGridLines="0" topLeftCell="B1" zoomScale="130" zoomScaleNormal="130" workbookViewId="0">
      <selection activeCell="AB3" sqref="AB3"/>
    </sheetView>
  </sheetViews>
  <sheetFormatPr baseColWidth="10" defaultColWidth="11.42578125" defaultRowHeight="15" x14ac:dyDescent="0.25"/>
  <cols>
    <col min="1" max="1" width="7.5703125" hidden="1" customWidth="1"/>
    <col min="2" max="4" width="12.7109375" customWidth="1"/>
    <col min="5" max="5" width="14.28515625" customWidth="1"/>
    <col min="6" max="6" width="1.7109375" customWidth="1"/>
    <col min="7" max="7" width="11.7109375" customWidth="1"/>
    <col min="8" max="8" width="9.140625" hidden="1" customWidth="1"/>
    <col min="9" max="9" width="1.7109375" customWidth="1"/>
    <col min="10" max="10" width="11.7109375" customWidth="1"/>
    <col min="11" max="11" width="9.140625" hidden="1" customWidth="1"/>
    <col min="12" max="12" width="1.7109375" customWidth="1"/>
    <col min="13" max="13" width="11.7109375" customWidth="1"/>
    <col min="14" max="14" width="9.140625" hidden="1" customWidth="1"/>
    <col min="15" max="15" width="1.7109375" customWidth="1"/>
    <col min="16" max="16" width="11.7109375" customWidth="1"/>
    <col min="17" max="17" width="9.140625" hidden="1" customWidth="1"/>
    <col min="18" max="18" width="1.7109375" customWidth="1"/>
    <col min="19" max="19" width="11.7109375" customWidth="1"/>
    <col min="20" max="20" width="9.140625" hidden="1" customWidth="1"/>
    <col min="21" max="21" width="1.7109375" customWidth="1"/>
    <col min="22" max="22" width="11.7109375" customWidth="1"/>
    <col min="23" max="23" width="9.140625" hidden="1" customWidth="1"/>
    <col min="24" max="24" width="1.7109375" customWidth="1"/>
    <col min="25" max="25" width="11.7109375" customWidth="1"/>
    <col min="26" max="26" width="9.140625" hidden="1" customWidth="1"/>
    <col min="27" max="27" width="1.7109375" hidden="1" customWidth="1"/>
    <col min="28" max="28" width="11.7109375" hidden="1" customWidth="1"/>
    <col min="29" max="29" width="9.140625" hidden="1" customWidth="1"/>
    <col min="30" max="30" width="1.7109375" hidden="1" customWidth="1"/>
    <col min="31" max="31" width="11.7109375" hidden="1" customWidth="1"/>
    <col min="32" max="32" width="9.140625" hidden="1" customWidth="1"/>
    <col min="33" max="33" width="1.7109375" hidden="1" customWidth="1"/>
    <col min="34" max="34" width="11.7109375" hidden="1" customWidth="1"/>
    <col min="35" max="35" width="9.140625" hidden="1" customWidth="1"/>
    <col min="36" max="36" width="1.7109375" hidden="1" customWidth="1"/>
    <col min="37" max="37" width="11.7109375" hidden="1" customWidth="1"/>
    <col min="38" max="38" width="9.140625" hidden="1" customWidth="1"/>
    <col min="39" max="39" width="1.7109375" hidden="1" customWidth="1"/>
    <col min="40" max="40" width="11.7109375" hidden="1" customWidth="1"/>
    <col min="41" max="41" width="9.140625" hidden="1" customWidth="1"/>
    <col min="42" max="42" width="1.7109375" hidden="1" customWidth="1"/>
    <col min="43" max="43" width="11.7109375" hidden="1" customWidth="1"/>
    <col min="44" max="44" width="9.140625" hidden="1" customWidth="1"/>
    <col min="45" max="45" width="1.7109375" hidden="1" customWidth="1"/>
    <col min="46" max="46" width="11.7109375" hidden="1" customWidth="1"/>
    <col min="47" max="47" width="9.140625" hidden="1" customWidth="1"/>
    <col min="48" max="48" width="1.7109375" hidden="1" customWidth="1"/>
    <col min="49" max="49" width="11.7109375" hidden="1" customWidth="1"/>
    <col min="50" max="50" width="9.140625" hidden="1" customWidth="1"/>
    <col min="51" max="51" width="1.7109375" hidden="1" customWidth="1"/>
    <col min="52" max="52" width="11.7109375" hidden="1" customWidth="1"/>
    <col min="53" max="53" width="9.140625" hidden="1" customWidth="1"/>
    <col min="54" max="54" width="1.7109375" hidden="1" customWidth="1"/>
    <col min="55" max="55" width="11.7109375" hidden="1" customWidth="1"/>
    <col min="56" max="56" width="9.140625" hidden="1" customWidth="1"/>
    <col min="57" max="57" width="1.7109375" hidden="1" customWidth="1"/>
    <col min="58" max="58" width="11.7109375" hidden="1" customWidth="1"/>
    <col min="59" max="59" width="9.140625" hidden="1" customWidth="1"/>
    <col min="60" max="60" width="1.7109375" hidden="1" customWidth="1"/>
    <col min="61" max="61" width="11.7109375" hidden="1" customWidth="1"/>
    <col min="62" max="62" width="9.140625" hidden="1" customWidth="1"/>
    <col min="63" max="63" width="1.7109375" hidden="1" customWidth="1"/>
    <col min="64" max="64" width="11.7109375" hidden="1" customWidth="1"/>
    <col min="65" max="65" width="9.140625" hidden="1" customWidth="1"/>
    <col min="66" max="66" width="1.7109375" hidden="1" customWidth="1"/>
    <col min="67" max="67" width="11.7109375" hidden="1" customWidth="1"/>
    <col min="68" max="68" width="9.140625" hidden="1" customWidth="1"/>
    <col min="69" max="69" width="1.7109375" hidden="1" customWidth="1"/>
    <col min="70" max="70" width="11.7109375" hidden="1" customWidth="1"/>
    <col min="71" max="71" width="9.140625" hidden="1" customWidth="1"/>
    <col min="72" max="72" width="1.7109375" hidden="1" customWidth="1"/>
    <col min="73" max="73" width="11.7109375" hidden="1" customWidth="1"/>
    <col min="74" max="74" width="9.140625" hidden="1" customWidth="1"/>
    <col min="75" max="75" width="1.7109375" hidden="1" customWidth="1"/>
    <col min="76" max="76" width="11.7109375" hidden="1" customWidth="1"/>
    <col min="77" max="77" width="9.140625" hidden="1" customWidth="1"/>
    <col min="78" max="78" width="1.7109375" hidden="1" customWidth="1"/>
    <col min="79" max="79" width="11.7109375" hidden="1" customWidth="1"/>
    <col min="80" max="80" width="9.140625" hidden="1" customWidth="1"/>
    <col min="81" max="81" width="1.7109375" hidden="1" customWidth="1"/>
    <col min="82" max="82" width="11.7109375" hidden="1" customWidth="1"/>
    <col min="83" max="83" width="9.140625" hidden="1" customWidth="1"/>
    <col min="84" max="84" width="1.7109375" hidden="1" customWidth="1"/>
    <col min="85" max="85" width="11.7109375" hidden="1" customWidth="1"/>
    <col min="86" max="86" width="9.140625" hidden="1" customWidth="1"/>
    <col min="87" max="87" width="1.7109375" hidden="1" customWidth="1"/>
    <col min="88" max="88" width="11.7109375" hidden="1" customWidth="1"/>
    <col min="89" max="89" width="9.140625" hidden="1" customWidth="1"/>
    <col min="90" max="90" width="1.7109375" hidden="1" customWidth="1"/>
    <col min="91" max="91" width="11.7109375" hidden="1" customWidth="1"/>
    <col min="92" max="92" width="9.140625" hidden="1" customWidth="1"/>
    <col min="93" max="93" width="1.7109375" hidden="1" customWidth="1"/>
    <col min="94" max="94" width="11.7109375" hidden="1" customWidth="1"/>
    <col min="95" max="95" width="9.140625" hidden="1" customWidth="1"/>
    <col min="96" max="96" width="1.7109375" hidden="1" customWidth="1"/>
    <col min="97" max="97" width="11.7109375" hidden="1" customWidth="1"/>
    <col min="98" max="98" width="9.140625" hidden="1" customWidth="1"/>
    <col min="99" max="99" width="1.7109375" hidden="1" customWidth="1"/>
    <col min="100" max="100" width="11.7109375" hidden="1" customWidth="1"/>
    <col min="101" max="101" width="9.140625" hidden="1" customWidth="1"/>
    <col min="102" max="103" width="0" hidden="1" customWidth="1"/>
  </cols>
  <sheetData>
    <row r="1" spans="2:100" ht="24.95" customHeight="1" x14ac:dyDescent="0.25">
      <c r="B1" s="214" t="s">
        <v>15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6"/>
    </row>
    <row r="2" spans="2:100" ht="24.95" customHeight="1" thickBot="1" x14ac:dyDescent="0.3">
      <c r="B2" s="217" t="s">
        <v>18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9"/>
    </row>
    <row r="3" spans="2:100" s="23" customFormat="1" ht="24.95" customHeight="1" x14ac:dyDescent="0.2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2:100" ht="15.75" thickBot="1" x14ac:dyDescent="0.3">
      <c r="BC4" s="95"/>
      <c r="BF4" s="95"/>
      <c r="BI4" s="95"/>
      <c r="BL4" s="95"/>
      <c r="BO4" s="95"/>
      <c r="BR4" s="95"/>
      <c r="BU4" s="95"/>
      <c r="BX4" s="95"/>
      <c r="CA4" s="95"/>
      <c r="CD4" s="95"/>
      <c r="CJ4" s="95"/>
    </row>
    <row r="5" spans="2:100" ht="16.5" thickBot="1" x14ac:dyDescent="0.3">
      <c r="G5" s="5">
        <v>2026</v>
      </c>
      <c r="J5" s="5">
        <v>2027</v>
      </c>
      <c r="M5" s="5">
        <v>2028</v>
      </c>
      <c r="P5" s="5">
        <v>2029</v>
      </c>
      <c r="S5" s="5">
        <v>2030</v>
      </c>
      <c r="V5" s="5">
        <v>2031</v>
      </c>
      <c r="Y5" s="5">
        <v>2032</v>
      </c>
      <c r="AB5" s="5">
        <v>2033</v>
      </c>
      <c r="AE5" s="5">
        <v>2034</v>
      </c>
      <c r="AH5" s="5">
        <v>2035</v>
      </c>
      <c r="AK5" s="5">
        <v>2036</v>
      </c>
      <c r="AN5" s="5">
        <v>2037</v>
      </c>
      <c r="AQ5" s="5">
        <v>2038</v>
      </c>
      <c r="AT5" s="5">
        <v>2039</v>
      </c>
      <c r="AW5" s="5">
        <v>2040</v>
      </c>
      <c r="AZ5" s="5">
        <v>2041</v>
      </c>
      <c r="BC5" s="5">
        <v>2042</v>
      </c>
      <c r="BF5" s="5">
        <v>2043</v>
      </c>
      <c r="BI5" s="5">
        <v>2044</v>
      </c>
      <c r="BL5" s="5">
        <v>2045</v>
      </c>
      <c r="BO5" s="5">
        <v>2046</v>
      </c>
      <c r="BR5" s="5">
        <v>2047</v>
      </c>
      <c r="BU5" s="5">
        <v>2048</v>
      </c>
      <c r="BX5" s="5">
        <v>2049</v>
      </c>
      <c r="CA5" s="5">
        <v>2050</v>
      </c>
      <c r="CD5" s="5">
        <v>2051</v>
      </c>
      <c r="CG5" s="5">
        <v>2052</v>
      </c>
      <c r="CJ5" s="5">
        <v>2053</v>
      </c>
      <c r="CM5" s="5">
        <v>2054</v>
      </c>
      <c r="CP5" s="5">
        <v>2055</v>
      </c>
      <c r="CS5" s="5">
        <v>2056</v>
      </c>
      <c r="CV5" s="5">
        <v>2057</v>
      </c>
    </row>
    <row r="6" spans="2:100" hidden="1" x14ac:dyDescent="0.25">
      <c r="B6" s="197" t="s">
        <v>11</v>
      </c>
      <c r="C6" s="198"/>
      <c r="D6" s="198"/>
      <c r="E6" s="199"/>
      <c r="G6" s="89">
        <v>2.7304386758203263</v>
      </c>
      <c r="J6" s="89">
        <v>2.7501518969720142</v>
      </c>
      <c r="K6" s="15"/>
      <c r="L6" s="15"/>
      <c r="M6" s="89">
        <v>2.7700074436377733</v>
      </c>
      <c r="N6" s="15"/>
      <c r="O6" s="15"/>
      <c r="P6" s="89">
        <v>2.7900063433793494</v>
      </c>
      <c r="R6" s="15"/>
      <c r="S6" s="89">
        <v>2.8101496311772798</v>
      </c>
      <c r="U6" s="15"/>
      <c r="V6" s="89">
        <v>2.8304383494844538</v>
      </c>
      <c r="X6" s="15"/>
      <c r="Y6" s="89">
        <v>2.8508735482800618</v>
      </c>
      <c r="AA6" s="15"/>
      <c r="AB6" s="89">
        <v>2.8714562851239345</v>
      </c>
      <c r="AD6" s="15"/>
      <c r="AE6" s="89">
        <v>2.8921876252112724</v>
      </c>
      <c r="AG6" s="15"/>
      <c r="AH6" s="89">
        <v>2.9130686414277731</v>
      </c>
      <c r="AJ6" s="15"/>
      <c r="AK6" s="89">
        <v>2.9341004144051537</v>
      </c>
      <c r="AM6" s="15"/>
      <c r="AN6" s="89">
        <v>2.9552840325770764</v>
      </c>
      <c r="AP6" s="15"/>
      <c r="AQ6" s="89">
        <v>2.9766205922354767</v>
      </c>
      <c r="AS6" s="15"/>
      <c r="AT6" s="89">
        <v>2.9981111975872987</v>
      </c>
      <c r="AV6" s="15"/>
      <c r="AW6" s="89">
        <v>3.0197569608116397</v>
      </c>
      <c r="AY6" s="15"/>
      <c r="AZ6" s="89">
        <v>3.041559002117308</v>
      </c>
      <c r="BB6" s="15"/>
      <c r="BC6" s="89">
        <v>3.063518449800795</v>
      </c>
      <c r="BE6" s="15"/>
      <c r="BF6" s="89">
        <v>3.085636440304667</v>
      </c>
      <c r="BH6" s="15"/>
      <c r="BI6" s="89">
        <v>3.107914118276379</v>
      </c>
      <c r="BK6" s="15"/>
      <c r="BL6" s="89">
        <v>3.130352636627511</v>
      </c>
      <c r="BN6" s="15"/>
      <c r="BO6" s="89">
        <v>3.1529531565934348</v>
      </c>
      <c r="BQ6" s="15"/>
      <c r="BR6" s="89">
        <v>3.1757168477934083</v>
      </c>
      <c r="BT6" s="15"/>
      <c r="BU6" s="89">
        <v>3.1986448882911076</v>
      </c>
      <c r="BW6" s="15"/>
      <c r="BX6" s="89">
        <v>3.221738464655592</v>
      </c>
      <c r="BZ6" s="15"/>
      <c r="CA6" s="89">
        <v>3.2449987720227127</v>
      </c>
      <c r="CC6" s="15"/>
      <c r="CD6" s="89">
        <v>3.2684270141569627</v>
      </c>
      <c r="CF6" s="15"/>
      <c r="CG6" s="89">
        <v>3.2920244035137736</v>
      </c>
      <c r="CI6" s="15"/>
      <c r="CJ6" s="89">
        <v>3.3157921613022627</v>
      </c>
      <c r="CL6" s="15"/>
      <c r="CM6" s="89">
        <v>3.339731517548433</v>
      </c>
      <c r="CO6" s="15"/>
      <c r="CP6" s="89">
        <v>3.3638437111588297</v>
      </c>
      <c r="CR6" s="15"/>
      <c r="CS6" s="89">
        <v>3.3881299899846544</v>
      </c>
      <c r="CU6" s="15"/>
      <c r="CV6" s="89">
        <v>3.4125916108863459</v>
      </c>
    </row>
    <row r="7" spans="2:100" hidden="1" x14ac:dyDescent="0.25">
      <c r="B7" s="200" t="s">
        <v>12</v>
      </c>
      <c r="C7" s="201"/>
      <c r="D7" s="201"/>
      <c r="E7" s="202"/>
      <c r="G7" s="90">
        <v>5.2754722848769671</v>
      </c>
      <c r="J7" s="90">
        <v>5.3135601396793222</v>
      </c>
      <c r="K7" s="15"/>
      <c r="L7" s="15"/>
      <c r="M7" s="90">
        <v>5.3519229811757798</v>
      </c>
      <c r="N7" s="15"/>
      <c r="O7" s="15"/>
      <c r="P7" s="90">
        <v>5.3905627947152732</v>
      </c>
      <c r="R7" s="15"/>
      <c r="S7" s="90">
        <v>5.4294815799805596</v>
      </c>
      <c r="U7" s="15"/>
      <c r="V7" s="90">
        <v>5.4686813510917034</v>
      </c>
      <c r="X7" s="15"/>
      <c r="Y7" s="90">
        <v>5.5081641367103158</v>
      </c>
      <c r="AA7" s="15"/>
      <c r="AB7" s="90">
        <v>5.5479319801445373</v>
      </c>
      <c r="AD7" s="15"/>
      <c r="AE7" s="90">
        <v>5.587986939454785</v>
      </c>
      <c r="AG7" s="15"/>
      <c r="AH7" s="90">
        <v>5.6283310875602615</v>
      </c>
      <c r="AJ7" s="15"/>
      <c r="AK7" s="90">
        <v>5.6689665123462296</v>
      </c>
      <c r="AM7" s="15"/>
      <c r="AN7" s="90">
        <v>5.7098953167720676</v>
      </c>
      <c r="AP7" s="15"/>
      <c r="AQ7" s="90">
        <v>5.7511196189800993</v>
      </c>
      <c r="AS7" s="15"/>
      <c r="AT7" s="90">
        <v>5.7926415524052128</v>
      </c>
      <c r="AV7" s="15"/>
      <c r="AW7" s="90">
        <v>5.8344632658852689</v>
      </c>
      <c r="AY7" s="15"/>
      <c r="AZ7" s="90">
        <v>5.8765869237723081</v>
      </c>
      <c r="BB7" s="15"/>
      <c r="BC7" s="90">
        <v>5.9190147060445604</v>
      </c>
      <c r="BE7" s="15"/>
      <c r="BF7" s="90">
        <v>5.9617488084192614</v>
      </c>
      <c r="BH7" s="15"/>
      <c r="BI7" s="90">
        <v>6.0047914424662876</v>
      </c>
      <c r="BK7" s="15"/>
      <c r="BL7" s="90">
        <v>6.0481448357226064</v>
      </c>
      <c r="BN7" s="15"/>
      <c r="BO7" s="90">
        <v>6.091811231807557</v>
      </c>
      <c r="BQ7" s="15"/>
      <c r="BR7" s="90">
        <v>6.135792890538962</v>
      </c>
      <c r="BT7" s="15"/>
      <c r="BU7" s="90">
        <v>6.1800920880500758</v>
      </c>
      <c r="BW7" s="15"/>
      <c r="BX7" s="90">
        <v>6.2247111169073808</v>
      </c>
      <c r="BZ7" s="15"/>
      <c r="CA7" s="90">
        <v>6.2696522862292294</v>
      </c>
      <c r="CC7" s="15"/>
      <c r="CD7" s="90">
        <v>6.3149179218053479</v>
      </c>
      <c r="CF7" s="15"/>
      <c r="CG7" s="90">
        <v>6.3605103662171985</v>
      </c>
      <c r="CI7" s="15"/>
      <c r="CJ7" s="90">
        <v>6.4064319789592137</v>
      </c>
      <c r="CL7" s="15"/>
      <c r="CM7" s="90">
        <v>6.4526851365609037</v>
      </c>
      <c r="CO7" s="15"/>
      <c r="CP7" s="90">
        <v>6.4992722327098464</v>
      </c>
      <c r="CR7" s="15"/>
      <c r="CS7" s="90">
        <v>6.5461956783755655</v>
      </c>
      <c r="CU7" s="15"/>
      <c r="CV7" s="90">
        <v>6.5934579019343023</v>
      </c>
    </row>
    <row r="8" spans="2:100" hidden="1" x14ac:dyDescent="0.25">
      <c r="B8" s="200" t="s">
        <v>13</v>
      </c>
      <c r="C8" s="201"/>
      <c r="D8" s="201"/>
      <c r="E8" s="202"/>
      <c r="G8" s="20">
        <v>75134.52</v>
      </c>
      <c r="J8" s="20">
        <v>75134.52</v>
      </c>
      <c r="K8" s="15"/>
      <c r="L8" s="15"/>
      <c r="M8" s="40">
        <v>75340.368000000002</v>
      </c>
      <c r="N8" s="15"/>
      <c r="O8" s="15"/>
      <c r="P8" s="20">
        <v>75134.52</v>
      </c>
      <c r="R8" s="15"/>
      <c r="S8" s="20">
        <v>75134.52</v>
      </c>
      <c r="U8" s="15"/>
      <c r="V8" s="20">
        <v>75134.52</v>
      </c>
      <c r="X8" s="15"/>
      <c r="Y8" s="40">
        <v>75340.368000000002</v>
      </c>
      <c r="AA8" s="15"/>
      <c r="AB8" s="20">
        <v>75134.52</v>
      </c>
      <c r="AD8" s="15"/>
      <c r="AE8" s="20">
        <v>75134.52</v>
      </c>
      <c r="AG8" s="15"/>
      <c r="AH8" s="20">
        <v>75134.52</v>
      </c>
      <c r="AJ8" s="15"/>
      <c r="AK8" s="40">
        <v>75340.368000000002</v>
      </c>
      <c r="AM8" s="15"/>
      <c r="AN8" s="20">
        <v>75134.52</v>
      </c>
      <c r="AP8" s="15"/>
      <c r="AQ8" s="20">
        <v>75134.52</v>
      </c>
      <c r="AS8" s="15"/>
      <c r="AT8" s="20">
        <v>75134.52</v>
      </c>
      <c r="AV8" s="15"/>
      <c r="AW8" s="40">
        <v>75340.368000000002</v>
      </c>
      <c r="AY8" s="15"/>
      <c r="AZ8" s="20">
        <v>75134.52</v>
      </c>
      <c r="BB8" s="15"/>
      <c r="BC8" s="20">
        <v>75134.52</v>
      </c>
      <c r="BE8" s="15"/>
      <c r="BF8" s="20">
        <v>75134.52</v>
      </c>
      <c r="BH8" s="15"/>
      <c r="BI8" s="40">
        <v>75340.368000000002</v>
      </c>
      <c r="BK8" s="15"/>
      <c r="BL8" s="20">
        <v>75134.52</v>
      </c>
      <c r="BN8" s="15"/>
      <c r="BO8" s="20">
        <v>75134.52</v>
      </c>
      <c r="BQ8" s="15"/>
      <c r="BR8" s="20">
        <v>75134.52</v>
      </c>
      <c r="BT8" s="15"/>
      <c r="BU8" s="40">
        <v>75340.368000000002</v>
      </c>
      <c r="BW8" s="15"/>
      <c r="BX8" s="20">
        <v>75134.52</v>
      </c>
      <c r="BZ8" s="15"/>
      <c r="CA8" s="20">
        <v>75134.52</v>
      </c>
      <c r="CC8" s="15"/>
      <c r="CD8" s="20">
        <v>75134.52</v>
      </c>
      <c r="CF8" s="15"/>
      <c r="CG8" s="40">
        <v>75340.368000000002</v>
      </c>
      <c r="CI8" s="15"/>
      <c r="CJ8" s="20">
        <v>75134.52</v>
      </c>
      <c r="CL8" s="15"/>
      <c r="CM8" s="20">
        <v>75134.52</v>
      </c>
      <c r="CO8" s="15"/>
      <c r="CP8" s="20">
        <v>75134.52</v>
      </c>
      <c r="CR8" s="15"/>
      <c r="CS8" s="40">
        <v>75340.368000000002</v>
      </c>
      <c r="CU8" s="15"/>
      <c r="CV8" s="20">
        <v>75134.52</v>
      </c>
    </row>
    <row r="9" spans="2:100" ht="15.75" thickBot="1" x14ac:dyDescent="0.3">
      <c r="B9" s="186" t="s">
        <v>14</v>
      </c>
      <c r="C9" s="187"/>
      <c r="D9" s="187"/>
      <c r="E9" s="188"/>
      <c r="G9" s="20">
        <v>12135</v>
      </c>
      <c r="J9" s="20">
        <v>12135</v>
      </c>
      <c r="K9" s="15"/>
      <c r="L9" s="15"/>
      <c r="M9" s="20">
        <v>12135</v>
      </c>
      <c r="N9" s="15"/>
      <c r="O9" s="15"/>
      <c r="P9" s="20">
        <v>12135</v>
      </c>
      <c r="R9" s="15"/>
      <c r="S9" s="20">
        <v>12135</v>
      </c>
      <c r="U9" s="15"/>
      <c r="V9" s="20">
        <v>12135</v>
      </c>
      <c r="X9" s="15"/>
      <c r="Y9" s="20">
        <v>12135</v>
      </c>
      <c r="AA9" s="15"/>
      <c r="AB9" s="20">
        <v>12135</v>
      </c>
      <c r="AD9" s="15"/>
      <c r="AE9" s="20">
        <v>12135</v>
      </c>
      <c r="AG9" s="15"/>
      <c r="AH9" s="20">
        <v>12135</v>
      </c>
      <c r="AJ9" s="15"/>
      <c r="AK9" s="20">
        <v>12135</v>
      </c>
      <c r="AM9" s="15"/>
      <c r="AN9" s="20">
        <v>12135</v>
      </c>
      <c r="AP9" s="15"/>
      <c r="AQ9" s="128">
        <f>+'Nuevas Inst.'!B24</f>
        <v>12215</v>
      </c>
      <c r="AS9" s="15"/>
      <c r="AT9" s="128">
        <f>+'Nuevas Inst.'!B25</f>
        <v>12295</v>
      </c>
      <c r="AV9" s="15"/>
      <c r="AW9" s="128">
        <f>+'Nuevas Inst.'!B26</f>
        <v>12375</v>
      </c>
      <c r="AY9" s="15"/>
      <c r="AZ9" s="129">
        <f>+'Nuevas Inst.'!B27</f>
        <v>12455</v>
      </c>
      <c r="BA9" s="91"/>
      <c r="BB9" s="92"/>
      <c r="BC9" s="129">
        <f>+'Nuevas Inst.'!B28</f>
        <v>12535</v>
      </c>
      <c r="BD9" s="91"/>
      <c r="BE9" s="92"/>
      <c r="BF9" s="129">
        <f>+'Nuevas Inst.'!B29</f>
        <v>12615</v>
      </c>
      <c r="BG9" s="91"/>
      <c r="BH9" s="92"/>
      <c r="BI9" s="129">
        <f>+'Nuevas Inst.'!B30</f>
        <v>12695</v>
      </c>
      <c r="BJ9" s="91"/>
      <c r="BK9" s="92"/>
      <c r="BL9" s="129">
        <f>+'Nuevas Inst.'!B31</f>
        <v>12775</v>
      </c>
      <c r="BM9" s="91"/>
      <c r="BN9" s="92"/>
      <c r="BO9" s="129">
        <f>+'Nuevas Inst.'!B32</f>
        <v>12855</v>
      </c>
      <c r="BP9" s="91"/>
      <c r="BQ9" s="92"/>
      <c r="BR9" s="129">
        <f>+'Nuevas Inst.'!B33</f>
        <v>12935</v>
      </c>
      <c r="BS9" s="91"/>
      <c r="BT9" s="92"/>
      <c r="BU9" s="94">
        <f>+BR9</f>
        <v>12935</v>
      </c>
      <c r="BV9" s="91"/>
      <c r="BW9" s="92"/>
      <c r="BX9" s="94">
        <f>+BR9</f>
        <v>12935</v>
      </c>
      <c r="BY9" s="91"/>
      <c r="BZ9" s="92"/>
      <c r="CA9" s="94">
        <f>+BR9</f>
        <v>12935</v>
      </c>
      <c r="CC9" s="15"/>
      <c r="CD9" s="94">
        <f>+BR9</f>
        <v>12935</v>
      </c>
      <c r="CF9" s="15"/>
      <c r="CG9" s="20">
        <f>+BR9</f>
        <v>12935</v>
      </c>
      <c r="CI9" s="15"/>
      <c r="CJ9" s="20">
        <f>+BR9</f>
        <v>12935</v>
      </c>
      <c r="CL9" s="15"/>
      <c r="CM9" s="20">
        <f>+BR9</f>
        <v>12935</v>
      </c>
      <c r="CO9" s="15"/>
      <c r="CP9" s="20">
        <f>+BR9</f>
        <v>12935</v>
      </c>
      <c r="CR9" s="15"/>
      <c r="CS9" s="20">
        <f>+BR9</f>
        <v>12935</v>
      </c>
      <c r="CU9" s="15"/>
      <c r="CV9" s="20">
        <f>+BR9</f>
        <v>12935</v>
      </c>
    </row>
    <row r="10" spans="2:100" ht="15.75" hidden="1" thickBot="1" x14ac:dyDescent="0.3">
      <c r="B10" s="186" t="s">
        <v>17</v>
      </c>
      <c r="C10" s="187"/>
      <c r="D10" s="187"/>
      <c r="E10" s="188"/>
      <c r="G10" s="19">
        <v>11670</v>
      </c>
      <c r="J10" s="19">
        <v>11670</v>
      </c>
      <c r="K10" s="15"/>
      <c r="L10" s="15"/>
      <c r="M10" s="19">
        <v>11670</v>
      </c>
      <c r="N10" s="15"/>
      <c r="O10" s="15"/>
      <c r="P10" s="19">
        <v>11670</v>
      </c>
      <c r="R10" s="15"/>
      <c r="S10" s="19">
        <v>11670</v>
      </c>
      <c r="U10" s="15"/>
      <c r="V10" s="19">
        <v>11670</v>
      </c>
      <c r="X10" s="15"/>
      <c r="Y10" s="19">
        <v>11670</v>
      </c>
      <c r="AA10" s="15"/>
      <c r="AB10" s="19">
        <v>11670</v>
      </c>
      <c r="AD10" s="15"/>
      <c r="AE10" s="19">
        <v>11670</v>
      </c>
      <c r="AG10" s="15"/>
      <c r="AH10" s="19">
        <v>11670</v>
      </c>
      <c r="AJ10" s="15"/>
      <c r="AK10" s="19">
        <v>11670</v>
      </c>
      <c r="AM10" s="15"/>
      <c r="AN10" s="19">
        <v>11670</v>
      </c>
      <c r="AP10" s="15"/>
      <c r="AQ10" s="19">
        <v>11670</v>
      </c>
      <c r="AS10" s="15"/>
      <c r="AT10" s="19">
        <v>11670</v>
      </c>
      <c r="AV10" s="15"/>
      <c r="AW10" s="19">
        <v>11670</v>
      </c>
      <c r="AY10" s="15"/>
      <c r="AZ10" s="19">
        <v>11670</v>
      </c>
      <c r="BB10" s="15"/>
      <c r="BC10" s="19">
        <v>11670</v>
      </c>
      <c r="BE10" s="15"/>
      <c r="BF10" s="19">
        <v>11670</v>
      </c>
      <c r="BH10" s="15"/>
      <c r="BI10" s="19">
        <v>11670</v>
      </c>
      <c r="BK10" s="15"/>
      <c r="BL10" s="19">
        <v>11670</v>
      </c>
      <c r="BN10" s="15"/>
      <c r="BO10" s="19">
        <v>11670</v>
      </c>
      <c r="BQ10" s="15"/>
      <c r="BR10" s="19">
        <v>11670</v>
      </c>
      <c r="BT10" s="15"/>
      <c r="BU10" s="19">
        <v>11670</v>
      </c>
      <c r="BW10" s="15"/>
      <c r="BX10" s="19">
        <v>11670</v>
      </c>
      <c r="BZ10" s="15"/>
      <c r="CA10" s="19">
        <v>11670</v>
      </c>
      <c r="CC10" s="15"/>
      <c r="CD10" s="19">
        <v>11670</v>
      </c>
      <c r="CF10" s="15"/>
      <c r="CG10" s="19">
        <v>11670</v>
      </c>
      <c r="CI10" s="15"/>
      <c r="CJ10" s="19">
        <v>11670</v>
      </c>
      <c r="CL10" s="15"/>
      <c r="CM10" s="19">
        <v>11670</v>
      </c>
      <c r="CO10" s="15"/>
      <c r="CP10" s="19">
        <v>11670</v>
      </c>
      <c r="CR10" s="15"/>
      <c r="CS10" s="19">
        <v>11670</v>
      </c>
      <c r="CU10" s="15"/>
      <c r="CV10" s="19">
        <v>11670</v>
      </c>
    </row>
    <row r="11" spans="2:100" ht="15.75" thickBot="1" x14ac:dyDescent="0.3">
      <c r="B11" s="22"/>
      <c r="C11" s="22"/>
      <c r="D11" s="22"/>
      <c r="E11" s="22"/>
      <c r="J11" s="25"/>
      <c r="K11" s="15"/>
      <c r="L11" s="15"/>
      <c r="M11" s="25"/>
      <c r="N11" s="15"/>
      <c r="O11" s="15"/>
      <c r="P11" s="25"/>
      <c r="R11" s="15"/>
      <c r="S11" s="25"/>
      <c r="U11" s="15"/>
      <c r="V11" s="25"/>
      <c r="X11" s="15"/>
      <c r="Y11" s="25"/>
      <c r="AA11" s="15"/>
      <c r="AB11" s="25"/>
      <c r="AD11" s="15"/>
      <c r="AE11" s="25"/>
      <c r="AG11" s="15"/>
      <c r="AH11" s="25"/>
      <c r="AJ11" s="15"/>
      <c r="AK11" s="25"/>
      <c r="AM11" s="15"/>
      <c r="AN11" s="25"/>
      <c r="AP11" s="15"/>
      <c r="AQ11" s="25"/>
      <c r="AS11" s="15"/>
      <c r="AT11" s="25"/>
      <c r="AV11" s="15"/>
      <c r="AW11" s="25"/>
      <c r="AY11" s="15"/>
      <c r="AZ11" s="25"/>
      <c r="BB11" s="15"/>
      <c r="BC11" s="25"/>
      <c r="BE11" s="15"/>
      <c r="BF11" s="25"/>
      <c r="BH11" s="15"/>
      <c r="BI11" s="25"/>
      <c r="BK11" s="15"/>
      <c r="BL11" s="25"/>
      <c r="BN11" s="15"/>
      <c r="BO11" s="25"/>
      <c r="BQ11" s="15"/>
      <c r="BR11" s="25"/>
      <c r="BT11" s="15"/>
      <c r="BU11" s="25"/>
      <c r="BW11" s="15"/>
      <c r="BX11" s="25"/>
      <c r="BZ11" s="15"/>
      <c r="CA11" s="25"/>
      <c r="CC11" s="15"/>
      <c r="CD11" s="25"/>
      <c r="CF11" s="15"/>
      <c r="CG11" s="25"/>
      <c r="CI11" s="15"/>
      <c r="CJ11" s="25"/>
      <c r="CL11" s="15"/>
      <c r="CM11" s="25"/>
      <c r="CO11" s="15"/>
      <c r="CP11" s="25"/>
      <c r="CR11" s="15"/>
      <c r="CS11" s="25"/>
      <c r="CU11" s="15"/>
      <c r="CV11" s="25"/>
    </row>
    <row r="12" spans="2:100" ht="16.5" thickBot="1" x14ac:dyDescent="0.3">
      <c r="G12" s="102"/>
      <c r="J12" s="5" t="s">
        <v>10</v>
      </c>
      <c r="K12" s="15"/>
      <c r="L12" s="15"/>
      <c r="M12" s="5" t="s">
        <v>10</v>
      </c>
      <c r="N12" s="15"/>
      <c r="O12" s="15"/>
      <c r="P12" s="5" t="s">
        <v>10</v>
      </c>
      <c r="R12" s="15"/>
      <c r="S12" s="5" t="s">
        <v>10</v>
      </c>
      <c r="U12" s="15"/>
      <c r="V12" s="5" t="s">
        <v>10</v>
      </c>
      <c r="X12" s="15"/>
      <c r="Y12" s="5" t="s">
        <v>10</v>
      </c>
      <c r="AA12" s="15"/>
      <c r="AB12" s="5" t="s">
        <v>10</v>
      </c>
      <c r="AD12" s="15"/>
      <c r="AE12" s="5" t="s">
        <v>10</v>
      </c>
      <c r="AG12" s="15"/>
      <c r="AH12" s="5" t="s">
        <v>10</v>
      </c>
      <c r="AJ12" s="15"/>
      <c r="AK12" s="5" t="s">
        <v>10</v>
      </c>
      <c r="AM12" s="15"/>
      <c r="AN12" s="5" t="s">
        <v>10</v>
      </c>
      <c r="AP12" s="15"/>
      <c r="AQ12" s="5" t="s">
        <v>10</v>
      </c>
      <c r="AS12" s="15"/>
      <c r="AT12" s="5" t="s">
        <v>10</v>
      </c>
      <c r="AV12" s="15"/>
      <c r="AW12" s="5" t="s">
        <v>10</v>
      </c>
      <c r="AY12" s="15"/>
      <c r="AZ12" s="5" t="s">
        <v>10</v>
      </c>
      <c r="BB12" s="15"/>
      <c r="BC12" s="5" t="s">
        <v>10</v>
      </c>
      <c r="BE12" s="15"/>
      <c r="BF12" s="5" t="s">
        <v>10</v>
      </c>
      <c r="BH12" s="15"/>
      <c r="BI12" s="5" t="s">
        <v>10</v>
      </c>
      <c r="BK12" s="15"/>
      <c r="BL12" s="5" t="s">
        <v>10</v>
      </c>
      <c r="BN12" s="15"/>
      <c r="BO12" s="5" t="s">
        <v>10</v>
      </c>
      <c r="BQ12" s="15"/>
      <c r="BR12" s="5" t="s">
        <v>10</v>
      </c>
      <c r="BT12" s="15"/>
      <c r="BU12" s="5" t="s">
        <v>10</v>
      </c>
      <c r="BW12" s="15"/>
      <c r="BX12" s="5" t="s">
        <v>10</v>
      </c>
      <c r="BZ12" s="15"/>
      <c r="CA12" s="5" t="s">
        <v>10</v>
      </c>
      <c r="CC12" s="15"/>
      <c r="CD12" s="5" t="s">
        <v>10</v>
      </c>
      <c r="CF12" s="15"/>
      <c r="CG12" s="5" t="s">
        <v>10</v>
      </c>
      <c r="CI12" s="15"/>
      <c r="CJ12" s="5" t="s">
        <v>10</v>
      </c>
      <c r="CL12" s="15"/>
      <c r="CM12" s="5" t="s">
        <v>10</v>
      </c>
      <c r="CO12" s="15"/>
      <c r="CP12" s="5" t="s">
        <v>10</v>
      </c>
      <c r="CR12" s="15"/>
      <c r="CS12" s="5" t="s">
        <v>10</v>
      </c>
      <c r="CU12" s="15"/>
      <c r="CV12" s="5" t="s">
        <v>10</v>
      </c>
    </row>
    <row r="13" spans="2:100" ht="16.5" thickBot="1" x14ac:dyDescent="0.3">
      <c r="G13" s="57"/>
      <c r="J13" s="21">
        <v>4</v>
      </c>
      <c r="K13" s="15"/>
      <c r="L13" s="15"/>
      <c r="M13" s="21">
        <f>+J13</f>
        <v>4</v>
      </c>
      <c r="N13" s="15"/>
      <c r="O13" s="15"/>
      <c r="P13" s="21">
        <f>+J13</f>
        <v>4</v>
      </c>
      <c r="R13" s="15"/>
      <c r="S13" s="21">
        <v>4</v>
      </c>
      <c r="U13" s="15"/>
      <c r="V13" s="21">
        <f>+S13</f>
        <v>4</v>
      </c>
      <c r="X13" s="15"/>
      <c r="Y13" s="21">
        <f>+S13</f>
        <v>4</v>
      </c>
      <c r="AA13" s="15"/>
      <c r="AB13" s="21">
        <f>+S13</f>
        <v>4</v>
      </c>
      <c r="AD13" s="15"/>
      <c r="AE13" s="21">
        <f>+S13</f>
        <v>4</v>
      </c>
      <c r="AG13" s="15"/>
      <c r="AH13" s="21">
        <f>+AE13</f>
        <v>4</v>
      </c>
      <c r="AJ13" s="15"/>
      <c r="AK13" s="21">
        <f>+AE13</f>
        <v>4</v>
      </c>
      <c r="AM13" s="15"/>
      <c r="AN13" s="21">
        <f>+AE13</f>
        <v>4</v>
      </c>
      <c r="AP13" s="15"/>
      <c r="AQ13" s="21">
        <f>+AE13</f>
        <v>4</v>
      </c>
      <c r="AS13" s="15"/>
      <c r="AT13" s="21">
        <f>+AE13</f>
        <v>4</v>
      </c>
      <c r="AV13" s="15"/>
      <c r="AW13" s="21">
        <f>+AE13</f>
        <v>4</v>
      </c>
      <c r="AY13" s="15"/>
      <c r="AZ13" s="21">
        <f>+AE13</f>
        <v>4</v>
      </c>
      <c r="BB13" s="15"/>
      <c r="BC13" s="21">
        <f>+AE13</f>
        <v>4</v>
      </c>
      <c r="BE13" s="15"/>
      <c r="BF13" s="21">
        <f>+AE13</f>
        <v>4</v>
      </c>
      <c r="BH13" s="15"/>
      <c r="BI13" s="21">
        <f>+AE13</f>
        <v>4</v>
      </c>
      <c r="BK13" s="15"/>
      <c r="BL13" s="21">
        <f>+AE13</f>
        <v>4</v>
      </c>
      <c r="BN13" s="15"/>
      <c r="BO13" s="21">
        <f>+AE13</f>
        <v>4</v>
      </c>
      <c r="BQ13" s="15"/>
      <c r="BR13" s="21">
        <f>+AE13</f>
        <v>4</v>
      </c>
      <c r="BT13" s="15"/>
      <c r="BU13" s="21">
        <f>+AE13</f>
        <v>4</v>
      </c>
      <c r="BW13" s="15"/>
      <c r="BX13" s="21">
        <f>+AE13</f>
        <v>4</v>
      </c>
      <c r="BZ13" s="15"/>
      <c r="CA13" s="21">
        <f>+AE13</f>
        <v>4</v>
      </c>
      <c r="CC13" s="15"/>
      <c r="CD13" s="21">
        <f>+AE13</f>
        <v>4</v>
      </c>
      <c r="CF13" s="15"/>
      <c r="CG13" s="21">
        <f>+AE13</f>
        <v>4</v>
      </c>
      <c r="CI13" s="15"/>
      <c r="CJ13" s="21">
        <f>+AE13</f>
        <v>4</v>
      </c>
      <c r="CL13" s="15"/>
      <c r="CM13" s="21">
        <f>+AE13</f>
        <v>4</v>
      </c>
      <c r="CO13" s="15"/>
      <c r="CP13" s="21">
        <f>+AE13</f>
        <v>4</v>
      </c>
      <c r="CR13" s="15"/>
      <c r="CS13" s="21">
        <f>+AE13</f>
        <v>4</v>
      </c>
      <c r="CU13" s="15"/>
      <c r="CV13" s="21">
        <f>+AE13</f>
        <v>4</v>
      </c>
    </row>
    <row r="14" spans="2:100" ht="9.9499999999999993" customHeight="1" thickBot="1" x14ac:dyDescent="0.3">
      <c r="G14" s="57"/>
      <c r="J14" s="57"/>
      <c r="K14" s="15"/>
      <c r="L14" s="15"/>
      <c r="M14" s="57"/>
      <c r="N14" s="15"/>
      <c r="O14" s="15"/>
      <c r="P14" s="57"/>
      <c r="R14" s="15"/>
      <c r="S14" s="57"/>
      <c r="U14" s="15"/>
      <c r="V14" s="57"/>
      <c r="X14" s="15"/>
      <c r="Y14" s="57"/>
      <c r="AA14" s="15"/>
      <c r="AB14" s="57"/>
      <c r="AD14" s="15"/>
      <c r="AE14" s="57"/>
      <c r="AG14" s="15"/>
      <c r="AH14" s="57"/>
      <c r="AJ14" s="15"/>
      <c r="AK14" s="57"/>
      <c r="AM14" s="15"/>
      <c r="AN14" s="57"/>
      <c r="AP14" s="15"/>
      <c r="AQ14" s="57"/>
      <c r="AS14" s="15"/>
      <c r="AT14" s="57"/>
      <c r="AV14" s="15"/>
      <c r="AW14" s="57"/>
      <c r="AY14" s="15"/>
      <c r="AZ14" s="57"/>
      <c r="BB14" s="15"/>
      <c r="BC14" s="57"/>
      <c r="BE14" s="15"/>
      <c r="BF14" s="57"/>
      <c r="BH14" s="15"/>
      <c r="BI14" s="57"/>
      <c r="BK14" s="15"/>
      <c r="BL14" s="57"/>
      <c r="BN14" s="15"/>
      <c r="BO14" s="57"/>
      <c r="BQ14" s="15"/>
      <c r="BR14" s="57"/>
      <c r="BT14" s="15"/>
      <c r="BU14" s="57"/>
      <c r="BW14" s="15"/>
      <c r="BX14" s="57"/>
      <c r="BZ14" s="15"/>
      <c r="CA14" s="57"/>
      <c r="CC14" s="15"/>
      <c r="CD14" s="57"/>
      <c r="CF14" s="15"/>
      <c r="CG14" s="57"/>
      <c r="CI14" s="15"/>
      <c r="CJ14" s="57"/>
      <c r="CL14" s="15"/>
      <c r="CM14" s="57"/>
      <c r="CO14" s="15"/>
      <c r="CP14" s="57"/>
      <c r="CR14" s="15"/>
      <c r="CS14" s="57"/>
      <c r="CU14" s="15"/>
      <c r="CV14" s="57"/>
    </row>
    <row r="15" spans="2:100" ht="16.5" thickBot="1" x14ac:dyDescent="0.3">
      <c r="C15" s="28"/>
      <c r="D15" s="28"/>
      <c r="G15" s="102"/>
      <c r="J15" s="5" t="s">
        <v>27</v>
      </c>
      <c r="K15" s="15"/>
      <c r="L15" s="15"/>
      <c r="M15" s="5" t="s">
        <v>27</v>
      </c>
      <c r="N15" s="15"/>
      <c r="O15" s="15"/>
      <c r="P15" s="5" t="s">
        <v>27</v>
      </c>
      <c r="R15" s="15"/>
      <c r="S15" s="5" t="s">
        <v>27</v>
      </c>
      <c r="U15" s="15"/>
      <c r="V15" s="5" t="s">
        <v>27</v>
      </c>
      <c r="X15" s="15"/>
      <c r="Y15" s="5" t="s">
        <v>27</v>
      </c>
      <c r="AA15" s="15"/>
      <c r="AB15" s="5" t="s">
        <v>27</v>
      </c>
      <c r="AD15" s="15"/>
      <c r="AE15" s="5" t="s">
        <v>27</v>
      </c>
      <c r="AG15" s="15"/>
      <c r="AH15" s="5" t="s">
        <v>27</v>
      </c>
      <c r="AJ15" s="15"/>
      <c r="AK15" s="5" t="s">
        <v>27</v>
      </c>
      <c r="AM15" s="15"/>
      <c r="AN15" s="5" t="s">
        <v>27</v>
      </c>
      <c r="AP15" s="15"/>
      <c r="AQ15" s="5" t="s">
        <v>27</v>
      </c>
      <c r="AS15" s="15"/>
      <c r="AT15" s="5" t="s">
        <v>27</v>
      </c>
      <c r="AV15" s="15"/>
      <c r="AW15" s="5" t="s">
        <v>27</v>
      </c>
      <c r="AY15" s="15"/>
      <c r="AZ15" s="5" t="s">
        <v>27</v>
      </c>
      <c r="BB15" s="15"/>
      <c r="BC15" s="5" t="s">
        <v>27</v>
      </c>
      <c r="BE15" s="15"/>
      <c r="BF15" s="5" t="s">
        <v>27</v>
      </c>
      <c r="BH15" s="15"/>
      <c r="BI15" s="5" t="s">
        <v>27</v>
      </c>
      <c r="BK15" s="15"/>
      <c r="BL15" s="5" t="s">
        <v>27</v>
      </c>
      <c r="BN15" s="15"/>
      <c r="BO15" s="5" t="s">
        <v>27</v>
      </c>
      <c r="BQ15" s="15"/>
      <c r="BR15" s="5" t="s">
        <v>27</v>
      </c>
      <c r="BT15" s="15"/>
      <c r="BU15" s="5" t="s">
        <v>27</v>
      </c>
      <c r="BW15" s="15"/>
      <c r="BX15" s="5" t="s">
        <v>27</v>
      </c>
      <c r="BZ15" s="15"/>
      <c r="CA15" s="5" t="s">
        <v>27</v>
      </c>
      <c r="CC15" s="15"/>
      <c r="CD15" s="5" t="s">
        <v>27</v>
      </c>
      <c r="CF15" s="15"/>
      <c r="CG15" s="5" t="s">
        <v>27</v>
      </c>
      <c r="CI15" s="15"/>
      <c r="CJ15" s="5" t="s">
        <v>27</v>
      </c>
      <c r="CL15" s="15"/>
      <c r="CM15" s="5" t="s">
        <v>27</v>
      </c>
      <c r="CO15" s="15"/>
      <c r="CP15" s="5" t="s">
        <v>27</v>
      </c>
      <c r="CR15" s="15"/>
      <c r="CS15" s="5" t="s">
        <v>27</v>
      </c>
      <c r="CU15" s="15"/>
      <c r="CV15" s="5" t="s">
        <v>27</v>
      </c>
    </row>
    <row r="16" spans="2:100" s="23" customFormat="1" ht="16.5" thickBot="1" x14ac:dyDescent="0.3">
      <c r="G16" s="66">
        <f>+G25+G27</f>
        <v>1300</v>
      </c>
      <c r="J16" s="66">
        <f>+J25+J27</f>
        <v>514</v>
      </c>
      <c r="K16" s="118"/>
      <c r="L16" s="118"/>
      <c r="M16" s="66">
        <f>+M25+M27</f>
        <v>514</v>
      </c>
      <c r="N16" s="118"/>
      <c r="O16" s="118"/>
      <c r="P16" s="66">
        <f>+P25+P27</f>
        <v>514</v>
      </c>
      <c r="R16" s="118"/>
      <c r="S16" s="66">
        <f>+S25+S27</f>
        <v>514</v>
      </c>
      <c r="U16" s="118"/>
      <c r="V16" s="66">
        <f>+V25+V27</f>
        <v>514</v>
      </c>
      <c r="X16" s="118"/>
      <c r="Y16" s="66">
        <f>+Y25+Y27</f>
        <v>514</v>
      </c>
      <c r="AA16" s="118"/>
      <c r="AB16" s="66">
        <f>+AB25+AB27</f>
        <v>514</v>
      </c>
      <c r="AD16" s="118"/>
      <c r="AE16" s="66">
        <f>+AE25+AE27</f>
        <v>514</v>
      </c>
      <c r="AG16" s="118"/>
      <c r="AH16" s="66">
        <f>+AH25+AH27</f>
        <v>514</v>
      </c>
      <c r="AJ16" s="118"/>
      <c r="AK16" s="66">
        <f>+AK25+AK27</f>
        <v>514</v>
      </c>
      <c r="AM16" s="118"/>
      <c r="AN16" s="66">
        <f>+AN25+AN27</f>
        <v>514</v>
      </c>
      <c r="AP16" s="118"/>
      <c r="AQ16" s="66">
        <f>+AQ25+AQ27</f>
        <v>514</v>
      </c>
      <c r="AS16" s="118"/>
      <c r="AT16" s="66">
        <f>+AT25+AT27</f>
        <v>514</v>
      </c>
      <c r="AV16" s="118"/>
      <c r="AW16" s="66">
        <f>+AW25+AW27</f>
        <v>514</v>
      </c>
      <c r="AY16" s="118"/>
      <c r="AZ16" s="66">
        <f>+AZ25+AZ27</f>
        <v>514</v>
      </c>
      <c r="BB16" s="118"/>
      <c r="BC16" s="66">
        <f>+BC25+BC27</f>
        <v>514</v>
      </c>
      <c r="BE16" s="118"/>
      <c r="BF16" s="66">
        <f>+BF25+BF27</f>
        <v>514</v>
      </c>
      <c r="BH16" s="118"/>
      <c r="BI16" s="66">
        <f>+BI25+BI27</f>
        <v>514</v>
      </c>
      <c r="BK16" s="118"/>
      <c r="BL16" s="66">
        <f>+BL25+BL27</f>
        <v>514</v>
      </c>
      <c r="BN16" s="118"/>
      <c r="BO16" s="66">
        <f>+BO25+BO27</f>
        <v>514</v>
      </c>
      <c r="BQ16" s="118"/>
      <c r="BR16" s="66">
        <f>+BR25+BR27</f>
        <v>514</v>
      </c>
      <c r="BT16" s="118"/>
      <c r="BU16" s="66">
        <f>+BU25+BU27</f>
        <v>514</v>
      </c>
      <c r="BW16" s="118"/>
      <c r="BX16" s="66">
        <f>+BX25+BX27</f>
        <v>514</v>
      </c>
      <c r="BZ16" s="118"/>
      <c r="CA16" s="66">
        <f>+CA25+CA27</f>
        <v>514</v>
      </c>
      <c r="CC16" s="118"/>
      <c r="CD16" s="66">
        <f>+CD25+CD27</f>
        <v>514</v>
      </c>
      <c r="CF16" s="118"/>
      <c r="CG16" s="66">
        <f>+CG25+CG27</f>
        <v>514</v>
      </c>
      <c r="CI16" s="118"/>
      <c r="CJ16" s="66">
        <f>+CJ25+CJ27</f>
        <v>514</v>
      </c>
      <c r="CL16" s="118"/>
      <c r="CM16" s="66">
        <f>+CM25+CM27</f>
        <v>514</v>
      </c>
      <c r="CO16" s="118"/>
      <c r="CP16" s="66">
        <f>+CP25+CP27</f>
        <v>514</v>
      </c>
      <c r="CR16" s="118"/>
      <c r="CS16" s="66">
        <f>+CS25+CS27</f>
        <v>514</v>
      </c>
      <c r="CU16" s="118"/>
      <c r="CV16" s="66">
        <f>+CV25+CV27</f>
        <v>514</v>
      </c>
    </row>
    <row r="17" spans="1:104" ht="16.5" thickBot="1" x14ac:dyDescent="0.3">
      <c r="G17" s="57"/>
      <c r="J17" s="57"/>
      <c r="K17" s="15"/>
      <c r="L17" s="15"/>
      <c r="M17" s="57"/>
      <c r="N17" s="15"/>
      <c r="O17" s="15"/>
      <c r="P17" s="57"/>
      <c r="R17" s="15"/>
      <c r="S17" s="57"/>
      <c r="U17" s="15"/>
      <c r="V17" s="57"/>
      <c r="X17" s="15"/>
      <c r="Y17" s="57"/>
      <c r="AA17" s="15"/>
      <c r="AB17" s="57"/>
      <c r="AD17" s="15"/>
      <c r="AE17" s="57"/>
      <c r="AG17" s="15"/>
      <c r="AH17" s="57"/>
      <c r="AJ17" s="15"/>
      <c r="AK17" s="57"/>
      <c r="AM17" s="15"/>
      <c r="AN17" s="57"/>
      <c r="AP17" s="15"/>
      <c r="AQ17" s="57"/>
      <c r="AS17" s="15"/>
      <c r="AT17" s="57"/>
      <c r="AV17" s="15"/>
      <c r="AW17" s="57"/>
      <c r="AY17" s="15"/>
      <c r="AZ17" s="57"/>
      <c r="BB17" s="15"/>
      <c r="BC17" s="57"/>
      <c r="BE17" s="15"/>
      <c r="BF17" s="57"/>
      <c r="BH17" s="15"/>
      <c r="BI17" s="57"/>
      <c r="BK17" s="15"/>
      <c r="BL17" s="57"/>
      <c r="BN17" s="15"/>
      <c r="BO17" s="57"/>
      <c r="BQ17" s="15"/>
      <c r="BR17" s="57"/>
      <c r="BT17" s="15"/>
      <c r="BU17" s="57"/>
      <c r="BW17" s="15"/>
      <c r="BX17" s="57"/>
      <c r="BZ17" s="15"/>
      <c r="CA17" s="57"/>
      <c r="CC17" s="15"/>
      <c r="CD17" s="57"/>
      <c r="CF17" s="15"/>
      <c r="CG17" s="57"/>
      <c r="CI17" s="15"/>
      <c r="CJ17" s="57"/>
      <c r="CL17" s="15"/>
      <c r="CM17" s="57"/>
      <c r="CO17" s="15"/>
      <c r="CP17" s="57"/>
      <c r="CR17" s="15"/>
      <c r="CS17" s="57"/>
      <c r="CU17" s="15"/>
      <c r="CV17" s="57"/>
    </row>
    <row r="18" spans="1:104" ht="20.100000000000001" customHeight="1" thickBot="1" x14ac:dyDescent="0.3">
      <c r="B18" s="223" t="s">
        <v>0</v>
      </c>
      <c r="C18" s="224"/>
      <c r="D18" s="224"/>
      <c r="E18" s="225"/>
      <c r="F18" s="36"/>
      <c r="G18" s="5">
        <v>2026</v>
      </c>
      <c r="H18" s="41"/>
      <c r="I18" s="10"/>
      <c r="J18" s="5">
        <v>2027</v>
      </c>
      <c r="K18" s="41"/>
      <c r="L18" s="10"/>
      <c r="M18" s="5">
        <v>2028</v>
      </c>
      <c r="N18" s="41"/>
      <c r="O18" s="10"/>
      <c r="P18" s="5">
        <v>2029</v>
      </c>
      <c r="Q18" s="41"/>
      <c r="R18" s="10"/>
      <c r="S18" s="5">
        <v>2030</v>
      </c>
      <c r="T18" s="41"/>
      <c r="U18" s="10"/>
      <c r="V18" s="5">
        <v>2031</v>
      </c>
      <c r="W18" s="41"/>
      <c r="X18" s="10"/>
      <c r="Y18" s="5">
        <v>2032</v>
      </c>
      <c r="Z18" s="41"/>
      <c r="AA18" s="10"/>
      <c r="AB18" s="5">
        <v>2033</v>
      </c>
      <c r="AC18" s="41"/>
      <c r="AD18" s="10"/>
      <c r="AE18" s="5">
        <v>2034</v>
      </c>
      <c r="AF18" s="41"/>
      <c r="AG18" s="10"/>
      <c r="AH18" s="5">
        <v>2035</v>
      </c>
      <c r="AI18" s="41"/>
      <c r="AJ18" s="10"/>
      <c r="AK18" s="5">
        <v>2036</v>
      </c>
      <c r="AL18" s="41"/>
      <c r="AM18" s="10"/>
      <c r="AN18" s="5">
        <v>2037</v>
      </c>
      <c r="AO18" s="41"/>
      <c r="AP18" s="10"/>
      <c r="AQ18" s="5">
        <v>2038</v>
      </c>
      <c r="AR18" s="41"/>
      <c r="AS18" s="10"/>
      <c r="AT18" s="5">
        <v>2039</v>
      </c>
      <c r="AU18" s="41"/>
      <c r="AV18" s="10"/>
      <c r="AW18" s="5">
        <v>2040</v>
      </c>
      <c r="AX18" s="41"/>
      <c r="AY18" s="10"/>
      <c r="AZ18" s="5">
        <v>2041</v>
      </c>
      <c r="BA18" s="41"/>
      <c r="BB18" s="10"/>
      <c r="BC18" s="5">
        <v>2042</v>
      </c>
      <c r="BD18" s="41"/>
      <c r="BE18" s="10"/>
      <c r="BF18" s="5">
        <v>2043</v>
      </c>
      <c r="BG18" s="41"/>
      <c r="BH18" s="10"/>
      <c r="BI18" s="5">
        <v>2044</v>
      </c>
      <c r="BJ18" s="41"/>
      <c r="BK18" s="10"/>
      <c r="BL18" s="5">
        <v>2045</v>
      </c>
      <c r="BM18" s="41"/>
      <c r="BN18" s="10"/>
      <c r="BO18" s="5">
        <v>2046</v>
      </c>
      <c r="BP18" s="41"/>
      <c r="BQ18" s="10"/>
      <c r="BR18" s="5">
        <v>2047</v>
      </c>
      <c r="BS18" s="41"/>
      <c r="BT18" s="10"/>
      <c r="BU18" s="5">
        <v>2048</v>
      </c>
      <c r="BV18" s="41"/>
      <c r="BW18" s="10"/>
      <c r="BX18" s="5">
        <v>2049</v>
      </c>
      <c r="BY18" s="41"/>
      <c r="BZ18" s="10"/>
      <c r="CA18" s="5">
        <v>2050</v>
      </c>
      <c r="CB18" s="41"/>
      <c r="CC18" s="10"/>
      <c r="CD18" s="5">
        <v>2051</v>
      </c>
      <c r="CE18" s="41"/>
      <c r="CF18" s="10"/>
      <c r="CG18" s="5">
        <v>2052</v>
      </c>
      <c r="CH18" s="41"/>
      <c r="CI18" s="10"/>
      <c r="CJ18" s="5">
        <v>2053</v>
      </c>
      <c r="CK18" s="41"/>
      <c r="CL18" s="10"/>
      <c r="CM18" s="5">
        <v>2054</v>
      </c>
      <c r="CN18" s="41"/>
      <c r="CO18" s="10"/>
      <c r="CP18" s="5">
        <v>2055</v>
      </c>
      <c r="CQ18" s="41"/>
      <c r="CR18" s="10"/>
      <c r="CS18" s="5">
        <v>2056</v>
      </c>
      <c r="CT18" s="41"/>
      <c r="CU18" s="10"/>
      <c r="CV18" s="5">
        <v>2057</v>
      </c>
      <c r="CW18" s="41"/>
    </row>
    <row r="19" spans="1:104" ht="20.100000000000001" customHeight="1" thickBot="1" x14ac:dyDescent="0.3">
      <c r="B19" s="226"/>
      <c r="C19" s="227"/>
      <c r="D19" s="227"/>
      <c r="E19" s="228"/>
      <c r="F19" s="36"/>
      <c r="G19" s="5" t="s">
        <v>1</v>
      </c>
      <c r="H19" s="5" t="s">
        <v>2</v>
      </c>
      <c r="I19" s="36"/>
      <c r="J19" s="5" t="s">
        <v>1</v>
      </c>
      <c r="K19" s="5" t="s">
        <v>2</v>
      </c>
      <c r="L19" s="9"/>
      <c r="M19" s="5" t="s">
        <v>1</v>
      </c>
      <c r="N19" s="5" t="s">
        <v>2</v>
      </c>
      <c r="O19" s="9"/>
      <c r="P19" s="5" t="s">
        <v>1</v>
      </c>
      <c r="Q19" s="5" t="s">
        <v>2</v>
      </c>
      <c r="R19" s="9"/>
      <c r="S19" s="5" t="s">
        <v>1</v>
      </c>
      <c r="T19" s="5" t="s">
        <v>2</v>
      </c>
      <c r="U19" s="9"/>
      <c r="V19" s="5" t="s">
        <v>1</v>
      </c>
      <c r="W19" s="5" t="s">
        <v>2</v>
      </c>
      <c r="X19" s="9"/>
      <c r="Y19" s="5" t="s">
        <v>1</v>
      </c>
      <c r="Z19" s="5" t="s">
        <v>2</v>
      </c>
      <c r="AA19" s="9"/>
      <c r="AB19" s="5" t="s">
        <v>1</v>
      </c>
      <c r="AC19" s="5" t="s">
        <v>2</v>
      </c>
      <c r="AD19" s="9"/>
      <c r="AE19" s="5" t="s">
        <v>1</v>
      </c>
      <c r="AF19" s="5" t="s">
        <v>2</v>
      </c>
      <c r="AG19" s="9"/>
      <c r="AH19" s="5" t="s">
        <v>1</v>
      </c>
      <c r="AI19" s="5" t="s">
        <v>2</v>
      </c>
      <c r="AJ19" s="9"/>
      <c r="AK19" s="5" t="s">
        <v>1</v>
      </c>
      <c r="AL19" s="5" t="s">
        <v>2</v>
      </c>
      <c r="AM19" s="9"/>
      <c r="AN19" s="5" t="s">
        <v>1</v>
      </c>
      <c r="AO19" s="5" t="s">
        <v>2</v>
      </c>
      <c r="AP19" s="9"/>
      <c r="AQ19" s="5" t="s">
        <v>1</v>
      </c>
      <c r="AR19" s="5" t="s">
        <v>2</v>
      </c>
      <c r="AS19" s="9"/>
      <c r="AT19" s="5" t="s">
        <v>1</v>
      </c>
      <c r="AU19" s="5" t="s">
        <v>2</v>
      </c>
      <c r="AV19" s="9"/>
      <c r="AW19" s="5" t="s">
        <v>1</v>
      </c>
      <c r="AX19" s="5" t="s">
        <v>2</v>
      </c>
      <c r="AY19" s="9"/>
      <c r="AZ19" s="5" t="s">
        <v>1</v>
      </c>
      <c r="BA19" s="5" t="s">
        <v>2</v>
      </c>
      <c r="BB19" s="9"/>
      <c r="BC19" s="5" t="s">
        <v>1</v>
      </c>
      <c r="BD19" s="5" t="s">
        <v>2</v>
      </c>
      <c r="BE19" s="9"/>
      <c r="BF19" s="5" t="s">
        <v>1</v>
      </c>
      <c r="BG19" s="5" t="s">
        <v>2</v>
      </c>
      <c r="BH19" s="9"/>
      <c r="BI19" s="5" t="s">
        <v>1</v>
      </c>
      <c r="BJ19" s="5" t="s">
        <v>2</v>
      </c>
      <c r="BK19" s="9"/>
      <c r="BL19" s="5" t="s">
        <v>1</v>
      </c>
      <c r="BM19" s="5" t="s">
        <v>2</v>
      </c>
      <c r="BN19" s="9"/>
      <c r="BO19" s="5" t="s">
        <v>1</v>
      </c>
      <c r="BP19" s="5" t="s">
        <v>2</v>
      </c>
      <c r="BQ19" s="9"/>
      <c r="BR19" s="5" t="s">
        <v>1</v>
      </c>
      <c r="BS19" s="5" t="s">
        <v>2</v>
      </c>
      <c r="BT19" s="9"/>
      <c r="BU19" s="5" t="s">
        <v>1</v>
      </c>
      <c r="BV19" s="5" t="s">
        <v>2</v>
      </c>
      <c r="BW19" s="9"/>
      <c r="BX19" s="5" t="s">
        <v>1</v>
      </c>
      <c r="BY19" s="5" t="s">
        <v>2</v>
      </c>
      <c r="BZ19" s="9"/>
      <c r="CA19" s="5" t="s">
        <v>1</v>
      </c>
      <c r="CB19" s="5" t="s">
        <v>2</v>
      </c>
      <c r="CC19" s="9"/>
      <c r="CD19" s="5" t="s">
        <v>1</v>
      </c>
      <c r="CE19" s="5" t="s">
        <v>2</v>
      </c>
      <c r="CF19" s="9"/>
      <c r="CG19" s="5" t="s">
        <v>1</v>
      </c>
      <c r="CH19" s="5" t="s">
        <v>2</v>
      </c>
      <c r="CI19" s="9"/>
      <c r="CJ19" s="5" t="s">
        <v>1</v>
      </c>
      <c r="CK19" s="5" t="s">
        <v>2</v>
      </c>
      <c r="CL19" s="9"/>
      <c r="CM19" s="5" t="s">
        <v>1</v>
      </c>
      <c r="CN19" s="5" t="s">
        <v>2</v>
      </c>
      <c r="CO19" s="9"/>
      <c r="CP19" s="5" t="s">
        <v>1</v>
      </c>
      <c r="CQ19" s="5" t="s">
        <v>2</v>
      </c>
      <c r="CR19" s="9"/>
      <c r="CS19" s="5" t="s">
        <v>1</v>
      </c>
      <c r="CT19" s="5" t="s">
        <v>2</v>
      </c>
      <c r="CU19" s="9"/>
      <c r="CV19" s="5" t="s">
        <v>1</v>
      </c>
      <c r="CW19" s="5" t="s">
        <v>2</v>
      </c>
    </row>
    <row r="20" spans="1:104" ht="20.100000000000001" customHeight="1" x14ac:dyDescent="0.25">
      <c r="A20" t="s">
        <v>72</v>
      </c>
      <c r="B20" s="192" t="s">
        <v>3</v>
      </c>
      <c r="C20" s="192"/>
      <c r="D20" s="192"/>
      <c r="E20" s="192"/>
      <c r="F20" s="37"/>
      <c r="G20" s="6">
        <f>(100000*12%)*G7/1000</f>
        <v>63.305667418523605</v>
      </c>
      <c r="H20" s="16">
        <f>+G20/G31</f>
        <v>2.2548557817429333E-2</v>
      </c>
      <c r="I20" s="6"/>
      <c r="J20" s="6">
        <f>(100000*12%)*J7/1000</f>
        <v>63.762721676151862</v>
      </c>
      <c r="K20" s="16" t="e">
        <f>+J20/J31</f>
        <v>#REF!</v>
      </c>
      <c r="L20" s="6"/>
      <c r="M20" s="6">
        <f>(100000*12%)*M7/1000</f>
        <v>64.223075774109361</v>
      </c>
      <c r="N20" s="16" t="e">
        <f>+M20/M31</f>
        <v>#REF!</v>
      </c>
      <c r="O20" s="6"/>
      <c r="P20" s="6">
        <f>(100000*12%)*P7/1000</f>
        <v>64.686753536583282</v>
      </c>
      <c r="Q20" s="16" t="e">
        <f>+P20/P31</f>
        <v>#REF!</v>
      </c>
      <c r="R20" s="6"/>
      <c r="S20" s="6">
        <f>(100000*12%)*S7/1000</f>
        <v>65.153778959766711</v>
      </c>
      <c r="T20" s="16" t="e">
        <f>+S20/S31</f>
        <v>#REF!</v>
      </c>
      <c r="U20" s="6"/>
      <c r="V20" s="6">
        <f>(100000*12%)*V7/1000</f>
        <v>65.624176213100441</v>
      </c>
      <c r="W20" s="16" t="e">
        <f>+V20/V31</f>
        <v>#REF!</v>
      </c>
      <c r="X20" s="6"/>
      <c r="Y20" s="6">
        <f>(100000*12%)*Y7/1000</f>
        <v>66.097969640523786</v>
      </c>
      <c r="Z20" s="16" t="e">
        <f>+Y20/Y31</f>
        <v>#REF!</v>
      </c>
      <c r="AA20" s="6"/>
      <c r="AB20" s="6">
        <f>(100000*12%)*AB7/1000</f>
        <v>66.575183761734436</v>
      </c>
      <c r="AC20" s="16" t="e">
        <f>+AB20/AB31</f>
        <v>#REF!</v>
      </c>
      <c r="AD20" s="6"/>
      <c r="AE20" s="6">
        <f>(100000*12%)*AE7/1000</f>
        <v>67.055843273457413</v>
      </c>
      <c r="AF20" s="16" t="e">
        <f>+AE20/AE31</f>
        <v>#REF!</v>
      </c>
      <c r="AG20" s="6"/>
      <c r="AH20" s="6">
        <f>(100000*12%)*AH7/1000</f>
        <v>67.539973050723148</v>
      </c>
      <c r="AI20" s="16" t="e">
        <f>+AH20/AH31</f>
        <v>#REF!</v>
      </c>
      <c r="AJ20" s="6"/>
      <c r="AK20" s="6">
        <f>(100000*12%)*AK7/1000</f>
        <v>68.027598148154752</v>
      </c>
      <c r="AL20" s="16" t="e">
        <f>+AK20/AK31</f>
        <v>#REF!</v>
      </c>
      <c r="AM20" s="6"/>
      <c r="AN20" s="6">
        <f>(100000*12%)*AN7/1000</f>
        <v>68.518743801264804</v>
      </c>
      <c r="AO20" s="16" t="e">
        <f>+AN20/AN31</f>
        <v>#REF!</v>
      </c>
      <c r="AP20" s="6"/>
      <c r="AQ20" s="6">
        <f>(100000*12%)*AQ7/1000</f>
        <v>69.013435427761181</v>
      </c>
      <c r="AR20" s="16" t="e">
        <f>+AQ20/AQ31</f>
        <v>#REF!</v>
      </c>
      <c r="AS20" s="6"/>
      <c r="AT20" s="6">
        <f>(100000*12%)*AT7/1000</f>
        <v>69.511698628862547</v>
      </c>
      <c r="AU20" s="16" t="e">
        <f>+AT20/AT31</f>
        <v>#REF!</v>
      </c>
      <c r="AV20" s="6"/>
      <c r="AW20" s="6">
        <f>(100000*12%)*AW7/1000</f>
        <v>70.013559190623226</v>
      </c>
      <c r="AX20" s="16" t="e">
        <f>+AW20/AW31</f>
        <v>#REF!</v>
      </c>
      <c r="AY20" s="6"/>
      <c r="AZ20" s="6">
        <f>(100000*12%)*AZ7/1000</f>
        <v>70.519043085267697</v>
      </c>
      <c r="BA20" s="16" t="e">
        <f>+AZ20/AZ31</f>
        <v>#REF!</v>
      </c>
      <c r="BB20" s="6"/>
      <c r="BC20" s="6">
        <f>(100000*12%)*BC7/1000</f>
        <v>71.028176472534724</v>
      </c>
      <c r="BD20" s="16" t="e">
        <f>+BC20/BC31</f>
        <v>#REF!</v>
      </c>
      <c r="BE20" s="6"/>
      <c r="BF20" s="6">
        <f>(100000*12%)*BF7/1000</f>
        <v>71.540985701031133</v>
      </c>
      <c r="BG20" s="16" t="e">
        <f>+BF20/BF31</f>
        <v>#REF!</v>
      </c>
      <c r="BH20" s="6"/>
      <c r="BI20" s="6">
        <f>(100000*12%)*BI7/1000</f>
        <v>72.057497309595448</v>
      </c>
      <c r="BJ20" s="16" t="e">
        <f>+BI20/BI31</f>
        <v>#REF!</v>
      </c>
      <c r="BK20" s="6"/>
      <c r="BL20" s="6">
        <f>(100000*12%)*BL7/1000</f>
        <v>72.577738028671277</v>
      </c>
      <c r="BM20" s="16" t="e">
        <f>+BL20/BL31</f>
        <v>#REF!</v>
      </c>
      <c r="BN20" s="6"/>
      <c r="BO20" s="6">
        <f>(100000*12%)*BO7/1000</f>
        <v>73.101734781690681</v>
      </c>
      <c r="BP20" s="16" t="e">
        <f>+BO20/BO31</f>
        <v>#REF!</v>
      </c>
      <c r="BQ20" s="6"/>
      <c r="BR20" s="6">
        <f>(100000*12%)*BR7/1000</f>
        <v>73.629514686467544</v>
      </c>
      <c r="BS20" s="16" t="e">
        <f>+BR20/BR31</f>
        <v>#REF!</v>
      </c>
      <c r="BT20" s="6"/>
      <c r="BU20" s="6">
        <f>(100000*12%)*BU7/1000</f>
        <v>74.161105056600903</v>
      </c>
      <c r="BV20" s="16" t="e">
        <f>+BU20/BU31</f>
        <v>#REF!</v>
      </c>
      <c r="BW20" s="6"/>
      <c r="BX20" s="6">
        <f>(100000*12%)*BX7/1000</f>
        <v>74.696533402888576</v>
      </c>
      <c r="BY20" s="16" t="e">
        <f>+BX20/BX31</f>
        <v>#REF!</v>
      </c>
      <c r="BZ20" s="6"/>
      <c r="CA20" s="6">
        <f>(100000*12%)*CA7/1000</f>
        <v>75.23582743475076</v>
      </c>
      <c r="CB20" s="16" t="e">
        <f>+CA20/CA31</f>
        <v>#REF!</v>
      </c>
      <c r="CC20" s="6"/>
      <c r="CD20" s="6">
        <f>(100000*12%)*CD7/1000</f>
        <v>75.779015061664182</v>
      </c>
      <c r="CE20" s="16" t="e">
        <f>+CD20/CD31</f>
        <v>#REF!</v>
      </c>
      <c r="CF20" s="6"/>
      <c r="CG20" s="6">
        <f>(100000*12%)*CG7/1000</f>
        <v>76.326124394606381</v>
      </c>
      <c r="CH20" s="16" t="e">
        <f>+CG20/CG31</f>
        <v>#REF!</v>
      </c>
      <c r="CI20" s="6"/>
      <c r="CJ20" s="6">
        <f>(100000*12%)*CJ7/1000</f>
        <v>76.877183747510571</v>
      </c>
      <c r="CK20" s="16" t="e">
        <f>+CJ20/CJ31</f>
        <v>#REF!</v>
      </c>
      <c r="CL20" s="6"/>
      <c r="CM20" s="6">
        <f>(100000*12%)*CM7/1000</f>
        <v>77.432221638730837</v>
      </c>
      <c r="CN20" s="16" t="e">
        <f>+CM20/CM31</f>
        <v>#REF!</v>
      </c>
      <c r="CO20" s="6"/>
      <c r="CP20" s="6">
        <f>(100000*12%)*CP7/1000</f>
        <v>77.991266792518161</v>
      </c>
      <c r="CQ20" s="16" t="e">
        <f>+CP20/CP31</f>
        <v>#REF!</v>
      </c>
      <c r="CR20" s="6"/>
      <c r="CS20" s="6">
        <f>(100000*12%)*CS7/1000</f>
        <v>78.554348140506789</v>
      </c>
      <c r="CT20" s="16" t="e">
        <f>+CS20/CS31</f>
        <v>#REF!</v>
      </c>
      <c r="CU20" s="6"/>
      <c r="CV20" s="6">
        <f>(100000*12%)*CV7/1000</f>
        <v>79.121494823211634</v>
      </c>
      <c r="CW20" s="16" t="e">
        <f>+CV20/CV31</f>
        <v>#REF!</v>
      </c>
      <c r="CY20" s="23"/>
      <c r="CZ20" s="41"/>
    </row>
    <row r="21" spans="1:104" s="23" customFormat="1" ht="20.100000000000001" customHeight="1" x14ac:dyDescent="0.25">
      <c r="A21" s="23" t="s">
        <v>72</v>
      </c>
      <c r="B21" s="185" t="s">
        <v>4</v>
      </c>
      <c r="C21" s="185"/>
      <c r="D21" s="185"/>
      <c r="E21" s="185"/>
      <c r="F21" s="61"/>
      <c r="G21" s="59">
        <f>50*4*G8*G6/1000000</f>
        <v>41.030039859439164</v>
      </c>
      <c r="H21" s="60">
        <f>+G21/G31</f>
        <v>1.4614303327782064E-2</v>
      </c>
      <c r="I21" s="62"/>
      <c r="J21" s="59">
        <f>50*J13*J8*J6/1000000</f>
        <v>41.326268541216351</v>
      </c>
      <c r="K21" s="60" t="e">
        <f>+J21/J31</f>
        <v>#REF!</v>
      </c>
      <c r="L21" s="62"/>
      <c r="M21" s="59">
        <f>50*M13*M8*M6/1000000</f>
        <v>41.73867603328182</v>
      </c>
      <c r="N21" s="60" t="e">
        <f>+M21/M31</f>
        <v>#REF!</v>
      </c>
      <c r="O21" s="62"/>
      <c r="P21" s="59">
        <f>50*P13*P8*P6/1000000</f>
        <v>41.925157481352514</v>
      </c>
      <c r="Q21" s="60" t="e">
        <f>+P21/P31</f>
        <v>#REF!</v>
      </c>
      <c r="R21" s="62"/>
      <c r="S21" s="59">
        <f>50*S13*S8*S6/1000000</f>
        <v>42.227848733336387</v>
      </c>
      <c r="T21" s="60" t="e">
        <f>+S21/S31</f>
        <v>#REF!</v>
      </c>
      <c r="U21" s="62"/>
      <c r="V21" s="59">
        <f>50*V13*V8*V6/1000000</f>
        <v>42.532725355621338</v>
      </c>
      <c r="W21" s="60" t="e">
        <f>+V21/V31</f>
        <v>#REF!</v>
      </c>
      <c r="X21" s="62"/>
      <c r="Y21" s="59">
        <f>50*Y13*Y8*Y6/1000000</f>
        <v>42.957172449777126</v>
      </c>
      <c r="Z21" s="60" t="e">
        <f>+Y21/Y31</f>
        <v>#REF!</v>
      </c>
      <c r="AA21" s="62"/>
      <c r="AB21" s="59">
        <f>50*AB13*AB8*AB6/1000000</f>
        <v>43.149097936753989</v>
      </c>
      <c r="AC21" s="60" t="e">
        <f>+AB21/AB31</f>
        <v>#REF!</v>
      </c>
      <c r="AD21" s="62"/>
      <c r="AE21" s="59">
        <f>50*AE13*AE8*AE6/1000000</f>
        <v>43.460625794037767</v>
      </c>
      <c r="AF21" s="60" t="e">
        <f>+AE21/AE31</f>
        <v>#REF!</v>
      </c>
      <c r="AG21" s="62"/>
      <c r="AH21" s="59">
        <f>50*AH13*AH8*AH6/1000000</f>
        <v>43.774402820145568</v>
      </c>
      <c r="AI21" s="60" t="e">
        <f>+AH21/AH31</f>
        <v>#REF!</v>
      </c>
      <c r="AJ21" s="62"/>
      <c r="AK21" s="59">
        <f>50*AK13*AK8*AK6/1000000</f>
        <v>44.211240994047351</v>
      </c>
      <c r="AL21" s="60" t="e">
        <f>+AK21/AK31</f>
        <v>#REF!</v>
      </c>
      <c r="AM21" s="62"/>
      <c r="AN21" s="59">
        <f>50*AN13*AN8*AN6/1000000</f>
        <v>44.408769450268593</v>
      </c>
      <c r="AO21" s="60" t="e">
        <f>+AN21/AN31</f>
        <v>#REF!</v>
      </c>
      <c r="AP21" s="62"/>
      <c r="AQ21" s="59">
        <f>50*AQ13*AQ8*AQ6/1000000</f>
        <v>44.729391883945652</v>
      </c>
      <c r="AR21" s="60" t="e">
        <f>+AQ21/AQ31</f>
        <v>#REF!</v>
      </c>
      <c r="AS21" s="62"/>
      <c r="AT21" s="59">
        <f>50*AT13*AT8*AT6/1000000</f>
        <v>45.052329147469372</v>
      </c>
      <c r="AU21" s="60" t="e">
        <f>+AT21/AT31</f>
        <v>#REF!</v>
      </c>
      <c r="AV21" s="62"/>
      <c r="AW21" s="59">
        <f>50*AW13*AW8*AW6/1000000</f>
        <v>45.501920139622101</v>
      </c>
      <c r="AX21" s="60" t="e">
        <f>+AW21/AW31</f>
        <v>#REF!</v>
      </c>
      <c r="AY21" s="62"/>
      <c r="AZ21" s="59">
        <f>50*AZ13*AZ8*AZ6/1000000</f>
        <v>45.705215135152585</v>
      </c>
      <c r="BA21" s="60" t="e">
        <f>+AZ21/AZ31</f>
        <v>#REF!</v>
      </c>
      <c r="BB21" s="62"/>
      <c r="BC21" s="59">
        <f>50*BC13*BC8*BC6/1000000</f>
        <v>46.035197647385367</v>
      </c>
      <c r="BD21" s="60" t="e">
        <f>+BC21/BC31</f>
        <v>#REF!</v>
      </c>
      <c r="BE21" s="62"/>
      <c r="BF21" s="59">
        <f>50*BF13*BF8*BF6/1000000</f>
        <v>46.367562567359961</v>
      </c>
      <c r="BG21" s="60" t="e">
        <f>+BF21/BF31</f>
        <v>#REF!</v>
      </c>
      <c r="BH21" s="62"/>
      <c r="BI21" s="59">
        <f>50*BI13*BI8*BI6/1000000</f>
        <v>46.830278676667589</v>
      </c>
      <c r="BJ21" s="60" t="e">
        <f>+BI21/BI31</f>
        <v>#REF!</v>
      </c>
      <c r="BK21" s="62"/>
      <c r="BL21" s="59">
        <f>50*BL13*BL8*BL6/1000000</f>
        <v>47.039508556748494</v>
      </c>
      <c r="BM21" s="60" t="e">
        <f>+BL21/BL31</f>
        <v>#REF!</v>
      </c>
      <c r="BN21" s="62"/>
      <c r="BO21" s="59">
        <f>50*BO13*BO8*BO6/1000000</f>
        <v>47.379124400626509</v>
      </c>
      <c r="BP21" s="60" t="e">
        <f>+BO21/BO31</f>
        <v>#REF!</v>
      </c>
      <c r="BQ21" s="62"/>
      <c r="BR21" s="59">
        <f>50*BR13*BR8*BR6/1000000</f>
        <v>47.721192202974159</v>
      </c>
      <c r="BS21" s="60" t="e">
        <f>+BR21/BR31</f>
        <v>#REF!</v>
      </c>
      <c r="BT21" s="62"/>
      <c r="BU21" s="59">
        <f>50*BU13*BU8*BU6/1000000</f>
        <v>48.197416597034184</v>
      </c>
      <c r="BV21" s="60" t="e">
        <f>+BU21/BU31</f>
        <v>#REF!</v>
      </c>
      <c r="BW21" s="62"/>
      <c r="BX21" s="59">
        <f>50*BX13*BX8*BX6/1000000</f>
        <v>48.412754621486975</v>
      </c>
      <c r="BY21" s="60" t="e">
        <f>+BX21/BX31</f>
        <v>#REF!</v>
      </c>
      <c r="BZ21" s="62"/>
      <c r="CA21" s="59">
        <f>50*CA13*CA8*CA6/1000000</f>
        <v>48.762285027303186</v>
      </c>
      <c r="CB21" s="60" t="e">
        <f>+CA21/CA31</f>
        <v>#REF!</v>
      </c>
      <c r="CC21" s="62"/>
      <c r="CD21" s="59">
        <f>50*CD13*CD8*CD6/1000000</f>
        <v>49.114338972743319</v>
      </c>
      <c r="CE21" s="60" t="e">
        <f>+CD21/CD31</f>
        <v>#REF!</v>
      </c>
      <c r="CF21" s="62"/>
      <c r="CG21" s="59">
        <f>50*CG13*CG8*CG6/1000000</f>
        <v>49.604466005141639</v>
      </c>
      <c r="CH21" s="60" t="e">
        <f>+CG21/CG31</f>
        <v>#REF!</v>
      </c>
      <c r="CI21" s="62"/>
      <c r="CJ21" s="59">
        <f>50*CJ13*CJ8*CJ6/1000000</f>
        <v>49.826090491841612</v>
      </c>
      <c r="CK21" s="60" t="e">
        <f>+CJ21/CJ31</f>
        <v>#REF!</v>
      </c>
      <c r="CL21" s="62"/>
      <c r="CM21" s="59">
        <f>50*CM13*CM8*CM6/1000000</f>
        <v>50.185824899974612</v>
      </c>
      <c r="CN21" s="60" t="e">
        <f>+CM21/CM31</f>
        <v>#REF!</v>
      </c>
      <c r="CO21" s="62"/>
      <c r="CP21" s="59">
        <f>50*CP13*CP8*CP6/1000000</f>
        <v>50.548156518587462</v>
      </c>
      <c r="CQ21" s="60" t="e">
        <f>+CP21/CP31</f>
        <v>#REF!</v>
      </c>
      <c r="CR21" s="62"/>
      <c r="CS21" s="59">
        <f>50*CS13*CS8*CS6/1000000</f>
        <v>51.052592055456032</v>
      </c>
      <c r="CT21" s="60" t="e">
        <f>+CS21/CS31</f>
        <v>#REF!</v>
      </c>
      <c r="CU21" s="62"/>
      <c r="CV21" s="59">
        <f>50*CV13*CV8*CV6/1000000</f>
        <v>51.280686527994476</v>
      </c>
      <c r="CW21" s="60" t="e">
        <f>+CV21/CV31</f>
        <v>#REF!</v>
      </c>
    </row>
    <row r="22" spans="1:104" s="23" customFormat="1" ht="20.100000000000001" customHeight="1" x14ac:dyDescent="0.25">
      <c r="A22" s="23" t="s">
        <v>73</v>
      </c>
      <c r="B22" s="185" t="s">
        <v>5</v>
      </c>
      <c r="C22" s="185"/>
      <c r="D22" s="185"/>
      <c r="E22" s="185"/>
      <c r="F22" s="61"/>
      <c r="G22" s="63">
        <f>650*4*G8*G6/1000000</f>
        <v>533.39051817270911</v>
      </c>
      <c r="H22" s="60">
        <f>+G22/G31</f>
        <v>0.1899859432611668</v>
      </c>
      <c r="I22" s="62"/>
      <c r="J22" s="63">
        <f>650*J13*J8*J6/1000000</f>
        <v>537.24149103581249</v>
      </c>
      <c r="K22" s="60" t="e">
        <f>+J22/J31</f>
        <v>#REF!</v>
      </c>
      <c r="L22" s="62"/>
      <c r="M22" s="63">
        <f>650*M13*M8*M6/1000000</f>
        <v>542.60278843266371</v>
      </c>
      <c r="N22" s="60" t="e">
        <f>+M22/M31</f>
        <v>#REF!</v>
      </c>
      <c r="O22" s="62"/>
      <c r="P22" s="63">
        <f>650*P13*P8*P6/1000000</f>
        <v>545.02704725758281</v>
      </c>
      <c r="Q22" s="60" t="e">
        <f>+P22/P31</f>
        <v>#REF!</v>
      </c>
      <c r="R22" s="62"/>
      <c r="S22" s="63">
        <f>650*S13*S8*S6/1000000</f>
        <v>548.96203353337307</v>
      </c>
      <c r="T22" s="60" t="e">
        <f>+S22/S31</f>
        <v>#REF!</v>
      </c>
      <c r="U22" s="62"/>
      <c r="V22" s="63">
        <f>650*V13*V8*V6/1000000</f>
        <v>552.92542962307743</v>
      </c>
      <c r="W22" s="60" t="e">
        <f>+V22/V31</f>
        <v>#REF!</v>
      </c>
      <c r="X22" s="62"/>
      <c r="Y22" s="63">
        <f>650*Y13*Y8*Y6/1000000</f>
        <v>558.44324184710263</v>
      </c>
      <c r="Z22" s="60" t="e">
        <f>+Y22/Y31</f>
        <v>#REF!</v>
      </c>
      <c r="AA22" s="62"/>
      <c r="AB22" s="63">
        <f>650*AB13*AB8*AB6/1000000</f>
        <v>560.93827317780188</v>
      </c>
      <c r="AC22" s="60" t="e">
        <f>+AB22/AB31</f>
        <v>#REF!</v>
      </c>
      <c r="AD22" s="62"/>
      <c r="AE22" s="63">
        <f>650*AE13*AE8*AE6/1000000</f>
        <v>564.98813532249108</v>
      </c>
      <c r="AF22" s="60" t="e">
        <f>+AE22/AE31</f>
        <v>#REF!</v>
      </c>
      <c r="AG22" s="62"/>
      <c r="AH22" s="63">
        <f>650*AH13*AH8*AH6/1000000</f>
        <v>569.06723666189237</v>
      </c>
      <c r="AI22" s="60" t="e">
        <f>+AH22/AH31</f>
        <v>#REF!</v>
      </c>
      <c r="AJ22" s="62"/>
      <c r="AK22" s="63">
        <f>650*AK13*AK8*AK6/1000000</f>
        <v>574.74613292261563</v>
      </c>
      <c r="AL22" s="60" t="e">
        <f>+AK22/AK31</f>
        <v>#REF!</v>
      </c>
      <c r="AM22" s="62"/>
      <c r="AN22" s="63">
        <f>650*AN13*AN8*AN6/1000000</f>
        <v>577.31400285349173</v>
      </c>
      <c r="AO22" s="60" t="e">
        <f>+AN22/AN31</f>
        <v>#REF!</v>
      </c>
      <c r="AP22" s="62"/>
      <c r="AQ22" s="63">
        <f>650*AQ13*AQ8*AQ6/1000000</f>
        <v>581.48209449129354</v>
      </c>
      <c r="AR22" s="60" t="e">
        <f>+AQ22/AQ31</f>
        <v>#REF!</v>
      </c>
      <c r="AS22" s="62"/>
      <c r="AT22" s="63">
        <f>650*AT13*AT8*AT6/1000000</f>
        <v>585.68027891710187</v>
      </c>
      <c r="AU22" s="60" t="e">
        <f>+AT22/AT31</f>
        <v>#REF!</v>
      </c>
      <c r="AV22" s="62"/>
      <c r="AW22" s="63">
        <f>650*AW13*AW8*AW6/1000000</f>
        <v>591.52496181508729</v>
      </c>
      <c r="AX22" s="60" t="e">
        <f>+AW22/AW31</f>
        <v>#REF!</v>
      </c>
      <c r="AY22" s="62"/>
      <c r="AZ22" s="63">
        <f>650*AZ13*AZ8*AZ6/1000000</f>
        <v>594.16779675698365</v>
      </c>
      <c r="BA22" s="60" t="e">
        <f>+AZ22/AZ31</f>
        <v>#REF!</v>
      </c>
      <c r="BB22" s="62"/>
      <c r="BC22" s="63">
        <f>650*BC13*BC8*BC6/1000000</f>
        <v>598.45756941600973</v>
      </c>
      <c r="BD22" s="60" t="e">
        <f>+BC22/BC31</f>
        <v>#REF!</v>
      </c>
      <c r="BE22" s="62"/>
      <c r="BF22" s="63">
        <f>650*BF13*BF8*BF6/1000000</f>
        <v>602.77831337567955</v>
      </c>
      <c r="BG22" s="60" t="e">
        <f>+BF22/BF31</f>
        <v>#REF!</v>
      </c>
      <c r="BH22" s="62"/>
      <c r="BI22" s="63">
        <f>650*BI13*BI8*BI6/1000000</f>
        <v>608.79362279667862</v>
      </c>
      <c r="BJ22" s="60" t="e">
        <f>+BI22/BI31</f>
        <v>#REF!</v>
      </c>
      <c r="BK22" s="62"/>
      <c r="BL22" s="63">
        <f>650*BL13*BL8*BL6/1000000</f>
        <v>611.5136112377304</v>
      </c>
      <c r="BM22" s="60" t="e">
        <f>+BL22/BL31</f>
        <v>#REF!</v>
      </c>
      <c r="BN22" s="62"/>
      <c r="BO22" s="63">
        <f>650*BO13*BO8*BO6/1000000</f>
        <v>615.92861720814471</v>
      </c>
      <c r="BP22" s="60" t="e">
        <f>+BO22/BO31</f>
        <v>#REF!</v>
      </c>
      <c r="BQ22" s="62"/>
      <c r="BR22" s="63">
        <f>650*BR13*BR8*BR6/1000000</f>
        <v>620.37549863866411</v>
      </c>
      <c r="BS22" s="60" t="e">
        <f>+BR22/BR31</f>
        <v>#REF!</v>
      </c>
      <c r="BT22" s="62"/>
      <c r="BU22" s="63">
        <f>650*BU13*BU8*BU6/1000000</f>
        <v>626.56641576144443</v>
      </c>
      <c r="BV22" s="60" t="e">
        <f>+BU22/BU31</f>
        <v>#REF!</v>
      </c>
      <c r="BW22" s="62"/>
      <c r="BX22" s="63">
        <f>650*BX13*BX8*BX6/1000000</f>
        <v>629.36581007933069</v>
      </c>
      <c r="BY22" s="60" t="e">
        <f>+BX22/BX31</f>
        <v>#REF!</v>
      </c>
      <c r="BZ22" s="62"/>
      <c r="CA22" s="63">
        <f>650*CA13*CA8*CA6/1000000</f>
        <v>633.90970535494148</v>
      </c>
      <c r="CB22" s="60" t="e">
        <f>+CA22/CA31</f>
        <v>#REF!</v>
      </c>
      <c r="CC22" s="62"/>
      <c r="CD22" s="63">
        <f>650*CD13*CD8*CD6/1000000</f>
        <v>638.48640664566312</v>
      </c>
      <c r="CE22" s="60" t="e">
        <f>+CD22/CD31</f>
        <v>#REF!</v>
      </c>
      <c r="CF22" s="62"/>
      <c r="CG22" s="63">
        <f>650*CG13*CG8*CG6/1000000</f>
        <v>644.85805806684141</v>
      </c>
      <c r="CH22" s="60" t="e">
        <f>+CG22/CG31</f>
        <v>#REF!</v>
      </c>
      <c r="CI22" s="62"/>
      <c r="CJ22" s="63">
        <f>650*CJ13*CJ8*CJ6/1000000</f>
        <v>647.73917639394108</v>
      </c>
      <c r="CK22" s="60" t="e">
        <f>+CJ22/CJ31</f>
        <v>#REF!</v>
      </c>
      <c r="CL22" s="62"/>
      <c r="CM22" s="63">
        <f>650*CM13*CM8*CM6/1000000</f>
        <v>652.41572369967002</v>
      </c>
      <c r="CN22" s="60" t="e">
        <f>+CM22/CM31</f>
        <v>#REF!</v>
      </c>
      <c r="CO22" s="62"/>
      <c r="CP22" s="63">
        <f>650*CP13*CP8*CP6/1000000</f>
        <v>657.126034741637</v>
      </c>
      <c r="CQ22" s="60" t="e">
        <f>+CP22/CP31</f>
        <v>#REF!</v>
      </c>
      <c r="CR22" s="62"/>
      <c r="CS22" s="63">
        <f>650*CS13*CS8*CS6/1000000</f>
        <v>663.68369672092854</v>
      </c>
      <c r="CT22" s="60" t="e">
        <f>+CS22/CS31</f>
        <v>#REF!</v>
      </c>
      <c r="CU22" s="62"/>
      <c r="CV22" s="63">
        <f>650*CV13*CV8*CV6/1000000</f>
        <v>666.64892486392819</v>
      </c>
      <c r="CW22" s="60" t="e">
        <f>+CV22/CV31</f>
        <v>#REF!</v>
      </c>
    </row>
    <row r="23" spans="1:104" s="23" customFormat="1" ht="20.100000000000001" customHeight="1" x14ac:dyDescent="0.25">
      <c r="A23" s="23" t="s">
        <v>74</v>
      </c>
      <c r="B23" s="185" t="s">
        <v>6</v>
      </c>
      <c r="C23" s="185"/>
      <c r="D23" s="185"/>
      <c r="E23" s="185"/>
      <c r="F23" s="61"/>
      <c r="G23" s="63">
        <f>26.7</f>
        <v>26.7</v>
      </c>
      <c r="H23" s="60">
        <f>+G23/G31</f>
        <v>9.5101515910912086E-3</v>
      </c>
      <c r="I23" s="62"/>
      <c r="J23" s="63">
        <f>23.3</f>
        <v>23.3</v>
      </c>
      <c r="K23" s="60" t="e">
        <f>+J23/J31</f>
        <v>#REF!</v>
      </c>
      <c r="L23" s="62"/>
      <c r="M23" s="63">
        <f>17.2</f>
        <v>17.2</v>
      </c>
      <c r="N23" s="60" t="e">
        <f>+M23/M31</f>
        <v>#REF!</v>
      </c>
      <c r="O23" s="62"/>
      <c r="P23" s="63">
        <f>17.2</f>
        <v>17.2</v>
      </c>
      <c r="Q23" s="60" t="e">
        <f>+P23/P31</f>
        <v>#REF!</v>
      </c>
      <c r="R23" s="62"/>
      <c r="S23" s="63">
        <f>17.2</f>
        <v>17.2</v>
      </c>
      <c r="T23" s="60" t="e">
        <f>+S23/S31</f>
        <v>#REF!</v>
      </c>
      <c r="U23" s="62"/>
      <c r="V23" s="63">
        <f>17.2</f>
        <v>17.2</v>
      </c>
      <c r="W23" s="60" t="e">
        <f>+V23/V31</f>
        <v>#REF!</v>
      </c>
      <c r="X23" s="62"/>
      <c r="Y23" s="63">
        <f>17.2</f>
        <v>17.2</v>
      </c>
      <c r="Z23" s="60" t="e">
        <f>+Y23/Y31</f>
        <v>#REF!</v>
      </c>
      <c r="AA23" s="62"/>
      <c r="AB23" s="63">
        <f>17.2</f>
        <v>17.2</v>
      </c>
      <c r="AC23" s="60" t="e">
        <f>+AB23/AB31</f>
        <v>#REF!</v>
      </c>
      <c r="AD23" s="62"/>
      <c r="AE23" s="63">
        <f>17.2</f>
        <v>17.2</v>
      </c>
      <c r="AF23" s="60" t="e">
        <f>+AE23/AE31</f>
        <v>#REF!</v>
      </c>
      <c r="AG23" s="62"/>
      <c r="AH23" s="63">
        <f>17.2</f>
        <v>17.2</v>
      </c>
      <c r="AI23" s="60" t="e">
        <f>+AH23/AH31</f>
        <v>#REF!</v>
      </c>
      <c r="AJ23" s="62"/>
      <c r="AK23" s="63">
        <f>17.2</f>
        <v>17.2</v>
      </c>
      <c r="AL23" s="60" t="e">
        <f>+AK23/AK31</f>
        <v>#REF!</v>
      </c>
      <c r="AM23" s="62"/>
      <c r="AN23" s="63">
        <f>17.2</f>
        <v>17.2</v>
      </c>
      <c r="AO23" s="60" t="e">
        <f>+AN23/AN31</f>
        <v>#REF!</v>
      </c>
      <c r="AP23" s="62"/>
      <c r="AQ23" s="63">
        <f>17.2</f>
        <v>17.2</v>
      </c>
      <c r="AR23" s="60" t="e">
        <f>+AQ23/AQ31</f>
        <v>#REF!</v>
      </c>
      <c r="AS23" s="62"/>
      <c r="AT23" s="63">
        <v>0</v>
      </c>
      <c r="AU23" s="60" t="e">
        <f>+AT23/AT31</f>
        <v>#REF!</v>
      </c>
      <c r="AV23" s="62"/>
      <c r="AW23" s="63">
        <v>0</v>
      </c>
      <c r="AX23" s="60" t="e">
        <f>+AW23/AW31</f>
        <v>#REF!</v>
      </c>
      <c r="AY23" s="62"/>
      <c r="AZ23" s="63">
        <v>0</v>
      </c>
      <c r="BA23" s="60" t="e">
        <f>+AZ23/AZ31</f>
        <v>#REF!</v>
      </c>
      <c r="BB23" s="62"/>
      <c r="BC23" s="63">
        <v>0</v>
      </c>
      <c r="BD23" s="60" t="e">
        <f>+BC23/BC31</f>
        <v>#REF!</v>
      </c>
      <c r="BE23" s="62"/>
      <c r="BF23" s="63">
        <v>0</v>
      </c>
      <c r="BG23" s="60" t="e">
        <f>+BF23/BF31</f>
        <v>#REF!</v>
      </c>
      <c r="BH23" s="62"/>
      <c r="BI23" s="63">
        <v>0</v>
      </c>
      <c r="BJ23" s="60" t="e">
        <f>+BI23/BI31</f>
        <v>#REF!</v>
      </c>
      <c r="BK23" s="62"/>
      <c r="BL23" s="63">
        <v>0</v>
      </c>
      <c r="BM23" s="60" t="e">
        <f>+BL23/BL31</f>
        <v>#REF!</v>
      </c>
      <c r="BN23" s="62"/>
      <c r="BO23" s="63">
        <v>0</v>
      </c>
      <c r="BP23" s="60" t="e">
        <f>+BO23/BO31</f>
        <v>#REF!</v>
      </c>
      <c r="BQ23" s="62"/>
      <c r="BR23" s="63">
        <v>0</v>
      </c>
      <c r="BS23" s="60" t="e">
        <f>+BR23/BR31</f>
        <v>#REF!</v>
      </c>
      <c r="BT23" s="62"/>
      <c r="BU23" s="63">
        <v>0</v>
      </c>
      <c r="BV23" s="60" t="e">
        <f>+BU23/BU31</f>
        <v>#REF!</v>
      </c>
      <c r="BW23" s="62"/>
      <c r="BX23" s="63">
        <v>0</v>
      </c>
      <c r="BY23" s="60" t="e">
        <f>+BX23/BX31</f>
        <v>#REF!</v>
      </c>
      <c r="BZ23" s="62"/>
      <c r="CA23" s="63">
        <v>0</v>
      </c>
      <c r="CB23" s="60" t="e">
        <f>+CA23/CA31</f>
        <v>#REF!</v>
      </c>
      <c r="CC23" s="62"/>
      <c r="CD23" s="63">
        <v>0</v>
      </c>
      <c r="CE23" s="60" t="e">
        <f>+CD23/CD31</f>
        <v>#REF!</v>
      </c>
      <c r="CF23" s="62"/>
      <c r="CG23" s="63">
        <v>0</v>
      </c>
      <c r="CH23" s="60" t="e">
        <f>+CG23/CG31</f>
        <v>#REF!</v>
      </c>
      <c r="CI23" s="62"/>
      <c r="CJ23" s="63">
        <v>0</v>
      </c>
      <c r="CK23" s="60" t="e">
        <f>+CJ23/CJ31</f>
        <v>#REF!</v>
      </c>
      <c r="CL23" s="62"/>
      <c r="CM23" s="63">
        <v>0</v>
      </c>
      <c r="CN23" s="60" t="e">
        <f>+CM23/CM31</f>
        <v>#REF!</v>
      </c>
      <c r="CO23" s="62"/>
      <c r="CP23" s="63">
        <v>0</v>
      </c>
      <c r="CQ23" s="60" t="e">
        <f>+CP23/CP31</f>
        <v>#REF!</v>
      </c>
      <c r="CR23" s="62"/>
      <c r="CS23" s="63">
        <v>0</v>
      </c>
      <c r="CT23" s="60" t="e">
        <f>+CS23/CS31</f>
        <v>#REF!</v>
      </c>
      <c r="CU23" s="62"/>
      <c r="CV23" s="63">
        <v>0</v>
      </c>
      <c r="CW23" s="60" t="e">
        <f>+CV23/CV31</f>
        <v>#REF!</v>
      </c>
    </row>
    <row r="24" spans="1:104" s="23" customFormat="1" ht="19.7" customHeight="1" x14ac:dyDescent="0.25">
      <c r="A24" s="23" t="s">
        <v>75</v>
      </c>
      <c r="B24" s="185" t="s">
        <v>22</v>
      </c>
      <c r="C24" s="185"/>
      <c r="D24" s="185"/>
      <c r="E24" s="185"/>
      <c r="F24" s="61"/>
      <c r="G24" s="63">
        <v>870.4</v>
      </c>
      <c r="H24" s="60">
        <f>+G24/G31</f>
        <v>0.31002381816051638</v>
      </c>
      <c r="I24" s="62"/>
      <c r="J24" s="63">
        <v>950</v>
      </c>
      <c r="K24" s="60" t="e">
        <f>+J24/J31</f>
        <v>#REF!</v>
      </c>
      <c r="L24" s="62"/>
      <c r="M24" s="63">
        <v>950</v>
      </c>
      <c r="N24" s="60" t="e">
        <f>+M24/M31</f>
        <v>#REF!</v>
      </c>
      <c r="O24" s="62"/>
      <c r="P24" s="63">
        <v>950</v>
      </c>
      <c r="Q24" s="60" t="e">
        <f>+P24/P31</f>
        <v>#REF!</v>
      </c>
      <c r="R24" s="62"/>
      <c r="S24" s="63">
        <v>950</v>
      </c>
      <c r="T24" s="60" t="e">
        <f>+S24/S31</f>
        <v>#REF!</v>
      </c>
      <c r="U24" s="62"/>
      <c r="V24" s="63">
        <v>950</v>
      </c>
      <c r="W24" s="60" t="e">
        <f>+V24/V31</f>
        <v>#REF!</v>
      </c>
      <c r="X24" s="62"/>
      <c r="Y24" s="63">
        <v>950</v>
      </c>
      <c r="Z24" s="60" t="e">
        <f>+Y24/Y31</f>
        <v>#REF!</v>
      </c>
      <c r="AA24" s="62"/>
      <c r="AB24" s="63">
        <v>950</v>
      </c>
      <c r="AC24" s="60" t="e">
        <f>+AB24/AB31</f>
        <v>#REF!</v>
      </c>
      <c r="AD24" s="62"/>
      <c r="AE24" s="63">
        <v>950</v>
      </c>
      <c r="AF24" s="60" t="e">
        <f>+AE24/AE31</f>
        <v>#REF!</v>
      </c>
      <c r="AG24" s="62"/>
      <c r="AH24" s="63">
        <v>950</v>
      </c>
      <c r="AI24" s="60" t="e">
        <f>+AH24/AH31</f>
        <v>#REF!</v>
      </c>
      <c r="AJ24" s="62"/>
      <c r="AK24" s="63">
        <v>950</v>
      </c>
      <c r="AL24" s="60" t="e">
        <f>+AK24/AK31</f>
        <v>#REF!</v>
      </c>
      <c r="AM24" s="62"/>
      <c r="AN24" s="63">
        <v>950</v>
      </c>
      <c r="AO24" s="60" t="e">
        <f>+AN24/AN31</f>
        <v>#REF!</v>
      </c>
      <c r="AP24" s="62"/>
      <c r="AQ24" s="63">
        <v>950</v>
      </c>
      <c r="AR24" s="60" t="e">
        <f>+AQ24/AQ31</f>
        <v>#REF!</v>
      </c>
      <c r="AS24" s="62"/>
      <c r="AT24" s="63">
        <v>950</v>
      </c>
      <c r="AU24" s="60" t="e">
        <f>+AT24/AT31</f>
        <v>#REF!</v>
      </c>
      <c r="AV24" s="62"/>
      <c r="AW24" s="63">
        <v>950</v>
      </c>
      <c r="AX24" s="60" t="e">
        <f>+AW24/AW31</f>
        <v>#REF!</v>
      </c>
      <c r="AY24" s="62"/>
      <c r="AZ24" s="63">
        <v>950</v>
      </c>
      <c r="BA24" s="60" t="e">
        <f>+AZ24/AZ31</f>
        <v>#REF!</v>
      </c>
      <c r="BB24" s="62"/>
      <c r="BC24" s="63">
        <v>950</v>
      </c>
      <c r="BD24" s="60" t="e">
        <f>+BC24/BC31</f>
        <v>#REF!</v>
      </c>
      <c r="BE24" s="62"/>
      <c r="BF24" s="63">
        <v>950</v>
      </c>
      <c r="BG24" s="60" t="e">
        <f>+BF24/BF31</f>
        <v>#REF!</v>
      </c>
      <c r="BH24" s="62"/>
      <c r="BI24" s="63">
        <v>950</v>
      </c>
      <c r="BJ24" s="60" t="e">
        <f>+BI24/BI31</f>
        <v>#REF!</v>
      </c>
      <c r="BK24" s="62"/>
      <c r="BL24" s="63">
        <v>950</v>
      </c>
      <c r="BM24" s="60" t="e">
        <f>+BL24/BL31</f>
        <v>#REF!</v>
      </c>
      <c r="BN24" s="62"/>
      <c r="BO24" s="63">
        <v>950</v>
      </c>
      <c r="BP24" s="60" t="e">
        <f>+BO24/BO31</f>
        <v>#REF!</v>
      </c>
      <c r="BQ24" s="62"/>
      <c r="BR24" s="63">
        <v>950</v>
      </c>
      <c r="BS24" s="60" t="e">
        <f>+BR24/BR31</f>
        <v>#REF!</v>
      </c>
      <c r="BT24" s="62"/>
      <c r="BU24" s="63">
        <v>950</v>
      </c>
      <c r="BV24" s="60" t="e">
        <f>+BU24/BU31</f>
        <v>#REF!</v>
      </c>
      <c r="BW24" s="62"/>
      <c r="BX24" s="63">
        <v>950</v>
      </c>
      <c r="BY24" s="60" t="e">
        <f>+BX24/BX31</f>
        <v>#REF!</v>
      </c>
      <c r="BZ24" s="62"/>
      <c r="CA24" s="63">
        <v>950</v>
      </c>
      <c r="CB24" s="60" t="e">
        <f>+CA24/CA31</f>
        <v>#REF!</v>
      </c>
      <c r="CC24" s="62"/>
      <c r="CD24" s="63">
        <v>950</v>
      </c>
      <c r="CE24" s="60" t="e">
        <f>+CD24/CD31</f>
        <v>#REF!</v>
      </c>
      <c r="CF24" s="62"/>
      <c r="CG24" s="63">
        <v>950</v>
      </c>
      <c r="CH24" s="60" t="e">
        <f>+CG24/CG31</f>
        <v>#REF!</v>
      </c>
      <c r="CI24" s="62"/>
      <c r="CJ24" s="63">
        <v>950</v>
      </c>
      <c r="CK24" s="60" t="e">
        <f>+CJ24/CJ31</f>
        <v>#REF!</v>
      </c>
      <c r="CL24" s="62"/>
      <c r="CM24" s="63">
        <v>950</v>
      </c>
      <c r="CN24" s="60" t="e">
        <f>+CM24/CM31</f>
        <v>#REF!</v>
      </c>
      <c r="CO24" s="62"/>
      <c r="CP24" s="63">
        <v>950</v>
      </c>
      <c r="CQ24" s="60" t="e">
        <f>+CP24/CP31</f>
        <v>#REF!</v>
      </c>
      <c r="CR24" s="62"/>
      <c r="CS24" s="63">
        <v>950</v>
      </c>
      <c r="CT24" s="60" t="e">
        <f>+CS24/CS31</f>
        <v>#REF!</v>
      </c>
      <c r="CU24" s="62"/>
      <c r="CV24" s="63">
        <v>950</v>
      </c>
      <c r="CW24" s="60" t="e">
        <f>+CV24/CV31</f>
        <v>#REF!</v>
      </c>
    </row>
    <row r="25" spans="1:104" s="23" customFormat="1" ht="20.100000000000001" customHeight="1" x14ac:dyDescent="0.25">
      <c r="A25" s="23" t="s">
        <v>75</v>
      </c>
      <c r="B25" s="193" t="s">
        <v>29</v>
      </c>
      <c r="C25" s="194"/>
      <c r="D25" s="194"/>
      <c r="E25" s="195"/>
      <c r="F25" s="52"/>
      <c r="G25" s="53">
        <v>1300</v>
      </c>
      <c r="H25" s="54">
        <f>+G25/G31</f>
        <v>0.46304108870481542</v>
      </c>
      <c r="I25" s="55"/>
      <c r="J25" s="53">
        <v>200</v>
      </c>
      <c r="K25" s="54" t="e">
        <f>+J25/J31</f>
        <v>#REF!</v>
      </c>
      <c r="L25" s="55"/>
      <c r="M25" s="53">
        <v>200</v>
      </c>
      <c r="N25" s="54" t="e">
        <f>+M25/M31</f>
        <v>#REF!</v>
      </c>
      <c r="O25" s="55"/>
      <c r="P25" s="53">
        <v>200</v>
      </c>
      <c r="Q25" s="54" t="e">
        <f>+P25/P31</f>
        <v>#REF!</v>
      </c>
      <c r="R25" s="55"/>
      <c r="S25" s="53">
        <v>200</v>
      </c>
      <c r="T25" s="54" t="e">
        <f>+S25/S31</f>
        <v>#REF!</v>
      </c>
      <c r="U25" s="55"/>
      <c r="V25" s="53">
        <v>200</v>
      </c>
      <c r="W25" s="54" t="e">
        <f>+V25/V31</f>
        <v>#REF!</v>
      </c>
      <c r="X25" s="55"/>
      <c r="Y25" s="53">
        <f>+V25</f>
        <v>200</v>
      </c>
      <c r="Z25" s="54" t="e">
        <f>+Y25/Y31</f>
        <v>#REF!</v>
      </c>
      <c r="AA25" s="55"/>
      <c r="AB25" s="53">
        <f>+V25</f>
        <v>200</v>
      </c>
      <c r="AC25" s="54" t="e">
        <f>+AB25/AB31</f>
        <v>#REF!</v>
      </c>
      <c r="AD25" s="55"/>
      <c r="AE25" s="53">
        <f>+V25</f>
        <v>200</v>
      </c>
      <c r="AF25" s="54" t="e">
        <f>+AE25/AE31</f>
        <v>#REF!</v>
      </c>
      <c r="AG25" s="55"/>
      <c r="AH25" s="53">
        <f>+V25</f>
        <v>200</v>
      </c>
      <c r="AI25" s="54" t="e">
        <f>+AH25/AH31</f>
        <v>#REF!</v>
      </c>
      <c r="AJ25" s="55"/>
      <c r="AK25" s="53">
        <f>+V25</f>
        <v>200</v>
      </c>
      <c r="AL25" s="54" t="e">
        <f>+AK25/AK31</f>
        <v>#REF!</v>
      </c>
      <c r="AM25" s="55"/>
      <c r="AN25" s="53">
        <f>+V25</f>
        <v>200</v>
      </c>
      <c r="AO25" s="54" t="e">
        <f>+AN25/AN31</f>
        <v>#REF!</v>
      </c>
      <c r="AP25" s="55"/>
      <c r="AQ25" s="53">
        <f>+V25</f>
        <v>200</v>
      </c>
      <c r="AR25" s="54" t="e">
        <f>+AQ25/AQ31</f>
        <v>#REF!</v>
      </c>
      <c r="AS25" s="55"/>
      <c r="AT25" s="53">
        <f>+V25</f>
        <v>200</v>
      </c>
      <c r="AU25" s="54" t="e">
        <f>+AT25/AT31</f>
        <v>#REF!</v>
      </c>
      <c r="AV25" s="55"/>
      <c r="AW25" s="53">
        <f>+V25</f>
        <v>200</v>
      </c>
      <c r="AX25" s="54" t="e">
        <f>+AW25/AW31</f>
        <v>#REF!</v>
      </c>
      <c r="AY25" s="55"/>
      <c r="AZ25" s="53">
        <f>+V25</f>
        <v>200</v>
      </c>
      <c r="BA25" s="54" t="e">
        <f>+AZ25/AZ31</f>
        <v>#REF!</v>
      </c>
      <c r="BB25" s="55"/>
      <c r="BC25" s="53">
        <f>+V25</f>
        <v>200</v>
      </c>
      <c r="BD25" s="54" t="e">
        <f>+BC25/BC31</f>
        <v>#REF!</v>
      </c>
      <c r="BE25" s="55"/>
      <c r="BF25" s="53">
        <f>+V25</f>
        <v>200</v>
      </c>
      <c r="BG25" s="54" t="e">
        <f>+BF25/BF31</f>
        <v>#REF!</v>
      </c>
      <c r="BH25" s="55"/>
      <c r="BI25" s="53">
        <f>+V25</f>
        <v>200</v>
      </c>
      <c r="BJ25" s="54" t="e">
        <f>+BI25/BI31</f>
        <v>#REF!</v>
      </c>
      <c r="BK25" s="55"/>
      <c r="BL25" s="53">
        <f>+V25</f>
        <v>200</v>
      </c>
      <c r="BM25" s="54" t="e">
        <f>+BL25/BL31</f>
        <v>#REF!</v>
      </c>
      <c r="BN25" s="55"/>
      <c r="BO25" s="53">
        <f>+V25</f>
        <v>200</v>
      </c>
      <c r="BP25" s="54" t="e">
        <f>+BO25/BO31</f>
        <v>#REF!</v>
      </c>
      <c r="BQ25" s="55"/>
      <c r="BR25" s="53">
        <f>+V25</f>
        <v>200</v>
      </c>
      <c r="BS25" s="54" t="e">
        <f>+BR25/BR31</f>
        <v>#REF!</v>
      </c>
      <c r="BT25" s="55"/>
      <c r="BU25" s="53">
        <f>+V25</f>
        <v>200</v>
      </c>
      <c r="BV25" s="54" t="e">
        <f>+BU25/BU31</f>
        <v>#REF!</v>
      </c>
      <c r="BW25" s="55"/>
      <c r="BX25" s="53">
        <f>+V25</f>
        <v>200</v>
      </c>
      <c r="BY25" s="54" t="e">
        <f>+BX25/BX31</f>
        <v>#REF!</v>
      </c>
      <c r="BZ25" s="55"/>
      <c r="CA25" s="53">
        <f>+V25</f>
        <v>200</v>
      </c>
      <c r="CB25" s="54" t="e">
        <f>+CA25/CA31</f>
        <v>#REF!</v>
      </c>
      <c r="CC25" s="55"/>
      <c r="CD25" s="53">
        <f>+V25</f>
        <v>200</v>
      </c>
      <c r="CE25" s="54" t="e">
        <f>+CD25/CD31</f>
        <v>#REF!</v>
      </c>
      <c r="CF25" s="55"/>
      <c r="CG25" s="53">
        <f>+V25</f>
        <v>200</v>
      </c>
      <c r="CH25" s="54" t="e">
        <f>+CG25/CG31</f>
        <v>#REF!</v>
      </c>
      <c r="CI25" s="55"/>
      <c r="CJ25" s="53">
        <f>+V25</f>
        <v>200</v>
      </c>
      <c r="CK25" s="54" t="e">
        <f>+CJ25/CJ31</f>
        <v>#REF!</v>
      </c>
      <c r="CL25" s="55"/>
      <c r="CM25" s="53">
        <f>+V25</f>
        <v>200</v>
      </c>
      <c r="CN25" s="54" t="e">
        <f>+CM25/CM31</f>
        <v>#REF!</v>
      </c>
      <c r="CO25" s="55"/>
      <c r="CP25" s="53">
        <f>+V25</f>
        <v>200</v>
      </c>
      <c r="CQ25" s="54" t="e">
        <f>+CP25/CP31</f>
        <v>#REF!</v>
      </c>
      <c r="CR25" s="55"/>
      <c r="CS25" s="53">
        <f>+V25</f>
        <v>200</v>
      </c>
      <c r="CT25" s="54" t="e">
        <f>+CS25/CS31</f>
        <v>#REF!</v>
      </c>
      <c r="CU25" s="55"/>
      <c r="CV25" s="53">
        <f>+V25</f>
        <v>200</v>
      </c>
      <c r="CW25" s="54" t="e">
        <f>+CV25/CV31</f>
        <v>#REF!</v>
      </c>
    </row>
    <row r="26" spans="1:104" s="23" customFormat="1" ht="20.100000000000001" customHeight="1" x14ac:dyDescent="0.25">
      <c r="A26" s="23" t="s">
        <v>75</v>
      </c>
      <c r="B26" s="212" t="s">
        <v>30</v>
      </c>
      <c r="C26" s="213"/>
      <c r="D26" s="213"/>
      <c r="E26" s="213"/>
      <c r="F26" s="52"/>
      <c r="G26" s="53"/>
      <c r="H26" s="54">
        <f>+G26/G31</f>
        <v>0</v>
      </c>
      <c r="I26" s="55"/>
      <c r="J26" s="53"/>
      <c r="K26" s="54" t="e">
        <f>+J26/J31</f>
        <v>#REF!</v>
      </c>
      <c r="L26" s="55"/>
      <c r="M26" s="53"/>
      <c r="N26" s="54" t="e">
        <f>+M26/M31</f>
        <v>#REF!</v>
      </c>
      <c r="O26" s="55"/>
      <c r="P26" s="53"/>
      <c r="Q26" s="54" t="e">
        <f>+P26/P31</f>
        <v>#REF!</v>
      </c>
      <c r="R26" s="55"/>
      <c r="S26" s="53"/>
      <c r="T26" s="54" t="e">
        <f>+S26/S31</f>
        <v>#REF!</v>
      </c>
      <c r="U26" s="55"/>
      <c r="V26" s="53"/>
      <c r="W26" s="54" t="e">
        <f>+V26/V31</f>
        <v>#REF!</v>
      </c>
      <c r="X26" s="55"/>
      <c r="Y26" s="53"/>
      <c r="Z26" s="54" t="e">
        <f>+Y26/Y31</f>
        <v>#REF!</v>
      </c>
      <c r="AA26" s="55"/>
      <c r="AB26" s="53"/>
      <c r="AC26" s="54" t="e">
        <f>+AB26/AB31</f>
        <v>#REF!</v>
      </c>
      <c r="AD26" s="55"/>
      <c r="AE26" s="53"/>
      <c r="AF26" s="54" t="e">
        <f>+AE26/AE31</f>
        <v>#REF!</v>
      </c>
      <c r="AG26" s="55"/>
      <c r="AH26" s="53"/>
      <c r="AI26" s="54" t="e">
        <f>+AH26/AH31</f>
        <v>#REF!</v>
      </c>
      <c r="AJ26" s="55"/>
      <c r="AK26" s="53"/>
      <c r="AL26" s="54" t="e">
        <f>+AK26/AK31</f>
        <v>#REF!</v>
      </c>
      <c r="AM26" s="55"/>
      <c r="AN26" s="53">
        <v>200</v>
      </c>
      <c r="AO26" s="54" t="e">
        <f>+AN26/AN31</f>
        <v>#REF!</v>
      </c>
      <c r="AP26" s="55"/>
      <c r="AQ26" s="53">
        <v>200</v>
      </c>
      <c r="AR26" s="54" t="e">
        <f>+AQ26/AQ31</f>
        <v>#REF!</v>
      </c>
      <c r="AS26" s="55"/>
      <c r="AT26" s="53">
        <v>200</v>
      </c>
      <c r="AU26" s="54" t="e">
        <f>+AT26/AT31</f>
        <v>#REF!</v>
      </c>
      <c r="AV26" s="55"/>
      <c r="AW26" s="53">
        <v>200</v>
      </c>
      <c r="AX26" s="54" t="e">
        <f>+AW26/AW31</f>
        <v>#REF!</v>
      </c>
      <c r="AY26" s="55"/>
      <c r="AZ26" s="53">
        <v>200</v>
      </c>
      <c r="BA26" s="54" t="e">
        <f>+AZ26/AZ31</f>
        <v>#REF!</v>
      </c>
      <c r="BB26" s="55"/>
      <c r="BC26" s="53">
        <v>200</v>
      </c>
      <c r="BD26" s="54" t="e">
        <f>+BC26/BC31</f>
        <v>#REF!</v>
      </c>
      <c r="BE26" s="55"/>
      <c r="BF26" s="53">
        <v>200</v>
      </c>
      <c r="BG26" s="54" t="e">
        <f>+BF26/BF31</f>
        <v>#REF!</v>
      </c>
      <c r="BH26" s="55"/>
      <c r="BI26" s="53">
        <v>200</v>
      </c>
      <c r="BJ26" s="54" t="e">
        <f>+BI26/BI31</f>
        <v>#REF!</v>
      </c>
      <c r="BK26" s="55"/>
      <c r="BL26" s="53">
        <v>200</v>
      </c>
      <c r="BM26" s="54" t="e">
        <f>+BL26/BL31</f>
        <v>#REF!</v>
      </c>
      <c r="BN26" s="55"/>
      <c r="BO26" s="53">
        <v>200</v>
      </c>
      <c r="BP26" s="54" t="e">
        <f>+BO26/BO31</f>
        <v>#REF!</v>
      </c>
      <c r="BQ26" s="55"/>
      <c r="BR26" s="53"/>
      <c r="BS26" s="54" t="e">
        <f>+BR26/BR31</f>
        <v>#REF!</v>
      </c>
      <c r="BT26" s="55"/>
      <c r="BU26" s="53"/>
      <c r="BV26" s="54" t="e">
        <f>+BU26/BU31</f>
        <v>#REF!</v>
      </c>
      <c r="BW26" s="55"/>
      <c r="BX26" s="53"/>
      <c r="BY26" s="54" t="e">
        <f>+BX26/BX31</f>
        <v>#REF!</v>
      </c>
      <c r="BZ26" s="55"/>
      <c r="CA26" s="53"/>
      <c r="CB26" s="54" t="e">
        <f>+CA26/CA31</f>
        <v>#REF!</v>
      </c>
      <c r="CC26" s="55"/>
      <c r="CD26" s="53"/>
      <c r="CE26" s="54" t="e">
        <f>+CD26/CD31</f>
        <v>#REF!</v>
      </c>
      <c r="CF26" s="55"/>
      <c r="CG26" s="53"/>
      <c r="CH26" s="54" t="e">
        <f>+CG26/CG31</f>
        <v>#REF!</v>
      </c>
      <c r="CI26" s="55"/>
      <c r="CJ26" s="53"/>
      <c r="CK26" s="54" t="e">
        <f>+CJ26/CJ31</f>
        <v>#REF!</v>
      </c>
      <c r="CL26" s="55"/>
      <c r="CM26" s="53"/>
      <c r="CN26" s="54" t="e">
        <f>+CM26/CM31</f>
        <v>#REF!</v>
      </c>
      <c r="CO26" s="55"/>
      <c r="CP26" s="53"/>
      <c r="CQ26" s="54" t="e">
        <f>+CP26/CP31</f>
        <v>#REF!</v>
      </c>
      <c r="CR26" s="55"/>
      <c r="CS26" s="53"/>
      <c r="CT26" s="54" t="e">
        <f>+CS26/CS31</f>
        <v>#REF!</v>
      </c>
      <c r="CU26" s="55"/>
      <c r="CV26" s="53"/>
      <c r="CW26" s="54" t="e">
        <f>+CV26/CV31</f>
        <v>#REF!</v>
      </c>
    </row>
    <row r="27" spans="1:104" s="23" customFormat="1" ht="20.100000000000001" customHeight="1" x14ac:dyDescent="0.25">
      <c r="A27" s="23" t="s">
        <v>76</v>
      </c>
      <c r="B27" s="212" t="s">
        <v>70</v>
      </c>
      <c r="C27" s="213"/>
      <c r="D27" s="213"/>
      <c r="E27" s="213"/>
      <c r="F27" s="52"/>
      <c r="G27" s="53"/>
      <c r="H27" s="54">
        <f>+G27/G31</f>
        <v>0</v>
      </c>
      <c r="I27" s="55"/>
      <c r="J27" s="53">
        <v>314</v>
      </c>
      <c r="K27" s="54" t="e">
        <f>+J27/J31</f>
        <v>#REF!</v>
      </c>
      <c r="L27" s="55"/>
      <c r="M27" s="53">
        <v>314</v>
      </c>
      <c r="N27" s="54" t="e">
        <f>+M27/M31</f>
        <v>#REF!</v>
      </c>
      <c r="O27" s="55"/>
      <c r="P27" s="53">
        <v>314</v>
      </c>
      <c r="Q27" s="54" t="e">
        <f>+P27/P31</f>
        <v>#REF!</v>
      </c>
      <c r="R27" s="55"/>
      <c r="S27" s="53">
        <v>314</v>
      </c>
      <c r="T27" s="54" t="e">
        <f>+S27/S31</f>
        <v>#REF!</v>
      </c>
      <c r="U27" s="55"/>
      <c r="V27" s="53">
        <v>314</v>
      </c>
      <c r="W27" s="54" t="e">
        <f>+V27/V31</f>
        <v>#REF!</v>
      </c>
      <c r="X27" s="55"/>
      <c r="Y27" s="53">
        <f>+V27</f>
        <v>314</v>
      </c>
      <c r="Z27" s="54" t="e">
        <f>+Y27/Y31</f>
        <v>#REF!</v>
      </c>
      <c r="AA27" s="55"/>
      <c r="AB27" s="53">
        <f>+V27</f>
        <v>314</v>
      </c>
      <c r="AC27" s="54" t="e">
        <f>+AB27/AB31</f>
        <v>#REF!</v>
      </c>
      <c r="AD27" s="55"/>
      <c r="AE27" s="53">
        <f>+V27</f>
        <v>314</v>
      </c>
      <c r="AF27" s="54" t="e">
        <f>+AE27/AE31</f>
        <v>#REF!</v>
      </c>
      <c r="AG27" s="55"/>
      <c r="AH27" s="53">
        <f>+V27</f>
        <v>314</v>
      </c>
      <c r="AI27" s="54" t="e">
        <f>+AH27/AH31</f>
        <v>#REF!</v>
      </c>
      <c r="AJ27" s="55"/>
      <c r="AK27" s="53">
        <f>+V27</f>
        <v>314</v>
      </c>
      <c r="AL27" s="54" t="e">
        <f>+AK27/AK31</f>
        <v>#REF!</v>
      </c>
      <c r="AM27" s="55"/>
      <c r="AN27" s="53">
        <f>+V27</f>
        <v>314</v>
      </c>
      <c r="AO27" s="54" t="e">
        <f>+AN27/AN31</f>
        <v>#REF!</v>
      </c>
      <c r="AP27" s="55"/>
      <c r="AQ27" s="53">
        <f>+V27</f>
        <v>314</v>
      </c>
      <c r="AR27" s="54" t="e">
        <f>+AQ27/AQ31</f>
        <v>#REF!</v>
      </c>
      <c r="AS27" s="55"/>
      <c r="AT27" s="53">
        <f>+V27</f>
        <v>314</v>
      </c>
      <c r="AU27" s="54" t="e">
        <f>+AT27/AT31</f>
        <v>#REF!</v>
      </c>
      <c r="AV27" s="55"/>
      <c r="AW27" s="53">
        <f>+V27</f>
        <v>314</v>
      </c>
      <c r="AX27" s="54" t="e">
        <f>+AW27/AW31</f>
        <v>#REF!</v>
      </c>
      <c r="AY27" s="55"/>
      <c r="AZ27" s="53">
        <f>+V27</f>
        <v>314</v>
      </c>
      <c r="BA27" s="54" t="e">
        <f>+AZ27/AZ31</f>
        <v>#REF!</v>
      </c>
      <c r="BB27" s="55"/>
      <c r="BC27" s="53">
        <f>+V27</f>
        <v>314</v>
      </c>
      <c r="BD27" s="54" t="e">
        <f>+BC27/BC31</f>
        <v>#REF!</v>
      </c>
      <c r="BE27" s="55"/>
      <c r="BF27" s="53">
        <f>+V27</f>
        <v>314</v>
      </c>
      <c r="BG27" s="54" t="e">
        <f>+BF27/BF31</f>
        <v>#REF!</v>
      </c>
      <c r="BH27" s="55"/>
      <c r="BI27" s="53">
        <f>+V27</f>
        <v>314</v>
      </c>
      <c r="BJ27" s="54" t="e">
        <f>+BI27/BI31</f>
        <v>#REF!</v>
      </c>
      <c r="BK27" s="55"/>
      <c r="BL27" s="53">
        <f>+V27</f>
        <v>314</v>
      </c>
      <c r="BM27" s="54" t="e">
        <f>+BL27/BL31</f>
        <v>#REF!</v>
      </c>
      <c r="BN27" s="55"/>
      <c r="BO27" s="53">
        <f>+V27</f>
        <v>314</v>
      </c>
      <c r="BP27" s="54" t="e">
        <f>+BO27/BO31</f>
        <v>#REF!</v>
      </c>
      <c r="BQ27" s="55"/>
      <c r="BR27" s="53">
        <f>+V27</f>
        <v>314</v>
      </c>
      <c r="BS27" s="54" t="e">
        <f>+BR27/BR31</f>
        <v>#REF!</v>
      </c>
      <c r="BT27" s="55"/>
      <c r="BU27" s="53">
        <f>+V27</f>
        <v>314</v>
      </c>
      <c r="BV27" s="54" t="e">
        <f>+BU27/BU31</f>
        <v>#REF!</v>
      </c>
      <c r="BW27" s="55"/>
      <c r="BX27" s="53">
        <f>+V27</f>
        <v>314</v>
      </c>
      <c r="BY27" s="54" t="e">
        <f>+BX27/BX31</f>
        <v>#REF!</v>
      </c>
      <c r="BZ27" s="55"/>
      <c r="CA27" s="53">
        <f>+V27</f>
        <v>314</v>
      </c>
      <c r="CB27" s="54" t="e">
        <f>+CA27/CA31</f>
        <v>#REF!</v>
      </c>
      <c r="CC27" s="55"/>
      <c r="CD27" s="53">
        <f>+V27</f>
        <v>314</v>
      </c>
      <c r="CE27" s="54" t="e">
        <f>+CD27/CD31</f>
        <v>#REF!</v>
      </c>
      <c r="CF27" s="55"/>
      <c r="CG27" s="53">
        <f>+V27</f>
        <v>314</v>
      </c>
      <c r="CH27" s="54" t="e">
        <f>+CG27/CG31</f>
        <v>#REF!</v>
      </c>
      <c r="CI27" s="55"/>
      <c r="CJ27" s="53">
        <f>+V27</f>
        <v>314</v>
      </c>
      <c r="CK27" s="54" t="e">
        <f>+CJ27/CJ31</f>
        <v>#REF!</v>
      </c>
      <c r="CL27" s="55"/>
      <c r="CM27" s="53">
        <f>+V27</f>
        <v>314</v>
      </c>
      <c r="CN27" s="54" t="e">
        <f>+CM27/CM31</f>
        <v>#REF!</v>
      </c>
      <c r="CO27" s="55"/>
      <c r="CP27" s="53">
        <f>+V27</f>
        <v>314</v>
      </c>
      <c r="CQ27" s="54" t="e">
        <f>+CP27/CP31</f>
        <v>#REF!</v>
      </c>
      <c r="CR27" s="55"/>
      <c r="CS27" s="53">
        <f>+V27</f>
        <v>314</v>
      </c>
      <c r="CT27" s="54" t="e">
        <f>+CS27/CS31</f>
        <v>#REF!</v>
      </c>
      <c r="CU27" s="55"/>
      <c r="CV27" s="53">
        <f>+V27</f>
        <v>314</v>
      </c>
      <c r="CW27" s="54" t="e">
        <f>+CV27/CV31</f>
        <v>#REF!</v>
      </c>
    </row>
    <row r="28" spans="1:104" s="23" customFormat="1" ht="20.100000000000001" customHeight="1" thickBot="1" x14ac:dyDescent="0.3">
      <c r="B28" s="229" t="s">
        <v>31</v>
      </c>
      <c r="C28" s="229"/>
      <c r="D28" s="229"/>
      <c r="E28" s="229"/>
      <c r="F28" s="61"/>
      <c r="G28" s="64">
        <f>+G29+G30</f>
        <v>-27.3</v>
      </c>
      <c r="H28" s="65">
        <f>+G28/G31</f>
        <v>-9.7238628628011237E-3</v>
      </c>
      <c r="I28" s="62"/>
      <c r="J28" s="64" t="e">
        <f>+J29+J30</f>
        <v>#REF!</v>
      </c>
      <c r="K28" s="65" t="e">
        <f>+J28/J31</f>
        <v>#REF!</v>
      </c>
      <c r="L28" s="62"/>
      <c r="M28" s="64" t="e">
        <f>+M29+M30</f>
        <v>#REF!</v>
      </c>
      <c r="N28" s="65" t="e">
        <f>+M28/M31</f>
        <v>#REF!</v>
      </c>
      <c r="O28" s="62"/>
      <c r="P28" s="64" t="e">
        <f>+P29+P30</f>
        <v>#REF!</v>
      </c>
      <c r="Q28" s="65" t="e">
        <f>+P28/P31</f>
        <v>#REF!</v>
      </c>
      <c r="R28" s="62"/>
      <c r="S28" s="64" t="e">
        <f>+S29+S30</f>
        <v>#REF!</v>
      </c>
      <c r="T28" s="65" t="e">
        <f>+S28/S31</f>
        <v>#REF!</v>
      </c>
      <c r="U28" s="62"/>
      <c r="V28" s="64" t="e">
        <f>+V29+V30</f>
        <v>#REF!</v>
      </c>
      <c r="W28" s="65" t="e">
        <f>+V28/V31</f>
        <v>#REF!</v>
      </c>
      <c r="X28" s="62"/>
      <c r="Y28" s="64" t="e">
        <f>+Y29+Y30</f>
        <v>#REF!</v>
      </c>
      <c r="Z28" s="65" t="e">
        <f>+Y28/Y31</f>
        <v>#REF!</v>
      </c>
      <c r="AA28" s="62"/>
      <c r="AB28" s="64" t="e">
        <f>+AB29+AB30</f>
        <v>#REF!</v>
      </c>
      <c r="AC28" s="65" t="e">
        <f>+AB28/AB31</f>
        <v>#REF!</v>
      </c>
      <c r="AD28" s="62"/>
      <c r="AE28" s="64" t="e">
        <f>+AE29+AE30</f>
        <v>#REF!</v>
      </c>
      <c r="AF28" s="65" t="e">
        <f>+AE28/AE31</f>
        <v>#REF!</v>
      </c>
      <c r="AG28" s="62"/>
      <c r="AH28" s="64" t="e">
        <f>+AH29+AH30</f>
        <v>#REF!</v>
      </c>
      <c r="AI28" s="65" t="e">
        <f>+AH28/AH31</f>
        <v>#REF!</v>
      </c>
      <c r="AJ28" s="62"/>
      <c r="AK28" s="64" t="e">
        <f>+AK29+AK30</f>
        <v>#REF!</v>
      </c>
      <c r="AL28" s="65" t="e">
        <f>+AK28/AK31</f>
        <v>#REF!</v>
      </c>
      <c r="AM28" s="62"/>
      <c r="AN28" s="64" t="e">
        <f>+AN29+AN30</f>
        <v>#REF!</v>
      </c>
      <c r="AO28" s="65" t="e">
        <f>+AN28/AN31</f>
        <v>#REF!</v>
      </c>
      <c r="AP28" s="62"/>
      <c r="AQ28" s="64" t="e">
        <f>+AQ29+AQ30</f>
        <v>#REF!</v>
      </c>
      <c r="AR28" s="65" t="e">
        <f>+AQ28/AQ31</f>
        <v>#REF!</v>
      </c>
      <c r="AS28" s="62"/>
      <c r="AT28" s="64" t="e">
        <f>+AT29+AT30</f>
        <v>#REF!</v>
      </c>
      <c r="AU28" s="65" t="e">
        <f>+AT28/AT31</f>
        <v>#REF!</v>
      </c>
      <c r="AV28" s="62"/>
      <c r="AW28" s="64" t="e">
        <f>+AW29+AW30</f>
        <v>#REF!</v>
      </c>
      <c r="AX28" s="65" t="e">
        <f>+AW28/AW31</f>
        <v>#REF!</v>
      </c>
      <c r="AY28" s="62"/>
      <c r="AZ28" s="64" t="e">
        <f>+AZ29+AZ30</f>
        <v>#REF!</v>
      </c>
      <c r="BA28" s="65" t="e">
        <f>+AZ28/AZ31</f>
        <v>#REF!</v>
      </c>
      <c r="BB28" s="62"/>
      <c r="BC28" s="64" t="e">
        <f>+BC29+BC30</f>
        <v>#REF!</v>
      </c>
      <c r="BD28" s="65" t="e">
        <f>+BC28/BC31</f>
        <v>#REF!</v>
      </c>
      <c r="BE28" s="62"/>
      <c r="BF28" s="64" t="e">
        <f>+BF29+BF30</f>
        <v>#REF!</v>
      </c>
      <c r="BG28" s="65" t="e">
        <f>+BF28/BF31</f>
        <v>#REF!</v>
      </c>
      <c r="BH28" s="62"/>
      <c r="BI28" s="64" t="e">
        <f>+BI29+BI30</f>
        <v>#REF!</v>
      </c>
      <c r="BJ28" s="65" t="e">
        <f>+BI28/BI31</f>
        <v>#REF!</v>
      </c>
      <c r="BK28" s="62"/>
      <c r="BL28" s="64" t="e">
        <f>+BL29+BL30</f>
        <v>#REF!</v>
      </c>
      <c r="BM28" s="65" t="e">
        <f>+BL28/BL31</f>
        <v>#REF!</v>
      </c>
      <c r="BN28" s="62"/>
      <c r="BO28" s="64" t="e">
        <f>+BO29+BO30</f>
        <v>#REF!</v>
      </c>
      <c r="BP28" s="65" t="e">
        <f>+BO28/BO31</f>
        <v>#REF!</v>
      </c>
      <c r="BQ28" s="62"/>
      <c r="BR28" s="64" t="e">
        <f>+BR29+BR30</f>
        <v>#REF!</v>
      </c>
      <c r="BS28" s="65" t="e">
        <f>+BR28/BR31</f>
        <v>#REF!</v>
      </c>
      <c r="BT28" s="62"/>
      <c r="BU28" s="64" t="e">
        <f>+BU29+BU30</f>
        <v>#REF!</v>
      </c>
      <c r="BV28" s="65" t="e">
        <f>+BU28/BU31</f>
        <v>#REF!</v>
      </c>
      <c r="BW28" s="62"/>
      <c r="BX28" s="64" t="e">
        <f>+BX29+BX30</f>
        <v>#REF!</v>
      </c>
      <c r="BY28" s="65" t="e">
        <f>+BX28/BX31</f>
        <v>#REF!</v>
      </c>
      <c r="BZ28" s="62"/>
      <c r="CA28" s="64" t="e">
        <f>+CA29+CA30</f>
        <v>#REF!</v>
      </c>
      <c r="CB28" s="65" t="e">
        <f>+CA28/CA31</f>
        <v>#REF!</v>
      </c>
      <c r="CC28" s="62"/>
      <c r="CD28" s="64" t="e">
        <f>+CD29+CD30</f>
        <v>#REF!</v>
      </c>
      <c r="CE28" s="65" t="e">
        <f>+CD28/CD31</f>
        <v>#REF!</v>
      </c>
      <c r="CF28" s="62"/>
      <c r="CG28" s="64" t="e">
        <f>+CG29+CG30</f>
        <v>#REF!</v>
      </c>
      <c r="CH28" s="65" t="e">
        <f>+CG28/CG31</f>
        <v>#REF!</v>
      </c>
      <c r="CI28" s="62"/>
      <c r="CJ28" s="64" t="e">
        <f>+CJ29+CJ30</f>
        <v>#REF!</v>
      </c>
      <c r="CK28" s="65" t="e">
        <f>+CJ28/CJ31</f>
        <v>#REF!</v>
      </c>
      <c r="CL28" s="62"/>
      <c r="CM28" s="64" t="e">
        <f>+CM29+CM30</f>
        <v>#REF!</v>
      </c>
      <c r="CN28" s="65" t="e">
        <f>+CM28/CM31</f>
        <v>#REF!</v>
      </c>
      <c r="CO28" s="62"/>
      <c r="CP28" s="64" t="e">
        <f>+CP29+CP30</f>
        <v>#REF!</v>
      </c>
      <c r="CQ28" s="65" t="e">
        <f>+CP28/CP31</f>
        <v>#REF!</v>
      </c>
      <c r="CR28" s="62"/>
      <c r="CS28" s="64" t="e">
        <f>+CS29+CS30</f>
        <v>#REF!</v>
      </c>
      <c r="CT28" s="65" t="e">
        <f>+CS28/CS31</f>
        <v>#REF!</v>
      </c>
      <c r="CU28" s="62"/>
      <c r="CV28" s="64" t="e">
        <f>+CV29+CV30</f>
        <v>#REF!</v>
      </c>
      <c r="CW28" s="65" t="e">
        <f>+CV28/CV31</f>
        <v>#REF!</v>
      </c>
    </row>
    <row r="29" spans="1:104" s="23" customFormat="1" ht="20.100000000000001" hidden="1" customHeight="1" thickBot="1" x14ac:dyDescent="0.3">
      <c r="B29" s="230" t="s">
        <v>32</v>
      </c>
      <c r="C29" s="229"/>
      <c r="D29" s="229"/>
      <c r="E29" s="229"/>
      <c r="F29" s="61"/>
      <c r="G29" s="64">
        <v>-27.3</v>
      </c>
      <c r="H29" s="65"/>
      <c r="I29" s="62"/>
      <c r="J29" s="64"/>
      <c r="K29" s="65"/>
      <c r="L29" s="62"/>
      <c r="M29" s="64"/>
      <c r="N29" s="65"/>
      <c r="O29" s="62"/>
      <c r="P29" s="64"/>
      <c r="Q29" s="65"/>
      <c r="R29" s="62"/>
      <c r="S29" s="64"/>
      <c r="T29" s="65"/>
      <c r="U29" s="62"/>
      <c r="V29" s="64"/>
      <c r="W29" s="65"/>
      <c r="X29" s="62"/>
      <c r="Y29" s="64"/>
      <c r="Z29" s="65"/>
      <c r="AA29" s="62"/>
      <c r="AB29" s="64"/>
      <c r="AC29" s="65"/>
      <c r="AD29" s="62"/>
      <c r="AE29" s="64"/>
      <c r="AF29" s="65"/>
      <c r="AG29" s="62"/>
      <c r="AH29" s="64"/>
      <c r="AI29" s="65"/>
      <c r="AJ29" s="62"/>
      <c r="AK29" s="64"/>
      <c r="AL29" s="65"/>
      <c r="AM29" s="62"/>
      <c r="AN29" s="64"/>
      <c r="AO29" s="65"/>
      <c r="AP29" s="62"/>
      <c r="AQ29" s="64"/>
      <c r="AR29" s="65"/>
      <c r="AS29" s="62"/>
      <c r="AT29" s="64"/>
      <c r="AU29" s="65"/>
      <c r="AV29" s="62"/>
      <c r="AW29" s="64"/>
      <c r="AX29" s="65"/>
      <c r="AY29" s="62"/>
      <c r="AZ29" s="64"/>
      <c r="BA29" s="65"/>
      <c r="BB29" s="62"/>
      <c r="BC29" s="64"/>
      <c r="BD29" s="65"/>
      <c r="BE29" s="62"/>
      <c r="BF29" s="64"/>
      <c r="BG29" s="65"/>
      <c r="BH29" s="62"/>
      <c r="BI29" s="64"/>
      <c r="BJ29" s="65"/>
      <c r="BK29" s="62"/>
      <c r="BL29" s="64"/>
      <c r="BM29" s="65"/>
      <c r="BN29" s="62"/>
      <c r="BO29" s="64"/>
      <c r="BP29" s="65"/>
      <c r="BQ29" s="62"/>
      <c r="BR29" s="64"/>
      <c r="BS29" s="65"/>
      <c r="BT29" s="62"/>
      <c r="BU29" s="64"/>
      <c r="BV29" s="65"/>
      <c r="BW29" s="62"/>
      <c r="BX29" s="64"/>
      <c r="BY29" s="65"/>
      <c r="BZ29" s="62"/>
      <c r="CA29" s="64"/>
      <c r="CB29" s="65"/>
      <c r="CC29" s="62"/>
      <c r="CD29" s="64"/>
      <c r="CE29" s="65"/>
      <c r="CF29" s="62"/>
      <c r="CG29" s="64"/>
      <c r="CH29" s="65"/>
      <c r="CI29" s="62"/>
      <c r="CJ29" s="64"/>
      <c r="CK29" s="65"/>
      <c r="CL29" s="62"/>
      <c r="CM29" s="64"/>
      <c r="CN29" s="65"/>
      <c r="CO29" s="62"/>
      <c r="CP29" s="64"/>
      <c r="CQ29" s="65"/>
      <c r="CR29" s="62"/>
      <c r="CS29" s="64"/>
      <c r="CT29" s="65"/>
      <c r="CU29" s="62"/>
      <c r="CV29" s="64"/>
      <c r="CW29" s="65"/>
    </row>
    <row r="30" spans="1:104" s="23" customFormat="1" ht="20.100000000000001" customHeight="1" thickBot="1" x14ac:dyDescent="0.3">
      <c r="B30" s="180" t="s">
        <v>53</v>
      </c>
      <c r="C30" s="181"/>
      <c r="D30" s="181"/>
      <c r="E30" s="181"/>
      <c r="F30" s="61"/>
      <c r="G30" s="64">
        <v>0</v>
      </c>
      <c r="H30" s="65">
        <f>+G30/G31</f>
        <v>0</v>
      </c>
      <c r="I30" s="62"/>
      <c r="J30" s="64" t="e">
        <f>+'Increm. Producción'!H16</f>
        <v>#REF!</v>
      </c>
      <c r="K30" s="65" t="e">
        <f>+J30/J31</f>
        <v>#REF!</v>
      </c>
      <c r="L30" s="62"/>
      <c r="M30" s="64" t="e">
        <f>+'Increm. Producción'!I16</f>
        <v>#REF!</v>
      </c>
      <c r="N30" s="65"/>
      <c r="O30" s="62"/>
      <c r="P30" s="64" t="e">
        <f>+'Increm. Producción'!J16</f>
        <v>#REF!</v>
      </c>
      <c r="Q30" s="65"/>
      <c r="R30" s="62"/>
      <c r="S30" s="64" t="e">
        <f>+'Increm. Producción'!K16</f>
        <v>#REF!</v>
      </c>
      <c r="T30" s="65"/>
      <c r="U30" s="62"/>
      <c r="V30" s="64" t="e">
        <f>+'Increm. Producción'!L16</f>
        <v>#REF!</v>
      </c>
      <c r="W30" s="65"/>
      <c r="X30" s="62"/>
      <c r="Y30" s="64" t="e">
        <f>+'Increm. Producción'!M16</f>
        <v>#REF!</v>
      </c>
      <c r="Z30" s="65"/>
      <c r="AA30" s="62"/>
      <c r="AB30" s="64" t="e">
        <f>+'Increm. Producción'!N16</f>
        <v>#REF!</v>
      </c>
      <c r="AC30" s="65"/>
      <c r="AD30" s="62"/>
      <c r="AE30" s="64" t="e">
        <f>+'Increm. Producción'!O16</f>
        <v>#REF!</v>
      </c>
      <c r="AF30" s="65"/>
      <c r="AG30" s="62"/>
      <c r="AH30" s="64" t="e">
        <f>+'Increm. Producción'!P16</f>
        <v>#REF!</v>
      </c>
      <c r="AI30" s="65"/>
      <c r="AJ30" s="62"/>
      <c r="AK30" s="64" t="e">
        <f>+'Increm. Producción'!Q16</f>
        <v>#REF!</v>
      </c>
      <c r="AL30" s="65"/>
      <c r="AM30" s="62"/>
      <c r="AN30" s="64" t="e">
        <f>+'Increm. Producción'!R16</f>
        <v>#REF!</v>
      </c>
      <c r="AO30" s="65"/>
      <c r="AP30" s="62"/>
      <c r="AQ30" s="64" t="e">
        <f>+'Increm. Producción'!S16</f>
        <v>#REF!</v>
      </c>
      <c r="AR30" s="65"/>
      <c r="AS30" s="62"/>
      <c r="AT30" s="64" t="e">
        <f>+'Increm. Producción'!T16</f>
        <v>#REF!</v>
      </c>
      <c r="AU30" s="65"/>
      <c r="AV30" s="62"/>
      <c r="AW30" s="64" t="e">
        <f>+'Increm. Producción'!U16</f>
        <v>#REF!</v>
      </c>
      <c r="AX30" s="65"/>
      <c r="AY30" s="62"/>
      <c r="AZ30" s="64" t="e">
        <f>+'Increm. Producción'!V16</f>
        <v>#REF!</v>
      </c>
      <c r="BA30" s="65"/>
      <c r="BB30" s="62"/>
      <c r="BC30" s="64" t="e">
        <f>+'Increm. Producción'!W16</f>
        <v>#REF!</v>
      </c>
      <c r="BD30" s="65"/>
      <c r="BE30" s="62"/>
      <c r="BF30" s="64" t="e">
        <f>+'Increm. Producción'!X16</f>
        <v>#REF!</v>
      </c>
      <c r="BG30" s="65"/>
      <c r="BH30" s="62"/>
      <c r="BI30" s="64" t="e">
        <f>+'Increm. Producción'!Y16</f>
        <v>#REF!</v>
      </c>
      <c r="BJ30" s="65"/>
      <c r="BK30" s="62"/>
      <c r="BL30" s="64" t="e">
        <f>+'Increm. Producción'!Z16</f>
        <v>#REF!</v>
      </c>
      <c r="BM30" s="65"/>
      <c r="BN30" s="62"/>
      <c r="BO30" s="64" t="e">
        <f>+'Increm. Producción'!AA16</f>
        <v>#REF!</v>
      </c>
      <c r="BP30" s="65"/>
      <c r="BQ30" s="62"/>
      <c r="BR30" s="64" t="e">
        <f>+'Increm. Producción'!AB16</f>
        <v>#REF!</v>
      </c>
      <c r="BS30" s="65"/>
      <c r="BT30" s="62"/>
      <c r="BU30" s="64" t="e">
        <f>+'Increm. Producción'!AC16</f>
        <v>#REF!</v>
      </c>
      <c r="BV30" s="65"/>
      <c r="BW30" s="62"/>
      <c r="BX30" s="64" t="e">
        <f>+'Increm. Producción'!AD16</f>
        <v>#REF!</v>
      </c>
      <c r="BY30" s="65"/>
      <c r="BZ30" s="62"/>
      <c r="CA30" s="64" t="e">
        <f>+'Increm. Producción'!AE16</f>
        <v>#REF!</v>
      </c>
      <c r="CB30" s="65"/>
      <c r="CC30" s="62"/>
      <c r="CD30" s="64" t="e">
        <f>+'Increm. Producción'!AF16</f>
        <v>#REF!</v>
      </c>
      <c r="CE30" s="65"/>
      <c r="CF30" s="62"/>
      <c r="CG30" s="64" t="e">
        <f>+'Increm. Producción'!AG16</f>
        <v>#REF!</v>
      </c>
      <c r="CH30" s="65"/>
      <c r="CI30" s="62"/>
      <c r="CJ30" s="64" t="e">
        <f>+'Increm. Producción'!AH16</f>
        <v>#REF!</v>
      </c>
      <c r="CK30" s="65"/>
      <c r="CL30" s="62"/>
      <c r="CM30" s="64" t="e">
        <f>+'Increm. Producción'!AI16</f>
        <v>#REF!</v>
      </c>
      <c r="CN30" s="65"/>
      <c r="CO30" s="62"/>
      <c r="CP30" s="64" t="e">
        <f>+'Increm. Producción'!AJ16</f>
        <v>#REF!</v>
      </c>
      <c r="CQ30" s="65"/>
      <c r="CR30" s="62"/>
      <c r="CS30" s="64" t="e">
        <f>+'Increm. Producción'!AK16</f>
        <v>#REF!</v>
      </c>
      <c r="CT30" s="65"/>
      <c r="CU30" s="62"/>
      <c r="CV30" s="64" t="e">
        <f>+'Increm. Producción'!AL16</f>
        <v>#REF!</v>
      </c>
      <c r="CW30" s="65"/>
    </row>
    <row r="31" spans="1:104" ht="20.100000000000001" customHeight="1" thickBot="1" x14ac:dyDescent="0.3">
      <c r="B31" s="182" t="s">
        <v>7</v>
      </c>
      <c r="C31" s="182"/>
      <c r="D31" s="182"/>
      <c r="E31" s="182"/>
      <c r="F31" s="38"/>
      <c r="G31" s="7">
        <f>+G20+G21+G22+G23+G24+G25+G26+G27+G28</f>
        <v>2807.5262254506715</v>
      </c>
      <c r="H31" s="17">
        <f>+H20+H21+H22+H23+H24+H25+H26+H27+H28</f>
        <v>1.0000000000000002</v>
      </c>
      <c r="I31" s="6"/>
      <c r="J31" s="7" t="e">
        <f>+J20+J21+J22+J23+J24+J25+J26+J27+J28</f>
        <v>#REF!</v>
      </c>
      <c r="K31" s="17" t="e">
        <f>+K20+K21+K22+K23+K24+K25+K26+K27+K28</f>
        <v>#REF!</v>
      </c>
      <c r="L31" s="6"/>
      <c r="M31" s="7" t="e">
        <f>+M20+M21+M22+M23+M24+M25+M26+M27+M28</f>
        <v>#REF!</v>
      </c>
      <c r="N31" s="17" t="e">
        <f>+N20+N21+N22+N23+N24+N25+N26+N27+N28</f>
        <v>#REF!</v>
      </c>
      <c r="O31" s="6"/>
      <c r="P31" s="7" t="e">
        <f>+P20+P21+P22+P23+P24+P25+P26+P27+P28</f>
        <v>#REF!</v>
      </c>
      <c r="Q31" s="17" t="e">
        <f>+Q20+Q21+Q22+Q23+Q24+Q25+Q26+Q27+Q28</f>
        <v>#REF!</v>
      </c>
      <c r="R31" s="6"/>
      <c r="S31" s="7" t="e">
        <f>+S20+S21+S22+S23+S24+S25+S26+S27+S28</f>
        <v>#REF!</v>
      </c>
      <c r="T31" s="17" t="e">
        <f>+T20+T21+T22+T23+T24+T25+T26+T27+T28</f>
        <v>#REF!</v>
      </c>
      <c r="U31" s="6"/>
      <c r="V31" s="7" t="e">
        <f>+V20+V21+V22+V23+V24+V25+V26+V27+V28</f>
        <v>#REF!</v>
      </c>
      <c r="W31" s="17" t="e">
        <f>+W20+W21+W22+W23+W24+W25+W26+W27+W28</f>
        <v>#REF!</v>
      </c>
      <c r="X31" s="6"/>
      <c r="Y31" s="7" t="e">
        <f>+Y20+Y21+Y22+Y23+Y24+Y25+Y26+Y27+Y28</f>
        <v>#REF!</v>
      </c>
      <c r="Z31" s="17" t="e">
        <f>+Z20+Z21+Z22+Z23+Z24+Z25+Z26+Z27+Z28</f>
        <v>#REF!</v>
      </c>
      <c r="AA31" s="6"/>
      <c r="AB31" s="7" t="e">
        <f>+AB20+AB21+AB22+AB23+AB24+AB25+AB26+AB27+AB28</f>
        <v>#REF!</v>
      </c>
      <c r="AC31" s="17" t="e">
        <f>+AC20+AC21+AC22+AC23+AC24+AC25+AC26+AC27+AC28</f>
        <v>#REF!</v>
      </c>
      <c r="AD31" s="6"/>
      <c r="AE31" s="7" t="e">
        <f>+AE20+AE21+AE22+AE23+AE24+AE25+AE26+AE27+AE28</f>
        <v>#REF!</v>
      </c>
      <c r="AF31" s="17" t="e">
        <f>+AF20+AF21+AF22+AF23+AF24+AF25+AF26+AF27+AF28</f>
        <v>#REF!</v>
      </c>
      <c r="AG31" s="6"/>
      <c r="AH31" s="7" t="e">
        <f>+AH20+AH21+AH22+AH23+AH24+AH25+AH26+AH27+AH28</f>
        <v>#REF!</v>
      </c>
      <c r="AI31" s="17" t="e">
        <f>+AI20+AI21+AI22+AI23+AI24+AI25+AI26+AI27+AI28</f>
        <v>#REF!</v>
      </c>
      <c r="AJ31" s="6"/>
      <c r="AK31" s="7" t="e">
        <f>+AK20+AK21+AK22+AK23+AK24+AK25+AK26+AK27+AK28</f>
        <v>#REF!</v>
      </c>
      <c r="AL31" s="17" t="e">
        <f>+AL20+AL21+AL22+AL23+AL24+AL25+AL26+AL27+AL28</f>
        <v>#REF!</v>
      </c>
      <c r="AM31" s="6"/>
      <c r="AN31" s="7" t="e">
        <f>+AN20+AN21+AN22+AN23+AN24+AN25+AN26+AN27+AN28</f>
        <v>#REF!</v>
      </c>
      <c r="AO31" s="17" t="e">
        <f>+AO20+AO21+AO22+AO23+AO24+AO25+AO26+AO27+AO28</f>
        <v>#REF!</v>
      </c>
      <c r="AP31" s="6"/>
      <c r="AQ31" s="7" t="e">
        <f>+AQ20+AQ21+AQ22+AQ23+AQ24+AQ25+AQ26+AQ27+AQ28</f>
        <v>#REF!</v>
      </c>
      <c r="AR31" s="17" t="e">
        <f>+AR20+AR21+AR22+AR23+AR24+AR25+AR26+AR27+AR28</f>
        <v>#REF!</v>
      </c>
      <c r="AS31" s="6"/>
      <c r="AT31" s="7" t="e">
        <f>+AT20+AT21+AT22+AT23+AT24+AT25+AT26+AT27+AT28</f>
        <v>#REF!</v>
      </c>
      <c r="AU31" s="17" t="e">
        <f>+AU20+AU21+AU22+AU23+AU24+AU25+AU26+AU27+AU28</f>
        <v>#REF!</v>
      </c>
      <c r="AV31" s="6"/>
      <c r="AW31" s="7" t="e">
        <f>+AW20+AW21+AW22+AW23+AW24+AW25+AW26+AW27+AW28</f>
        <v>#REF!</v>
      </c>
      <c r="AX31" s="17" t="e">
        <f>+AX20+AX21+AX22+AX23+AX24+AX25+AX26+AX27+AX28</f>
        <v>#REF!</v>
      </c>
      <c r="AY31" s="6"/>
      <c r="AZ31" s="7" t="e">
        <f>+AZ20+AZ21+AZ22+AZ23+AZ24+AZ25+AZ26+AZ27+AZ28</f>
        <v>#REF!</v>
      </c>
      <c r="BA31" s="17" t="e">
        <f>+BA20+BA21+BA22+BA23+BA24+BA25+BA26+BA27+BA28</f>
        <v>#REF!</v>
      </c>
      <c r="BB31" s="6"/>
      <c r="BC31" s="7" t="e">
        <f>+BC20+BC21+BC22+BC23+BC24+BC25+BC26+BC27+BC28</f>
        <v>#REF!</v>
      </c>
      <c r="BD31" s="17" t="e">
        <f>+BD20+BD21+BD22+BD23+BD24+BD25+BD26+BD27+BD28</f>
        <v>#REF!</v>
      </c>
      <c r="BE31" s="6"/>
      <c r="BF31" s="7" t="e">
        <f>+BF20+BF21+BF22+BF23+BF24+BF25+BF26+BF27+BF28</f>
        <v>#REF!</v>
      </c>
      <c r="BG31" s="17" t="e">
        <f>+BG20+BG21+BG22+BG23+BG24+BG25+BG26+BG27+BG28</f>
        <v>#REF!</v>
      </c>
      <c r="BH31" s="6"/>
      <c r="BI31" s="7" t="e">
        <f>+BI20+BI21+BI22+BI23+BI24+BI25+BI26+BI27+BI28</f>
        <v>#REF!</v>
      </c>
      <c r="BJ31" s="17" t="e">
        <f>+BJ20+BJ21+BJ22+BJ23+BJ24+BJ25+BJ26+BJ27+BJ28</f>
        <v>#REF!</v>
      </c>
      <c r="BK31" s="6"/>
      <c r="BL31" s="7" t="e">
        <f>+BL20+BL21+BL22+BL23+BL24+BL25+BL26+BL27+BL28</f>
        <v>#REF!</v>
      </c>
      <c r="BM31" s="17" t="e">
        <f>+BM20+BM21+BM22+BM23+BM24+BM25+BM26+BM27+BM28</f>
        <v>#REF!</v>
      </c>
      <c r="BN31" s="6"/>
      <c r="BO31" s="7" t="e">
        <f>+BO20+BO21+BO22+BO23+BO24+BO25+BO26+BO27+BO28</f>
        <v>#REF!</v>
      </c>
      <c r="BP31" s="17" t="e">
        <f>+BP20+BP21+BP22+BP23+BP24+BP25+BP26+BP27+BP28</f>
        <v>#REF!</v>
      </c>
      <c r="BQ31" s="6"/>
      <c r="BR31" s="7" t="e">
        <f>+BR20+BR21+BR22+BR23+BR24+BR25+BR26+BR27+BR28</f>
        <v>#REF!</v>
      </c>
      <c r="BS31" s="17" t="e">
        <f>+BS20+BS21+BS22+BS23+BS24+BS25+BS26+BS27+BS28</f>
        <v>#REF!</v>
      </c>
      <c r="BT31" s="6"/>
      <c r="BU31" s="7" t="e">
        <f>+BU20+BU21+BU22+BU23+BU24+BU25+BU26+BU27+BU28</f>
        <v>#REF!</v>
      </c>
      <c r="BV31" s="17" t="e">
        <f>+BV20+BV21+BV22+BV23+BV24+BV25+BV26+BV27+BV28</f>
        <v>#REF!</v>
      </c>
      <c r="BW31" s="6"/>
      <c r="BX31" s="7" t="e">
        <f>+BX20+BX21+BX22+BX23+BX24+BX25+BX26+BX27+BX28</f>
        <v>#REF!</v>
      </c>
      <c r="BY31" s="17" t="e">
        <f>+BY20+BY21+BY22+BY23+BY24+BY25+BY26+BY27+BY28</f>
        <v>#REF!</v>
      </c>
      <c r="BZ31" s="6"/>
      <c r="CA31" s="7" t="e">
        <f>+CA20+CA21+CA22+CA23+CA24+CA25+CA26+CA27+CA28</f>
        <v>#REF!</v>
      </c>
      <c r="CB31" s="17" t="e">
        <f>+CB20+CB21+CB22+CB23+CB24+CB25+CB26+CB27+CB28</f>
        <v>#REF!</v>
      </c>
      <c r="CC31" s="6"/>
      <c r="CD31" s="7" t="e">
        <f>+CD20+CD21+CD22+CD23+CD24+CD25+CD26+CD27+CD28</f>
        <v>#REF!</v>
      </c>
      <c r="CE31" s="17" t="e">
        <f>+CE20+CE21+CE22+CE23+CE24+CE25+CE26+CE27+CE28</f>
        <v>#REF!</v>
      </c>
      <c r="CF31" s="6"/>
      <c r="CG31" s="7" t="e">
        <f>+CG20+CG21+CG22+CG23+CG24+CG25+CG26+CG27+CG28</f>
        <v>#REF!</v>
      </c>
      <c r="CH31" s="17" t="e">
        <f>+CH20+CH21+CH22+CH23+CH24+CH25+CH26+CH27+CH28</f>
        <v>#REF!</v>
      </c>
      <c r="CI31" s="6"/>
      <c r="CJ31" s="7" t="e">
        <f>+CJ20+CJ21+CJ22+CJ23+CJ24+CJ25+CJ26+CJ27+CJ28</f>
        <v>#REF!</v>
      </c>
      <c r="CK31" s="17" t="e">
        <f>+CK20+CK21+CK22+CK23+CK24+CK25+CK26+CK27+CK28</f>
        <v>#REF!</v>
      </c>
      <c r="CL31" s="6"/>
      <c r="CM31" s="7" t="e">
        <f>+CM20+CM21+CM22+CM23+CM24+CM25+CM26+CM27+CM28</f>
        <v>#REF!</v>
      </c>
      <c r="CN31" s="17" t="e">
        <f>+CN20+CN21+CN22+CN23+CN24+CN25+CN26+CN27+CN28</f>
        <v>#REF!</v>
      </c>
      <c r="CO31" s="6"/>
      <c r="CP31" s="7" t="e">
        <f>+CP20+CP21+CP22+CP23+CP24+CP25+CP26+CP27+CP28</f>
        <v>#REF!</v>
      </c>
      <c r="CQ31" s="17" t="e">
        <f>+CQ20+CQ21+CQ22+CQ23+CQ24+CQ25+CQ26+CQ27+CQ28</f>
        <v>#REF!</v>
      </c>
      <c r="CR31" s="6"/>
      <c r="CS31" s="7" t="e">
        <f>+CS20+CS21+CS22+CS23+CS24+CS25+CS26+CS27+CS28</f>
        <v>#REF!</v>
      </c>
      <c r="CT31" s="17" t="e">
        <f>+CT20+CT21+CT22+CT23+CT24+CT25+CT26+CT27+CT28</f>
        <v>#REF!</v>
      </c>
      <c r="CU31" s="6"/>
      <c r="CV31" s="7" t="e">
        <f>+CV20+CV21+CV22+CV23+CV24+CV25+CV26+CV27+CV28</f>
        <v>#REF!</v>
      </c>
      <c r="CW31" s="17" t="e">
        <f>+CW20+CW21+CW22+CW23+CW24+CW25+CW26+CW27+CW28</f>
        <v>#REF!</v>
      </c>
    </row>
    <row r="32" spans="1:104" ht="9.9499999999999993" customHeight="1" thickBot="1" x14ac:dyDescent="0.3">
      <c r="B32" s="2"/>
      <c r="C32" s="2"/>
      <c r="D32" s="2"/>
      <c r="E32" s="2"/>
      <c r="F32" s="2"/>
      <c r="G32" s="8"/>
      <c r="H32" s="3"/>
      <c r="I32" s="3"/>
      <c r="J32" s="8"/>
      <c r="K32" s="4"/>
      <c r="L32" s="4"/>
      <c r="M32" s="8"/>
      <c r="N32" s="4"/>
      <c r="O32" s="4"/>
      <c r="P32" s="8"/>
      <c r="Q32" s="4"/>
      <c r="R32" s="4"/>
      <c r="S32" s="8"/>
      <c r="T32" s="4"/>
      <c r="U32" s="4"/>
      <c r="V32" s="8"/>
      <c r="W32" s="4"/>
      <c r="X32" s="4"/>
      <c r="Y32" s="8"/>
      <c r="Z32" s="4"/>
      <c r="AA32" s="4"/>
      <c r="AB32" s="8"/>
      <c r="AC32" s="4"/>
      <c r="AD32" s="4"/>
      <c r="AE32" s="8"/>
      <c r="AF32" s="4"/>
      <c r="AG32" s="4"/>
      <c r="AH32" s="8"/>
      <c r="AI32" s="4"/>
      <c r="AJ32" s="4"/>
      <c r="AK32" s="8"/>
      <c r="AL32" s="4"/>
      <c r="AM32" s="4"/>
      <c r="AN32" s="8"/>
      <c r="AO32" s="4"/>
      <c r="AP32" s="4"/>
      <c r="AQ32" s="8"/>
      <c r="AR32" s="4"/>
      <c r="AS32" s="4"/>
      <c r="AT32" s="8"/>
      <c r="AU32" s="4"/>
      <c r="AV32" s="4"/>
      <c r="AW32" s="8"/>
      <c r="AX32" s="4"/>
      <c r="AY32" s="4"/>
      <c r="AZ32" s="8"/>
      <c r="BA32" s="4"/>
      <c r="BB32" s="4"/>
      <c r="BC32" s="8"/>
      <c r="BD32" s="4"/>
      <c r="BE32" s="4"/>
      <c r="BF32" s="8"/>
      <c r="BG32" s="4"/>
      <c r="BH32" s="4"/>
      <c r="BI32" s="8"/>
      <c r="BJ32" s="4"/>
      <c r="BK32" s="4"/>
      <c r="BL32" s="8"/>
      <c r="BM32" s="4"/>
      <c r="BN32" s="4"/>
      <c r="BO32" s="8"/>
      <c r="BP32" s="4"/>
      <c r="BQ32" s="4"/>
      <c r="BR32" s="8"/>
      <c r="BS32" s="4"/>
      <c r="BT32" s="4"/>
      <c r="BU32" s="8"/>
      <c r="BV32" s="4"/>
      <c r="BW32" s="4"/>
      <c r="BX32" s="8"/>
      <c r="BY32" s="4"/>
      <c r="BZ32" s="4"/>
      <c r="CA32" s="8"/>
      <c r="CB32" s="4"/>
      <c r="CC32" s="4"/>
      <c r="CD32" s="8"/>
      <c r="CE32" s="4"/>
      <c r="CF32" s="4"/>
      <c r="CG32" s="8"/>
      <c r="CH32" s="4"/>
      <c r="CI32" s="4"/>
      <c r="CJ32" s="8"/>
      <c r="CK32" s="4"/>
      <c r="CL32" s="4"/>
      <c r="CM32" s="8"/>
      <c r="CN32" s="4"/>
      <c r="CO32" s="4"/>
      <c r="CP32" s="8"/>
      <c r="CQ32" s="4"/>
      <c r="CR32" s="4"/>
      <c r="CS32" s="8"/>
      <c r="CT32" s="4"/>
      <c r="CU32" s="4"/>
      <c r="CV32" s="8"/>
      <c r="CW32" s="4"/>
    </row>
    <row r="33" spans="2:103" ht="20.100000000000001" customHeight="1" thickBot="1" x14ac:dyDescent="0.3">
      <c r="B33" s="178" t="s">
        <v>8</v>
      </c>
      <c r="C33" s="179"/>
      <c r="D33" s="179"/>
      <c r="E33" s="183"/>
      <c r="F33" s="39"/>
      <c r="G33" s="31">
        <f>+(G31*1000)/145620</f>
        <v>19.279812013807661</v>
      </c>
      <c r="H33" s="33"/>
      <c r="I33" s="13"/>
      <c r="J33" s="31" t="e">
        <f>+(J31*1000)/(+J9*12)</f>
        <v>#REF!</v>
      </c>
      <c r="K33" s="33"/>
      <c r="L33" s="14"/>
      <c r="M33" s="31" t="e">
        <f>+(M31*1000)/(+M9*12)</f>
        <v>#REF!</v>
      </c>
      <c r="N33" s="33"/>
      <c r="O33" s="14"/>
      <c r="P33" s="31" t="e">
        <f>+(P31*1000)/(+P9*12)</f>
        <v>#REF!</v>
      </c>
      <c r="Q33" s="33"/>
      <c r="R33" s="14"/>
      <c r="S33" s="31" t="e">
        <f>+(S31*1000)/(+S9*12)</f>
        <v>#REF!</v>
      </c>
      <c r="T33" s="33"/>
      <c r="U33" s="14"/>
      <c r="V33" s="31" t="e">
        <f>+(V31*1000)/(+V9*12)</f>
        <v>#REF!</v>
      </c>
      <c r="W33" s="33"/>
      <c r="X33" s="14"/>
      <c r="Y33" s="31" t="e">
        <f>+(Y31*1000)/(+Y9*12)</f>
        <v>#REF!</v>
      </c>
      <c r="Z33" s="33"/>
      <c r="AA33" s="14"/>
      <c r="AB33" s="31" t="e">
        <f>+(AB31*1000)/(+AB9*12)</f>
        <v>#REF!</v>
      </c>
      <c r="AC33" s="33"/>
      <c r="AD33" s="14"/>
      <c r="AE33" s="31" t="e">
        <f>+(AE31*1000)/(+AE9*12)</f>
        <v>#REF!</v>
      </c>
      <c r="AF33" s="33"/>
      <c r="AG33" s="14"/>
      <c r="AH33" s="31" t="e">
        <f>+(AH31*1000)/(+AH9*12)</f>
        <v>#REF!</v>
      </c>
      <c r="AI33" s="33"/>
      <c r="AJ33" s="14"/>
      <c r="AK33" s="31" t="e">
        <f>+(AK31*1000)/(+AK9*12)</f>
        <v>#REF!</v>
      </c>
      <c r="AL33" s="33"/>
      <c r="AM33" s="14"/>
      <c r="AN33" s="31" t="e">
        <f>+(AN31*1000)/(+AN9*12)</f>
        <v>#REF!</v>
      </c>
      <c r="AO33" s="33"/>
      <c r="AP33" s="14"/>
      <c r="AQ33" s="31" t="e">
        <f>+(AQ31*1000)/(+AQ9*12)</f>
        <v>#REF!</v>
      </c>
      <c r="AR33" s="33"/>
      <c r="AS33" s="14"/>
      <c r="AT33" s="31" t="e">
        <f>+(AT31*1000)/(+AT9*12)</f>
        <v>#REF!</v>
      </c>
      <c r="AU33" s="33"/>
      <c r="AV33" s="14"/>
      <c r="AW33" s="31" t="e">
        <f>+(AW31*1000)/(+AW9*12)</f>
        <v>#REF!</v>
      </c>
      <c r="AX33" s="33"/>
      <c r="AY33" s="14"/>
      <c r="AZ33" s="31" t="e">
        <f>+(AZ31*1000)/(AZ9*12)</f>
        <v>#REF!</v>
      </c>
      <c r="BA33" s="33"/>
      <c r="BB33" s="14"/>
      <c r="BC33" s="31" t="e">
        <f>+(BC31*1000)/(BC9*12)</f>
        <v>#REF!</v>
      </c>
      <c r="BD33" s="33"/>
      <c r="BE33" s="14"/>
      <c r="BF33" s="31" t="e">
        <f>+(BF31*1000)/(BF9*12)</f>
        <v>#REF!</v>
      </c>
      <c r="BG33" s="33"/>
      <c r="BH33" s="14"/>
      <c r="BI33" s="31" t="e">
        <f>+(BI31*1000)/(BI9*12)</f>
        <v>#REF!</v>
      </c>
      <c r="BJ33" s="33"/>
      <c r="BK33" s="14"/>
      <c r="BL33" s="31" t="e">
        <f>+(BL31*1000)/(BL9*12)</f>
        <v>#REF!</v>
      </c>
      <c r="BM33" s="33"/>
      <c r="BN33" s="14"/>
      <c r="BO33" s="31" t="e">
        <f>+(BO31*1000)/(BO9*12)</f>
        <v>#REF!</v>
      </c>
      <c r="BP33" s="33"/>
      <c r="BQ33" s="14"/>
      <c r="BR33" s="31" t="e">
        <f>+(BR31*1000)/(BR9*12)</f>
        <v>#REF!</v>
      </c>
      <c r="BS33" s="33"/>
      <c r="BT33" s="14"/>
      <c r="BU33" s="31" t="e">
        <f>+(BU31*1000)/(BU9*12)</f>
        <v>#REF!</v>
      </c>
      <c r="BV33" s="33"/>
      <c r="BW33" s="14"/>
      <c r="BX33" s="31" t="e">
        <f>+(BX31*1000)/(BX9*12)</f>
        <v>#REF!</v>
      </c>
      <c r="BY33" s="33"/>
      <c r="BZ33" s="14"/>
      <c r="CA33" s="31" t="e">
        <f>+(CA31*1000)/(CA9*12)</f>
        <v>#REF!</v>
      </c>
      <c r="CB33" s="33"/>
      <c r="CC33" s="14"/>
      <c r="CD33" s="31" t="e">
        <f>+(CD31*1000)/(+CD9*12)</f>
        <v>#REF!</v>
      </c>
      <c r="CE33" s="33"/>
      <c r="CF33" s="14"/>
      <c r="CG33" s="31" t="e">
        <f>+(CG31*1000)/(+CG9*12)</f>
        <v>#REF!</v>
      </c>
      <c r="CH33" s="33"/>
      <c r="CI33" s="14"/>
      <c r="CJ33" s="31" t="e">
        <f>+(CJ31*1000)/(+CJ9*12)</f>
        <v>#REF!</v>
      </c>
      <c r="CK33" s="33"/>
      <c r="CL33" s="14"/>
      <c r="CM33" s="31" t="e">
        <f>+(CM31*1000)/(+CM9*12)</f>
        <v>#REF!</v>
      </c>
      <c r="CN33" s="33"/>
      <c r="CO33" s="14"/>
      <c r="CP33" s="31" t="e">
        <f>+(CP31*1000)/(+CP9*12)</f>
        <v>#REF!</v>
      </c>
      <c r="CQ33" s="33"/>
      <c r="CR33" s="14"/>
      <c r="CS33" s="31" t="e">
        <f>+(CS31*1000)/(+CS9*12)</f>
        <v>#REF!</v>
      </c>
      <c r="CT33" s="33"/>
      <c r="CU33" s="14"/>
      <c r="CV33" s="31" t="e">
        <f>+(CV31*1000)/(+CV9*12)</f>
        <v>#REF!</v>
      </c>
      <c r="CW33" s="33"/>
    </row>
    <row r="34" spans="2:103" ht="20.100000000000001" customHeight="1" thickBot="1" x14ac:dyDescent="0.3">
      <c r="B34" s="178" t="s">
        <v>9</v>
      </c>
      <c r="C34" s="179"/>
      <c r="D34" s="179"/>
      <c r="E34" s="183"/>
      <c r="F34" s="39"/>
      <c r="G34" s="32">
        <f>+(G31*1000)/75134.52</f>
        <v>37.366662160757421</v>
      </c>
      <c r="H34" s="34"/>
      <c r="I34" s="11"/>
      <c r="J34" s="32" t="e">
        <f>+(J31*1000)/J8</f>
        <v>#REF!</v>
      </c>
      <c r="K34" s="34"/>
      <c r="L34" s="12"/>
      <c r="M34" s="32" t="e">
        <f>+(M31*1000)/M8</f>
        <v>#REF!</v>
      </c>
      <c r="N34" s="34"/>
      <c r="O34" s="12"/>
      <c r="P34" s="32" t="e">
        <f>+(P31*1000)/P8</f>
        <v>#REF!</v>
      </c>
      <c r="Q34" s="34"/>
      <c r="R34" s="12"/>
      <c r="S34" s="32" t="e">
        <f>+(S31*1000)/S8</f>
        <v>#REF!</v>
      </c>
      <c r="T34" s="34"/>
      <c r="U34" s="12"/>
      <c r="V34" s="32" t="e">
        <f>+(V31*1000)/V8</f>
        <v>#REF!</v>
      </c>
      <c r="W34" s="34"/>
      <c r="X34" s="12"/>
      <c r="Y34" s="32" t="e">
        <f>+(Y31*1000)/Y8</f>
        <v>#REF!</v>
      </c>
      <c r="Z34" s="34"/>
      <c r="AA34" s="12"/>
      <c r="AB34" s="32" t="e">
        <f>+(AB31*1000)/AB8</f>
        <v>#REF!</v>
      </c>
      <c r="AC34" s="34"/>
      <c r="AD34" s="12"/>
      <c r="AE34" s="32" t="e">
        <f>+(AE31*1000)/AE8</f>
        <v>#REF!</v>
      </c>
      <c r="AF34" s="34"/>
      <c r="AG34" s="12"/>
      <c r="AH34" s="32" t="e">
        <f>+(AH31*1000)/AH8</f>
        <v>#REF!</v>
      </c>
      <c r="AI34" s="34"/>
      <c r="AJ34" s="12"/>
      <c r="AK34" s="32" t="e">
        <f>+(AK31*1000)/AK8</f>
        <v>#REF!</v>
      </c>
      <c r="AL34" s="34"/>
      <c r="AM34" s="12"/>
      <c r="AN34" s="32" t="e">
        <f>+(AN31*1000)/AN8</f>
        <v>#REF!</v>
      </c>
      <c r="AO34" s="34"/>
      <c r="AP34" s="12"/>
      <c r="AQ34" s="32" t="e">
        <f>+(AQ31*1000)/AQ8</f>
        <v>#REF!</v>
      </c>
      <c r="AR34" s="34"/>
      <c r="AS34" s="12"/>
      <c r="AT34" s="32" t="e">
        <f>+(AT31*1000)/AT8</f>
        <v>#REF!</v>
      </c>
      <c r="AU34" s="34"/>
      <c r="AV34" s="12"/>
      <c r="AW34" s="32" t="e">
        <f>+(AW31*1000)/AW8</f>
        <v>#REF!</v>
      </c>
      <c r="AX34" s="34"/>
      <c r="AY34" s="12"/>
      <c r="AZ34" s="32" t="e">
        <f>+(AZ31*1000)/AZ8</f>
        <v>#REF!</v>
      </c>
      <c r="BA34" s="34"/>
      <c r="BB34" s="12"/>
      <c r="BC34" s="32" t="e">
        <f>+(BC31*1000)/BC8</f>
        <v>#REF!</v>
      </c>
      <c r="BD34" s="34"/>
      <c r="BE34" s="12"/>
      <c r="BF34" s="32" t="e">
        <f>+(BF31*1000)/BF8</f>
        <v>#REF!</v>
      </c>
      <c r="BG34" s="34"/>
      <c r="BH34" s="12"/>
      <c r="BI34" s="32" t="e">
        <f>+(BI31*1000)/BI8</f>
        <v>#REF!</v>
      </c>
      <c r="BJ34" s="34"/>
      <c r="BK34" s="12"/>
      <c r="BL34" s="32" t="e">
        <f>+(BL31*1000)/BL8</f>
        <v>#REF!</v>
      </c>
      <c r="BM34" s="34"/>
      <c r="BN34" s="12"/>
      <c r="BO34" s="32" t="e">
        <f>+(BO31*1000)/BO8</f>
        <v>#REF!</v>
      </c>
      <c r="BP34" s="34"/>
      <c r="BQ34" s="12"/>
      <c r="BR34" s="32" t="e">
        <f>+(BR31*1000)/BR8</f>
        <v>#REF!</v>
      </c>
      <c r="BS34" s="34"/>
      <c r="BT34" s="12"/>
      <c r="BU34" s="32" t="e">
        <f>+(BU31*1000)/BU8</f>
        <v>#REF!</v>
      </c>
      <c r="BV34" s="34"/>
      <c r="BW34" s="12"/>
      <c r="BX34" s="32" t="e">
        <f>+(BX31*1000)/BX8</f>
        <v>#REF!</v>
      </c>
      <c r="BY34" s="34"/>
      <c r="BZ34" s="12"/>
      <c r="CA34" s="32" t="e">
        <f>+(CA31*1000)/CA8</f>
        <v>#REF!</v>
      </c>
      <c r="CB34" s="34"/>
      <c r="CC34" s="12"/>
      <c r="CD34" s="32" t="e">
        <f>+(CD31*1000)/CD8</f>
        <v>#REF!</v>
      </c>
      <c r="CE34" s="34"/>
      <c r="CF34" s="12"/>
      <c r="CG34" s="32" t="e">
        <f>+(CG31*1000)/CG8</f>
        <v>#REF!</v>
      </c>
      <c r="CH34" s="34"/>
      <c r="CI34" s="12"/>
      <c r="CJ34" s="32" t="e">
        <f>+(CJ31*1000)/CJ8</f>
        <v>#REF!</v>
      </c>
      <c r="CK34" s="34"/>
      <c r="CL34" s="12"/>
      <c r="CM34" s="32" t="e">
        <f>+(CM31*1000)/CM8</f>
        <v>#REF!</v>
      </c>
      <c r="CN34" s="34"/>
      <c r="CO34" s="12"/>
      <c r="CP34" s="32" t="e">
        <f>+(CP31*1000)/CP8</f>
        <v>#REF!</v>
      </c>
      <c r="CQ34" s="34"/>
      <c r="CR34" s="12"/>
      <c r="CS34" s="32" t="e">
        <f>+(CS31*1000)/CS8</f>
        <v>#REF!</v>
      </c>
      <c r="CT34" s="34"/>
      <c r="CU34" s="12"/>
      <c r="CV34" s="32" t="e">
        <f>+(CV31*1000)/CV8</f>
        <v>#REF!</v>
      </c>
      <c r="CW34" s="34"/>
    </row>
    <row r="35" spans="2:103" ht="9.9499999999999993" customHeight="1" x14ac:dyDescent="0.25">
      <c r="B35" s="184"/>
      <c r="C35" s="184"/>
      <c r="D35" s="1"/>
      <c r="E35" s="1"/>
      <c r="F35" s="1"/>
      <c r="G35" s="1"/>
    </row>
    <row r="36" spans="2:103" x14ac:dyDescent="0.25">
      <c r="B36" s="177" t="s">
        <v>60</v>
      </c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</row>
    <row r="37" spans="2:103" x14ac:dyDescent="0.25">
      <c r="B37" s="177" t="s">
        <v>68</v>
      </c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</row>
    <row r="38" spans="2:103" ht="16.5" hidden="1" thickBot="1" x14ac:dyDescent="0.3">
      <c r="G38" s="4"/>
      <c r="H38" s="4"/>
      <c r="J38" s="5" t="s">
        <v>10</v>
      </c>
      <c r="K38" s="15"/>
      <c r="L38" s="15"/>
      <c r="M38" s="5" t="s">
        <v>10</v>
      </c>
      <c r="N38" s="15"/>
      <c r="O38" s="15"/>
      <c r="P38" s="5" t="s">
        <v>10</v>
      </c>
      <c r="R38" s="15"/>
      <c r="S38" s="5" t="s">
        <v>10</v>
      </c>
      <c r="U38" s="15"/>
      <c r="V38" s="5" t="s">
        <v>10</v>
      </c>
      <c r="X38" s="15"/>
      <c r="Y38" s="5" t="s">
        <v>10</v>
      </c>
      <c r="Z38" s="18"/>
      <c r="AA38" s="15"/>
      <c r="AB38" s="5" t="s">
        <v>10</v>
      </c>
      <c r="AC38" s="18"/>
      <c r="AD38" s="15"/>
      <c r="AE38" s="5" t="s">
        <v>10</v>
      </c>
      <c r="AF38" s="18"/>
      <c r="AG38" s="15"/>
      <c r="AH38" s="5" t="s">
        <v>10</v>
      </c>
      <c r="AI38" s="18"/>
      <c r="AJ38" s="15"/>
      <c r="AK38" s="5" t="s">
        <v>10</v>
      </c>
      <c r="AL38" s="18"/>
      <c r="AM38" s="15"/>
      <c r="AN38" s="5" t="s">
        <v>10</v>
      </c>
      <c r="AO38" s="18"/>
      <c r="AP38" s="15"/>
      <c r="AQ38" s="5" t="s">
        <v>10</v>
      </c>
      <c r="AR38" s="18"/>
      <c r="AS38" s="15"/>
      <c r="AT38" s="5" t="s">
        <v>10</v>
      </c>
      <c r="AU38" s="18"/>
      <c r="AV38" s="15"/>
      <c r="AW38" s="5" t="s">
        <v>10</v>
      </c>
      <c r="AX38" s="18"/>
      <c r="AY38" s="15"/>
      <c r="AZ38" s="5" t="s">
        <v>10</v>
      </c>
      <c r="BA38" s="18"/>
      <c r="BB38" s="15"/>
      <c r="BC38" s="5" t="s">
        <v>10</v>
      </c>
      <c r="BD38" s="18"/>
      <c r="BE38" s="15"/>
      <c r="BF38" s="5" t="s">
        <v>10</v>
      </c>
      <c r="BG38" s="18"/>
      <c r="BH38" s="15"/>
      <c r="BI38" s="5" t="s">
        <v>10</v>
      </c>
      <c r="BJ38" s="18"/>
      <c r="BK38" s="15"/>
      <c r="BL38" s="5" t="s">
        <v>10</v>
      </c>
      <c r="BM38" s="18"/>
      <c r="BN38" s="15"/>
      <c r="BO38" s="5" t="s">
        <v>10</v>
      </c>
      <c r="BP38" s="18"/>
      <c r="BQ38" s="15"/>
      <c r="BR38" s="5" t="s">
        <v>10</v>
      </c>
      <c r="BS38" s="18"/>
      <c r="BT38" s="15"/>
      <c r="BU38" s="5" t="s">
        <v>10</v>
      </c>
      <c r="BV38" s="18"/>
      <c r="BW38" s="15"/>
      <c r="BX38" s="5" t="s">
        <v>10</v>
      </c>
      <c r="BY38" s="18"/>
      <c r="BZ38" s="15"/>
      <c r="CA38" s="5" t="s">
        <v>10</v>
      </c>
      <c r="CB38" s="18"/>
      <c r="CC38" s="15"/>
      <c r="CD38" s="5" t="s">
        <v>10</v>
      </c>
      <c r="CE38" s="18"/>
      <c r="CF38" s="15"/>
      <c r="CG38" s="5" t="s">
        <v>10</v>
      </c>
      <c r="CH38" s="18"/>
      <c r="CI38" s="15"/>
      <c r="CJ38" s="5" t="s">
        <v>10</v>
      </c>
      <c r="CK38" s="18"/>
      <c r="CL38" s="15"/>
      <c r="CM38" s="5" t="s">
        <v>10</v>
      </c>
      <c r="CN38" s="18"/>
      <c r="CO38" s="15"/>
      <c r="CP38" s="5" t="s">
        <v>10</v>
      </c>
      <c r="CQ38" s="18"/>
      <c r="CR38" s="15"/>
      <c r="CS38" s="5" t="s">
        <v>10</v>
      </c>
      <c r="CT38" s="18"/>
      <c r="CU38" s="15"/>
      <c r="CV38" s="5" t="s">
        <v>10</v>
      </c>
      <c r="CW38" s="18"/>
    </row>
    <row r="39" spans="2:103" ht="16.5" hidden="1" thickBot="1" x14ac:dyDescent="0.3">
      <c r="G39" s="4"/>
      <c r="H39" s="4"/>
      <c r="J39" s="21">
        <v>15.3</v>
      </c>
      <c r="K39" s="15"/>
      <c r="L39" s="15"/>
      <c r="M39" s="21">
        <v>15.3</v>
      </c>
      <c r="N39" s="15"/>
      <c r="O39" s="15"/>
      <c r="P39" s="21">
        <v>15.3</v>
      </c>
      <c r="R39" s="15"/>
      <c r="S39" s="21">
        <v>15.3</v>
      </c>
      <c r="U39" s="15"/>
      <c r="V39" s="21">
        <v>15.3</v>
      </c>
      <c r="X39" s="15"/>
      <c r="Y39" s="21">
        <v>15.3</v>
      </c>
      <c r="Z39" s="18"/>
      <c r="AA39" s="15"/>
      <c r="AB39" s="21">
        <v>15.3</v>
      </c>
      <c r="AC39" s="18"/>
      <c r="AD39" s="15"/>
      <c r="AE39" s="21">
        <v>15.3</v>
      </c>
      <c r="AF39" s="18"/>
      <c r="AG39" s="15"/>
      <c r="AH39" s="21">
        <v>15.3</v>
      </c>
      <c r="AI39" s="18"/>
      <c r="AJ39" s="15"/>
      <c r="AK39" s="21">
        <v>15.3</v>
      </c>
      <c r="AL39" s="18"/>
      <c r="AM39" s="15"/>
      <c r="AN39" s="21">
        <v>15.3</v>
      </c>
      <c r="AO39" s="18"/>
      <c r="AP39" s="15"/>
      <c r="AQ39" s="21">
        <v>15.3</v>
      </c>
      <c r="AR39" s="18"/>
      <c r="AS39" s="15"/>
      <c r="AT39" s="21">
        <v>15.3</v>
      </c>
      <c r="AU39" s="18"/>
      <c r="AV39" s="15"/>
      <c r="AW39" s="21">
        <v>15.3</v>
      </c>
      <c r="AX39" s="18"/>
      <c r="AY39" s="15"/>
      <c r="AZ39" s="21">
        <v>15.3</v>
      </c>
      <c r="BA39" s="18"/>
      <c r="BB39" s="15"/>
      <c r="BC39" s="21">
        <v>15.3</v>
      </c>
      <c r="BD39" s="18"/>
      <c r="BE39" s="15"/>
      <c r="BF39" s="21">
        <v>15.3</v>
      </c>
      <c r="BG39" s="18"/>
      <c r="BH39" s="15"/>
      <c r="BI39" s="21">
        <v>15.3</v>
      </c>
      <c r="BJ39" s="18"/>
      <c r="BK39" s="15"/>
      <c r="BL39" s="21">
        <v>15.3</v>
      </c>
      <c r="BM39" s="18"/>
      <c r="BN39" s="15"/>
      <c r="BO39" s="21">
        <v>15.3</v>
      </c>
      <c r="BP39" s="18"/>
      <c r="BQ39" s="15"/>
      <c r="BR39" s="21">
        <v>15.3</v>
      </c>
      <c r="BS39" s="18"/>
      <c r="BT39" s="15"/>
      <c r="BU39" s="21">
        <v>15.3</v>
      </c>
      <c r="BV39" s="18"/>
      <c r="BW39" s="15"/>
      <c r="BX39" s="21">
        <v>15.3</v>
      </c>
      <c r="BY39" s="18"/>
      <c r="BZ39" s="15"/>
      <c r="CA39" s="21">
        <v>15.3</v>
      </c>
      <c r="CB39" s="18"/>
      <c r="CC39" s="15"/>
      <c r="CD39" s="21">
        <v>15.3</v>
      </c>
      <c r="CE39" s="18"/>
      <c r="CF39" s="15"/>
      <c r="CG39" s="21">
        <v>15.3</v>
      </c>
      <c r="CH39" s="18"/>
      <c r="CI39" s="15"/>
      <c r="CJ39" s="21">
        <v>15.3</v>
      </c>
      <c r="CK39" s="18"/>
      <c r="CL39" s="15"/>
      <c r="CM39" s="21">
        <v>15.3</v>
      </c>
      <c r="CN39" s="18"/>
      <c r="CO39" s="15"/>
      <c r="CP39" s="21">
        <v>15.3</v>
      </c>
      <c r="CQ39" s="18"/>
      <c r="CR39" s="15"/>
      <c r="CS39" s="21">
        <v>15.3</v>
      </c>
      <c r="CT39" s="18"/>
      <c r="CU39" s="15"/>
      <c r="CV39" s="21">
        <v>15.3</v>
      </c>
      <c r="CW39" s="18"/>
    </row>
    <row r="40" spans="2:103" hidden="1" x14ac:dyDescent="0.25">
      <c r="G40" s="4"/>
      <c r="H40" s="4"/>
      <c r="J40" s="24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</row>
    <row r="41" spans="2:103" ht="15.75" hidden="1" thickBot="1" x14ac:dyDescent="0.3">
      <c r="B41" s="178" t="s">
        <v>16</v>
      </c>
      <c r="C41" s="179"/>
      <c r="D41" s="179"/>
      <c r="E41" s="179"/>
      <c r="F41" s="26"/>
      <c r="G41" s="30">
        <v>272</v>
      </c>
      <c r="H41" s="35"/>
      <c r="I41" s="11"/>
      <c r="J41" s="30">
        <f>+J10*300*J39*J6/1000000</f>
        <v>147.31271140687505</v>
      </c>
      <c r="K41" s="35"/>
      <c r="L41" s="12"/>
      <c r="M41" s="30">
        <f>+M10*300*M39*M6/1000000</f>
        <v>148.37627972069043</v>
      </c>
      <c r="N41" s="35"/>
      <c r="O41" s="12"/>
      <c r="P41" s="30">
        <f>+P10*300*P39*P6/1000000</f>
        <v>149.44752678501789</v>
      </c>
      <c r="Q41" s="35"/>
      <c r="R41" s="12"/>
      <c r="S41" s="30">
        <f>+S10*300*S39*S6/1000000</f>
        <v>150.52650803890035</v>
      </c>
      <c r="T41" s="35"/>
      <c r="U41" s="12"/>
      <c r="V41" s="30">
        <f>+V10*300*V39*V6/1000000</f>
        <v>151.61327932163962</v>
      </c>
      <c r="W41" s="35"/>
      <c r="X41" s="12"/>
      <c r="Y41" s="30">
        <f>+Y10*300*Y39*Y6/1000000</f>
        <v>152.707896875686</v>
      </c>
      <c r="Z41" s="35"/>
      <c r="AA41" s="12"/>
      <c r="AB41" s="30">
        <f>+AB10*300*AB39*AB6/1000000</f>
        <v>153.81041734954908</v>
      </c>
      <c r="AC41" s="35"/>
      <c r="AD41" s="12"/>
      <c r="AE41" s="30">
        <f>+AE10*300*AE39*AE6/1000000</f>
        <v>154.92089780072936</v>
      </c>
      <c r="AF41" s="35"/>
      <c r="AG41" s="12"/>
      <c r="AH41" s="30">
        <f>+AH10*300*AH39*AH6/1000000</f>
        <v>156.03939569867111</v>
      </c>
      <c r="AI41" s="35"/>
      <c r="AJ41" s="12"/>
      <c r="AK41" s="30">
        <f>+AK10*300*AK39*AK6/1000000</f>
        <v>157.16596892773637</v>
      </c>
      <c r="AL41" s="35"/>
      <c r="AM41" s="12"/>
      <c r="AN41" s="30">
        <f>+AN10*300*AN39*AN6/1000000</f>
        <v>158.30067579020087</v>
      </c>
      <c r="AO41" s="35"/>
      <c r="AP41" s="12"/>
      <c r="AQ41" s="30">
        <f>+AQ10*300*AQ39*AQ6/1000000</f>
        <v>159.44357500927097</v>
      </c>
      <c r="AR41" s="35"/>
      <c r="AS41" s="12"/>
      <c r="AT41" s="30">
        <f>+AT10*300*AT39*AT6/1000000</f>
        <v>160.59472573212292</v>
      </c>
      <c r="AU41" s="35"/>
      <c r="AV41" s="12"/>
      <c r="AW41" s="30">
        <f>+AW10*300*AW39*AW6/1000000</f>
        <v>161.75418753296373</v>
      </c>
      <c r="AX41" s="35"/>
      <c r="AY41" s="12"/>
      <c r="AZ41" s="30">
        <f>+AZ10*300*AZ39*AZ6/1000000</f>
        <v>162.92202041611424</v>
      </c>
      <c r="BA41" s="35"/>
      <c r="BB41" s="12"/>
      <c r="BC41" s="30">
        <f>+BC10*300*BC39*BC6/1000000</f>
        <v>164.09828481911453</v>
      </c>
      <c r="BD41" s="35"/>
      <c r="BE41" s="12"/>
      <c r="BF41" s="30">
        <f>+BF10*300*BF39*BF6/1000000</f>
        <v>165.28304161585157</v>
      </c>
      <c r="BG41" s="35"/>
      <c r="BH41" s="12"/>
      <c r="BI41" s="30">
        <f>+BI10*300*BI39*BI6/1000000</f>
        <v>166.47635211970973</v>
      </c>
      <c r="BJ41" s="35"/>
      <c r="BK41" s="12"/>
      <c r="BL41" s="30">
        <f>+BL10*300*BL39*BL6/1000000</f>
        <v>167.67827808674363</v>
      </c>
      <c r="BM41" s="35"/>
      <c r="BN41" s="12"/>
      <c r="BO41" s="30">
        <f>+BO10*300*BO39*BO6/1000000</f>
        <v>168.8888817188743</v>
      </c>
      <c r="BP41" s="35"/>
      <c r="BQ41" s="12"/>
      <c r="BR41" s="30">
        <f>+BR10*300*BR39*BR6/1000000</f>
        <v>170.10822566710826</v>
      </c>
      <c r="BS41" s="35"/>
      <c r="BT41" s="12"/>
      <c r="BU41" s="30">
        <f>+BU10*300*BU39*BU6/1000000</f>
        <v>171.33637303477965</v>
      </c>
      <c r="BV41" s="35"/>
      <c r="BW41" s="12"/>
      <c r="BX41" s="30">
        <f>+BX10*300*BX39*BX6/1000000</f>
        <v>172.5733873808162</v>
      </c>
      <c r="BY41" s="35"/>
      <c r="BZ41" s="12"/>
      <c r="CA41" s="30">
        <f>+CA10*300*CA39*CA6/1000000</f>
        <v>173.81933272302823</v>
      </c>
      <c r="CB41" s="35"/>
      <c r="CC41" s="12"/>
      <c r="CD41" s="30">
        <f>+CD10*300*CD39*CD6/1000000</f>
        <v>175.07427354142195</v>
      </c>
      <c r="CE41" s="35"/>
      <c r="CF41" s="12"/>
      <c r="CG41" s="30">
        <f>+CG10*300*CG39*CG6/1000000</f>
        <v>176.33827478153634</v>
      </c>
      <c r="CH41" s="35"/>
      <c r="CI41" s="12"/>
      <c r="CJ41" s="30">
        <f>+CJ10*300*CJ39*CJ6/1000000</f>
        <v>177.61140185780408</v>
      </c>
      <c r="CK41" s="35"/>
      <c r="CL41" s="12"/>
      <c r="CM41" s="30">
        <f>+CM10*300*CM39*CM6/1000000</f>
        <v>178.89372065693709</v>
      </c>
      <c r="CN41" s="35"/>
      <c r="CO41" s="12"/>
      <c r="CP41" s="30">
        <f>+CP10*300*CP39*CP6/1000000</f>
        <v>180.18529754133607</v>
      </c>
      <c r="CQ41" s="35"/>
      <c r="CR41" s="12"/>
      <c r="CS41" s="30">
        <f>+CS10*300*CS39*CS6/1000000</f>
        <v>181.48619935252501</v>
      </c>
      <c r="CT41" s="35"/>
      <c r="CU41" s="12"/>
      <c r="CV41" s="30">
        <f>+CV10*300*CV39*CV6/1000000</f>
        <v>182.79649341461038</v>
      </c>
      <c r="CW41" s="35"/>
    </row>
    <row r="42" spans="2:103" ht="15.95" customHeight="1" x14ac:dyDescent="0.25"/>
    <row r="43" spans="2:103" ht="15.95" customHeight="1" x14ac:dyDescent="0.25"/>
    <row r="44" spans="2:103" x14ac:dyDescent="0.25">
      <c r="G44" s="58">
        <v>1</v>
      </c>
      <c r="H44" s="58"/>
      <c r="I44" s="58"/>
      <c r="J44" s="58">
        <v>2</v>
      </c>
      <c r="K44" s="58"/>
      <c r="L44" s="58"/>
      <c r="M44" s="58">
        <v>3</v>
      </c>
      <c r="N44" s="58"/>
      <c r="O44" s="58"/>
      <c r="P44" s="58">
        <v>4</v>
      </c>
      <c r="Q44" s="58"/>
      <c r="R44" s="58"/>
      <c r="S44" s="58">
        <v>5</v>
      </c>
      <c r="T44" s="58"/>
      <c r="U44" s="58"/>
      <c r="V44" s="58">
        <v>6</v>
      </c>
      <c r="W44" s="58"/>
      <c r="X44" s="58"/>
      <c r="Y44" s="58">
        <v>7</v>
      </c>
      <c r="Z44" s="58"/>
      <c r="AA44" s="58"/>
      <c r="AB44" s="58">
        <v>8</v>
      </c>
      <c r="AC44" s="58"/>
      <c r="AD44" s="58"/>
      <c r="AE44" s="58">
        <v>9</v>
      </c>
      <c r="AF44" s="58"/>
      <c r="AG44" s="58"/>
      <c r="AH44" s="58">
        <v>10</v>
      </c>
      <c r="AI44" s="58"/>
      <c r="AJ44" s="58"/>
      <c r="AK44" s="58">
        <v>11</v>
      </c>
      <c r="AL44" s="58"/>
      <c r="AM44" s="58"/>
      <c r="AN44" s="58">
        <v>12</v>
      </c>
      <c r="AO44" s="58"/>
      <c r="AP44" s="58"/>
      <c r="AQ44" s="58">
        <v>13</v>
      </c>
      <c r="AR44" s="58"/>
      <c r="AS44" s="58"/>
      <c r="AT44" s="58">
        <v>14</v>
      </c>
      <c r="AU44" s="58"/>
      <c r="AV44" s="58"/>
      <c r="AW44" s="58">
        <v>15</v>
      </c>
      <c r="AX44" s="58"/>
      <c r="AY44" s="58"/>
      <c r="AZ44" s="58">
        <v>16</v>
      </c>
      <c r="BA44" s="58"/>
      <c r="BB44" s="58"/>
      <c r="BC44" s="58">
        <v>17</v>
      </c>
      <c r="BD44" s="58"/>
      <c r="BE44" s="58"/>
      <c r="BF44" s="58">
        <v>18</v>
      </c>
      <c r="BG44" s="58"/>
      <c r="BH44" s="58"/>
      <c r="BI44" s="58">
        <v>19</v>
      </c>
      <c r="BJ44" s="58"/>
      <c r="BK44" s="58"/>
      <c r="BL44" s="58">
        <v>20</v>
      </c>
      <c r="BM44" s="58"/>
      <c r="BN44" s="58"/>
      <c r="BO44" s="58">
        <v>21</v>
      </c>
      <c r="BP44" s="58"/>
      <c r="BQ44" s="58"/>
      <c r="BR44" s="58">
        <v>22</v>
      </c>
      <c r="BS44" s="58"/>
      <c r="BT44" s="58"/>
      <c r="BU44" s="58">
        <v>23</v>
      </c>
      <c r="BV44" s="58"/>
      <c r="BW44" s="58"/>
      <c r="BX44" s="58">
        <v>24</v>
      </c>
      <c r="BY44" s="58"/>
      <c r="BZ44" s="58"/>
      <c r="CA44" s="58">
        <v>25</v>
      </c>
      <c r="CB44" s="58"/>
      <c r="CC44" s="58"/>
      <c r="CD44" s="58">
        <v>26</v>
      </c>
      <c r="CE44" s="58"/>
      <c r="CF44" s="58"/>
      <c r="CG44" s="58">
        <v>27</v>
      </c>
      <c r="CH44" s="58"/>
      <c r="CI44" s="58"/>
      <c r="CJ44" s="58">
        <v>28</v>
      </c>
      <c r="CK44" s="58"/>
      <c r="CL44" s="58"/>
      <c r="CM44" s="58">
        <v>29</v>
      </c>
      <c r="CN44" s="58"/>
      <c r="CO44" s="58"/>
      <c r="CP44" s="58">
        <v>30</v>
      </c>
      <c r="CQ44" s="58"/>
      <c r="CR44" s="58"/>
      <c r="CS44" s="58">
        <v>31</v>
      </c>
      <c r="CT44" s="58"/>
      <c r="CU44" s="58"/>
      <c r="CV44" s="58">
        <v>32</v>
      </c>
      <c r="CY44">
        <f>+SUM(G44:CV44)</f>
        <v>528</v>
      </c>
    </row>
  </sheetData>
  <mergeCells count="26">
    <mergeCell ref="B9:E9"/>
    <mergeCell ref="B1:AN1"/>
    <mergeCell ref="B2:AN2"/>
    <mergeCell ref="B6:E6"/>
    <mergeCell ref="B7:E7"/>
    <mergeCell ref="B8:E8"/>
    <mergeCell ref="B29:E29"/>
    <mergeCell ref="B10:E10"/>
    <mergeCell ref="B18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37:AN37"/>
    <mergeCell ref="B41:E41"/>
    <mergeCell ref="B30:E30"/>
    <mergeCell ref="B31:E31"/>
    <mergeCell ref="B33:E33"/>
    <mergeCell ref="B34:E34"/>
    <mergeCell ref="B35:C35"/>
    <mergeCell ref="B36:AN3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59D6-52B8-4D8E-8EB0-977E849B266B}">
  <dimension ref="A1:CZ48"/>
  <sheetViews>
    <sheetView showGridLines="0" topLeftCell="B2" zoomScaleNormal="100" workbookViewId="0">
      <selection activeCell="AB3" sqref="AB3"/>
    </sheetView>
  </sheetViews>
  <sheetFormatPr baseColWidth="10" defaultColWidth="11.42578125" defaultRowHeight="15" x14ac:dyDescent="0.25"/>
  <cols>
    <col min="1" max="1" width="7.5703125" hidden="1" customWidth="1"/>
    <col min="2" max="4" width="12.7109375" customWidth="1"/>
    <col min="5" max="5" width="14.28515625" customWidth="1"/>
    <col min="6" max="6" width="1.7109375" customWidth="1"/>
    <col min="7" max="7" width="11.7109375" customWidth="1"/>
    <col min="8" max="8" width="9.140625" customWidth="1"/>
    <col min="9" max="9" width="1.7109375" customWidth="1"/>
    <col min="10" max="10" width="11.7109375" customWidth="1"/>
    <col min="11" max="11" width="9.140625" customWidth="1"/>
    <col min="12" max="12" width="1.7109375" customWidth="1"/>
    <col min="13" max="13" width="11.7109375" customWidth="1"/>
    <col min="14" max="14" width="9.140625" customWidth="1"/>
    <col min="15" max="15" width="1.7109375" customWidth="1"/>
    <col min="16" max="16" width="11.7109375" customWidth="1"/>
    <col min="17" max="17" width="9.140625" customWidth="1"/>
    <col min="18" max="18" width="1.7109375" customWidth="1"/>
    <col min="19" max="19" width="11.7109375" customWidth="1"/>
    <col min="20" max="20" width="9.140625" customWidth="1"/>
    <col min="21" max="21" width="1.7109375" customWidth="1"/>
    <col min="22" max="22" width="11.7109375" customWidth="1"/>
    <col min="23" max="23" width="9.140625" customWidth="1"/>
    <col min="24" max="24" width="1.7109375" customWidth="1"/>
    <col min="25" max="25" width="11.7109375" customWidth="1"/>
    <col min="26" max="26" width="9.140625" customWidth="1"/>
    <col min="27" max="27" width="1.7109375" customWidth="1"/>
    <col min="28" max="28" width="11.7109375" customWidth="1"/>
    <col min="29" max="29" width="9.140625" customWidth="1"/>
    <col min="30" max="30" width="1.7109375" customWidth="1"/>
    <col min="31" max="31" width="11.7109375" customWidth="1"/>
    <col min="32" max="32" width="9.140625" customWidth="1"/>
    <col min="33" max="33" width="1.7109375" customWidth="1"/>
    <col min="34" max="34" width="11.7109375" customWidth="1"/>
    <col min="35" max="35" width="9.140625" customWidth="1"/>
    <col min="36" max="36" width="1.7109375" customWidth="1"/>
    <col min="37" max="37" width="11.7109375" customWidth="1"/>
    <col min="38" max="38" width="9.140625" customWidth="1"/>
    <col min="39" max="39" width="1.7109375" customWidth="1"/>
    <col min="40" max="40" width="11.7109375" customWidth="1"/>
    <col min="41" max="41" width="9.140625" customWidth="1"/>
    <col min="42" max="42" width="1.7109375" customWidth="1"/>
    <col min="43" max="43" width="11.7109375" customWidth="1"/>
    <col min="44" max="44" width="9.140625" customWidth="1"/>
    <col min="45" max="45" width="1.7109375" customWidth="1"/>
    <col min="46" max="46" width="11.7109375" customWidth="1"/>
    <col min="47" max="47" width="9.140625" customWidth="1"/>
    <col min="48" max="48" width="1.7109375" customWidth="1"/>
    <col min="49" max="49" width="11.7109375" customWidth="1"/>
    <col min="50" max="50" width="9.140625" customWidth="1"/>
    <col min="51" max="51" width="1.7109375" customWidth="1"/>
    <col min="52" max="52" width="11.7109375" customWidth="1"/>
    <col min="53" max="53" width="9.140625" customWidth="1"/>
    <col min="54" max="54" width="1.7109375" customWidth="1"/>
    <col min="55" max="55" width="11.7109375" customWidth="1"/>
    <col min="56" max="56" width="9.140625" customWidth="1"/>
    <col min="57" max="57" width="1.7109375" customWidth="1"/>
    <col min="58" max="58" width="11.7109375" customWidth="1"/>
    <col min="59" max="59" width="9.140625" customWidth="1"/>
    <col min="60" max="60" width="1.7109375" customWidth="1"/>
    <col min="61" max="61" width="11.7109375" customWidth="1"/>
    <col min="62" max="62" width="9.140625" customWidth="1"/>
    <col min="63" max="63" width="1.7109375" customWidth="1"/>
    <col min="64" max="64" width="11.7109375" customWidth="1"/>
    <col min="65" max="65" width="9.140625" customWidth="1"/>
    <col min="66" max="66" width="1.7109375" customWidth="1"/>
    <col min="67" max="67" width="11.7109375" customWidth="1"/>
    <col min="68" max="68" width="9.140625" customWidth="1"/>
    <col min="69" max="69" width="1.7109375" customWidth="1"/>
    <col min="70" max="70" width="11.7109375" customWidth="1"/>
    <col min="71" max="71" width="9.140625" customWidth="1"/>
    <col min="72" max="72" width="1.7109375" customWidth="1"/>
    <col min="73" max="73" width="11.7109375" customWidth="1"/>
    <col min="74" max="74" width="9.140625" customWidth="1"/>
    <col min="75" max="75" width="1.7109375" customWidth="1"/>
    <col min="76" max="76" width="11.7109375" customWidth="1"/>
    <col min="77" max="77" width="9.140625" customWidth="1"/>
    <col min="78" max="78" width="1.7109375" customWidth="1"/>
    <col min="79" max="79" width="11.7109375" customWidth="1"/>
    <col min="80" max="80" width="9.140625" customWidth="1"/>
    <col min="81" max="81" width="1.7109375" customWidth="1"/>
    <col min="82" max="82" width="11.7109375" customWidth="1"/>
    <col min="83" max="83" width="9.140625" customWidth="1"/>
    <col min="84" max="84" width="1.7109375" customWidth="1"/>
    <col min="85" max="85" width="11.7109375" customWidth="1"/>
    <col min="86" max="86" width="9.140625" customWidth="1"/>
    <col min="87" max="87" width="1.7109375" customWidth="1"/>
    <col min="88" max="88" width="11.7109375" customWidth="1"/>
    <col min="89" max="89" width="9.140625" customWidth="1"/>
    <col min="90" max="90" width="1.7109375" customWidth="1"/>
    <col min="91" max="91" width="11.7109375" customWidth="1"/>
    <col min="92" max="92" width="9.140625" customWidth="1"/>
    <col min="93" max="93" width="1.7109375" customWidth="1"/>
    <col min="94" max="94" width="11.7109375" customWidth="1"/>
    <col min="95" max="95" width="9.140625" customWidth="1"/>
    <col min="96" max="96" width="1.7109375" customWidth="1"/>
    <col min="97" max="97" width="11.7109375" customWidth="1"/>
    <col min="98" max="98" width="9.140625" customWidth="1"/>
    <col min="99" max="99" width="1.7109375" customWidth="1"/>
    <col min="100" max="100" width="11.7109375" customWidth="1"/>
    <col min="101" max="101" width="9.140625" customWidth="1"/>
  </cols>
  <sheetData>
    <row r="1" spans="2:100" ht="24.95" customHeight="1" x14ac:dyDescent="0.25">
      <c r="B1" s="214" t="s">
        <v>15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6"/>
    </row>
    <row r="2" spans="2:100" ht="24.95" customHeight="1" thickBot="1" x14ac:dyDescent="0.3">
      <c r="B2" s="217" t="s">
        <v>18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9"/>
    </row>
    <row r="3" spans="2:100" s="23" customFormat="1" ht="24.95" customHeight="1" x14ac:dyDescent="0.2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2:100" ht="15.75" thickBot="1" x14ac:dyDescent="0.3">
      <c r="BC4" s="95"/>
      <c r="BF4" s="95"/>
      <c r="BI4" s="95"/>
      <c r="BL4" s="95"/>
      <c r="BO4" s="95"/>
      <c r="BR4" s="95"/>
      <c r="BU4" s="95"/>
      <c r="BX4" s="95"/>
      <c r="CA4" s="95"/>
      <c r="CD4" s="95"/>
      <c r="CJ4" s="95"/>
    </row>
    <row r="5" spans="2:100" ht="16.5" thickBot="1" x14ac:dyDescent="0.3">
      <c r="G5" s="5">
        <v>2026</v>
      </c>
      <c r="J5" s="5">
        <v>2027</v>
      </c>
      <c r="M5" s="5">
        <v>2028</v>
      </c>
      <c r="P5" s="5">
        <v>2029</v>
      </c>
      <c r="S5" s="5">
        <v>2030</v>
      </c>
      <c r="V5" s="5">
        <v>2031</v>
      </c>
      <c r="Y5" s="5">
        <v>2032</v>
      </c>
      <c r="AB5" s="5">
        <v>2033</v>
      </c>
      <c r="AE5" s="5">
        <v>2034</v>
      </c>
      <c r="AH5" s="5">
        <v>2035</v>
      </c>
      <c r="AK5" s="5">
        <v>2036</v>
      </c>
      <c r="AN5" s="5">
        <v>2037</v>
      </c>
      <c r="AQ5" s="5">
        <v>2038</v>
      </c>
      <c r="AT5" s="5">
        <v>2039</v>
      </c>
      <c r="AW5" s="5">
        <v>2040</v>
      </c>
      <c r="AZ5" s="5">
        <v>2041</v>
      </c>
      <c r="BC5" s="5">
        <v>2042</v>
      </c>
      <c r="BF5" s="5">
        <v>2043</v>
      </c>
      <c r="BI5" s="5">
        <v>2044</v>
      </c>
      <c r="BL5" s="5">
        <v>2045</v>
      </c>
      <c r="BO5" s="5">
        <v>2046</v>
      </c>
      <c r="BR5" s="5">
        <v>2047</v>
      </c>
      <c r="BU5" s="5">
        <v>2048</v>
      </c>
      <c r="BX5" s="5">
        <v>2049</v>
      </c>
      <c r="CA5" s="5">
        <v>2050</v>
      </c>
      <c r="CD5" s="5">
        <v>2051</v>
      </c>
      <c r="CG5" s="5">
        <v>2052</v>
      </c>
      <c r="CJ5" s="5">
        <v>2053</v>
      </c>
      <c r="CM5" s="5">
        <v>2054</v>
      </c>
      <c r="CP5" s="5">
        <v>2055</v>
      </c>
      <c r="CS5" s="5">
        <v>2056</v>
      </c>
      <c r="CV5" s="5">
        <v>2057</v>
      </c>
    </row>
    <row r="6" spans="2:100" hidden="1" x14ac:dyDescent="0.25">
      <c r="B6" s="197" t="s">
        <v>11</v>
      </c>
      <c r="C6" s="198"/>
      <c r="D6" s="198"/>
      <c r="E6" s="199"/>
      <c r="G6" s="89">
        <v>2.7304386758203263</v>
      </c>
      <c r="J6" s="89">
        <v>2.7501518969720142</v>
      </c>
      <c r="K6" s="15"/>
      <c r="L6" s="15"/>
      <c r="M6" s="89">
        <v>2.7700074436377733</v>
      </c>
      <c r="N6" s="15"/>
      <c r="O6" s="15"/>
      <c r="P6" s="89">
        <v>2.7900063433793494</v>
      </c>
      <c r="R6" s="15"/>
      <c r="S6" s="89">
        <v>2.8101496311772798</v>
      </c>
      <c r="U6" s="15"/>
      <c r="V6" s="89">
        <v>2.8304383494844538</v>
      </c>
      <c r="X6" s="15"/>
      <c r="Y6" s="89">
        <v>2.8508735482800618</v>
      </c>
      <c r="AA6" s="15"/>
      <c r="AB6" s="89">
        <v>2.8714562851239345</v>
      </c>
      <c r="AD6" s="15"/>
      <c r="AE6" s="89">
        <v>2.8921876252112724</v>
      </c>
      <c r="AG6" s="15"/>
      <c r="AH6" s="89">
        <v>2.9130686414277731</v>
      </c>
      <c r="AJ6" s="15"/>
      <c r="AK6" s="89">
        <v>2.9341004144051537</v>
      </c>
      <c r="AM6" s="15"/>
      <c r="AN6" s="89">
        <v>2.9552840325770764</v>
      </c>
      <c r="AP6" s="15"/>
      <c r="AQ6" s="89">
        <v>2.9766205922354767</v>
      </c>
      <c r="AS6" s="15"/>
      <c r="AT6" s="89">
        <v>2.9981111975872987</v>
      </c>
      <c r="AV6" s="15"/>
      <c r="AW6" s="89">
        <v>3.0197569608116397</v>
      </c>
      <c r="AY6" s="15"/>
      <c r="AZ6" s="89">
        <v>3.041559002117308</v>
      </c>
      <c r="BB6" s="15"/>
      <c r="BC6" s="89">
        <v>3.063518449800795</v>
      </c>
      <c r="BE6" s="15"/>
      <c r="BF6" s="89">
        <v>3.085636440304667</v>
      </c>
      <c r="BH6" s="15"/>
      <c r="BI6" s="89">
        <v>3.107914118276379</v>
      </c>
      <c r="BK6" s="15"/>
      <c r="BL6" s="89">
        <v>3.130352636627511</v>
      </c>
      <c r="BN6" s="15"/>
      <c r="BO6" s="89">
        <v>3.1529531565934348</v>
      </c>
      <c r="BQ6" s="15"/>
      <c r="BR6" s="89">
        <v>3.1757168477934083</v>
      </c>
      <c r="BT6" s="15"/>
      <c r="BU6" s="89">
        <v>3.1986448882911076</v>
      </c>
      <c r="BW6" s="15"/>
      <c r="BX6" s="89">
        <v>3.221738464655592</v>
      </c>
      <c r="BZ6" s="15"/>
      <c r="CA6" s="89">
        <v>3.2449987720227127</v>
      </c>
      <c r="CC6" s="15"/>
      <c r="CD6" s="89">
        <v>3.2684270141569627</v>
      </c>
      <c r="CF6" s="15"/>
      <c r="CG6" s="89">
        <v>3.2920244035137736</v>
      </c>
      <c r="CI6" s="15"/>
      <c r="CJ6" s="89">
        <v>3.3157921613022627</v>
      </c>
      <c r="CL6" s="15"/>
      <c r="CM6" s="89">
        <v>3.339731517548433</v>
      </c>
      <c r="CO6" s="15"/>
      <c r="CP6" s="89">
        <v>3.3638437111588297</v>
      </c>
      <c r="CR6" s="15"/>
      <c r="CS6" s="89">
        <v>3.3881299899846544</v>
      </c>
      <c r="CU6" s="15"/>
      <c r="CV6" s="89">
        <v>3.4125916108863459</v>
      </c>
    </row>
    <row r="7" spans="2:100" hidden="1" x14ac:dyDescent="0.25">
      <c r="B7" s="200" t="s">
        <v>12</v>
      </c>
      <c r="C7" s="201"/>
      <c r="D7" s="201"/>
      <c r="E7" s="202"/>
      <c r="G7" s="90">
        <v>5.2754722848769671</v>
      </c>
      <c r="J7" s="90">
        <v>5.3135601396793222</v>
      </c>
      <c r="K7" s="15"/>
      <c r="L7" s="15"/>
      <c r="M7" s="90">
        <v>5.3519229811757798</v>
      </c>
      <c r="N7" s="15"/>
      <c r="O7" s="15"/>
      <c r="P7" s="90">
        <v>5.3905627947152732</v>
      </c>
      <c r="R7" s="15"/>
      <c r="S7" s="90">
        <v>5.4294815799805596</v>
      </c>
      <c r="U7" s="15"/>
      <c r="V7" s="90">
        <v>5.4686813510917034</v>
      </c>
      <c r="X7" s="15"/>
      <c r="Y7" s="90">
        <v>5.5081641367103158</v>
      </c>
      <c r="AA7" s="15"/>
      <c r="AB7" s="90">
        <v>5.5479319801445373</v>
      </c>
      <c r="AD7" s="15"/>
      <c r="AE7" s="90">
        <v>5.587986939454785</v>
      </c>
      <c r="AG7" s="15"/>
      <c r="AH7" s="90">
        <v>5.6283310875602615</v>
      </c>
      <c r="AJ7" s="15"/>
      <c r="AK7" s="90">
        <v>5.6689665123462296</v>
      </c>
      <c r="AM7" s="15"/>
      <c r="AN7" s="90">
        <v>5.7098953167720676</v>
      </c>
      <c r="AP7" s="15"/>
      <c r="AQ7" s="90">
        <v>5.7511196189800993</v>
      </c>
      <c r="AS7" s="15"/>
      <c r="AT7" s="90">
        <v>5.7926415524052128</v>
      </c>
      <c r="AV7" s="15"/>
      <c r="AW7" s="90">
        <v>5.8344632658852689</v>
      </c>
      <c r="AY7" s="15"/>
      <c r="AZ7" s="90">
        <v>5.8765869237723081</v>
      </c>
      <c r="BB7" s="15"/>
      <c r="BC7" s="90">
        <v>5.9190147060445604</v>
      </c>
      <c r="BE7" s="15"/>
      <c r="BF7" s="90">
        <v>5.9617488084192614</v>
      </c>
      <c r="BH7" s="15"/>
      <c r="BI7" s="90">
        <v>6.0047914424662876</v>
      </c>
      <c r="BK7" s="15"/>
      <c r="BL7" s="90">
        <v>6.0481448357226064</v>
      </c>
      <c r="BN7" s="15"/>
      <c r="BO7" s="90">
        <v>6.091811231807557</v>
      </c>
      <c r="BQ7" s="15"/>
      <c r="BR7" s="90">
        <v>6.135792890538962</v>
      </c>
      <c r="BT7" s="15"/>
      <c r="BU7" s="90">
        <v>6.1800920880500758</v>
      </c>
      <c r="BW7" s="15"/>
      <c r="BX7" s="90">
        <v>6.2247111169073808</v>
      </c>
      <c r="BZ7" s="15"/>
      <c r="CA7" s="90">
        <v>6.2696522862292294</v>
      </c>
      <c r="CC7" s="15"/>
      <c r="CD7" s="90">
        <v>6.3149179218053479</v>
      </c>
      <c r="CF7" s="15"/>
      <c r="CG7" s="90">
        <v>6.3605103662171985</v>
      </c>
      <c r="CI7" s="15"/>
      <c r="CJ7" s="90">
        <v>6.4064319789592137</v>
      </c>
      <c r="CL7" s="15"/>
      <c r="CM7" s="90">
        <v>6.4526851365609037</v>
      </c>
      <c r="CO7" s="15"/>
      <c r="CP7" s="90">
        <v>6.4992722327098464</v>
      </c>
      <c r="CR7" s="15"/>
      <c r="CS7" s="90">
        <v>6.5461956783755655</v>
      </c>
      <c r="CU7" s="15"/>
      <c r="CV7" s="90">
        <v>6.5934579019343023</v>
      </c>
    </row>
    <row r="8" spans="2:100" hidden="1" x14ac:dyDescent="0.25">
      <c r="B8" s="200" t="s">
        <v>13</v>
      </c>
      <c r="C8" s="201"/>
      <c r="D8" s="201"/>
      <c r="E8" s="202"/>
      <c r="G8" s="20">
        <v>75134.52</v>
      </c>
      <c r="J8" s="20">
        <v>75134.52</v>
      </c>
      <c r="K8" s="15"/>
      <c r="L8" s="15"/>
      <c r="M8" s="40">
        <v>75340.368000000002</v>
      </c>
      <c r="N8" s="15"/>
      <c r="O8" s="15"/>
      <c r="P8" s="20">
        <v>75134.52</v>
      </c>
      <c r="R8" s="15"/>
      <c r="S8" s="20">
        <v>75134.52</v>
      </c>
      <c r="U8" s="15"/>
      <c r="V8" s="20">
        <v>75134.52</v>
      </c>
      <c r="X8" s="15"/>
      <c r="Y8" s="40">
        <v>75340.368000000002</v>
      </c>
      <c r="AA8" s="15"/>
      <c r="AB8" s="20">
        <v>75134.52</v>
      </c>
      <c r="AD8" s="15"/>
      <c r="AE8" s="20">
        <v>75134.52</v>
      </c>
      <c r="AG8" s="15"/>
      <c r="AH8" s="20">
        <v>75134.52</v>
      </c>
      <c r="AJ8" s="15"/>
      <c r="AK8" s="40">
        <v>75340.368000000002</v>
      </c>
      <c r="AM8" s="15"/>
      <c r="AN8" s="20">
        <v>75134.52</v>
      </c>
      <c r="AP8" s="15"/>
      <c r="AQ8" s="20">
        <v>75134.52</v>
      </c>
      <c r="AS8" s="15"/>
      <c r="AT8" s="20">
        <v>75134.52</v>
      </c>
      <c r="AV8" s="15"/>
      <c r="AW8" s="40">
        <v>75340.368000000002</v>
      </c>
      <c r="AY8" s="15"/>
      <c r="AZ8" s="20">
        <v>75134.52</v>
      </c>
      <c r="BB8" s="15"/>
      <c r="BC8" s="20">
        <v>75134.52</v>
      </c>
      <c r="BE8" s="15"/>
      <c r="BF8" s="20">
        <v>75134.52</v>
      </c>
      <c r="BH8" s="15"/>
      <c r="BI8" s="40">
        <v>75340.368000000002</v>
      </c>
      <c r="BK8" s="15"/>
      <c r="BL8" s="20">
        <v>75134.52</v>
      </c>
      <c r="BN8" s="15"/>
      <c r="BO8" s="20">
        <v>75134.52</v>
      </c>
      <c r="BQ8" s="15"/>
      <c r="BR8" s="20">
        <v>75134.52</v>
      </c>
      <c r="BT8" s="15"/>
      <c r="BU8" s="40">
        <v>75340.368000000002</v>
      </c>
      <c r="BW8" s="15"/>
      <c r="BX8" s="20">
        <v>75134.52</v>
      </c>
      <c r="BZ8" s="15"/>
      <c r="CA8" s="20">
        <v>75134.52</v>
      </c>
      <c r="CC8" s="15"/>
      <c r="CD8" s="20">
        <v>75134.52</v>
      </c>
      <c r="CF8" s="15"/>
      <c r="CG8" s="40">
        <v>75340.368000000002</v>
      </c>
      <c r="CI8" s="15"/>
      <c r="CJ8" s="20">
        <v>75134.52</v>
      </c>
      <c r="CL8" s="15"/>
      <c r="CM8" s="20">
        <v>75134.52</v>
      </c>
      <c r="CO8" s="15"/>
      <c r="CP8" s="20">
        <v>75134.52</v>
      </c>
      <c r="CR8" s="15"/>
      <c r="CS8" s="40">
        <v>75340.368000000002</v>
      </c>
      <c r="CU8" s="15"/>
      <c r="CV8" s="20">
        <v>75134.52</v>
      </c>
    </row>
    <row r="9" spans="2:100" ht="15.75" thickBot="1" x14ac:dyDescent="0.3">
      <c r="B9" s="186" t="s">
        <v>14</v>
      </c>
      <c r="C9" s="187"/>
      <c r="D9" s="187"/>
      <c r="E9" s="188"/>
      <c r="G9" s="20">
        <v>12135</v>
      </c>
      <c r="J9" s="20">
        <v>12135</v>
      </c>
      <c r="K9" s="15"/>
      <c r="L9" s="15"/>
      <c r="M9" s="20">
        <v>12135</v>
      </c>
      <c r="N9" s="15"/>
      <c r="O9" s="15"/>
      <c r="P9" s="20">
        <v>12135</v>
      </c>
      <c r="R9" s="15"/>
      <c r="S9" s="20">
        <v>12135</v>
      </c>
      <c r="U9" s="15"/>
      <c r="V9" s="20">
        <v>12135</v>
      </c>
      <c r="X9" s="15"/>
      <c r="Y9" s="20">
        <v>12135</v>
      </c>
      <c r="AA9" s="15"/>
      <c r="AB9" s="20">
        <v>12135</v>
      </c>
      <c r="AD9" s="15"/>
      <c r="AE9" s="20">
        <v>12135</v>
      </c>
      <c r="AG9" s="15"/>
      <c r="AH9" s="20">
        <v>12135</v>
      </c>
      <c r="AJ9" s="15"/>
      <c r="AK9" s="20">
        <v>12135</v>
      </c>
      <c r="AM9" s="15"/>
      <c r="AN9" s="20">
        <v>12135</v>
      </c>
      <c r="AP9" s="15"/>
      <c r="AQ9" s="128">
        <f>+'Nuevas Inst.'!B24</f>
        <v>12215</v>
      </c>
      <c r="AS9" s="15"/>
      <c r="AT9" s="128">
        <f>+'Nuevas Inst.'!B25</f>
        <v>12295</v>
      </c>
      <c r="AV9" s="15"/>
      <c r="AW9" s="128">
        <f>+'Nuevas Inst.'!B26</f>
        <v>12375</v>
      </c>
      <c r="AY9" s="15"/>
      <c r="AZ9" s="129">
        <f>+'Nuevas Inst.'!B27</f>
        <v>12455</v>
      </c>
      <c r="BA9" s="91"/>
      <c r="BB9" s="92"/>
      <c r="BC9" s="129">
        <f>+'Nuevas Inst.'!B28</f>
        <v>12535</v>
      </c>
      <c r="BD9" s="130"/>
      <c r="BE9" s="131"/>
      <c r="BF9" s="129">
        <f>+'Nuevas Inst.'!B29</f>
        <v>12615</v>
      </c>
      <c r="BG9" s="130"/>
      <c r="BH9" s="131"/>
      <c r="BI9" s="129">
        <f>+'Nuevas Inst.'!B30</f>
        <v>12695</v>
      </c>
      <c r="BJ9" s="130"/>
      <c r="BK9" s="131"/>
      <c r="BL9" s="129">
        <f>+'Nuevas Inst.'!B31</f>
        <v>12775</v>
      </c>
      <c r="BM9" s="130"/>
      <c r="BN9" s="131"/>
      <c r="BO9" s="129">
        <f>+'Nuevas Inst.'!B32</f>
        <v>12855</v>
      </c>
      <c r="BP9" s="130"/>
      <c r="BQ9" s="131"/>
      <c r="BR9" s="129">
        <f>+'Nuevas Inst.'!B33</f>
        <v>12935</v>
      </c>
      <c r="BS9" s="130"/>
      <c r="BT9" s="131"/>
      <c r="BU9" s="94">
        <f>+BR9</f>
        <v>12935</v>
      </c>
      <c r="BV9" s="130"/>
      <c r="BW9" s="131"/>
      <c r="BX9" s="94">
        <f>+BR9</f>
        <v>12935</v>
      </c>
      <c r="BY9" s="130"/>
      <c r="BZ9" s="131"/>
      <c r="CA9" s="94">
        <f>+BR9</f>
        <v>12935</v>
      </c>
      <c r="CB9" s="132"/>
      <c r="CC9" s="133"/>
      <c r="CD9" s="94">
        <f>+BR9</f>
        <v>12935</v>
      </c>
      <c r="CE9" s="132"/>
      <c r="CF9" s="133"/>
      <c r="CG9" s="134">
        <f>+BR9</f>
        <v>12935</v>
      </c>
      <c r="CH9" s="132"/>
      <c r="CI9" s="133"/>
      <c r="CJ9" s="134">
        <f>+BR9</f>
        <v>12935</v>
      </c>
      <c r="CK9" s="132"/>
      <c r="CL9" s="133"/>
      <c r="CM9" s="134">
        <f>+BR9</f>
        <v>12935</v>
      </c>
      <c r="CN9" s="132"/>
      <c r="CO9" s="133"/>
      <c r="CP9" s="134">
        <f>+BR9</f>
        <v>12935</v>
      </c>
      <c r="CQ9" s="132"/>
      <c r="CR9" s="133"/>
      <c r="CS9" s="134">
        <f>+BR9</f>
        <v>12935</v>
      </c>
      <c r="CU9" s="15"/>
      <c r="CV9" s="20">
        <f>+BR9</f>
        <v>12935</v>
      </c>
    </row>
    <row r="10" spans="2:100" ht="15.75" hidden="1" thickBot="1" x14ac:dyDescent="0.3">
      <c r="B10" s="186" t="s">
        <v>17</v>
      </c>
      <c r="C10" s="187"/>
      <c r="D10" s="187"/>
      <c r="E10" s="188"/>
      <c r="G10" s="19">
        <v>11670</v>
      </c>
      <c r="J10" s="19">
        <v>11670</v>
      </c>
      <c r="K10" s="15"/>
      <c r="L10" s="15"/>
      <c r="M10" s="19">
        <v>11670</v>
      </c>
      <c r="N10" s="15"/>
      <c r="O10" s="15"/>
      <c r="P10" s="19">
        <v>11670</v>
      </c>
      <c r="R10" s="15"/>
      <c r="S10" s="19">
        <v>11670</v>
      </c>
      <c r="U10" s="15"/>
      <c r="V10" s="19">
        <v>11670</v>
      </c>
      <c r="X10" s="15"/>
      <c r="Y10" s="19">
        <v>11670</v>
      </c>
      <c r="AA10" s="15"/>
      <c r="AB10" s="19">
        <v>11670</v>
      </c>
      <c r="AD10" s="15"/>
      <c r="AE10" s="19">
        <v>11670</v>
      </c>
      <c r="AG10" s="15"/>
      <c r="AH10" s="19">
        <v>11670</v>
      </c>
      <c r="AJ10" s="15"/>
      <c r="AK10" s="19">
        <v>11670</v>
      </c>
      <c r="AM10" s="15"/>
      <c r="AN10" s="19">
        <v>11670</v>
      </c>
      <c r="AP10" s="15"/>
      <c r="AQ10" s="19">
        <v>11670</v>
      </c>
      <c r="AS10" s="15"/>
      <c r="AT10" s="19">
        <v>11670</v>
      </c>
      <c r="AV10" s="15"/>
      <c r="AW10" s="19">
        <v>11670</v>
      </c>
      <c r="AY10" s="15"/>
      <c r="AZ10" s="19">
        <v>11670</v>
      </c>
      <c r="BB10" s="15"/>
      <c r="BC10" s="19">
        <v>11670</v>
      </c>
      <c r="BE10" s="15"/>
      <c r="BF10" s="19">
        <v>11670</v>
      </c>
      <c r="BH10" s="15"/>
      <c r="BI10" s="19">
        <v>11670</v>
      </c>
      <c r="BK10" s="15"/>
      <c r="BL10" s="19">
        <v>11670</v>
      </c>
      <c r="BN10" s="15"/>
      <c r="BO10" s="19">
        <v>11670</v>
      </c>
      <c r="BQ10" s="15"/>
      <c r="BR10" s="19">
        <v>11670</v>
      </c>
      <c r="BT10" s="15"/>
      <c r="BU10" s="19">
        <v>11670</v>
      </c>
      <c r="BW10" s="15"/>
      <c r="BX10" s="19">
        <v>11670</v>
      </c>
      <c r="BZ10" s="15"/>
      <c r="CA10" s="19">
        <v>11670</v>
      </c>
      <c r="CC10" s="15"/>
      <c r="CD10" s="19">
        <v>11670</v>
      </c>
      <c r="CF10" s="15"/>
      <c r="CG10" s="19">
        <v>11670</v>
      </c>
      <c r="CI10" s="15"/>
      <c r="CJ10" s="19">
        <v>11670</v>
      </c>
      <c r="CL10" s="15"/>
      <c r="CM10" s="19">
        <v>11670</v>
      </c>
      <c r="CO10" s="15"/>
      <c r="CP10" s="19">
        <v>11670</v>
      </c>
      <c r="CR10" s="15"/>
      <c r="CS10" s="19">
        <v>11670</v>
      </c>
      <c r="CU10" s="15"/>
      <c r="CV10" s="19">
        <v>11670</v>
      </c>
    </row>
    <row r="11" spans="2:100" ht="15.75" thickBot="1" x14ac:dyDescent="0.3">
      <c r="B11" s="22"/>
      <c r="C11" s="22"/>
      <c r="D11" s="22"/>
      <c r="E11" s="22"/>
      <c r="J11" s="25"/>
      <c r="K11" s="15"/>
      <c r="L11" s="15"/>
      <c r="M11" s="25"/>
      <c r="N11" s="15"/>
      <c r="O11" s="15"/>
      <c r="P11" s="25"/>
      <c r="R11" s="15"/>
      <c r="S11" s="25"/>
      <c r="U11" s="15"/>
      <c r="V11" s="25"/>
      <c r="X11" s="15"/>
      <c r="Y11" s="25"/>
      <c r="AA11" s="15"/>
      <c r="AB11" s="25"/>
      <c r="AD11" s="15"/>
      <c r="AE11" s="25"/>
      <c r="AG11" s="15"/>
      <c r="AH11" s="25"/>
      <c r="AJ11" s="15"/>
      <c r="AK11" s="25"/>
      <c r="AM11" s="15"/>
      <c r="AN11" s="25"/>
      <c r="AP11" s="15"/>
      <c r="AQ11" s="25"/>
      <c r="AS11" s="15"/>
      <c r="AT11" s="25"/>
      <c r="AV11" s="15"/>
      <c r="AW11" s="25"/>
      <c r="AY11" s="15"/>
      <c r="AZ11" s="25"/>
      <c r="BB11" s="15"/>
      <c r="BC11" s="25"/>
      <c r="BE11" s="15"/>
      <c r="BF11" s="25"/>
      <c r="BH11" s="15"/>
      <c r="BI11" s="25"/>
      <c r="BK11" s="15"/>
      <c r="BL11" s="25"/>
      <c r="BN11" s="15"/>
      <c r="BO11" s="25"/>
      <c r="BQ11" s="15"/>
      <c r="BR11" s="25"/>
      <c r="BT11" s="15"/>
      <c r="BU11" s="25"/>
      <c r="BW11" s="15"/>
      <c r="BX11" s="25"/>
      <c r="BZ11" s="15"/>
      <c r="CA11" s="25"/>
      <c r="CC11" s="15"/>
      <c r="CD11" s="25"/>
      <c r="CF11" s="15"/>
      <c r="CG11" s="25"/>
      <c r="CI11" s="15"/>
      <c r="CJ11" s="25"/>
      <c r="CL11" s="15"/>
      <c r="CM11" s="25"/>
      <c r="CO11" s="15"/>
      <c r="CP11" s="25"/>
      <c r="CR11" s="15"/>
      <c r="CS11" s="25"/>
      <c r="CU11" s="15"/>
      <c r="CV11" s="25"/>
    </row>
    <row r="12" spans="2:100" ht="16.5" thickBot="1" x14ac:dyDescent="0.3">
      <c r="G12" s="102"/>
      <c r="J12" s="5" t="s">
        <v>10</v>
      </c>
      <c r="K12" s="15"/>
      <c r="L12" s="15"/>
      <c r="M12" s="5" t="s">
        <v>10</v>
      </c>
      <c r="N12" s="15"/>
      <c r="O12" s="15"/>
      <c r="P12" s="5" t="s">
        <v>10</v>
      </c>
      <c r="R12" s="15"/>
      <c r="S12" s="5" t="s">
        <v>10</v>
      </c>
      <c r="U12" s="15"/>
      <c r="V12" s="5" t="s">
        <v>10</v>
      </c>
      <c r="X12" s="15"/>
      <c r="Y12" s="5" t="s">
        <v>10</v>
      </c>
      <c r="AA12" s="15"/>
      <c r="AB12" s="5" t="s">
        <v>10</v>
      </c>
      <c r="AD12" s="15"/>
      <c r="AE12" s="5" t="s">
        <v>10</v>
      </c>
      <c r="AG12" s="15"/>
      <c r="AH12" s="5" t="s">
        <v>10</v>
      </c>
      <c r="AJ12" s="15"/>
      <c r="AK12" s="5" t="s">
        <v>10</v>
      </c>
      <c r="AM12" s="15"/>
      <c r="AN12" s="5" t="s">
        <v>10</v>
      </c>
      <c r="AP12" s="15"/>
      <c r="AQ12" s="5" t="s">
        <v>10</v>
      </c>
      <c r="AS12" s="15"/>
      <c r="AT12" s="5" t="s">
        <v>10</v>
      </c>
      <c r="AV12" s="15"/>
      <c r="AW12" s="5" t="s">
        <v>10</v>
      </c>
      <c r="AY12" s="15"/>
      <c r="AZ12" s="5" t="s">
        <v>10</v>
      </c>
      <c r="BB12" s="15"/>
      <c r="BC12" s="5" t="s">
        <v>10</v>
      </c>
      <c r="BE12" s="15"/>
      <c r="BF12" s="5" t="s">
        <v>10</v>
      </c>
      <c r="BH12" s="15"/>
      <c r="BI12" s="5" t="s">
        <v>10</v>
      </c>
      <c r="BK12" s="15"/>
      <c r="BL12" s="5" t="s">
        <v>10</v>
      </c>
      <c r="BN12" s="15"/>
      <c r="BO12" s="5" t="s">
        <v>10</v>
      </c>
      <c r="BQ12" s="15"/>
      <c r="BR12" s="5" t="s">
        <v>10</v>
      </c>
      <c r="BT12" s="15"/>
      <c r="BU12" s="5" t="s">
        <v>10</v>
      </c>
      <c r="BW12" s="15"/>
      <c r="BX12" s="5" t="s">
        <v>10</v>
      </c>
      <c r="BZ12" s="15"/>
      <c r="CA12" s="5" t="s">
        <v>10</v>
      </c>
      <c r="CC12" s="15"/>
      <c r="CD12" s="5" t="s">
        <v>10</v>
      </c>
      <c r="CF12" s="15"/>
      <c r="CG12" s="5" t="s">
        <v>10</v>
      </c>
      <c r="CI12" s="15"/>
      <c r="CJ12" s="5" t="s">
        <v>10</v>
      </c>
      <c r="CL12" s="15"/>
      <c r="CM12" s="5" t="s">
        <v>10</v>
      </c>
      <c r="CO12" s="15"/>
      <c r="CP12" s="5" t="s">
        <v>10</v>
      </c>
      <c r="CR12" s="15"/>
      <c r="CS12" s="5" t="s">
        <v>10</v>
      </c>
      <c r="CU12" s="15"/>
      <c r="CV12" s="5" t="s">
        <v>10</v>
      </c>
    </row>
    <row r="13" spans="2:100" ht="16.5" thickBot="1" x14ac:dyDescent="0.3">
      <c r="G13" s="57"/>
      <c r="J13" s="156">
        <v>8.68</v>
      </c>
      <c r="K13" s="15"/>
      <c r="L13" s="15"/>
      <c r="M13" s="21">
        <f>+J13</f>
        <v>8.68</v>
      </c>
      <c r="N13" s="15"/>
      <c r="O13" s="15"/>
      <c r="P13" s="21">
        <f>+J13</f>
        <v>8.68</v>
      </c>
      <c r="R13" s="15"/>
      <c r="S13" s="21">
        <f>+J13</f>
        <v>8.68</v>
      </c>
      <c r="U13" s="15"/>
      <c r="V13" s="21">
        <f>+J13</f>
        <v>8.68</v>
      </c>
      <c r="X13" s="15"/>
      <c r="Y13" s="21">
        <f>+J13</f>
        <v>8.68</v>
      </c>
      <c r="AA13" s="15"/>
      <c r="AB13" s="21">
        <f>+J13</f>
        <v>8.68</v>
      </c>
      <c r="AD13" s="15"/>
      <c r="AE13" s="21">
        <f>+J13</f>
        <v>8.68</v>
      </c>
      <c r="AG13" s="15"/>
      <c r="AH13" s="21">
        <f>+J13</f>
        <v>8.68</v>
      </c>
      <c r="AJ13" s="15"/>
      <c r="AK13" s="21">
        <f>+J13</f>
        <v>8.68</v>
      </c>
      <c r="AM13" s="15"/>
      <c r="AN13" s="21">
        <f>+J13</f>
        <v>8.68</v>
      </c>
      <c r="AP13" s="15"/>
      <c r="AQ13" s="21">
        <f>+J13</f>
        <v>8.68</v>
      </c>
      <c r="AS13" s="15"/>
      <c r="AT13" s="21">
        <f>+J13</f>
        <v>8.68</v>
      </c>
      <c r="AV13" s="15"/>
      <c r="AW13" s="21">
        <f>+J13</f>
        <v>8.68</v>
      </c>
      <c r="AY13" s="15"/>
      <c r="AZ13" s="21">
        <f>+J13</f>
        <v>8.68</v>
      </c>
      <c r="BB13" s="15"/>
      <c r="BC13" s="21">
        <f>+J13</f>
        <v>8.68</v>
      </c>
      <c r="BE13" s="15"/>
      <c r="BF13" s="21">
        <f>+J13</f>
        <v>8.68</v>
      </c>
      <c r="BH13" s="15"/>
      <c r="BI13" s="21">
        <f>+J13</f>
        <v>8.68</v>
      </c>
      <c r="BK13" s="15"/>
      <c r="BL13" s="21">
        <f>+J13</f>
        <v>8.68</v>
      </c>
      <c r="BN13" s="15"/>
      <c r="BO13" s="21">
        <f>+J13</f>
        <v>8.68</v>
      </c>
      <c r="BQ13" s="15"/>
      <c r="BR13" s="21">
        <f>+J13</f>
        <v>8.68</v>
      </c>
      <c r="BT13" s="15"/>
      <c r="BU13" s="21">
        <f>+J13</f>
        <v>8.68</v>
      </c>
      <c r="BW13" s="15"/>
      <c r="BX13" s="21">
        <f>+J13</f>
        <v>8.68</v>
      </c>
      <c r="BZ13" s="15"/>
      <c r="CA13" s="21">
        <f>+J13</f>
        <v>8.68</v>
      </c>
      <c r="CC13" s="15"/>
      <c r="CD13" s="21">
        <f>+J13</f>
        <v>8.68</v>
      </c>
      <c r="CF13" s="15"/>
      <c r="CG13" s="21">
        <f>+J13</f>
        <v>8.68</v>
      </c>
      <c r="CI13" s="15"/>
      <c r="CJ13" s="21">
        <f>+J13</f>
        <v>8.68</v>
      </c>
      <c r="CL13" s="15"/>
      <c r="CM13" s="21">
        <f>+J13</f>
        <v>8.68</v>
      </c>
      <c r="CO13" s="15"/>
      <c r="CP13" s="21">
        <f>+J13</f>
        <v>8.68</v>
      </c>
      <c r="CR13" s="15"/>
      <c r="CS13" s="21">
        <f>+J13</f>
        <v>8.68</v>
      </c>
      <c r="CU13" s="15"/>
      <c r="CV13" s="21">
        <f>+J13</f>
        <v>8.68</v>
      </c>
    </row>
    <row r="14" spans="2:100" ht="9.9499999999999993" customHeight="1" thickBot="1" x14ac:dyDescent="0.3">
      <c r="G14" s="57"/>
      <c r="J14" s="57"/>
      <c r="K14" s="15"/>
      <c r="L14" s="15"/>
      <c r="M14" s="57"/>
      <c r="N14" s="15"/>
      <c r="O14" s="15"/>
      <c r="P14" s="57"/>
      <c r="R14" s="15"/>
      <c r="S14" s="57"/>
      <c r="U14" s="15"/>
      <c r="V14" s="57"/>
      <c r="X14" s="15"/>
      <c r="Y14" s="57"/>
      <c r="AA14" s="15"/>
      <c r="AB14" s="57"/>
      <c r="AD14" s="15"/>
      <c r="AE14" s="57"/>
      <c r="AG14" s="15"/>
      <c r="AH14" s="57"/>
      <c r="AJ14" s="15"/>
      <c r="AK14" s="57"/>
      <c r="AM14" s="15"/>
      <c r="AN14" s="57"/>
      <c r="AP14" s="15"/>
      <c r="AQ14" s="57"/>
      <c r="AS14" s="15"/>
      <c r="AT14" s="57"/>
      <c r="AV14" s="15"/>
      <c r="AW14" s="57"/>
      <c r="AY14" s="15"/>
      <c r="AZ14" s="57"/>
      <c r="BB14" s="15"/>
      <c r="BC14" s="57"/>
      <c r="BE14" s="15"/>
      <c r="BF14" s="57"/>
      <c r="BH14" s="15"/>
      <c r="BI14" s="57"/>
      <c r="BK14" s="15"/>
      <c r="BL14" s="57"/>
      <c r="BN14" s="15"/>
      <c r="BO14" s="57"/>
      <c r="BQ14" s="15"/>
      <c r="BR14" s="57"/>
      <c r="BT14" s="15"/>
      <c r="BU14" s="57"/>
      <c r="BW14" s="15"/>
      <c r="BX14" s="57"/>
      <c r="BZ14" s="15"/>
      <c r="CA14" s="57"/>
      <c r="CC14" s="15"/>
      <c r="CD14" s="57"/>
      <c r="CF14" s="15"/>
      <c r="CG14" s="57"/>
      <c r="CI14" s="15"/>
      <c r="CJ14" s="57"/>
      <c r="CL14" s="15"/>
      <c r="CM14" s="57"/>
      <c r="CO14" s="15"/>
      <c r="CP14" s="57"/>
      <c r="CR14" s="15"/>
      <c r="CS14" s="57"/>
      <c r="CU14" s="15"/>
      <c r="CV14" s="57"/>
    </row>
    <row r="15" spans="2:100" ht="16.5" thickBot="1" x14ac:dyDescent="0.3">
      <c r="C15" s="28"/>
      <c r="D15" s="28"/>
      <c r="G15" s="102"/>
      <c r="J15" s="5" t="s">
        <v>27</v>
      </c>
      <c r="K15" s="15"/>
      <c r="L15" s="15"/>
      <c r="M15" s="5" t="s">
        <v>27</v>
      </c>
      <c r="N15" s="15"/>
      <c r="O15" s="15"/>
      <c r="P15" s="5" t="s">
        <v>27</v>
      </c>
      <c r="R15" s="15"/>
      <c r="S15" s="5" t="s">
        <v>27</v>
      </c>
      <c r="U15" s="15"/>
      <c r="V15" s="5" t="s">
        <v>27</v>
      </c>
      <c r="X15" s="15"/>
      <c r="Y15" s="5" t="s">
        <v>27</v>
      </c>
      <c r="AA15" s="15"/>
      <c r="AB15" s="5" t="s">
        <v>27</v>
      </c>
      <c r="AD15" s="15"/>
      <c r="AE15" s="5" t="s">
        <v>27</v>
      </c>
      <c r="AG15" s="15"/>
      <c r="AH15" s="5" t="s">
        <v>27</v>
      </c>
      <c r="AJ15" s="15"/>
      <c r="AK15" s="5" t="s">
        <v>27</v>
      </c>
      <c r="AM15" s="15"/>
      <c r="AN15" s="5" t="s">
        <v>27</v>
      </c>
      <c r="AP15" s="15"/>
      <c r="AQ15" s="5" t="s">
        <v>27</v>
      </c>
      <c r="AS15" s="15"/>
      <c r="AT15" s="5" t="s">
        <v>27</v>
      </c>
      <c r="AV15" s="15"/>
      <c r="AW15" s="5" t="s">
        <v>27</v>
      </c>
      <c r="AY15" s="15"/>
      <c r="AZ15" s="5" t="s">
        <v>27</v>
      </c>
      <c r="BB15" s="15"/>
      <c r="BC15" s="5" t="s">
        <v>27</v>
      </c>
      <c r="BE15" s="15"/>
      <c r="BF15" s="5" t="s">
        <v>27</v>
      </c>
      <c r="BH15" s="15"/>
      <c r="BI15" s="5" t="s">
        <v>27</v>
      </c>
      <c r="BK15" s="15"/>
      <c r="BL15" s="5" t="s">
        <v>27</v>
      </c>
      <c r="BN15" s="15"/>
      <c r="BO15" s="5" t="s">
        <v>27</v>
      </c>
      <c r="BQ15" s="15"/>
      <c r="BR15" s="5" t="s">
        <v>27</v>
      </c>
      <c r="BT15" s="15"/>
      <c r="BU15" s="5" t="s">
        <v>27</v>
      </c>
      <c r="BW15" s="15"/>
      <c r="BX15" s="5" t="s">
        <v>27</v>
      </c>
      <c r="BZ15" s="15"/>
      <c r="CA15" s="5" t="s">
        <v>27</v>
      </c>
      <c r="CC15" s="15"/>
      <c r="CD15" s="5" t="s">
        <v>27</v>
      </c>
      <c r="CF15" s="15"/>
      <c r="CG15" s="5" t="s">
        <v>27</v>
      </c>
      <c r="CI15" s="15"/>
      <c r="CJ15" s="5" t="s">
        <v>27</v>
      </c>
      <c r="CL15" s="15"/>
      <c r="CM15" s="5" t="s">
        <v>27</v>
      </c>
      <c r="CO15" s="15"/>
      <c r="CP15" s="5" t="s">
        <v>27</v>
      </c>
      <c r="CR15" s="15"/>
      <c r="CS15" s="5" t="s">
        <v>27</v>
      </c>
      <c r="CU15" s="15"/>
      <c r="CV15" s="5" t="s">
        <v>27</v>
      </c>
    </row>
    <row r="16" spans="2:100" s="23" customFormat="1" ht="16.5" thickBot="1" x14ac:dyDescent="0.3">
      <c r="G16" s="66">
        <f>+G25+G27</f>
        <v>1300</v>
      </c>
      <c r="J16" s="66">
        <f>+J25+J27</f>
        <v>250</v>
      </c>
      <c r="K16" s="118"/>
      <c r="L16" s="118"/>
      <c r="M16" s="66">
        <f>+M25+M27</f>
        <v>100</v>
      </c>
      <c r="N16" s="118"/>
      <c r="O16" s="118"/>
      <c r="P16" s="66">
        <f>+P25+P27</f>
        <v>100</v>
      </c>
      <c r="R16" s="118"/>
      <c r="S16" s="66">
        <f>+S25+S27</f>
        <v>100</v>
      </c>
      <c r="U16" s="118"/>
      <c r="V16" s="66">
        <f>+V25+V27</f>
        <v>100</v>
      </c>
      <c r="X16" s="118"/>
      <c r="Y16" s="66">
        <f>+Y25+Y27</f>
        <v>100</v>
      </c>
      <c r="AA16" s="118"/>
      <c r="AB16" s="66">
        <f>+AB25+AB27</f>
        <v>100</v>
      </c>
      <c r="AD16" s="118"/>
      <c r="AE16" s="66">
        <f>+AE25+AE27</f>
        <v>100</v>
      </c>
      <c r="AG16" s="118"/>
      <c r="AH16" s="66">
        <f>+AH25+AH27</f>
        <v>100</v>
      </c>
      <c r="AJ16" s="118"/>
      <c r="AK16" s="66">
        <f>+AK25+AK27</f>
        <v>100</v>
      </c>
      <c r="AM16" s="118"/>
      <c r="AN16" s="66">
        <f>+AN25+AN27</f>
        <v>100</v>
      </c>
      <c r="AP16" s="118"/>
      <c r="AQ16" s="66">
        <f>+AQ25+AQ27</f>
        <v>100</v>
      </c>
      <c r="AS16" s="118"/>
      <c r="AT16" s="66">
        <f>+AT25+AT27</f>
        <v>100</v>
      </c>
      <c r="AV16" s="118"/>
      <c r="AW16" s="66">
        <f>+AW25+AW27</f>
        <v>100</v>
      </c>
      <c r="AY16" s="118"/>
      <c r="AZ16" s="66">
        <f>+AZ25+AZ27</f>
        <v>100</v>
      </c>
      <c r="BB16" s="118"/>
      <c r="BC16" s="66">
        <f>+BC25+BC27</f>
        <v>100</v>
      </c>
      <c r="BE16" s="118"/>
      <c r="BF16" s="66">
        <f>+BF25+BF27</f>
        <v>100</v>
      </c>
      <c r="BH16" s="118"/>
      <c r="BI16" s="66">
        <f>+BI25+BI27</f>
        <v>100</v>
      </c>
      <c r="BK16" s="118"/>
      <c r="BL16" s="66">
        <f>+BL25+BL27</f>
        <v>100</v>
      </c>
      <c r="BN16" s="118"/>
      <c r="BO16" s="66">
        <f>+BO25+BO27</f>
        <v>100</v>
      </c>
      <c r="BQ16" s="118"/>
      <c r="BR16" s="66">
        <f>+BR25+BR27</f>
        <v>100</v>
      </c>
      <c r="BT16" s="118"/>
      <c r="BU16" s="66">
        <f>+BU25+BU27</f>
        <v>100</v>
      </c>
      <c r="BW16" s="118"/>
      <c r="BX16" s="66">
        <f>+BX25+BX27</f>
        <v>100</v>
      </c>
      <c r="BZ16" s="118"/>
      <c r="CA16" s="66">
        <f>+CA25+CA27</f>
        <v>100</v>
      </c>
      <c r="CC16" s="118"/>
      <c r="CD16" s="66">
        <f>+CD25+CD27</f>
        <v>100</v>
      </c>
      <c r="CF16" s="118"/>
      <c r="CG16" s="66">
        <f>+CG25+CG27</f>
        <v>100</v>
      </c>
      <c r="CI16" s="118"/>
      <c r="CJ16" s="66">
        <f>+CJ25+CJ27</f>
        <v>100</v>
      </c>
      <c r="CL16" s="118"/>
      <c r="CM16" s="66">
        <f>+CM25+CM27</f>
        <v>100</v>
      </c>
      <c r="CO16" s="118"/>
      <c r="CP16" s="66">
        <f>+CP25+CP27</f>
        <v>100</v>
      </c>
      <c r="CR16" s="118"/>
      <c r="CS16" s="66">
        <f>+CS25+CS27</f>
        <v>100</v>
      </c>
      <c r="CU16" s="118"/>
      <c r="CV16" s="66">
        <f>+CV25+CV27</f>
        <v>100</v>
      </c>
    </row>
    <row r="17" spans="1:104" ht="16.5" thickBot="1" x14ac:dyDescent="0.3">
      <c r="G17" s="57"/>
      <c r="J17" s="57"/>
      <c r="K17" s="15"/>
      <c r="L17" s="15"/>
      <c r="M17" s="57"/>
      <c r="N17" s="15"/>
      <c r="O17" s="15"/>
      <c r="P17" s="57"/>
      <c r="R17" s="15"/>
      <c r="S17" s="57"/>
      <c r="U17" s="15"/>
      <c r="V17" s="57"/>
      <c r="X17" s="15"/>
      <c r="Y17" s="57"/>
      <c r="AA17" s="15"/>
      <c r="AB17" s="57"/>
      <c r="AD17" s="15"/>
      <c r="AE17" s="57"/>
      <c r="AG17" s="15"/>
      <c r="AH17" s="57"/>
      <c r="AJ17" s="15"/>
      <c r="AK17" s="57"/>
      <c r="AM17" s="15"/>
      <c r="AN17" s="57"/>
      <c r="AP17" s="15"/>
      <c r="AQ17" s="57"/>
      <c r="AS17" s="15"/>
      <c r="AT17" s="57"/>
      <c r="AV17" s="15"/>
      <c r="AW17" s="57"/>
      <c r="AY17" s="15"/>
      <c r="AZ17" s="57"/>
      <c r="BB17" s="15"/>
      <c r="BC17" s="57"/>
      <c r="BE17" s="15"/>
      <c r="BF17" s="57"/>
      <c r="BH17" s="15"/>
      <c r="BI17" s="57"/>
      <c r="BK17" s="15"/>
      <c r="BL17" s="57"/>
      <c r="BN17" s="15"/>
      <c r="BO17" s="57"/>
      <c r="BQ17" s="15"/>
      <c r="BR17" s="57"/>
      <c r="BT17" s="15"/>
      <c r="BU17" s="57"/>
      <c r="BW17" s="15"/>
      <c r="BX17" s="57"/>
      <c r="BZ17" s="15"/>
      <c r="CA17" s="57"/>
      <c r="CC17" s="15"/>
      <c r="CD17" s="57"/>
      <c r="CF17" s="15"/>
      <c r="CG17" s="57"/>
      <c r="CI17" s="15"/>
      <c r="CJ17" s="57"/>
      <c r="CL17" s="15"/>
      <c r="CM17" s="57"/>
      <c r="CO17" s="15"/>
      <c r="CP17" s="57"/>
      <c r="CR17" s="15"/>
      <c r="CS17" s="57"/>
      <c r="CU17" s="15"/>
      <c r="CV17" s="57"/>
    </row>
    <row r="18" spans="1:104" ht="20.100000000000001" customHeight="1" thickBot="1" x14ac:dyDescent="0.3">
      <c r="B18" s="223" t="s">
        <v>0</v>
      </c>
      <c r="C18" s="224"/>
      <c r="D18" s="224"/>
      <c r="E18" s="225"/>
      <c r="F18" s="36"/>
      <c r="G18" s="5">
        <v>2026</v>
      </c>
      <c r="H18" s="41"/>
      <c r="I18" s="10"/>
      <c r="J18" s="5">
        <v>2027</v>
      </c>
      <c r="K18" s="41"/>
      <c r="L18" s="10"/>
      <c r="M18" s="5">
        <v>2028</v>
      </c>
      <c r="N18" s="41"/>
      <c r="O18" s="10"/>
      <c r="P18" s="5">
        <v>2029</v>
      </c>
      <c r="Q18" s="41"/>
      <c r="R18" s="10"/>
      <c r="S18" s="5">
        <v>2030</v>
      </c>
      <c r="T18" s="41"/>
      <c r="U18" s="10"/>
      <c r="V18" s="5">
        <v>2031</v>
      </c>
      <c r="W18" s="41"/>
      <c r="X18" s="10"/>
      <c r="Y18" s="5">
        <v>2032</v>
      </c>
      <c r="Z18" s="41"/>
      <c r="AA18" s="10"/>
      <c r="AB18" s="5">
        <v>2033</v>
      </c>
      <c r="AC18" s="41"/>
      <c r="AD18" s="10"/>
      <c r="AE18" s="5">
        <v>2034</v>
      </c>
      <c r="AF18" s="41"/>
      <c r="AG18" s="10"/>
      <c r="AH18" s="5">
        <v>2035</v>
      </c>
      <c r="AI18" s="41"/>
      <c r="AJ18" s="10"/>
      <c r="AK18" s="5">
        <v>2036</v>
      </c>
      <c r="AL18" s="41"/>
      <c r="AM18" s="10"/>
      <c r="AN18" s="5">
        <v>2037</v>
      </c>
      <c r="AO18" s="41"/>
      <c r="AP18" s="10"/>
      <c r="AQ18" s="5">
        <v>2038</v>
      </c>
      <c r="AR18" s="41"/>
      <c r="AS18" s="10"/>
      <c r="AT18" s="5">
        <v>2039</v>
      </c>
      <c r="AU18" s="41"/>
      <c r="AV18" s="10"/>
      <c r="AW18" s="5">
        <v>2040</v>
      </c>
      <c r="AX18" s="41"/>
      <c r="AY18" s="10"/>
      <c r="AZ18" s="5">
        <v>2041</v>
      </c>
      <c r="BA18" s="41"/>
      <c r="BB18" s="10"/>
      <c r="BC18" s="5">
        <v>2042</v>
      </c>
      <c r="BD18" s="41"/>
      <c r="BE18" s="10"/>
      <c r="BF18" s="5">
        <v>2043</v>
      </c>
      <c r="BG18" s="41"/>
      <c r="BH18" s="10"/>
      <c r="BI18" s="5">
        <v>2044</v>
      </c>
      <c r="BJ18" s="41"/>
      <c r="BK18" s="10"/>
      <c r="BL18" s="5">
        <v>2045</v>
      </c>
      <c r="BM18" s="41"/>
      <c r="BN18" s="10"/>
      <c r="BO18" s="5">
        <v>2046</v>
      </c>
      <c r="BP18" s="41"/>
      <c r="BQ18" s="10"/>
      <c r="BR18" s="5">
        <v>2047</v>
      </c>
      <c r="BS18" s="41"/>
      <c r="BT18" s="10"/>
      <c r="BU18" s="5">
        <v>2048</v>
      </c>
      <c r="BV18" s="41"/>
      <c r="BW18" s="10"/>
      <c r="BX18" s="5">
        <v>2049</v>
      </c>
      <c r="BY18" s="41"/>
      <c r="BZ18" s="10"/>
      <c r="CA18" s="5">
        <v>2050</v>
      </c>
      <c r="CB18" s="41"/>
      <c r="CC18" s="10"/>
      <c r="CD18" s="5">
        <v>2051</v>
      </c>
      <c r="CE18" s="41"/>
      <c r="CF18" s="10"/>
      <c r="CG18" s="5">
        <v>2052</v>
      </c>
      <c r="CH18" s="41"/>
      <c r="CI18" s="10"/>
      <c r="CJ18" s="5">
        <v>2053</v>
      </c>
      <c r="CK18" s="41"/>
      <c r="CL18" s="10"/>
      <c r="CM18" s="5">
        <v>2054</v>
      </c>
      <c r="CN18" s="41"/>
      <c r="CO18" s="10"/>
      <c r="CP18" s="5">
        <v>2055</v>
      </c>
      <c r="CQ18" s="41"/>
      <c r="CR18" s="10"/>
      <c r="CS18" s="5">
        <v>2056</v>
      </c>
      <c r="CT18" s="41"/>
      <c r="CU18" s="10"/>
      <c r="CV18" s="5">
        <v>2057</v>
      </c>
      <c r="CW18" s="41"/>
    </row>
    <row r="19" spans="1:104" ht="20.100000000000001" customHeight="1" thickBot="1" x14ac:dyDescent="0.3">
      <c r="B19" s="226"/>
      <c r="C19" s="227"/>
      <c r="D19" s="227"/>
      <c r="E19" s="228"/>
      <c r="F19" s="36"/>
      <c r="G19" s="5" t="s">
        <v>1</v>
      </c>
      <c r="H19" s="5" t="s">
        <v>2</v>
      </c>
      <c r="I19" s="36"/>
      <c r="J19" s="5" t="s">
        <v>1</v>
      </c>
      <c r="K19" s="5" t="s">
        <v>2</v>
      </c>
      <c r="L19" s="9"/>
      <c r="M19" s="5" t="s">
        <v>1</v>
      </c>
      <c r="N19" s="5" t="s">
        <v>2</v>
      </c>
      <c r="O19" s="9"/>
      <c r="P19" s="5" t="s">
        <v>1</v>
      </c>
      <c r="Q19" s="5" t="s">
        <v>2</v>
      </c>
      <c r="R19" s="9"/>
      <c r="S19" s="5" t="s">
        <v>1</v>
      </c>
      <c r="T19" s="5" t="s">
        <v>2</v>
      </c>
      <c r="U19" s="9"/>
      <c r="V19" s="5" t="s">
        <v>1</v>
      </c>
      <c r="W19" s="5" t="s">
        <v>2</v>
      </c>
      <c r="X19" s="9"/>
      <c r="Y19" s="5" t="s">
        <v>1</v>
      </c>
      <c r="Z19" s="5" t="s">
        <v>2</v>
      </c>
      <c r="AA19" s="9"/>
      <c r="AB19" s="5" t="s">
        <v>1</v>
      </c>
      <c r="AC19" s="5" t="s">
        <v>2</v>
      </c>
      <c r="AD19" s="9"/>
      <c r="AE19" s="5" t="s">
        <v>1</v>
      </c>
      <c r="AF19" s="5" t="s">
        <v>2</v>
      </c>
      <c r="AG19" s="9"/>
      <c r="AH19" s="5" t="s">
        <v>1</v>
      </c>
      <c r="AI19" s="5" t="s">
        <v>2</v>
      </c>
      <c r="AJ19" s="9"/>
      <c r="AK19" s="5" t="s">
        <v>1</v>
      </c>
      <c r="AL19" s="5" t="s">
        <v>2</v>
      </c>
      <c r="AM19" s="9"/>
      <c r="AN19" s="5" t="s">
        <v>1</v>
      </c>
      <c r="AO19" s="5" t="s">
        <v>2</v>
      </c>
      <c r="AP19" s="9"/>
      <c r="AQ19" s="5" t="s">
        <v>1</v>
      </c>
      <c r="AR19" s="5" t="s">
        <v>2</v>
      </c>
      <c r="AS19" s="9"/>
      <c r="AT19" s="5" t="s">
        <v>1</v>
      </c>
      <c r="AU19" s="5" t="s">
        <v>2</v>
      </c>
      <c r="AV19" s="9"/>
      <c r="AW19" s="5" t="s">
        <v>1</v>
      </c>
      <c r="AX19" s="5" t="s">
        <v>2</v>
      </c>
      <c r="AY19" s="9"/>
      <c r="AZ19" s="5" t="s">
        <v>1</v>
      </c>
      <c r="BA19" s="5" t="s">
        <v>2</v>
      </c>
      <c r="BB19" s="9"/>
      <c r="BC19" s="5" t="s">
        <v>1</v>
      </c>
      <c r="BD19" s="5" t="s">
        <v>2</v>
      </c>
      <c r="BE19" s="9"/>
      <c r="BF19" s="5" t="s">
        <v>1</v>
      </c>
      <c r="BG19" s="5" t="s">
        <v>2</v>
      </c>
      <c r="BH19" s="9"/>
      <c r="BI19" s="5" t="s">
        <v>1</v>
      </c>
      <c r="BJ19" s="5" t="s">
        <v>2</v>
      </c>
      <c r="BK19" s="9"/>
      <c r="BL19" s="5" t="s">
        <v>1</v>
      </c>
      <c r="BM19" s="5" t="s">
        <v>2</v>
      </c>
      <c r="BN19" s="9"/>
      <c r="BO19" s="5" t="s">
        <v>1</v>
      </c>
      <c r="BP19" s="5" t="s">
        <v>2</v>
      </c>
      <c r="BQ19" s="9"/>
      <c r="BR19" s="5" t="s">
        <v>1</v>
      </c>
      <c r="BS19" s="5" t="s">
        <v>2</v>
      </c>
      <c r="BT19" s="9"/>
      <c r="BU19" s="5" t="s">
        <v>1</v>
      </c>
      <c r="BV19" s="5" t="s">
        <v>2</v>
      </c>
      <c r="BW19" s="9"/>
      <c r="BX19" s="5" t="s">
        <v>1</v>
      </c>
      <c r="BY19" s="5" t="s">
        <v>2</v>
      </c>
      <c r="BZ19" s="9"/>
      <c r="CA19" s="5" t="s">
        <v>1</v>
      </c>
      <c r="CB19" s="5" t="s">
        <v>2</v>
      </c>
      <c r="CC19" s="9"/>
      <c r="CD19" s="5" t="s">
        <v>1</v>
      </c>
      <c r="CE19" s="5" t="s">
        <v>2</v>
      </c>
      <c r="CF19" s="9"/>
      <c r="CG19" s="5" t="s">
        <v>1</v>
      </c>
      <c r="CH19" s="5" t="s">
        <v>2</v>
      </c>
      <c r="CI19" s="9"/>
      <c r="CJ19" s="5" t="s">
        <v>1</v>
      </c>
      <c r="CK19" s="5" t="s">
        <v>2</v>
      </c>
      <c r="CL19" s="9"/>
      <c r="CM19" s="5" t="s">
        <v>1</v>
      </c>
      <c r="CN19" s="5" t="s">
        <v>2</v>
      </c>
      <c r="CO19" s="9"/>
      <c r="CP19" s="5" t="s">
        <v>1</v>
      </c>
      <c r="CQ19" s="5" t="s">
        <v>2</v>
      </c>
      <c r="CR19" s="9"/>
      <c r="CS19" s="5" t="s">
        <v>1</v>
      </c>
      <c r="CT19" s="5" t="s">
        <v>2</v>
      </c>
      <c r="CU19" s="9"/>
      <c r="CV19" s="5" t="s">
        <v>1</v>
      </c>
      <c r="CW19" s="5" t="s">
        <v>2</v>
      </c>
    </row>
    <row r="20" spans="1:104" ht="20.100000000000001" customHeight="1" x14ac:dyDescent="0.25">
      <c r="A20" t="s">
        <v>72</v>
      </c>
      <c r="B20" s="192" t="s">
        <v>3</v>
      </c>
      <c r="C20" s="192"/>
      <c r="D20" s="192"/>
      <c r="E20" s="192"/>
      <c r="F20" s="37"/>
      <c r="G20" s="6">
        <f>(100000*12%)*G7/1000</f>
        <v>63.305667418523605</v>
      </c>
      <c r="H20" s="16">
        <f>+G20/G31</f>
        <v>2.2548557817429333E-2</v>
      </c>
      <c r="I20" s="6"/>
      <c r="J20" s="6">
        <f>(100000*12%)*J7/1000</f>
        <v>63.762721676151862</v>
      </c>
      <c r="K20" s="16">
        <f>+J20/J31</f>
        <v>2.5078209791319306E-2</v>
      </c>
      <c r="L20" s="6"/>
      <c r="M20" s="6">
        <f>(100000*12%)*M7/1000</f>
        <v>64.223075774109361</v>
      </c>
      <c r="N20" s="16">
        <f>+M20/M31</f>
        <v>2.6765815054536072E-2</v>
      </c>
      <c r="O20" s="6"/>
      <c r="P20" s="6">
        <f>(100000*12%)*P7/1000</f>
        <v>64.686753536583282</v>
      </c>
      <c r="Q20" s="16">
        <f>+P20/P31</f>
        <v>2.6890371865492108E-2</v>
      </c>
      <c r="R20" s="6"/>
      <c r="S20" s="6">
        <f>(100000*12%)*S7/1000</f>
        <v>65.153778959766711</v>
      </c>
      <c r="T20" s="16">
        <f>+S20/S31</f>
        <v>2.6976156252075396E-2</v>
      </c>
      <c r="U20" s="6"/>
      <c r="V20" s="6">
        <f>(100000*12%)*V7/1000</f>
        <v>65.624176213100441</v>
      </c>
      <c r="W20" s="16">
        <f>+V20/V31</f>
        <v>2.706186891212484E-2</v>
      </c>
      <c r="X20" s="6"/>
      <c r="Y20" s="6">
        <f>(100000*12%)*Y7/1000</f>
        <v>66.097969640523786</v>
      </c>
      <c r="Z20" s="16">
        <f>+Y20/Y31</f>
        <v>2.7107808806056979E-2</v>
      </c>
      <c r="AA20" s="6"/>
      <c r="AB20" s="6">
        <f>(100000*12%)*AB7/1000</f>
        <v>66.575183761734436</v>
      </c>
      <c r="AC20" s="16">
        <f>+AB20/AB31</f>
        <v>2.7233070559551851E-2</v>
      </c>
      <c r="AD20" s="6"/>
      <c r="AE20" s="6">
        <f>(100000*12%)*AE7/1000</f>
        <v>67.055843273457413</v>
      </c>
      <c r="AF20" s="16">
        <f>+AE20/AE31</f>
        <v>2.7318555319296195E-2</v>
      </c>
      <c r="AG20" s="6"/>
      <c r="AH20" s="6">
        <f>(100000*12%)*AH7/1000</f>
        <v>67.539973050723148</v>
      </c>
      <c r="AI20" s="16">
        <f>+AH20/AH31</f>
        <v>2.7403959897647195E-2</v>
      </c>
      <c r="AJ20" s="6"/>
      <c r="AK20" s="6">
        <f>(100000*12%)*AK7/1000</f>
        <v>68.027598148154752</v>
      </c>
      <c r="AL20" s="16">
        <f>+AK20/AK31</f>
        <v>2.744857816170037E-2</v>
      </c>
      <c r="AM20" s="6"/>
      <c r="AN20" s="6">
        <f>(100000*12%)*AN7/1000</f>
        <v>68.518743801264804</v>
      </c>
      <c r="AO20" s="16">
        <f>+AN20/AN31</f>
        <v>2.5520442886023065E-2</v>
      </c>
      <c r="AP20" s="6"/>
      <c r="AQ20" s="6">
        <f>(100000*12%)*AQ7/1000</f>
        <v>69.013435427761181</v>
      </c>
      <c r="AR20" s="16">
        <f>+AQ20/AQ31</f>
        <v>2.5607076191513933E-2</v>
      </c>
      <c r="AS20" s="6"/>
      <c r="AT20" s="6">
        <f>(100000*12%)*AT7/1000</f>
        <v>69.511698628862547</v>
      </c>
      <c r="AU20" s="16">
        <f>+AT20/AT31</f>
        <v>2.5858068939983186E-2</v>
      </c>
      <c r="AV20" s="6"/>
      <c r="AW20" s="6">
        <f>(100000*12%)*AW7/1000</f>
        <v>70.013559190623226</v>
      </c>
      <c r="AX20" s="16">
        <f>+AW20/AW31</f>
        <v>2.5908283924200998E-2</v>
      </c>
      <c r="AY20" s="6"/>
      <c r="AZ20" s="6">
        <f>(100000*12%)*AZ7/1000</f>
        <v>70.519043085267697</v>
      </c>
      <c r="BA20" s="16">
        <f>+AZ20/AZ31</f>
        <v>2.6030975004554282E-2</v>
      </c>
      <c r="BB20" s="6"/>
      <c r="BC20" s="6">
        <f>(100000*12%)*BC7/1000</f>
        <v>71.028176472534724</v>
      </c>
      <c r="BD20" s="16">
        <f>+BC20/BC31</f>
        <v>2.6117357188299228E-2</v>
      </c>
      <c r="BE20" s="6"/>
      <c r="BF20" s="6">
        <f>(100000*12%)*BF7/1000</f>
        <v>71.540985701031133</v>
      </c>
      <c r="BG20" s="16">
        <f>+BF20/BF31</f>
        <v>2.62036892135298E-2</v>
      </c>
      <c r="BH20" s="6"/>
      <c r="BI20" s="6">
        <f>(100000*12%)*BI7/1000</f>
        <v>72.057497309595448</v>
      </c>
      <c r="BJ20" s="16">
        <f>+BI20/BI31</f>
        <v>2.6252736674176106E-2</v>
      </c>
      <c r="BK20" s="6"/>
      <c r="BL20" s="6">
        <f>(100000*12%)*BL7/1000</f>
        <v>72.577738028671277</v>
      </c>
      <c r="BM20" s="16">
        <f>+BL20/BL31</f>
        <v>2.6376194040828877E-2</v>
      </c>
      <c r="BN20" s="6"/>
      <c r="BO20" s="6">
        <f>(100000*12%)*BO7/1000</f>
        <v>73.101734781690681</v>
      </c>
      <c r="BP20" s="16">
        <f>+BO20/BO31</f>
        <v>2.6462362482706534E-2</v>
      </c>
      <c r="BQ20" s="6"/>
      <c r="BR20" s="6">
        <f>(100000*12%)*BR7/1000</f>
        <v>73.629514686467544</v>
      </c>
      <c r="BS20" s="16">
        <f>+BR20/BR31</f>
        <v>2.8611771876608027E-2</v>
      </c>
      <c r="BT20" s="6"/>
      <c r="BU20" s="6">
        <f>(100000*12%)*BU7/1000</f>
        <v>74.161105056600903</v>
      </c>
      <c r="BV20" s="16">
        <f>+BU20/BU31</f>
        <v>2.8651346221195549E-2</v>
      </c>
      <c r="BW20" s="6"/>
      <c r="BX20" s="6">
        <f>(100000*12%)*BX7/1000</f>
        <v>74.696533402888576</v>
      </c>
      <c r="BY20" s="16">
        <f>+BX20/BX31</f>
        <v>2.8779512067046022E-2</v>
      </c>
      <c r="BZ20" s="6"/>
      <c r="CA20" s="6">
        <f>(100000*12%)*CA7/1000</f>
        <v>75.23582743475076</v>
      </c>
      <c r="CB20" s="16">
        <f>+CA20/CA31</f>
        <v>2.8863210596791811E-2</v>
      </c>
      <c r="CC20" s="6"/>
      <c r="CD20" s="6">
        <f>(100000*12%)*CD7/1000</f>
        <v>75.779015061664182</v>
      </c>
      <c r="CE20" s="16">
        <f>+CD20/CD31</f>
        <v>2.8946792179599688E-2</v>
      </c>
      <c r="CF20" s="6"/>
      <c r="CG20" s="6">
        <f>(100000*12%)*CG7/1000</f>
        <v>76.326124394606381</v>
      </c>
      <c r="CH20" s="16">
        <f>+CG20/CG31</f>
        <v>2.8984863211817157E-2</v>
      </c>
      <c r="CI20" s="6"/>
      <c r="CJ20" s="6">
        <f>(100000*12%)*CJ7/1000</f>
        <v>76.877183747510571</v>
      </c>
      <c r="CK20" s="16">
        <f>+CJ20/CJ31</f>
        <v>2.9113596863041276E-2</v>
      </c>
      <c r="CL20" s="6"/>
      <c r="CM20" s="6">
        <f>(100000*12%)*CM7/1000</f>
        <v>77.432221638730837</v>
      </c>
      <c r="CN20" s="16">
        <f>+CM20/CM31</f>
        <v>2.9196816172104099E-2</v>
      </c>
      <c r="CO20" s="6"/>
      <c r="CP20" s="6">
        <f>(100000*12%)*CP7/1000</f>
        <v>77.991266792518161</v>
      </c>
      <c r="CQ20" s="16">
        <f>+CP20/CP31</f>
        <v>2.927991095140375E-2</v>
      </c>
      <c r="CR20" s="6"/>
      <c r="CS20" s="6">
        <f>(100000*12%)*CS7/1000</f>
        <v>78.554348140506789</v>
      </c>
      <c r="CT20" s="16">
        <f>+CS20/CS31</f>
        <v>2.9316442334609227E-2</v>
      </c>
      <c r="CU20" s="6"/>
      <c r="CV20" s="6">
        <f>(100000*12%)*CV7/1000</f>
        <v>79.121494823211634</v>
      </c>
      <c r="CW20" s="16">
        <f>+CV20/CV31</f>
        <v>2.9445719469044292E-2</v>
      </c>
      <c r="CX20" s="157">
        <f>+J20/J31</f>
        <v>2.5078209791319306E-2</v>
      </c>
      <c r="CY20" s="23"/>
      <c r="CZ20" s="41"/>
    </row>
    <row r="21" spans="1:104" s="23" customFormat="1" ht="20.100000000000001" customHeight="1" x14ac:dyDescent="0.25">
      <c r="A21" s="23" t="s">
        <v>72</v>
      </c>
      <c r="B21" s="185" t="s">
        <v>4</v>
      </c>
      <c r="C21" s="185"/>
      <c r="D21" s="185"/>
      <c r="E21" s="185"/>
      <c r="F21" s="61"/>
      <c r="G21" s="59">
        <f>50*4*G8*G6/1000000</f>
        <v>41.030039859439164</v>
      </c>
      <c r="H21" s="60">
        <f>+G21/G31</f>
        <v>1.4614303327782064E-2</v>
      </c>
      <c r="I21" s="62"/>
      <c r="J21" s="59">
        <f>50*J13*J8*J6/1000000</f>
        <v>89.678002734439488</v>
      </c>
      <c r="K21" s="60">
        <f>+J21/J31</f>
        <v>3.5270824505628393E-2</v>
      </c>
      <c r="L21" s="62"/>
      <c r="M21" s="59">
        <f>50*M13*M8*M6/1000000</f>
        <v>90.572926992221554</v>
      </c>
      <c r="N21" s="60">
        <f>+M21/M31</f>
        <v>3.7747463565099233E-2</v>
      </c>
      <c r="O21" s="62"/>
      <c r="P21" s="59">
        <f>50*P13*P8*P6/1000000</f>
        <v>90.977591734534982</v>
      </c>
      <c r="Q21" s="60">
        <f>+P21/P31</f>
        <v>3.7819509241331845E-2</v>
      </c>
      <c r="R21" s="62"/>
      <c r="S21" s="59">
        <f>50*S13*S8*S6/1000000</f>
        <v>91.634431751339974</v>
      </c>
      <c r="T21" s="60">
        <f>+S21/S31</f>
        <v>3.7940159242654883E-2</v>
      </c>
      <c r="U21" s="62"/>
      <c r="V21" s="59">
        <f>50*V13*V8*V6/1000000</f>
        <v>92.296014021698312</v>
      </c>
      <c r="W21" s="60">
        <f>+V21/V31</f>
        <v>3.80607083654061E-2</v>
      </c>
      <c r="X21" s="62"/>
      <c r="Y21" s="59">
        <f>50*Y13*Y8*Y6/1000000</f>
        <v>93.217064216016368</v>
      </c>
      <c r="Z21" s="60">
        <f>+Y21/Y31</f>
        <v>3.8229772683978064E-2</v>
      </c>
      <c r="AA21" s="62"/>
      <c r="AB21" s="59">
        <f>50*AB13*AB8*AB6/1000000</f>
        <v>93.633542522756173</v>
      </c>
      <c r="AC21" s="60">
        <f>+AB21/AB31</f>
        <v>3.8301492030257761E-2</v>
      </c>
      <c r="AD21" s="62"/>
      <c r="AE21" s="59">
        <f>50*AE13*AE8*AE6/1000000</f>
        <v>94.30955797306197</v>
      </c>
      <c r="AF21" s="60">
        <f>+AE21/AE31</f>
        <v>3.8421720626474871E-2</v>
      </c>
      <c r="AG21" s="62"/>
      <c r="AH21" s="59">
        <f>50*AH13*AH8*AH6/1000000</f>
        <v>94.990454119715906</v>
      </c>
      <c r="AI21" s="60">
        <f>+AH21/AH31</f>
        <v>3.8541836452925846E-2</v>
      </c>
      <c r="AJ21" s="62"/>
      <c r="AK21" s="59">
        <f>50*AK13*AK8*AK6/1000000</f>
        <v>95.938392957082769</v>
      </c>
      <c r="AL21" s="60">
        <f>+AK21/AK31</f>
        <v>3.8710355054066253E-2</v>
      </c>
      <c r="AM21" s="62"/>
      <c r="AN21" s="59">
        <f>50*AN13*AN8*AN6/1000000</f>
        <v>96.367029707082864</v>
      </c>
      <c r="AO21" s="60">
        <f>+AN21/AN31</f>
        <v>3.5892795770869033E-2</v>
      </c>
      <c r="AP21" s="62"/>
      <c r="AQ21" s="59">
        <f>50*AQ13*AQ8*AQ6/1000000</f>
        <v>97.062780388162082</v>
      </c>
      <c r="AR21" s="60">
        <f>+AQ21/AQ31</f>
        <v>3.601463971984855E-2</v>
      </c>
      <c r="AS21" s="62"/>
      <c r="AT21" s="59">
        <f>50*AT13*AT8*AT6/1000000</f>
        <v>97.763554250008539</v>
      </c>
      <c r="AU21" s="60">
        <f>+AT21/AT31</f>
        <v>3.6367644230820798E-2</v>
      </c>
      <c r="AV21" s="62"/>
      <c r="AW21" s="59">
        <f>50*AW13*AW8*AW6/1000000</f>
        <v>98.739166702979972</v>
      </c>
      <c r="AX21" s="60">
        <f>+AW21/AW31</f>
        <v>3.6538099118983626E-2</v>
      </c>
      <c r="AY21" s="62"/>
      <c r="AZ21" s="59">
        <f>50*AZ13*AZ8*AZ6/1000000</f>
        <v>99.180316843281119</v>
      </c>
      <c r="BA21" s="60">
        <f>+AZ21/AZ31</f>
        <v>3.6610825044371409E-2</v>
      </c>
      <c r="BB21" s="62"/>
      <c r="BC21" s="59">
        <f>50*BC13*BC8*BC6/1000000</f>
        <v>99.896378894826242</v>
      </c>
      <c r="BD21" s="60">
        <f>+BC21/BC31</f>
        <v>3.6732315807413651E-2</v>
      </c>
      <c r="BE21" s="62"/>
      <c r="BF21" s="59">
        <f>50*BF13*BF8*BF6/1000000</f>
        <v>100.61761077117113</v>
      </c>
      <c r="BG21" s="60">
        <f>+BF21/BF31</f>
        <v>3.6853736025860707E-2</v>
      </c>
      <c r="BH21" s="62"/>
      <c r="BI21" s="59">
        <f>50*BI13*BI8*BI6/1000000</f>
        <v>101.62170472836866</v>
      </c>
      <c r="BJ21" s="60">
        <f>+BI21/BI31</f>
        <v>3.7023876129812221E-2</v>
      </c>
      <c r="BK21" s="62"/>
      <c r="BL21" s="59">
        <f>50*BL13*BL8*BL6/1000000</f>
        <v>102.07573356814423</v>
      </c>
      <c r="BM21" s="60">
        <f>+BL21/BL31</f>
        <v>3.7096352526028324E-2</v>
      </c>
      <c r="BN21" s="62"/>
      <c r="BO21" s="59">
        <f>50*BO13*BO8*BO6/1000000</f>
        <v>102.81269994935954</v>
      </c>
      <c r="BP21" s="60">
        <f>+BO21/BO31</f>
        <v>3.7217542675432154E-2</v>
      </c>
      <c r="BQ21" s="62"/>
      <c r="BR21" s="59">
        <f>50*BR13*BR8*BR6/1000000</f>
        <v>103.55498708045393</v>
      </c>
      <c r="BS21" s="60">
        <f>+BR21/BR31</f>
        <v>4.0240543206725668E-2</v>
      </c>
      <c r="BT21" s="62"/>
      <c r="BU21" s="59">
        <f>50*BU13*BU8*BU6/1000000</f>
        <v>104.58839401556419</v>
      </c>
      <c r="BV21" s="60">
        <f>+BU21/BU31</f>
        <v>4.0406602428209454E-2</v>
      </c>
      <c r="BW21" s="62"/>
      <c r="BX21" s="59">
        <f>50*BX13*BX8*BX6/1000000</f>
        <v>105.05567752862675</v>
      </c>
      <c r="BY21" s="60">
        <f>+BX21/BX31</f>
        <v>4.0476458563870783E-2</v>
      </c>
      <c r="BZ21" s="62"/>
      <c r="CA21" s="59">
        <f>50*CA13*CA8*CA6/1000000</f>
        <v>105.81415850924793</v>
      </c>
      <c r="CB21" s="60">
        <f>+CA21/CA31</f>
        <v>4.0594174947081861E-2</v>
      </c>
      <c r="CC21" s="62"/>
      <c r="CD21" s="59">
        <f>50*CD13*CD8*CD6/1000000</f>
        <v>106.57811557085302</v>
      </c>
      <c r="CE21" s="60">
        <f>+CD21/CD31</f>
        <v>4.0711726852247741E-2</v>
      </c>
      <c r="CF21" s="62"/>
      <c r="CG21" s="59">
        <f>50*CG13*CG8*CG6/1000000</f>
        <v>107.64169123115737</v>
      </c>
      <c r="CH21" s="60">
        <f>+CG21/CG31</f>
        <v>4.0876956886916546E-2</v>
      </c>
      <c r="CI21" s="62"/>
      <c r="CJ21" s="59">
        <f>50*CJ13*CJ8*CJ6/1000000</f>
        <v>108.12261636729632</v>
      </c>
      <c r="CK21" s="60">
        <f>+CJ21/CJ31</f>
        <v>4.0946326481381627E-2</v>
      </c>
      <c r="CL21" s="62"/>
      <c r="CM21" s="59">
        <f>50*CM13*CM8*CM6/1000000</f>
        <v>108.90324003294494</v>
      </c>
      <c r="CN21" s="60">
        <f>+CM21/CM31</f>
        <v>4.1063368872758813E-2</v>
      </c>
      <c r="CO21" s="62"/>
      <c r="CP21" s="59">
        <f>50*CP13*CP8*CP6/1000000</f>
        <v>109.68949964533481</v>
      </c>
      <c r="CQ21" s="60">
        <f>+CP21/CP31</f>
        <v>4.1180236121354297E-2</v>
      </c>
      <c r="CR21" s="62"/>
      <c r="CS21" s="59">
        <f>50*CS13*CS8*CS6/1000000</f>
        <v>110.78412476033961</v>
      </c>
      <c r="CT21" s="60">
        <f>+CS21/CS31</f>
        <v>4.134457839707939E-2</v>
      </c>
      <c r="CU21" s="62"/>
      <c r="CV21" s="59">
        <f>50*CV13*CV8*CV6/1000000</f>
        <v>111.27908976574803</v>
      </c>
      <c r="CW21" s="60">
        <f>+CV21/CV31</f>
        <v>4.1413434709925888E-2</v>
      </c>
      <c r="CX21" s="157">
        <f>+J21/J31</f>
        <v>3.5270824505628393E-2</v>
      </c>
    </row>
    <row r="22" spans="1:104" s="23" customFormat="1" ht="20.100000000000001" customHeight="1" x14ac:dyDescent="0.25">
      <c r="A22" s="23" t="s">
        <v>73</v>
      </c>
      <c r="B22" s="185" t="s">
        <v>5</v>
      </c>
      <c r="C22" s="185"/>
      <c r="D22" s="185"/>
      <c r="E22" s="185"/>
      <c r="F22" s="61"/>
      <c r="G22" s="63">
        <f>650*4*G8*G6/1000000</f>
        <v>533.39051817270911</v>
      </c>
      <c r="H22" s="60">
        <f>+G22/G31</f>
        <v>0.1899859432611668</v>
      </c>
      <c r="I22" s="62"/>
      <c r="J22" s="63">
        <f>650*J13*J8*J6/1000000</f>
        <v>1165.8140355477133</v>
      </c>
      <c r="K22" s="60">
        <f>+J22/J31</f>
        <v>0.45852071857316906</v>
      </c>
      <c r="L22" s="62"/>
      <c r="M22" s="63">
        <f>650*M13*M8*M6/1000000</f>
        <v>1177.4480508988802</v>
      </c>
      <c r="N22" s="60">
        <f>+M22/M31</f>
        <v>0.49071702634629</v>
      </c>
      <c r="O22" s="62"/>
      <c r="P22" s="63">
        <f>650*P13*P8*P6/1000000</f>
        <v>1182.7086925489548</v>
      </c>
      <c r="Q22" s="60">
        <f>+P22/P31</f>
        <v>0.49165362013731401</v>
      </c>
      <c r="R22" s="62"/>
      <c r="S22" s="63">
        <f>650*S13*S8*S6/1000000</f>
        <v>1191.2476127674195</v>
      </c>
      <c r="T22" s="60">
        <f>+S22/S31</f>
        <v>0.49322207015451336</v>
      </c>
      <c r="U22" s="62"/>
      <c r="V22" s="63">
        <f>650*V13*V8*V6/1000000</f>
        <v>1199.8481822820779</v>
      </c>
      <c r="W22" s="60">
        <f>+V22/V31</f>
        <v>0.49478920875027921</v>
      </c>
      <c r="X22" s="62"/>
      <c r="Y22" s="63">
        <f>650*Y13*Y8*Y6/1000000</f>
        <v>1211.8218348082128</v>
      </c>
      <c r="Z22" s="60">
        <f>+Y22/Y31</f>
        <v>0.4969870448917148</v>
      </c>
      <c r="AA22" s="62"/>
      <c r="AB22" s="63">
        <f>650*AB13*AB8*AB6/1000000</f>
        <v>1217.2360527958303</v>
      </c>
      <c r="AC22" s="60">
        <f>+AB22/AB31</f>
        <v>0.49791939639335092</v>
      </c>
      <c r="AD22" s="62"/>
      <c r="AE22" s="63">
        <f>650*AE13*AE8*AE6/1000000</f>
        <v>1226.0242536498056</v>
      </c>
      <c r="AF22" s="60">
        <f>+AE22/AE31</f>
        <v>0.49948236814417329</v>
      </c>
      <c r="AG22" s="62"/>
      <c r="AH22" s="63">
        <f>650*AH13*AH8*AH6/1000000</f>
        <v>1234.8759035563066</v>
      </c>
      <c r="AI22" s="60">
        <f>+AH22/AH31</f>
        <v>0.50104387388803595</v>
      </c>
      <c r="AJ22" s="62"/>
      <c r="AK22" s="63">
        <f>650*AK13*AK8*AK6/1000000</f>
        <v>1247.1991084420761</v>
      </c>
      <c r="AL22" s="60">
        <f>+AK22/AK31</f>
        <v>0.50323461570286132</v>
      </c>
      <c r="AM22" s="62"/>
      <c r="AN22" s="63">
        <f>650*AN13*AN8*AN6/1000000</f>
        <v>1252.7713861920774</v>
      </c>
      <c r="AO22" s="60">
        <f>+AN22/AN31</f>
        <v>0.4666063450212975</v>
      </c>
      <c r="AP22" s="62"/>
      <c r="AQ22" s="63">
        <f>650*AQ13*AQ8*AQ6/1000000</f>
        <v>1261.8161450461071</v>
      </c>
      <c r="AR22" s="60">
        <f>+AQ22/AQ31</f>
        <v>0.4681903163580311</v>
      </c>
      <c r="AS22" s="62"/>
      <c r="AT22" s="63">
        <f>650*AT13*AT8*AT6/1000000</f>
        <v>1270.926205250111</v>
      </c>
      <c r="AU22" s="60">
        <f>+AT22/AT31</f>
        <v>0.47277937500067035</v>
      </c>
      <c r="AV22" s="62"/>
      <c r="AW22" s="63">
        <f>650*AW13*AW8*AW6/1000000</f>
        <v>1283.6091671387396</v>
      </c>
      <c r="AX22" s="60">
        <f>+AW22/AW31</f>
        <v>0.47499528854678713</v>
      </c>
      <c r="AY22" s="62"/>
      <c r="AZ22" s="63">
        <f>650*AZ13*AZ8*AZ6/1000000</f>
        <v>1289.3441189626546</v>
      </c>
      <c r="BA22" s="60">
        <f>+AZ22/AZ31</f>
        <v>0.47594072557682837</v>
      </c>
      <c r="BB22" s="62"/>
      <c r="BC22" s="63">
        <f>650*BC13*BC8*BC6/1000000</f>
        <v>1298.6529256327412</v>
      </c>
      <c r="BD22" s="60">
        <f>+BC22/BC31</f>
        <v>0.47752010549637747</v>
      </c>
      <c r="BE22" s="62"/>
      <c r="BF22" s="63">
        <f>650*BF13*BF8*BF6/1000000</f>
        <v>1308.0289400252248</v>
      </c>
      <c r="BG22" s="60">
        <f>+BF22/BF31</f>
        <v>0.47909856833618925</v>
      </c>
      <c r="BH22" s="62"/>
      <c r="BI22" s="63">
        <f>650*BI13*BI8*BI6/1000000</f>
        <v>1321.0821614687927</v>
      </c>
      <c r="BJ22" s="60">
        <f>+BI22/BI31</f>
        <v>0.4813103896875589</v>
      </c>
      <c r="BK22" s="62"/>
      <c r="BL22" s="63">
        <f>650*BL13*BL8*BL6/1000000</f>
        <v>1326.9845363858749</v>
      </c>
      <c r="BM22" s="60">
        <f>+BL22/BL31</f>
        <v>0.48225258283836819</v>
      </c>
      <c r="BN22" s="62"/>
      <c r="BO22" s="63">
        <f>650*BO13*BO8*BO6/1000000</f>
        <v>1336.5650993416741</v>
      </c>
      <c r="BP22" s="60">
        <f>+BO22/BO31</f>
        <v>0.48382805478061802</v>
      </c>
      <c r="BQ22" s="62"/>
      <c r="BR22" s="63">
        <f>650*BR13*BR8*BR6/1000000</f>
        <v>1346.2148320459009</v>
      </c>
      <c r="BS22" s="60">
        <f>+BR22/BR31</f>
        <v>0.52312706168743361</v>
      </c>
      <c r="BT22" s="62"/>
      <c r="BU22" s="63">
        <f>650*BU13*BU8*BU6/1000000</f>
        <v>1359.6491222023346</v>
      </c>
      <c r="BV22" s="60">
        <f>+BU22/BU31</f>
        <v>0.52528583156672293</v>
      </c>
      <c r="BW22" s="62"/>
      <c r="BX22" s="63">
        <f>650*BX13*BX8*BX6/1000000</f>
        <v>1365.7238078721475</v>
      </c>
      <c r="BY22" s="60">
        <f>+BX22/BX31</f>
        <v>0.52619396133032004</v>
      </c>
      <c r="BZ22" s="62"/>
      <c r="CA22" s="63">
        <f>650*CA13*CA8*CA6/1000000</f>
        <v>1375.584060620223</v>
      </c>
      <c r="CB22" s="60">
        <f>+CA22/CA31</f>
        <v>0.52772427431206415</v>
      </c>
      <c r="CC22" s="62"/>
      <c r="CD22" s="63">
        <f>650*CD13*CD8*CD6/1000000</f>
        <v>1385.5155024210892</v>
      </c>
      <c r="CE22" s="60">
        <f>+CD22/CD31</f>
        <v>0.52925244907922064</v>
      </c>
      <c r="CF22" s="62"/>
      <c r="CG22" s="63">
        <f>650*CG13*CG8*CG6/1000000</f>
        <v>1399.3419860050456</v>
      </c>
      <c r="CH22" s="60">
        <f>+CG22/CG31</f>
        <v>0.531400439529915</v>
      </c>
      <c r="CI22" s="62"/>
      <c r="CJ22" s="63">
        <f>650*CJ13*CJ8*CJ6/1000000</f>
        <v>1405.594012774852</v>
      </c>
      <c r="CK22" s="60">
        <f>+CJ22/CJ31</f>
        <v>0.53230224425796113</v>
      </c>
      <c r="CL22" s="62"/>
      <c r="CM22" s="63">
        <f>650*CM13*CM8*CM6/1000000</f>
        <v>1415.7421204282841</v>
      </c>
      <c r="CN22" s="60">
        <f>+CM22/CM31</f>
        <v>0.53382379534586455</v>
      </c>
      <c r="CO22" s="62"/>
      <c r="CP22" s="63">
        <f>650*CP13*CP8*CP6/1000000</f>
        <v>1425.9634953893526</v>
      </c>
      <c r="CQ22" s="60">
        <f>+CP22/CP31</f>
        <v>0.53534306957760591</v>
      </c>
      <c r="CR22" s="62"/>
      <c r="CS22" s="63">
        <f>650*CS13*CS8*CS6/1000000</f>
        <v>1440.1936218844148</v>
      </c>
      <c r="CT22" s="60">
        <f>+CS22/CS31</f>
        <v>0.53747951916203207</v>
      </c>
      <c r="CU22" s="62"/>
      <c r="CV22" s="63">
        <f>650*CV13*CV8*CV6/1000000</f>
        <v>1446.6281669547243</v>
      </c>
      <c r="CW22" s="60">
        <f>+CV22/CV31</f>
        <v>0.53837465122903649</v>
      </c>
      <c r="CX22" s="157">
        <f>+J22/J31</f>
        <v>0.45852071857316906</v>
      </c>
    </row>
    <row r="23" spans="1:104" s="23" customFormat="1" ht="20.100000000000001" customHeight="1" x14ac:dyDescent="0.25">
      <c r="A23" s="23" t="s">
        <v>74</v>
      </c>
      <c r="B23" s="185" t="s">
        <v>6</v>
      </c>
      <c r="C23" s="185"/>
      <c r="D23" s="185"/>
      <c r="E23" s="185"/>
      <c r="F23" s="61"/>
      <c r="G23" s="63">
        <f>26.7</f>
        <v>26.7</v>
      </c>
      <c r="H23" s="60">
        <f>+G23/G31</f>
        <v>9.5101515910912086E-3</v>
      </c>
      <c r="I23" s="62"/>
      <c r="J23" s="63">
        <f>23.3</f>
        <v>23.3</v>
      </c>
      <c r="K23" s="60">
        <f>+J23/J31</f>
        <v>9.1640110832390091E-3</v>
      </c>
      <c r="L23" s="62"/>
      <c r="M23" s="63">
        <f>17.2</f>
        <v>17.2</v>
      </c>
      <c r="N23" s="60">
        <f>+M23/M31</f>
        <v>7.1683271688400352E-3</v>
      </c>
      <c r="O23" s="62"/>
      <c r="P23" s="63">
        <f>17.2</f>
        <v>17.2</v>
      </c>
      <c r="Q23" s="60">
        <f>+P23/P31</f>
        <v>7.1500635106829325E-3</v>
      </c>
      <c r="R23" s="62"/>
      <c r="S23" s="63">
        <f>17.2</f>
        <v>17.2</v>
      </c>
      <c r="T23" s="60">
        <f>+S23/S31</f>
        <v>7.1214578025046941E-3</v>
      </c>
      <c r="U23" s="62"/>
      <c r="V23" s="63">
        <f>17.2</f>
        <v>17.2</v>
      </c>
      <c r="W23" s="60">
        <f>+V23/V31</f>
        <v>7.0928760122954109E-3</v>
      </c>
      <c r="X23" s="62"/>
      <c r="Y23" s="63">
        <f>17.2</f>
        <v>17.2</v>
      </c>
      <c r="Z23" s="60">
        <f>+Y23/Y31</f>
        <v>7.053988405391589E-3</v>
      </c>
      <c r="AA23" s="62"/>
      <c r="AB23" s="63">
        <f>17.2</f>
        <v>17.2</v>
      </c>
      <c r="AC23" s="60">
        <f>+AB23/AB31</f>
        <v>7.0357870178875898E-3</v>
      </c>
      <c r="AD23" s="62"/>
      <c r="AE23" s="63">
        <f>17.2</f>
        <v>17.2</v>
      </c>
      <c r="AF23" s="60">
        <f>+AE23/AE31</f>
        <v>7.0072812234379268E-3</v>
      </c>
      <c r="AG23" s="62"/>
      <c r="AH23" s="63">
        <f>17.2</f>
        <v>17.2</v>
      </c>
      <c r="AI23" s="60">
        <f>+AH23/AH31</f>
        <v>6.9788021663192692E-3</v>
      </c>
      <c r="AJ23" s="62"/>
      <c r="AK23" s="63">
        <f>17.2</f>
        <v>17.2</v>
      </c>
      <c r="AL23" s="60">
        <f>+AK23/AK31</f>
        <v>6.9400589941900287E-3</v>
      </c>
      <c r="AM23" s="62"/>
      <c r="AN23" s="63">
        <f>17.2</f>
        <v>17.2</v>
      </c>
      <c r="AO23" s="60">
        <f>+AN23/AN31</f>
        <v>6.4062998427518447E-3</v>
      </c>
      <c r="AP23" s="62"/>
      <c r="AQ23" s="63">
        <f>17.2</f>
        <v>17.2</v>
      </c>
      <c r="AR23" s="60">
        <f>+AQ23/AQ31</f>
        <v>6.3819705215959815E-3</v>
      </c>
      <c r="AS23" s="62"/>
      <c r="AT23" s="63">
        <v>0</v>
      </c>
      <c r="AU23" s="60">
        <f>+AT23/AT31</f>
        <v>0</v>
      </c>
      <c r="AV23" s="62"/>
      <c r="AW23" s="63">
        <v>0</v>
      </c>
      <c r="AX23" s="60">
        <f>+AW23/AW31</f>
        <v>0</v>
      </c>
      <c r="AY23" s="62"/>
      <c r="AZ23" s="63">
        <v>0</v>
      </c>
      <c r="BA23" s="60">
        <f>+AZ23/AZ31</f>
        <v>0</v>
      </c>
      <c r="BB23" s="62"/>
      <c r="BC23" s="63">
        <v>0</v>
      </c>
      <c r="BD23" s="60">
        <f>+BC23/BC31</f>
        <v>0</v>
      </c>
      <c r="BE23" s="62"/>
      <c r="BF23" s="63">
        <v>0</v>
      </c>
      <c r="BG23" s="60">
        <f>+BF23/BF31</f>
        <v>0</v>
      </c>
      <c r="BH23" s="62"/>
      <c r="BI23" s="63">
        <v>0</v>
      </c>
      <c r="BJ23" s="60">
        <f>+BI23/BI31</f>
        <v>0</v>
      </c>
      <c r="BK23" s="62"/>
      <c r="BL23" s="63">
        <v>0</v>
      </c>
      <c r="BM23" s="60">
        <f>+BL23/BL31</f>
        <v>0</v>
      </c>
      <c r="BN23" s="62"/>
      <c r="BO23" s="63">
        <v>0</v>
      </c>
      <c r="BP23" s="60">
        <f>+BO23/BO31</f>
        <v>0</v>
      </c>
      <c r="BQ23" s="62"/>
      <c r="BR23" s="63">
        <v>0</v>
      </c>
      <c r="BS23" s="60">
        <f>+BR23/BR31</f>
        <v>0</v>
      </c>
      <c r="BT23" s="62"/>
      <c r="BU23" s="63">
        <v>0</v>
      </c>
      <c r="BV23" s="60">
        <f>+BU23/BU31</f>
        <v>0</v>
      </c>
      <c r="BW23" s="62"/>
      <c r="BX23" s="63">
        <v>0</v>
      </c>
      <c r="BY23" s="60">
        <f>+BX23/BX31</f>
        <v>0</v>
      </c>
      <c r="BZ23" s="62"/>
      <c r="CA23" s="63">
        <v>0</v>
      </c>
      <c r="CB23" s="60">
        <f>+CA23/CA31</f>
        <v>0</v>
      </c>
      <c r="CC23" s="62"/>
      <c r="CD23" s="63">
        <v>0</v>
      </c>
      <c r="CE23" s="60">
        <f>+CD23/CD31</f>
        <v>0</v>
      </c>
      <c r="CF23" s="62"/>
      <c r="CG23" s="63">
        <v>0</v>
      </c>
      <c r="CH23" s="60">
        <f>+CG23/CG31</f>
        <v>0</v>
      </c>
      <c r="CI23" s="62"/>
      <c r="CJ23" s="63">
        <v>0</v>
      </c>
      <c r="CK23" s="60">
        <f>+CJ23/CJ31</f>
        <v>0</v>
      </c>
      <c r="CL23" s="62"/>
      <c r="CM23" s="63">
        <v>0</v>
      </c>
      <c r="CN23" s="60">
        <f>+CM23/CM31</f>
        <v>0</v>
      </c>
      <c r="CO23" s="62"/>
      <c r="CP23" s="63">
        <v>0</v>
      </c>
      <c r="CQ23" s="60">
        <f>+CP23/CP31</f>
        <v>0</v>
      </c>
      <c r="CR23" s="62"/>
      <c r="CS23" s="63">
        <v>0</v>
      </c>
      <c r="CT23" s="60">
        <f>+CS23/CS31</f>
        <v>0</v>
      </c>
      <c r="CU23" s="62"/>
      <c r="CV23" s="63">
        <v>0</v>
      </c>
      <c r="CW23" s="60">
        <f>+CV23/CV31</f>
        <v>0</v>
      </c>
      <c r="CX23" s="157">
        <f>+J23/J31</f>
        <v>9.1640110832390091E-3</v>
      </c>
    </row>
    <row r="24" spans="1:104" s="23" customFormat="1" ht="19.7" customHeight="1" x14ac:dyDescent="0.25">
      <c r="A24" s="23" t="s">
        <v>75</v>
      </c>
      <c r="B24" s="185" t="s">
        <v>22</v>
      </c>
      <c r="C24" s="185"/>
      <c r="D24" s="185"/>
      <c r="E24" s="185"/>
      <c r="F24" s="61"/>
      <c r="G24" s="63">
        <v>870.4</v>
      </c>
      <c r="H24" s="60">
        <f>+G24/G31</f>
        <v>0.31002381816051638</v>
      </c>
      <c r="I24" s="62"/>
      <c r="J24" s="63">
        <v>950</v>
      </c>
      <c r="K24" s="60">
        <f>+J24/J31</f>
        <v>0.37363993687025998</v>
      </c>
      <c r="L24" s="62"/>
      <c r="M24" s="63">
        <v>950</v>
      </c>
      <c r="N24" s="60">
        <f>+M24/M31</f>
        <v>0.39592504711616477</v>
      </c>
      <c r="O24" s="62"/>
      <c r="P24" s="63">
        <v>950</v>
      </c>
      <c r="Q24" s="60">
        <f>+P24/P31</f>
        <v>0.39491629855516197</v>
      </c>
      <c r="R24" s="62"/>
      <c r="S24" s="63">
        <v>950</v>
      </c>
      <c r="T24" s="60">
        <f>+S24/S31</f>
        <v>0.39333633211508484</v>
      </c>
      <c r="U24" s="62"/>
      <c r="V24" s="63">
        <v>950</v>
      </c>
      <c r="W24" s="60">
        <f>+V24/V31</f>
        <v>0.39175768672561867</v>
      </c>
      <c r="X24" s="62"/>
      <c r="Y24" s="63">
        <v>950</v>
      </c>
      <c r="Z24" s="60">
        <f>+Y24/Y31</f>
        <v>0.38960982471639594</v>
      </c>
      <c r="AA24" s="62"/>
      <c r="AB24" s="63">
        <v>950</v>
      </c>
      <c r="AC24" s="60">
        <f>+AB24/AB31</f>
        <v>0.38860451552286107</v>
      </c>
      <c r="AD24" s="62"/>
      <c r="AE24" s="63">
        <v>950</v>
      </c>
      <c r="AF24" s="60">
        <f>+AE24/AE31</f>
        <v>0.38703006757360642</v>
      </c>
      <c r="AG24" s="62"/>
      <c r="AH24" s="63">
        <v>950</v>
      </c>
      <c r="AI24" s="60">
        <f>+AH24/AH31</f>
        <v>0.38545709639554104</v>
      </c>
      <c r="AJ24" s="62"/>
      <c r="AK24" s="63">
        <v>950</v>
      </c>
      <c r="AL24" s="60">
        <f>+AK24/AK31</f>
        <v>0.38331721188840279</v>
      </c>
      <c r="AM24" s="62"/>
      <c r="AN24" s="63">
        <v>950</v>
      </c>
      <c r="AO24" s="60">
        <f>+AN24/AN31</f>
        <v>0.35383632852408448</v>
      </c>
      <c r="AP24" s="62"/>
      <c r="AQ24" s="63">
        <v>950</v>
      </c>
      <c r="AR24" s="60">
        <f>+AQ24/AQ31</f>
        <v>0.35249255787884787</v>
      </c>
      <c r="AS24" s="62"/>
      <c r="AT24" s="63">
        <v>950</v>
      </c>
      <c r="AU24" s="60">
        <f>+AT24/AT31</f>
        <v>0.35339613298967942</v>
      </c>
      <c r="AV24" s="62"/>
      <c r="AW24" s="63">
        <v>950</v>
      </c>
      <c r="AX24" s="60">
        <f>+AW24/AW31</f>
        <v>0.35154432959162146</v>
      </c>
      <c r="AY24" s="62"/>
      <c r="AZ24" s="63">
        <v>950</v>
      </c>
      <c r="BA24" s="60">
        <f>+AZ24/AZ31</f>
        <v>0.35067728052442693</v>
      </c>
      <c r="BB24" s="62"/>
      <c r="BC24" s="63">
        <v>950</v>
      </c>
      <c r="BD24" s="60">
        <f>+BC24/BC31</f>
        <v>0.34931896834601134</v>
      </c>
      <c r="BE24" s="62"/>
      <c r="BF24" s="63">
        <v>950</v>
      </c>
      <c r="BG24" s="60">
        <f>+BF24/BF31</f>
        <v>0.34796144488255937</v>
      </c>
      <c r="BH24" s="62"/>
      <c r="BI24" s="63">
        <v>950</v>
      </c>
      <c r="BJ24" s="60">
        <f>+BI24/BI31</f>
        <v>0.34611387810642408</v>
      </c>
      <c r="BK24" s="62"/>
      <c r="BL24" s="63">
        <v>950</v>
      </c>
      <c r="BM24" s="60">
        <f>+BL24/BL31</f>
        <v>0.34524890165202871</v>
      </c>
      <c r="BN24" s="62"/>
      <c r="BO24" s="63">
        <v>950</v>
      </c>
      <c r="BP24" s="60">
        <f>+BO24/BO31</f>
        <v>0.34389395044654497</v>
      </c>
      <c r="BQ24" s="62"/>
      <c r="BR24" s="63">
        <v>950</v>
      </c>
      <c r="BS24" s="60">
        <f>+BR24/BR31</f>
        <v>0.36916151625502003</v>
      </c>
      <c r="BT24" s="62"/>
      <c r="BU24" s="63">
        <v>950</v>
      </c>
      <c r="BV24" s="60">
        <f>+BU24/BU31</f>
        <v>0.36702229409017006</v>
      </c>
      <c r="BW24" s="62"/>
      <c r="BX24" s="63">
        <v>950</v>
      </c>
      <c r="BY24" s="60">
        <f>+BX24/BX31</f>
        <v>0.3660214901303096</v>
      </c>
      <c r="BZ24" s="62"/>
      <c r="CA24" s="63">
        <v>950</v>
      </c>
      <c r="CB24" s="60">
        <f>+CA24/CA31</f>
        <v>0.36445468870177061</v>
      </c>
      <c r="CC24" s="62"/>
      <c r="CD24" s="63">
        <v>950</v>
      </c>
      <c r="CE24" s="60">
        <f>+CD24/CD31</f>
        <v>0.36289007647093835</v>
      </c>
      <c r="CF24" s="62"/>
      <c r="CG24" s="63">
        <v>950</v>
      </c>
      <c r="CH24" s="60">
        <f>+CG24/CG31</f>
        <v>0.36076271747884153</v>
      </c>
      <c r="CI24" s="62"/>
      <c r="CJ24" s="63">
        <v>950</v>
      </c>
      <c r="CK24" s="60">
        <f>+CJ24/CJ31</f>
        <v>0.35976756264546211</v>
      </c>
      <c r="CL24" s="62"/>
      <c r="CM24" s="63">
        <v>950</v>
      </c>
      <c r="CN24" s="60">
        <f>+CM24/CM31</f>
        <v>0.35820973202743717</v>
      </c>
      <c r="CO24" s="62"/>
      <c r="CP24" s="63">
        <v>950</v>
      </c>
      <c r="CQ24" s="60">
        <f>+CP24/CP31</f>
        <v>0.35665423255443252</v>
      </c>
      <c r="CR24" s="62"/>
      <c r="CS24" s="63">
        <v>950</v>
      </c>
      <c r="CT24" s="60">
        <f>+CS24/CS31</f>
        <v>0.35453951152472885</v>
      </c>
      <c r="CU24" s="62"/>
      <c r="CV24" s="63">
        <v>950</v>
      </c>
      <c r="CW24" s="60">
        <f>+CV24/CV31</f>
        <v>0.353550366535613</v>
      </c>
      <c r="CX24" s="157">
        <f>+CY24/J31</f>
        <v>0.47196623604664423</v>
      </c>
      <c r="CY24" s="154">
        <f>+J24+J25</f>
        <v>1200</v>
      </c>
    </row>
    <row r="25" spans="1:104" s="23" customFormat="1" ht="20.100000000000001" customHeight="1" x14ac:dyDescent="0.25">
      <c r="A25" s="23" t="s">
        <v>75</v>
      </c>
      <c r="B25" s="193" t="s">
        <v>29</v>
      </c>
      <c r="C25" s="194"/>
      <c r="D25" s="194"/>
      <c r="E25" s="195"/>
      <c r="F25" s="52"/>
      <c r="G25" s="53">
        <v>1300</v>
      </c>
      <c r="H25" s="54">
        <f>+G25/G31</f>
        <v>0.46304108870481542</v>
      </c>
      <c r="I25" s="55"/>
      <c r="J25" s="53">
        <v>250</v>
      </c>
      <c r="K25" s="54">
        <f>+J25/J31</f>
        <v>9.8326299176384205E-2</v>
      </c>
      <c r="L25" s="55"/>
      <c r="M25" s="53">
        <v>100</v>
      </c>
      <c r="N25" s="54">
        <f>+M25/M31</f>
        <v>4.1676320749069976E-2</v>
      </c>
      <c r="O25" s="55"/>
      <c r="P25" s="53">
        <v>100</v>
      </c>
      <c r="Q25" s="54">
        <f>+P25/P31</f>
        <v>4.1570136690017051E-2</v>
      </c>
      <c r="R25" s="55"/>
      <c r="S25" s="53">
        <v>100</v>
      </c>
      <c r="T25" s="54">
        <f>+S25/S31</f>
        <v>4.1403824433166828E-2</v>
      </c>
      <c r="U25" s="55"/>
      <c r="V25" s="53">
        <v>100</v>
      </c>
      <c r="W25" s="54">
        <f>+V25/V31</f>
        <v>4.1237651234275648E-2</v>
      </c>
      <c r="X25" s="55"/>
      <c r="Y25" s="53">
        <f>+V25</f>
        <v>100</v>
      </c>
      <c r="Z25" s="54">
        <f>+Y25/Y31</f>
        <v>4.1011560496462728E-2</v>
      </c>
      <c r="AA25" s="55"/>
      <c r="AB25" s="53">
        <f>+V25</f>
        <v>100</v>
      </c>
      <c r="AC25" s="54">
        <f>+AB25/AB31</f>
        <v>4.0905738476090636E-2</v>
      </c>
      <c r="AD25" s="55"/>
      <c r="AE25" s="53">
        <f>+V25</f>
        <v>100</v>
      </c>
      <c r="AF25" s="54">
        <f>+AE25/AE31</f>
        <v>4.0740007113011206E-2</v>
      </c>
      <c r="AG25" s="55"/>
      <c r="AH25" s="53">
        <f>+V25</f>
        <v>100</v>
      </c>
      <c r="AI25" s="54">
        <f>+AH25/AH31</f>
        <v>4.0574431199530636E-2</v>
      </c>
      <c r="AJ25" s="55"/>
      <c r="AK25" s="53">
        <f>+V25</f>
        <v>100</v>
      </c>
      <c r="AL25" s="54">
        <f>+AK25/AK31</f>
        <v>4.0349180198779241E-2</v>
      </c>
      <c r="AM25" s="55"/>
      <c r="AN25" s="53">
        <f>+V25</f>
        <v>100</v>
      </c>
      <c r="AO25" s="54">
        <f>+AN25/AN31</f>
        <v>3.7245929318324683E-2</v>
      </c>
      <c r="AP25" s="55"/>
      <c r="AQ25" s="53">
        <f>+V25</f>
        <v>100</v>
      </c>
      <c r="AR25" s="54">
        <f>+AQ25/AQ31</f>
        <v>3.7104479776720829E-2</v>
      </c>
      <c r="AS25" s="55"/>
      <c r="AT25" s="53">
        <f>+V25</f>
        <v>100</v>
      </c>
      <c r="AU25" s="54">
        <f>+AT25/AT31</f>
        <v>3.7199592946282049E-2</v>
      </c>
      <c r="AV25" s="55"/>
      <c r="AW25" s="53">
        <f>+V25</f>
        <v>100</v>
      </c>
      <c r="AX25" s="54">
        <f>+AW25/AW31</f>
        <v>3.7004666272802259E-2</v>
      </c>
      <c r="AY25" s="55"/>
      <c r="AZ25" s="53">
        <f>+V25</f>
        <v>100</v>
      </c>
      <c r="BA25" s="54">
        <f>+AZ25/AZ31</f>
        <v>3.6913397949939676E-2</v>
      </c>
      <c r="BB25" s="55"/>
      <c r="BC25" s="53">
        <f>+V25</f>
        <v>100</v>
      </c>
      <c r="BD25" s="54">
        <f>+BC25/BC31</f>
        <v>3.6770417720632775E-2</v>
      </c>
      <c r="BE25" s="55"/>
      <c r="BF25" s="53">
        <f>+V25</f>
        <v>100</v>
      </c>
      <c r="BG25" s="54">
        <f>+BF25/BF31</f>
        <v>3.6627520513953619E-2</v>
      </c>
      <c r="BH25" s="55"/>
      <c r="BI25" s="53">
        <f>+V25</f>
        <v>100</v>
      </c>
      <c r="BJ25" s="54">
        <f>+BI25/BI31</f>
        <v>3.643303980067622E-2</v>
      </c>
      <c r="BK25" s="55"/>
      <c r="BL25" s="53">
        <f>+V25</f>
        <v>100</v>
      </c>
      <c r="BM25" s="54">
        <f>+BL25/BL31</f>
        <v>3.6341989647581965E-2</v>
      </c>
      <c r="BN25" s="55"/>
      <c r="BO25" s="53">
        <f>+V25</f>
        <v>100</v>
      </c>
      <c r="BP25" s="54">
        <f>+BO25/BO31</f>
        <v>3.6199363204899471E-2</v>
      </c>
      <c r="BQ25" s="55"/>
      <c r="BR25" s="53">
        <f>+V25</f>
        <v>100</v>
      </c>
      <c r="BS25" s="54">
        <f>+BR25/BR31</f>
        <v>3.8859106974212632E-2</v>
      </c>
      <c r="BT25" s="55"/>
      <c r="BU25" s="53">
        <f>+V25</f>
        <v>100</v>
      </c>
      <c r="BV25" s="54">
        <f>+BU25/BU31</f>
        <v>3.8633925693702109E-2</v>
      </c>
      <c r="BW25" s="55"/>
      <c r="BX25" s="53">
        <f>+V25</f>
        <v>100</v>
      </c>
      <c r="BY25" s="54">
        <f>+BX25/BX31</f>
        <v>3.852857790845364E-2</v>
      </c>
      <c r="BZ25" s="55"/>
      <c r="CA25" s="53">
        <f>+V25</f>
        <v>100</v>
      </c>
      <c r="CB25" s="54">
        <f>+CA25/CA31</f>
        <v>3.8363651442291646E-2</v>
      </c>
      <c r="CC25" s="55"/>
      <c r="CD25" s="53">
        <f>+V25</f>
        <v>100</v>
      </c>
      <c r="CE25" s="54">
        <f>+CD25/CD31</f>
        <v>3.8198955417993515E-2</v>
      </c>
      <c r="CF25" s="55"/>
      <c r="CG25" s="53">
        <f>+V25</f>
        <v>100</v>
      </c>
      <c r="CH25" s="54">
        <f>+CG25/CG31</f>
        <v>3.797502289250964E-2</v>
      </c>
      <c r="CI25" s="55"/>
      <c r="CJ25" s="53">
        <f>+V25</f>
        <v>100</v>
      </c>
      <c r="CK25" s="54">
        <f>+CJ25/CJ31</f>
        <v>3.7870269752153907E-2</v>
      </c>
      <c r="CL25" s="55"/>
      <c r="CM25" s="53">
        <f>+V25</f>
        <v>100</v>
      </c>
      <c r="CN25" s="54">
        <f>+CM25/CM31</f>
        <v>3.7706287581835488E-2</v>
      </c>
      <c r="CO25" s="55"/>
      <c r="CP25" s="53">
        <f>+V25</f>
        <v>100</v>
      </c>
      <c r="CQ25" s="54">
        <f>+CP25/CP31</f>
        <v>3.7542550795203425E-2</v>
      </c>
      <c r="CR25" s="55"/>
      <c r="CS25" s="53">
        <f>+V25</f>
        <v>100</v>
      </c>
      <c r="CT25" s="54">
        <f>+CS25/CS31</f>
        <v>3.7319948581550404E-2</v>
      </c>
      <c r="CU25" s="55"/>
      <c r="CV25" s="53">
        <f>+V25</f>
        <v>100</v>
      </c>
      <c r="CW25" s="54">
        <f>+CV25/CV31</f>
        <v>3.7215828056380316E-2</v>
      </c>
    </row>
    <row r="26" spans="1:104" s="23" customFormat="1" ht="20.100000000000001" customHeight="1" x14ac:dyDescent="0.25">
      <c r="A26" s="23" t="s">
        <v>75</v>
      </c>
      <c r="B26" s="212" t="s">
        <v>30</v>
      </c>
      <c r="C26" s="213"/>
      <c r="D26" s="213"/>
      <c r="E26" s="213"/>
      <c r="F26" s="52"/>
      <c r="G26" s="53"/>
      <c r="H26" s="54">
        <f>+G26/G31</f>
        <v>0</v>
      </c>
      <c r="I26" s="55"/>
      <c r="J26" s="53"/>
      <c r="K26" s="54">
        <f>+J26/J31</f>
        <v>0</v>
      </c>
      <c r="L26" s="55"/>
      <c r="M26" s="53"/>
      <c r="N26" s="54">
        <f>+M26/M31</f>
        <v>0</v>
      </c>
      <c r="O26" s="55"/>
      <c r="P26" s="53"/>
      <c r="Q26" s="54">
        <f>+P26/P31</f>
        <v>0</v>
      </c>
      <c r="R26" s="55"/>
      <c r="S26" s="53"/>
      <c r="T26" s="54">
        <f>+S26/S31</f>
        <v>0</v>
      </c>
      <c r="U26" s="55"/>
      <c r="V26" s="53"/>
      <c r="W26" s="54">
        <f>+V26/V31</f>
        <v>0</v>
      </c>
      <c r="X26" s="55"/>
      <c r="Y26" s="53"/>
      <c r="Z26" s="54">
        <f>+Y26/Y31</f>
        <v>0</v>
      </c>
      <c r="AA26" s="55"/>
      <c r="AB26" s="53"/>
      <c r="AC26" s="54">
        <f>+AB26/AB31</f>
        <v>0</v>
      </c>
      <c r="AD26" s="55"/>
      <c r="AE26" s="53"/>
      <c r="AF26" s="54">
        <f>+AE26/AE31</f>
        <v>0</v>
      </c>
      <c r="AG26" s="55"/>
      <c r="AH26" s="53"/>
      <c r="AI26" s="54">
        <f>+AH26/AH31</f>
        <v>0</v>
      </c>
      <c r="AJ26" s="55"/>
      <c r="AK26" s="53"/>
      <c r="AL26" s="54">
        <f>+AK26/AK31</f>
        <v>0</v>
      </c>
      <c r="AM26" s="55"/>
      <c r="AN26" s="53">
        <v>200</v>
      </c>
      <c r="AO26" s="54">
        <f>+AN26/AN31</f>
        <v>7.4491858636649366E-2</v>
      </c>
      <c r="AP26" s="55"/>
      <c r="AQ26" s="53">
        <v>200</v>
      </c>
      <c r="AR26" s="54">
        <f>+AQ26/AQ31</f>
        <v>7.4208959553441659E-2</v>
      </c>
      <c r="AS26" s="55"/>
      <c r="AT26" s="53">
        <v>200</v>
      </c>
      <c r="AU26" s="54">
        <f>+AT26/AT31</f>
        <v>7.4399185892564099E-2</v>
      </c>
      <c r="AV26" s="55"/>
      <c r="AW26" s="53">
        <v>200</v>
      </c>
      <c r="AX26" s="54">
        <f>+AW26/AW31</f>
        <v>7.4009332545604517E-2</v>
      </c>
      <c r="AY26" s="55"/>
      <c r="AZ26" s="53">
        <v>200</v>
      </c>
      <c r="BA26" s="54">
        <f>+AZ26/AZ31</f>
        <v>7.3826795899879352E-2</v>
      </c>
      <c r="BB26" s="55"/>
      <c r="BC26" s="53">
        <v>200</v>
      </c>
      <c r="BD26" s="54">
        <f>+BC26/BC31</f>
        <v>7.3540835441265551E-2</v>
      </c>
      <c r="BE26" s="55"/>
      <c r="BF26" s="53">
        <v>200</v>
      </c>
      <c r="BG26" s="54">
        <f>+BF26/BF31</f>
        <v>7.3255041027907239E-2</v>
      </c>
      <c r="BH26" s="55"/>
      <c r="BI26" s="53">
        <v>200</v>
      </c>
      <c r="BJ26" s="54">
        <f>+BI26/BI31</f>
        <v>7.286607960135244E-2</v>
      </c>
      <c r="BK26" s="55"/>
      <c r="BL26" s="53">
        <v>200</v>
      </c>
      <c r="BM26" s="54">
        <f>+BL26/BL31</f>
        <v>7.2683979295163931E-2</v>
      </c>
      <c r="BN26" s="55"/>
      <c r="BO26" s="53">
        <v>200</v>
      </c>
      <c r="BP26" s="54">
        <f>+BO26/BO31</f>
        <v>7.2398726409798941E-2</v>
      </c>
      <c r="BQ26" s="55"/>
      <c r="BR26" s="53"/>
      <c r="BS26" s="54">
        <f>+BR26/BR31</f>
        <v>0</v>
      </c>
      <c r="BT26" s="55"/>
      <c r="BU26" s="53"/>
      <c r="BV26" s="54">
        <f>+BU26/BU31</f>
        <v>0</v>
      </c>
      <c r="BW26" s="55"/>
      <c r="BX26" s="53"/>
      <c r="BY26" s="54">
        <f>+BX26/BX31</f>
        <v>0</v>
      </c>
      <c r="BZ26" s="55"/>
      <c r="CA26" s="53"/>
      <c r="CB26" s="54">
        <f>+CA26/CA31</f>
        <v>0</v>
      </c>
      <c r="CC26" s="55"/>
      <c r="CD26" s="53"/>
      <c r="CE26" s="54">
        <f>+CD26/CD31</f>
        <v>0</v>
      </c>
      <c r="CF26" s="55"/>
      <c r="CG26" s="53"/>
      <c r="CH26" s="54">
        <f>+CG26/CG31</f>
        <v>0</v>
      </c>
      <c r="CI26" s="55"/>
      <c r="CJ26" s="53"/>
      <c r="CK26" s="54">
        <f>+CJ26/CJ31</f>
        <v>0</v>
      </c>
      <c r="CL26" s="55"/>
      <c r="CM26" s="53"/>
      <c r="CN26" s="54">
        <f>+CM26/CM31</f>
        <v>0</v>
      </c>
      <c r="CO26" s="55"/>
      <c r="CP26" s="53"/>
      <c r="CQ26" s="54">
        <f>+CP26/CP31</f>
        <v>0</v>
      </c>
      <c r="CR26" s="55"/>
      <c r="CS26" s="53"/>
      <c r="CT26" s="54">
        <f>+CS26/CS31</f>
        <v>0</v>
      </c>
      <c r="CU26" s="55"/>
      <c r="CV26" s="53"/>
      <c r="CW26" s="54">
        <f>+CV26/CV31</f>
        <v>0</v>
      </c>
    </row>
    <row r="27" spans="1:104" s="23" customFormat="1" ht="20.100000000000001" customHeight="1" x14ac:dyDescent="0.25">
      <c r="A27" s="23" t="s">
        <v>76</v>
      </c>
      <c r="B27" s="212" t="s">
        <v>70</v>
      </c>
      <c r="C27" s="213"/>
      <c r="D27" s="213"/>
      <c r="E27" s="213"/>
      <c r="F27" s="52"/>
      <c r="G27" s="53"/>
      <c r="H27" s="54">
        <f>+G27/G31</f>
        <v>0</v>
      </c>
      <c r="I27" s="55"/>
      <c r="J27" s="53"/>
      <c r="K27" s="54">
        <f>+J27/J31</f>
        <v>0</v>
      </c>
      <c r="L27" s="55"/>
      <c r="M27" s="53">
        <v>0</v>
      </c>
      <c r="N27" s="54">
        <f>+M27/M31</f>
        <v>0</v>
      </c>
      <c r="O27" s="55"/>
      <c r="P27" s="53">
        <v>0</v>
      </c>
      <c r="Q27" s="54">
        <f>+P27/P31</f>
        <v>0</v>
      </c>
      <c r="R27" s="55"/>
      <c r="S27" s="53">
        <v>0</v>
      </c>
      <c r="T27" s="54">
        <f>+S27/S31</f>
        <v>0</v>
      </c>
      <c r="U27" s="55"/>
      <c r="V27" s="53">
        <v>0</v>
      </c>
      <c r="W27" s="54">
        <f>+V27/V31</f>
        <v>0</v>
      </c>
      <c r="X27" s="55"/>
      <c r="Y27" s="53">
        <f>+V27</f>
        <v>0</v>
      </c>
      <c r="Z27" s="54">
        <f>+Y27/Y31</f>
        <v>0</v>
      </c>
      <c r="AA27" s="55"/>
      <c r="AB27" s="53">
        <f>+V27</f>
        <v>0</v>
      </c>
      <c r="AC27" s="54">
        <f>+AB27/AB31</f>
        <v>0</v>
      </c>
      <c r="AD27" s="55"/>
      <c r="AE27" s="53">
        <f>+V27</f>
        <v>0</v>
      </c>
      <c r="AF27" s="54">
        <f>+AE27/AE31</f>
        <v>0</v>
      </c>
      <c r="AG27" s="55"/>
      <c r="AH27" s="53">
        <f>+V27</f>
        <v>0</v>
      </c>
      <c r="AI27" s="54">
        <f>+AH27/AH31</f>
        <v>0</v>
      </c>
      <c r="AJ27" s="55"/>
      <c r="AK27" s="53">
        <f>+V27</f>
        <v>0</v>
      </c>
      <c r="AL27" s="54">
        <f>+AK27/AK31</f>
        <v>0</v>
      </c>
      <c r="AM27" s="55"/>
      <c r="AN27" s="53">
        <f>+V27</f>
        <v>0</v>
      </c>
      <c r="AO27" s="54">
        <f>+AN27/AN31</f>
        <v>0</v>
      </c>
      <c r="AP27" s="55"/>
      <c r="AQ27" s="53">
        <f>+V27</f>
        <v>0</v>
      </c>
      <c r="AR27" s="54">
        <f>+AQ27/AQ31</f>
        <v>0</v>
      </c>
      <c r="AS27" s="55"/>
      <c r="AT27" s="53">
        <f>+V27</f>
        <v>0</v>
      </c>
      <c r="AU27" s="54">
        <f>+AT27/AT31</f>
        <v>0</v>
      </c>
      <c r="AV27" s="55"/>
      <c r="AW27" s="53">
        <f>+V27</f>
        <v>0</v>
      </c>
      <c r="AX27" s="54">
        <f>+AW27/AW31</f>
        <v>0</v>
      </c>
      <c r="AY27" s="55"/>
      <c r="AZ27" s="53">
        <f>+V27</f>
        <v>0</v>
      </c>
      <c r="BA27" s="54">
        <f>+AZ27/AZ31</f>
        <v>0</v>
      </c>
      <c r="BB27" s="55"/>
      <c r="BC27" s="53">
        <f>+V27</f>
        <v>0</v>
      </c>
      <c r="BD27" s="54">
        <f>+BC27/BC31</f>
        <v>0</v>
      </c>
      <c r="BE27" s="55"/>
      <c r="BF27" s="53">
        <f>+V27</f>
        <v>0</v>
      </c>
      <c r="BG27" s="54">
        <f>+BF27/BF31</f>
        <v>0</v>
      </c>
      <c r="BH27" s="55"/>
      <c r="BI27" s="53">
        <f>+V27</f>
        <v>0</v>
      </c>
      <c r="BJ27" s="54">
        <f>+BI27/BI31</f>
        <v>0</v>
      </c>
      <c r="BK27" s="55"/>
      <c r="BL27" s="53">
        <f>+V27</f>
        <v>0</v>
      </c>
      <c r="BM27" s="54">
        <f>+BL27/BL31</f>
        <v>0</v>
      </c>
      <c r="BN27" s="55"/>
      <c r="BO27" s="53">
        <f>+V27</f>
        <v>0</v>
      </c>
      <c r="BP27" s="54">
        <f>+BO27/BO31</f>
        <v>0</v>
      </c>
      <c r="BQ27" s="55"/>
      <c r="BR27" s="53">
        <f>+V27</f>
        <v>0</v>
      </c>
      <c r="BS27" s="54">
        <f>+BR27/BR31</f>
        <v>0</v>
      </c>
      <c r="BT27" s="55"/>
      <c r="BU27" s="53">
        <f>+V27</f>
        <v>0</v>
      </c>
      <c r="BV27" s="54">
        <f>+BU27/BU31</f>
        <v>0</v>
      </c>
      <c r="BW27" s="55"/>
      <c r="BX27" s="53">
        <f>+V27</f>
        <v>0</v>
      </c>
      <c r="BY27" s="54">
        <f>+BX27/BX31</f>
        <v>0</v>
      </c>
      <c r="BZ27" s="55"/>
      <c r="CA27" s="53">
        <f>+V27</f>
        <v>0</v>
      </c>
      <c r="CB27" s="54">
        <f>+CA27/CA31</f>
        <v>0</v>
      </c>
      <c r="CC27" s="55"/>
      <c r="CD27" s="53">
        <f>+V27</f>
        <v>0</v>
      </c>
      <c r="CE27" s="54">
        <f>+CD27/CD31</f>
        <v>0</v>
      </c>
      <c r="CF27" s="55"/>
      <c r="CG27" s="53">
        <f>+V27</f>
        <v>0</v>
      </c>
      <c r="CH27" s="54">
        <f>+CG27/CG31</f>
        <v>0</v>
      </c>
      <c r="CI27" s="55"/>
      <c r="CJ27" s="53">
        <f>+V27</f>
        <v>0</v>
      </c>
      <c r="CK27" s="54">
        <f>+CJ27/CJ31</f>
        <v>0</v>
      </c>
      <c r="CL27" s="55"/>
      <c r="CM27" s="53">
        <f>+V27</f>
        <v>0</v>
      </c>
      <c r="CN27" s="54">
        <f>+CM27/CM31</f>
        <v>0</v>
      </c>
      <c r="CO27" s="55"/>
      <c r="CP27" s="53">
        <f>+V27</f>
        <v>0</v>
      </c>
      <c r="CQ27" s="54">
        <f>+CP27/CP31</f>
        <v>0</v>
      </c>
      <c r="CR27" s="55"/>
      <c r="CS27" s="53">
        <f>+V27</f>
        <v>0</v>
      </c>
      <c r="CT27" s="54">
        <f>+CS27/CS31</f>
        <v>0</v>
      </c>
      <c r="CU27" s="55"/>
      <c r="CV27" s="53">
        <f>+V27</f>
        <v>0</v>
      </c>
      <c r="CW27" s="54">
        <f>+CV27/CV31</f>
        <v>0</v>
      </c>
    </row>
    <row r="28" spans="1:104" s="23" customFormat="1" ht="20.100000000000001" customHeight="1" thickBot="1" x14ac:dyDescent="0.3">
      <c r="B28" s="229" t="s">
        <v>31</v>
      </c>
      <c r="C28" s="229"/>
      <c r="D28" s="229"/>
      <c r="E28" s="229"/>
      <c r="F28" s="61"/>
      <c r="G28" s="64">
        <f>+G29+G30</f>
        <v>-27.3</v>
      </c>
      <c r="H28" s="65">
        <f>+G28/G31</f>
        <v>-9.7238628628011237E-3</v>
      </c>
      <c r="I28" s="62"/>
      <c r="J28" s="64">
        <f>+J29+J30</f>
        <v>0</v>
      </c>
      <c r="K28" s="65">
        <f>+J28/J31</f>
        <v>0</v>
      </c>
      <c r="L28" s="62"/>
      <c r="M28" s="64">
        <f>+M29+M30</f>
        <v>0</v>
      </c>
      <c r="N28" s="65">
        <f>+M28/M31</f>
        <v>0</v>
      </c>
      <c r="O28" s="62"/>
      <c r="P28" s="64">
        <f>+P29+P30</f>
        <v>0</v>
      </c>
      <c r="Q28" s="65">
        <f>+P28/P31</f>
        <v>0</v>
      </c>
      <c r="R28" s="62"/>
      <c r="S28" s="64">
        <f>+S29+S30</f>
        <v>0</v>
      </c>
      <c r="T28" s="65">
        <f>+S28/S31</f>
        <v>0</v>
      </c>
      <c r="U28" s="62"/>
      <c r="V28" s="64">
        <f>+V29+V30</f>
        <v>0</v>
      </c>
      <c r="W28" s="65">
        <f>+V28/V31</f>
        <v>0</v>
      </c>
      <c r="X28" s="62"/>
      <c r="Y28" s="64">
        <f>+Y29+Y30</f>
        <v>0</v>
      </c>
      <c r="Z28" s="65">
        <f>+Y28/Y31</f>
        <v>0</v>
      </c>
      <c r="AA28" s="62"/>
      <c r="AB28" s="64">
        <f>+AB29+AB30</f>
        <v>0</v>
      </c>
      <c r="AC28" s="65">
        <f>+AB28/AB31</f>
        <v>0</v>
      </c>
      <c r="AD28" s="62"/>
      <c r="AE28" s="64">
        <f>+AE29+AE30</f>
        <v>0</v>
      </c>
      <c r="AF28" s="65">
        <f>+AE28/AE31</f>
        <v>0</v>
      </c>
      <c r="AG28" s="62"/>
      <c r="AH28" s="64">
        <f>+AH29+AH30</f>
        <v>0</v>
      </c>
      <c r="AI28" s="65">
        <f>+AH28/AH31</f>
        <v>0</v>
      </c>
      <c r="AJ28" s="62"/>
      <c r="AK28" s="64">
        <f>+AK29+AK30</f>
        <v>0</v>
      </c>
      <c r="AL28" s="65">
        <f>+AK28/AK31</f>
        <v>0</v>
      </c>
      <c r="AM28" s="62"/>
      <c r="AN28" s="64">
        <f>+AN29+AN30</f>
        <v>0</v>
      </c>
      <c r="AO28" s="65">
        <f>+AN28/AN31</f>
        <v>0</v>
      </c>
      <c r="AP28" s="62"/>
      <c r="AQ28" s="64">
        <f>+AQ29+AQ30</f>
        <v>0</v>
      </c>
      <c r="AR28" s="65">
        <f>+AQ28/AQ31</f>
        <v>0</v>
      </c>
      <c r="AS28" s="62"/>
      <c r="AT28" s="64">
        <f>+AT29+AT30</f>
        <v>0</v>
      </c>
      <c r="AU28" s="65">
        <f>+AT28/AT31</f>
        <v>0</v>
      </c>
      <c r="AV28" s="62"/>
      <c r="AW28" s="64">
        <f>+AW29+AW30</f>
        <v>0</v>
      </c>
      <c r="AX28" s="65">
        <f>+AW28/AW31</f>
        <v>0</v>
      </c>
      <c r="AY28" s="62"/>
      <c r="AZ28" s="64">
        <f>+AZ29+AZ30</f>
        <v>0</v>
      </c>
      <c r="BA28" s="65">
        <f>+AZ28/AZ31</f>
        <v>0</v>
      </c>
      <c r="BB28" s="62"/>
      <c r="BC28" s="64">
        <f>+BC29+BC30</f>
        <v>0</v>
      </c>
      <c r="BD28" s="65">
        <f>+BC28/BC31</f>
        <v>0</v>
      </c>
      <c r="BE28" s="62"/>
      <c r="BF28" s="64">
        <f>+BF29+BF30</f>
        <v>0</v>
      </c>
      <c r="BG28" s="65">
        <f>+BF28/BF31</f>
        <v>0</v>
      </c>
      <c r="BH28" s="62"/>
      <c r="BI28" s="64">
        <f>+BI29+BI30</f>
        <v>0</v>
      </c>
      <c r="BJ28" s="65">
        <f>+BI28/BI31</f>
        <v>0</v>
      </c>
      <c r="BK28" s="62"/>
      <c r="BL28" s="64">
        <f>+BL29+BL30</f>
        <v>0</v>
      </c>
      <c r="BM28" s="65">
        <f>+BL28/BL31</f>
        <v>0</v>
      </c>
      <c r="BN28" s="62"/>
      <c r="BO28" s="64">
        <f>+BO29+BO30</f>
        <v>0</v>
      </c>
      <c r="BP28" s="65">
        <f>+BO28/BO31</f>
        <v>0</v>
      </c>
      <c r="BQ28" s="62"/>
      <c r="BR28" s="64">
        <f>+BR29+BR30</f>
        <v>0</v>
      </c>
      <c r="BS28" s="65">
        <f>+BR28/BR31</f>
        <v>0</v>
      </c>
      <c r="BT28" s="62"/>
      <c r="BU28" s="64">
        <f>+BU29+BU30</f>
        <v>0</v>
      </c>
      <c r="BV28" s="65">
        <f>+BU28/BU31</f>
        <v>0</v>
      </c>
      <c r="BW28" s="62"/>
      <c r="BX28" s="64">
        <f>+BX29+BX30</f>
        <v>0</v>
      </c>
      <c r="BY28" s="65">
        <f>+BX28/BX31</f>
        <v>0</v>
      </c>
      <c r="BZ28" s="62"/>
      <c r="CA28" s="64">
        <f>+CA29+CA30</f>
        <v>0</v>
      </c>
      <c r="CB28" s="65">
        <f>+CA28/CA31</f>
        <v>0</v>
      </c>
      <c r="CC28" s="62"/>
      <c r="CD28" s="64">
        <f>+CD29+CD30</f>
        <v>0</v>
      </c>
      <c r="CE28" s="65">
        <f>+CD28/CD31</f>
        <v>0</v>
      </c>
      <c r="CF28" s="62"/>
      <c r="CG28" s="64">
        <f>+CG29+CG30</f>
        <v>0</v>
      </c>
      <c r="CH28" s="65">
        <f>+CG28/CG31</f>
        <v>0</v>
      </c>
      <c r="CI28" s="62"/>
      <c r="CJ28" s="64">
        <f>+CJ29+CJ30</f>
        <v>0</v>
      </c>
      <c r="CK28" s="65">
        <f>+CJ28/CJ31</f>
        <v>0</v>
      </c>
      <c r="CL28" s="62"/>
      <c r="CM28" s="64">
        <f>+CM29+CM30</f>
        <v>0</v>
      </c>
      <c r="CN28" s="65">
        <f>+CM28/CM31</f>
        <v>0</v>
      </c>
      <c r="CO28" s="62"/>
      <c r="CP28" s="64">
        <f>+CP29+CP30</f>
        <v>0</v>
      </c>
      <c r="CQ28" s="65">
        <f>+CP28/CP31</f>
        <v>0</v>
      </c>
      <c r="CR28" s="62"/>
      <c r="CS28" s="64">
        <f>+CS29+CS30</f>
        <v>0</v>
      </c>
      <c r="CT28" s="65">
        <f>+CS28/CS31</f>
        <v>0</v>
      </c>
      <c r="CU28" s="62"/>
      <c r="CV28" s="64">
        <f>+CV29+CV30</f>
        <v>0</v>
      </c>
      <c r="CW28" s="65">
        <f>+CV28/CV31</f>
        <v>0</v>
      </c>
    </row>
    <row r="29" spans="1:104" s="23" customFormat="1" ht="20.100000000000001" hidden="1" customHeight="1" thickBot="1" x14ac:dyDescent="0.3">
      <c r="B29" s="230" t="s">
        <v>32</v>
      </c>
      <c r="C29" s="229"/>
      <c r="D29" s="229"/>
      <c r="E29" s="229"/>
      <c r="F29" s="61"/>
      <c r="G29" s="64">
        <v>-27.3</v>
      </c>
      <c r="H29" s="65"/>
      <c r="I29" s="62"/>
      <c r="J29" s="64"/>
      <c r="K29" s="65"/>
      <c r="L29" s="62"/>
      <c r="M29" s="64"/>
      <c r="N29" s="65"/>
      <c r="O29" s="62"/>
      <c r="P29" s="64"/>
      <c r="Q29" s="65"/>
      <c r="R29" s="62"/>
      <c r="S29" s="64"/>
      <c r="T29" s="65"/>
      <c r="U29" s="62"/>
      <c r="V29" s="64"/>
      <c r="W29" s="65"/>
      <c r="X29" s="62"/>
      <c r="Y29" s="64"/>
      <c r="Z29" s="65"/>
      <c r="AA29" s="62"/>
      <c r="AB29" s="64"/>
      <c r="AC29" s="65"/>
      <c r="AD29" s="62"/>
      <c r="AE29" s="64"/>
      <c r="AF29" s="65"/>
      <c r="AG29" s="62"/>
      <c r="AH29" s="64"/>
      <c r="AI29" s="65"/>
      <c r="AJ29" s="62"/>
      <c r="AK29" s="64"/>
      <c r="AL29" s="65"/>
      <c r="AM29" s="62"/>
      <c r="AN29" s="64"/>
      <c r="AO29" s="65"/>
      <c r="AP29" s="62"/>
      <c r="AQ29" s="64"/>
      <c r="AR29" s="65"/>
      <c r="AS29" s="62"/>
      <c r="AT29" s="64"/>
      <c r="AU29" s="65"/>
      <c r="AV29" s="62"/>
      <c r="AW29" s="64"/>
      <c r="AX29" s="65"/>
      <c r="AY29" s="62"/>
      <c r="AZ29" s="64"/>
      <c r="BA29" s="65"/>
      <c r="BB29" s="62"/>
      <c r="BC29" s="64"/>
      <c r="BD29" s="65"/>
      <c r="BE29" s="62"/>
      <c r="BF29" s="64"/>
      <c r="BG29" s="65"/>
      <c r="BH29" s="62"/>
      <c r="BI29" s="64"/>
      <c r="BJ29" s="65"/>
      <c r="BK29" s="62"/>
      <c r="BL29" s="64"/>
      <c r="BM29" s="65"/>
      <c r="BN29" s="62"/>
      <c r="BO29" s="64"/>
      <c r="BP29" s="65"/>
      <c r="BQ29" s="62"/>
      <c r="BR29" s="64"/>
      <c r="BS29" s="65"/>
      <c r="BT29" s="62"/>
      <c r="BU29" s="64"/>
      <c r="BV29" s="65"/>
      <c r="BW29" s="62"/>
      <c r="BX29" s="64"/>
      <c r="BY29" s="65"/>
      <c r="BZ29" s="62"/>
      <c r="CA29" s="64"/>
      <c r="CB29" s="65"/>
      <c r="CC29" s="62"/>
      <c r="CD29" s="64"/>
      <c r="CE29" s="65"/>
      <c r="CF29" s="62"/>
      <c r="CG29" s="64"/>
      <c r="CH29" s="65"/>
      <c r="CI29" s="62"/>
      <c r="CJ29" s="64"/>
      <c r="CK29" s="65"/>
      <c r="CL29" s="62"/>
      <c r="CM29" s="64"/>
      <c r="CN29" s="65"/>
      <c r="CO29" s="62"/>
      <c r="CP29" s="64"/>
      <c r="CQ29" s="65"/>
      <c r="CR29" s="62"/>
      <c r="CS29" s="64"/>
      <c r="CT29" s="65"/>
      <c r="CU29" s="62"/>
      <c r="CV29" s="64"/>
      <c r="CW29" s="65"/>
    </row>
    <row r="30" spans="1:104" s="23" customFormat="1" ht="20.100000000000001" customHeight="1" thickBot="1" x14ac:dyDescent="0.3">
      <c r="B30" s="180" t="s">
        <v>53</v>
      </c>
      <c r="C30" s="181"/>
      <c r="D30" s="181"/>
      <c r="E30" s="181"/>
      <c r="F30" s="61"/>
      <c r="G30" s="64"/>
      <c r="H30" s="65"/>
      <c r="I30" s="62"/>
      <c r="J30" s="64"/>
      <c r="K30" s="65"/>
      <c r="L30" s="62"/>
      <c r="M30" s="64"/>
      <c r="N30" s="65"/>
      <c r="O30" s="62"/>
      <c r="P30" s="64"/>
      <c r="Q30" s="65"/>
      <c r="R30" s="62"/>
      <c r="S30" s="64"/>
      <c r="T30" s="65"/>
      <c r="U30" s="62"/>
      <c r="V30" s="64"/>
      <c r="W30" s="65"/>
      <c r="X30" s="62"/>
      <c r="Y30" s="64"/>
      <c r="Z30" s="65"/>
      <c r="AA30" s="62"/>
      <c r="AB30" s="64"/>
      <c r="AC30" s="65"/>
      <c r="AD30" s="62"/>
      <c r="AE30" s="64"/>
      <c r="AF30" s="65"/>
      <c r="AG30" s="62"/>
      <c r="AH30" s="64"/>
      <c r="AI30" s="65"/>
      <c r="AJ30" s="62"/>
      <c r="AK30" s="64"/>
      <c r="AL30" s="65"/>
      <c r="AM30" s="62"/>
      <c r="AN30" s="64"/>
      <c r="AO30" s="65"/>
      <c r="AP30" s="62"/>
      <c r="AQ30" s="64"/>
      <c r="AR30" s="65"/>
      <c r="AS30" s="62"/>
      <c r="AT30" s="64"/>
      <c r="AU30" s="65"/>
      <c r="AV30" s="62"/>
      <c r="AW30" s="64"/>
      <c r="AX30" s="65"/>
      <c r="AY30" s="62"/>
      <c r="AZ30" s="64"/>
      <c r="BA30" s="65"/>
      <c r="BB30" s="62"/>
      <c r="BC30" s="64"/>
      <c r="BD30" s="65"/>
      <c r="BE30" s="62"/>
      <c r="BF30" s="64"/>
      <c r="BG30" s="65"/>
      <c r="BH30" s="62"/>
      <c r="BI30" s="64"/>
      <c r="BJ30" s="65"/>
      <c r="BK30" s="62"/>
      <c r="BL30" s="64"/>
      <c r="BM30" s="65"/>
      <c r="BN30" s="62"/>
      <c r="BO30" s="64"/>
      <c r="BP30" s="65"/>
      <c r="BQ30" s="62"/>
      <c r="BR30" s="64"/>
      <c r="BS30" s="65"/>
      <c r="BT30" s="62"/>
      <c r="BU30" s="64"/>
      <c r="BV30" s="65"/>
      <c r="BW30" s="62"/>
      <c r="BX30" s="64"/>
      <c r="BY30" s="65"/>
      <c r="BZ30" s="62"/>
      <c r="CA30" s="64"/>
      <c r="CB30" s="65"/>
      <c r="CC30" s="62"/>
      <c r="CD30" s="64"/>
      <c r="CE30" s="65"/>
      <c r="CF30" s="62"/>
      <c r="CG30" s="64"/>
      <c r="CH30" s="65"/>
      <c r="CI30" s="62"/>
      <c r="CJ30" s="64"/>
      <c r="CK30" s="65"/>
      <c r="CL30" s="62"/>
      <c r="CM30" s="64"/>
      <c r="CN30" s="65"/>
      <c r="CO30" s="62"/>
      <c r="CP30" s="64"/>
      <c r="CQ30" s="65"/>
      <c r="CR30" s="62"/>
      <c r="CS30" s="64"/>
      <c r="CT30" s="65"/>
      <c r="CU30" s="62"/>
      <c r="CV30" s="64"/>
      <c r="CW30" s="65"/>
    </row>
    <row r="31" spans="1:104" ht="20.100000000000001" customHeight="1" thickBot="1" x14ac:dyDescent="0.3">
      <c r="B31" s="182" t="s">
        <v>7</v>
      </c>
      <c r="C31" s="182"/>
      <c r="D31" s="182"/>
      <c r="E31" s="182"/>
      <c r="F31" s="38"/>
      <c r="G31" s="7">
        <f>+G20+G21+G22+G23+G24+G25+G26+G27+G28</f>
        <v>2807.5262254506715</v>
      </c>
      <c r="H31" s="17">
        <f>+H20+H21+H22+H23+H24+H25+H26+H27+H28</f>
        <v>1.0000000000000002</v>
      </c>
      <c r="I31" s="6"/>
      <c r="J31" s="7">
        <f>+J20+J21+J22+J23+J24+J25+J26+J27+J28</f>
        <v>2542.5547599583047</v>
      </c>
      <c r="K31" s="17">
        <f>+K20+K21+K22+K23+K24+K25+K26+K27+K28</f>
        <v>1</v>
      </c>
      <c r="L31" s="6"/>
      <c r="M31" s="7">
        <f>+M20+M21+M22+M23+M24+M25+M26+M27+M28</f>
        <v>2399.444053665211</v>
      </c>
      <c r="N31" s="17">
        <f>+N20+N21+N22+N23+N24+N25+N26+N27+N28</f>
        <v>1.0000000000000002</v>
      </c>
      <c r="O31" s="6"/>
      <c r="P31" s="7">
        <f>+P20+P21+P22+P23+P24+P25+P26+P27+P28</f>
        <v>2405.5730378200733</v>
      </c>
      <c r="Q31" s="17">
        <f>+Q20+Q21+Q22+Q23+Q24+Q25+Q26+Q27+Q28</f>
        <v>0.99999999999999989</v>
      </c>
      <c r="R31" s="6"/>
      <c r="S31" s="7">
        <f>+S20+S21+S22+S23+S24+S25+S26+S27+S28</f>
        <v>2415.2358234785261</v>
      </c>
      <c r="T31" s="17">
        <f>+T20+T21+T22+T23+T24+T25+T26+T27+T28</f>
        <v>1.0000000000000002</v>
      </c>
      <c r="U31" s="6"/>
      <c r="V31" s="7">
        <f>+V20+V21+V22+V23+V24+V25+V26+V27+V28</f>
        <v>2424.968372516877</v>
      </c>
      <c r="W31" s="17">
        <f>+W20+W21+W22+W23+W24+W25+W26+W27+W28</f>
        <v>0.99999999999999989</v>
      </c>
      <c r="X31" s="6"/>
      <c r="Y31" s="7">
        <f>+Y20+Y21+Y22+Y23+Y24+Y25+Y26+Y27+Y28</f>
        <v>2438.3368686647527</v>
      </c>
      <c r="Z31" s="17">
        <f>+Z20+Z21+Z22+Z23+Z24+Z25+Z26+Z27+Z28</f>
        <v>1.0000000000000002</v>
      </c>
      <c r="AA31" s="6"/>
      <c r="AB31" s="7">
        <f>+AB20+AB21+AB22+AB23+AB24+AB25+AB26+AB27+AB28</f>
        <v>2444.6447790803213</v>
      </c>
      <c r="AC31" s="17">
        <f>+AC20+AC21+AC22+AC23+AC24+AC25+AC26+AC27+AC28</f>
        <v>0.99999999999999978</v>
      </c>
      <c r="AD31" s="6"/>
      <c r="AE31" s="7">
        <f>+AE20+AE21+AE22+AE23+AE24+AE25+AE26+AE27+AE28</f>
        <v>2454.5896548963251</v>
      </c>
      <c r="AF31" s="17">
        <f>+AF20+AF21+AF22+AF23+AF24+AF25+AF26+AF27+AF28</f>
        <v>0.99999999999999989</v>
      </c>
      <c r="AG31" s="6"/>
      <c r="AH31" s="7">
        <f>+AH20+AH21+AH22+AH23+AH24+AH25+AH26+AH27+AH28</f>
        <v>2464.6063307267459</v>
      </c>
      <c r="AI31" s="17">
        <f>+AI20+AI21+AI22+AI23+AI24+AI25+AI26+AI27+AI28</f>
        <v>1</v>
      </c>
      <c r="AJ31" s="6"/>
      <c r="AK31" s="7">
        <f>+AK20+AK21+AK22+AK23+AK24+AK25+AK26+AK27+AK28</f>
        <v>2478.3650995473135</v>
      </c>
      <c r="AL31" s="17">
        <f>+AL20+AL21+AL22+AL23+AL24+AL25+AL26+AL27+AL28</f>
        <v>1</v>
      </c>
      <c r="AM31" s="6"/>
      <c r="AN31" s="7">
        <f>+AN20+AN21+AN22+AN23+AN24+AN25+AN26+AN27+AN28</f>
        <v>2684.8571597004252</v>
      </c>
      <c r="AO31" s="17">
        <f>+AO20+AO21+AO22+AO23+AO24+AO25+AO26+AO27+AO28</f>
        <v>1</v>
      </c>
      <c r="AP31" s="6"/>
      <c r="AQ31" s="7">
        <f>+AQ20+AQ21+AQ22+AQ23+AQ24+AQ25+AQ26+AQ27+AQ28</f>
        <v>2695.0923608620305</v>
      </c>
      <c r="AR31" s="17">
        <f>+AR20+AR21+AR22+AR23+AR24+AR25+AR26+AR27+AR28</f>
        <v>0.99999999999999978</v>
      </c>
      <c r="AS31" s="6"/>
      <c r="AT31" s="7">
        <f>+AT20+AT21+AT22+AT23+AT24+AT25+AT26+AT27+AT28</f>
        <v>2688.2014581289823</v>
      </c>
      <c r="AU31" s="17">
        <f>+AU20+AU21+AU22+AU23+AU24+AU25+AU26+AU27+AU28</f>
        <v>0.99999999999999989</v>
      </c>
      <c r="AV31" s="6"/>
      <c r="AW31" s="7">
        <f>+AW20+AW21+AW22+AW23+AW24+AW25+AW26+AW27+AW28</f>
        <v>2702.3618930323428</v>
      </c>
      <c r="AX31" s="17">
        <f>+AX20+AX21+AX22+AX23+AX24+AX25+AX26+AX27+AX28</f>
        <v>1.0000000000000002</v>
      </c>
      <c r="AY31" s="6"/>
      <c r="AZ31" s="7">
        <f>+AZ20+AZ21+AZ22+AZ23+AZ24+AZ25+AZ26+AZ27+AZ28</f>
        <v>2709.0434788912034</v>
      </c>
      <c r="BA31" s="17">
        <f>+BA20+BA21+BA22+BA23+BA24+BA25+BA26+BA27+BA28</f>
        <v>1</v>
      </c>
      <c r="BB31" s="6"/>
      <c r="BC31" s="7">
        <f>+BC20+BC21+BC22+BC23+BC24+BC25+BC26+BC27+BC28</f>
        <v>2719.5774810001021</v>
      </c>
      <c r="BD31" s="17">
        <f>+BD20+BD21+BD22+BD23+BD24+BD25+BD26+BD27+BD28</f>
        <v>0.99999999999999989</v>
      </c>
      <c r="BE31" s="6"/>
      <c r="BF31" s="7">
        <f>+BF20+BF21+BF22+BF23+BF24+BF25+BF26+BF27+BF28</f>
        <v>2730.1875364974271</v>
      </c>
      <c r="BG31" s="17">
        <f>+BG20+BG21+BG22+BG23+BG24+BG25+BG26+BG27+BG28</f>
        <v>1</v>
      </c>
      <c r="BH31" s="6"/>
      <c r="BI31" s="7">
        <f>+BI20+BI21+BI22+BI23+BI24+BI25+BI26+BI27+BI28</f>
        <v>2744.7613635067569</v>
      </c>
      <c r="BJ31" s="17">
        <f>+BJ20+BJ21+BJ22+BJ23+BJ24+BJ25+BJ26+BJ27+BJ28</f>
        <v>1</v>
      </c>
      <c r="BK31" s="6"/>
      <c r="BL31" s="7">
        <f>+BL20+BL21+BL22+BL23+BL24+BL25+BL26+BL27+BL28</f>
        <v>2751.6380079826904</v>
      </c>
      <c r="BM31" s="17">
        <f>+BM20+BM21+BM22+BM23+BM24+BM25+BM26+BM27+BM28</f>
        <v>1</v>
      </c>
      <c r="BN31" s="6"/>
      <c r="BO31" s="7">
        <f>+BO20+BO21+BO22+BO23+BO24+BO25+BO26+BO27+BO28</f>
        <v>2762.4795340727242</v>
      </c>
      <c r="BP31" s="17">
        <f>+BP20+BP21+BP22+BP23+BP24+BP25+BP26+BP27+BP28</f>
        <v>1</v>
      </c>
      <c r="BQ31" s="6"/>
      <c r="BR31" s="7">
        <f>+BR20+BR21+BR22+BR23+BR24+BR25+BR26+BR27+BR28</f>
        <v>2573.3993338128225</v>
      </c>
      <c r="BS31" s="17">
        <f>+BS20+BS21+BS22+BS23+BS24+BS25+BS26+BS27+BS28</f>
        <v>1</v>
      </c>
      <c r="BT31" s="6"/>
      <c r="BU31" s="7">
        <f>+BU20+BU21+BU22+BU23+BU24+BU25+BU26+BU27+BU28</f>
        <v>2588.3986212744994</v>
      </c>
      <c r="BV31" s="17">
        <f>+BV20+BV21+BV22+BV23+BV24+BV25+BV26+BV27+BV28</f>
        <v>1.0000000000000002</v>
      </c>
      <c r="BW31" s="6"/>
      <c r="BX31" s="7">
        <f>+BX20+BX21+BX22+BX23+BX24+BX25+BX26+BX27+BX28</f>
        <v>2595.4760188036626</v>
      </c>
      <c r="BY31" s="17">
        <f>+BY20+BY21+BY22+BY23+BY24+BY25+BY26+BY27+BY28</f>
        <v>1</v>
      </c>
      <c r="BZ31" s="6"/>
      <c r="CA31" s="7">
        <f>+CA20+CA21+CA22+CA23+CA24+CA25+CA26+CA27+CA28</f>
        <v>2606.6340465642215</v>
      </c>
      <c r="CB31" s="17">
        <f>+CB20+CB21+CB22+CB23+CB24+CB25+CB26+CB27+CB28</f>
        <v>1</v>
      </c>
      <c r="CC31" s="6"/>
      <c r="CD31" s="7">
        <f>+CD20+CD21+CD22+CD23+CD24+CD25+CD26+CD27+CD28</f>
        <v>2617.8726330536065</v>
      </c>
      <c r="CE31" s="17">
        <f>+CE20+CE21+CE22+CE23+CE24+CE25+CE26+CE27+CE28</f>
        <v>1</v>
      </c>
      <c r="CF31" s="6"/>
      <c r="CG31" s="7">
        <f>+CG20+CG21+CG22+CG23+CG24+CG25+CG26+CG27+CG28</f>
        <v>2633.3098016308095</v>
      </c>
      <c r="CH31" s="17">
        <f>+CH20+CH21+CH22+CH23+CH24+CH25+CH26+CH27+CH28</f>
        <v>0.99999999999999989</v>
      </c>
      <c r="CI31" s="6"/>
      <c r="CJ31" s="7">
        <f>+CJ20+CJ21+CJ22+CJ23+CJ24+CJ25+CJ26+CJ27+CJ28</f>
        <v>2640.5938128896587</v>
      </c>
      <c r="CK31" s="17">
        <f>+CK20+CK21+CK22+CK23+CK24+CK25+CK26+CK27+CK28</f>
        <v>1</v>
      </c>
      <c r="CL31" s="6"/>
      <c r="CM31" s="7">
        <f>+CM20+CM21+CM22+CM23+CM24+CM25+CM26+CM27+CM28</f>
        <v>2652.0775820999597</v>
      </c>
      <c r="CN31" s="17">
        <f>+CN20+CN21+CN22+CN23+CN24+CN25+CN26+CN27+CN28</f>
        <v>1</v>
      </c>
      <c r="CO31" s="6"/>
      <c r="CP31" s="7">
        <f>+CP20+CP21+CP22+CP23+CP24+CP25+CP26+CP27+CP28</f>
        <v>2663.6442618272058</v>
      </c>
      <c r="CQ31" s="17">
        <f>+CQ20+CQ21+CQ22+CQ23+CQ24+CQ25+CQ26+CQ27+CQ28</f>
        <v>0.99999999999999989</v>
      </c>
      <c r="CR31" s="6"/>
      <c r="CS31" s="7">
        <f>+CS20+CS21+CS22+CS23+CS24+CS25+CS26+CS27+CS28</f>
        <v>2679.5320947852615</v>
      </c>
      <c r="CT31" s="17">
        <f>+CT20+CT21+CT22+CT23+CT24+CT25+CT26+CT27+CT28</f>
        <v>1</v>
      </c>
      <c r="CU31" s="6"/>
      <c r="CV31" s="7">
        <f>+CV20+CV21+CV22+CV23+CV24+CV25+CV26+CV27+CV28</f>
        <v>2687.0287515436839</v>
      </c>
      <c r="CW31" s="17">
        <f>+CW20+CW21+CW22+CW23+CW24+CW25+CW26+CW27+CW28</f>
        <v>1</v>
      </c>
    </row>
    <row r="32" spans="1:104" ht="9.9499999999999993" customHeight="1" thickBot="1" x14ac:dyDescent="0.3">
      <c r="B32" s="2"/>
      <c r="C32" s="2"/>
      <c r="D32" s="2"/>
      <c r="E32" s="2"/>
      <c r="F32" s="2"/>
      <c r="G32" s="8"/>
      <c r="H32" s="3"/>
      <c r="I32" s="3"/>
      <c r="J32" s="8"/>
      <c r="K32" s="4"/>
      <c r="L32" s="4"/>
      <c r="M32" s="8"/>
      <c r="N32" s="4"/>
      <c r="O32" s="4"/>
      <c r="P32" s="8"/>
      <c r="Q32" s="4"/>
      <c r="R32" s="4"/>
      <c r="S32" s="8"/>
      <c r="T32" s="4"/>
      <c r="U32" s="4"/>
      <c r="V32" s="8"/>
      <c r="W32" s="4"/>
      <c r="X32" s="4"/>
      <c r="Y32" s="8"/>
      <c r="Z32" s="4"/>
      <c r="AA32" s="4"/>
      <c r="AB32" s="8"/>
      <c r="AC32" s="4"/>
      <c r="AD32" s="4"/>
      <c r="AE32" s="8"/>
      <c r="AF32" s="4"/>
      <c r="AG32" s="4"/>
      <c r="AH32" s="8"/>
      <c r="AI32" s="4"/>
      <c r="AJ32" s="4"/>
      <c r="AK32" s="8"/>
      <c r="AL32" s="4"/>
      <c r="AM32" s="4"/>
      <c r="AN32" s="8"/>
      <c r="AO32" s="4"/>
      <c r="AP32" s="4"/>
      <c r="AQ32" s="8"/>
      <c r="AR32" s="4"/>
      <c r="AS32" s="4"/>
      <c r="AT32" s="8"/>
      <c r="AU32" s="4"/>
      <c r="AV32" s="4"/>
      <c r="AW32" s="8"/>
      <c r="AX32" s="4"/>
      <c r="AY32" s="4"/>
      <c r="AZ32" s="8"/>
      <c r="BA32" s="4"/>
      <c r="BB32" s="4"/>
      <c r="BC32" s="8"/>
      <c r="BD32" s="4"/>
      <c r="BE32" s="4"/>
      <c r="BF32" s="8"/>
      <c r="BG32" s="4"/>
      <c r="BH32" s="4"/>
      <c r="BI32" s="8"/>
      <c r="BJ32" s="4"/>
      <c r="BK32" s="4"/>
      <c r="BL32" s="8"/>
      <c r="BM32" s="4"/>
      <c r="BN32" s="4"/>
      <c r="BO32" s="8"/>
      <c r="BP32" s="4"/>
      <c r="BQ32" s="4"/>
      <c r="BR32" s="8"/>
      <c r="BS32" s="4"/>
      <c r="BT32" s="4"/>
      <c r="BU32" s="8"/>
      <c r="BV32" s="4"/>
      <c r="BW32" s="4"/>
      <c r="BX32" s="8"/>
      <c r="BY32" s="4"/>
      <c r="BZ32" s="4"/>
      <c r="CA32" s="8"/>
      <c r="CB32" s="4"/>
      <c r="CC32" s="4"/>
      <c r="CD32" s="8"/>
      <c r="CE32" s="4"/>
      <c r="CF32" s="4"/>
      <c r="CG32" s="8"/>
      <c r="CH32" s="4"/>
      <c r="CI32" s="4"/>
      <c r="CJ32" s="8"/>
      <c r="CK32" s="4"/>
      <c r="CL32" s="4"/>
      <c r="CM32" s="8"/>
      <c r="CN32" s="4"/>
      <c r="CO32" s="4"/>
      <c r="CP32" s="8"/>
      <c r="CQ32" s="4"/>
      <c r="CR32" s="4"/>
      <c r="CS32" s="8"/>
      <c r="CT32" s="4"/>
      <c r="CU32" s="4"/>
      <c r="CV32" s="8"/>
      <c r="CW32" s="4"/>
    </row>
    <row r="33" spans="2:103" ht="20.100000000000001" customHeight="1" thickBot="1" x14ac:dyDescent="0.3">
      <c r="B33" s="178" t="s">
        <v>8</v>
      </c>
      <c r="C33" s="179"/>
      <c r="D33" s="179"/>
      <c r="E33" s="183"/>
      <c r="F33" s="39"/>
      <c r="G33" s="31">
        <f>+(G31*1000)/145620</f>
        <v>19.279812013807661</v>
      </c>
      <c r="H33" s="33"/>
      <c r="I33" s="13"/>
      <c r="J33" s="155">
        <f>+(J31*1000)/(+J9*12)</f>
        <v>17.460202993807886</v>
      </c>
      <c r="K33" s="33"/>
      <c r="L33" s="14"/>
      <c r="M33" s="31">
        <f>+(M31*1000)/(+M9*12)</f>
        <v>16.477434786878252</v>
      </c>
      <c r="N33" s="33"/>
      <c r="O33" s="14"/>
      <c r="P33" s="31">
        <f>+(P31*1000)/(+P9*12)</f>
        <v>16.519523676830609</v>
      </c>
      <c r="Q33" s="33"/>
      <c r="R33" s="14"/>
      <c r="S33" s="31">
        <f>+(S31*1000)/(+S9*12)</f>
        <v>16.585879848087668</v>
      </c>
      <c r="T33" s="33"/>
      <c r="U33" s="14"/>
      <c r="V33" s="31">
        <f>+(V31*1000)/(+V9*12)</f>
        <v>16.652715097629976</v>
      </c>
      <c r="W33" s="33"/>
      <c r="X33" s="14"/>
      <c r="Y33" s="31">
        <f>+(Y31*1000)/(+Y9*12)</f>
        <v>16.744519081614836</v>
      </c>
      <c r="Z33" s="33"/>
      <c r="AA33" s="14"/>
      <c r="AB33" s="31">
        <f>+(AB31*1000)/(+AB9*12)</f>
        <v>16.787836691940125</v>
      </c>
      <c r="AC33" s="33"/>
      <c r="AD33" s="14"/>
      <c r="AE33" s="31">
        <f>+(AE31*1000)/(+AE9*12)</f>
        <v>16.856130029503674</v>
      </c>
      <c r="AF33" s="33"/>
      <c r="AG33" s="14"/>
      <c r="AH33" s="31">
        <f>+(AH31*1000)/(+AH9*12)</f>
        <v>16.924916431305768</v>
      </c>
      <c r="AI33" s="33"/>
      <c r="AJ33" s="14"/>
      <c r="AK33" s="31">
        <f>+(AK31*1000)/(+AK9*12)</f>
        <v>17.019400491328895</v>
      </c>
      <c r="AL33" s="33"/>
      <c r="AM33" s="14"/>
      <c r="AN33" s="31">
        <f>+(AN31*1000)/(+AN9*12)</f>
        <v>18.437420407227204</v>
      </c>
      <c r="AO33" s="33"/>
      <c r="AP33" s="14"/>
      <c r="AQ33" s="31">
        <f>+(AQ31*1000)/(+AQ9*12)</f>
        <v>18.386494479888324</v>
      </c>
      <c r="AR33" s="33"/>
      <c r="AS33" s="14"/>
      <c r="AT33" s="31">
        <f>+(AT31*1000)/(+AT9*12)</f>
        <v>18.22015357278692</v>
      </c>
      <c r="AU33" s="33"/>
      <c r="AV33" s="14"/>
      <c r="AW33" s="31">
        <f>+(AW31*1000)/(+AW9*12)</f>
        <v>18.197723185402982</v>
      </c>
      <c r="AX33" s="33"/>
      <c r="AY33" s="14"/>
      <c r="AZ33" s="31">
        <f>+(AZ31*1000)/(AZ9*12)</f>
        <v>18.125541809789933</v>
      </c>
      <c r="BA33" s="33"/>
      <c r="BB33" s="14"/>
      <c r="BC33" s="31">
        <f>+(BC31*1000)/(BC9*12)</f>
        <v>18.079892840048544</v>
      </c>
      <c r="BD33" s="33"/>
      <c r="BE33" s="14"/>
      <c r="BF33" s="31">
        <f>+(BF31*1000)/(BF9*12)</f>
        <v>18.035325251006917</v>
      </c>
      <c r="BG33" s="33"/>
      <c r="BH33" s="14"/>
      <c r="BI33" s="31">
        <f>+(BI31*1000)/(BI9*12)</f>
        <v>18.017338607763929</v>
      </c>
      <c r="BJ33" s="33"/>
      <c r="BK33" s="14"/>
      <c r="BL33" s="31">
        <f>+(BL31*1000)/(BL9*12)</f>
        <v>17.949367305823159</v>
      </c>
      <c r="BM33" s="33"/>
      <c r="BN33" s="14"/>
      <c r="BO33" s="31">
        <f>+(BO31*1000)/(BO9*12)</f>
        <v>17.90794460049737</v>
      </c>
      <c r="BP33" s="33"/>
      <c r="BQ33" s="14"/>
      <c r="BR33" s="31">
        <f>+(BR31*1000)/(BR9*12)</f>
        <v>16.579044799721832</v>
      </c>
      <c r="BS33" s="33"/>
      <c r="BT33" s="14"/>
      <c r="BU33" s="31">
        <f>+(BU31*1000)/(BU9*12)</f>
        <v>16.675677240526344</v>
      </c>
      <c r="BV33" s="33"/>
      <c r="BW33" s="14"/>
      <c r="BX33" s="31">
        <f>+(BX31*1000)/(BX9*12)</f>
        <v>16.721273152967804</v>
      </c>
      <c r="BY33" s="33"/>
      <c r="BZ33" s="14"/>
      <c r="CA33" s="31">
        <f>+(CA31*1000)/(CA9*12)</f>
        <v>16.793158398171766</v>
      </c>
      <c r="CB33" s="33"/>
      <c r="CC33" s="14"/>
      <c r="CD33" s="31">
        <f>+(CD31*1000)/(+CD9*12)</f>
        <v>16.865562640469054</v>
      </c>
      <c r="CE33" s="33"/>
      <c r="CF33" s="14"/>
      <c r="CG33" s="31">
        <f>+(CG31*1000)/(+CG9*12)</f>
        <v>16.965016116678324</v>
      </c>
      <c r="CH33" s="33"/>
      <c r="CI33" s="14"/>
      <c r="CJ33" s="31">
        <f>+(CJ31*1000)/(+CJ9*12)</f>
        <v>17.011943131617439</v>
      </c>
      <c r="CK33" s="33"/>
      <c r="CL33" s="14"/>
      <c r="CM33" s="31">
        <f>+(CM31*1000)/(+CM9*12)</f>
        <v>17.085926955933253</v>
      </c>
      <c r="CN33" s="33"/>
      <c r="CO33" s="14"/>
      <c r="CP33" s="31">
        <f>+(CP31*1000)/(+CP9*12)</f>
        <v>17.160444928663868</v>
      </c>
      <c r="CQ33" s="33"/>
      <c r="CR33" s="14"/>
      <c r="CS33" s="31">
        <f>+(CS31*1000)/(+CS9*12)</f>
        <v>17.262801796065336</v>
      </c>
      <c r="CT33" s="33"/>
      <c r="CU33" s="14"/>
      <c r="CV33" s="31">
        <f>+(CV31*1000)/(+CV9*12)</f>
        <v>17.311098772991134</v>
      </c>
      <c r="CW33" s="33"/>
    </row>
    <row r="34" spans="2:103" ht="20.100000000000001" hidden="1" customHeight="1" thickBot="1" x14ac:dyDescent="0.3">
      <c r="B34" s="178" t="s">
        <v>9</v>
      </c>
      <c r="C34" s="179"/>
      <c r="D34" s="179"/>
      <c r="E34" s="183"/>
      <c r="F34" s="39"/>
      <c r="G34" s="32">
        <f>+(G31*1000)/75134.52</f>
        <v>37.366662160757421</v>
      </c>
      <c r="H34" s="34"/>
      <c r="I34" s="11"/>
      <c r="J34" s="32">
        <f>+(J31*1000)/J8</f>
        <v>33.840034646635189</v>
      </c>
      <c r="K34" s="34"/>
      <c r="L34" s="12"/>
      <c r="M34" s="32">
        <f>+(M31*1000)/M8</f>
        <v>31.848053272917525</v>
      </c>
      <c r="N34" s="34"/>
      <c r="O34" s="12"/>
      <c r="P34" s="32">
        <f>+(P31*1000)/P8</f>
        <v>32.016881691931658</v>
      </c>
      <c r="Q34" s="34"/>
      <c r="R34" s="12"/>
      <c r="S34" s="32">
        <f>+(S31*1000)/S8</f>
        <v>32.145488165473417</v>
      </c>
      <c r="T34" s="34"/>
      <c r="U34" s="12"/>
      <c r="V34" s="32">
        <f>+(V31*1000)/V8</f>
        <v>32.275023152032873</v>
      </c>
      <c r="W34" s="34"/>
      <c r="X34" s="12"/>
      <c r="Y34" s="32">
        <f>+(Y31*1000)/Y8</f>
        <v>32.364281372567127</v>
      </c>
      <c r="Z34" s="34"/>
      <c r="AA34" s="12"/>
      <c r="AB34" s="32">
        <f>+(AB31*1000)/AB8</f>
        <v>32.536905527317153</v>
      </c>
      <c r="AC34" s="34"/>
      <c r="AD34" s="12"/>
      <c r="AE34" s="32">
        <f>+(AE31*1000)/AE8</f>
        <v>32.669266468945629</v>
      </c>
      <c r="AF34" s="34"/>
      <c r="AG34" s="12"/>
      <c r="AH34" s="32">
        <f>+(AH31*1000)/AH8</f>
        <v>32.802583030100493</v>
      </c>
      <c r="AI34" s="34"/>
      <c r="AJ34" s="12"/>
      <c r="AK34" s="32">
        <f>+(AK31*1000)/AK8</f>
        <v>32.895579957179308</v>
      </c>
      <c r="AL34" s="34"/>
      <c r="AM34" s="12"/>
      <c r="AN34" s="32">
        <f>+(AN31*1000)/AN8</f>
        <v>35.734002954972297</v>
      </c>
      <c r="AO34" s="34"/>
      <c r="AP34" s="12"/>
      <c r="AQ34" s="32">
        <f>+(AQ31*1000)/AQ8</f>
        <v>35.870227970605661</v>
      </c>
      <c r="AR34" s="34"/>
      <c r="AS34" s="12"/>
      <c r="AT34" s="32">
        <f>+(AT31*1000)/AT8</f>
        <v>35.778513766095557</v>
      </c>
      <c r="AU34" s="34"/>
      <c r="AV34" s="12"/>
      <c r="AW34" s="32">
        <f>+(AW31*1000)/AW8</f>
        <v>35.868711087691295</v>
      </c>
      <c r="AX34" s="34"/>
      <c r="AY34" s="12"/>
      <c r="AZ34" s="32">
        <f>+(AZ31*1000)/AZ8</f>
        <v>36.055909838662757</v>
      </c>
      <c r="BA34" s="34"/>
      <c r="BB34" s="12"/>
      <c r="BC34" s="32">
        <f>+(BC31*1000)/BC8</f>
        <v>36.196111733995266</v>
      </c>
      <c r="BD34" s="34"/>
      <c r="BE34" s="12"/>
      <c r="BF34" s="32">
        <f>+(BF31*1000)/BF8</f>
        <v>36.33732585897171</v>
      </c>
      <c r="BG34" s="34"/>
      <c r="BH34" s="12"/>
      <c r="BI34" s="32">
        <f>+(BI31*1000)/BI8</f>
        <v>36.431483365023603</v>
      </c>
      <c r="BJ34" s="34"/>
      <c r="BK34" s="12"/>
      <c r="BL34" s="32">
        <f>+(BL31*1000)/BL8</f>
        <v>36.622820083001663</v>
      </c>
      <c r="BM34" s="34"/>
      <c r="BN34" s="12"/>
      <c r="BO34" s="32">
        <f>+(BO31*1000)/BO8</f>
        <v>36.767114956916259</v>
      </c>
      <c r="BP34" s="34"/>
      <c r="BQ34" s="12"/>
      <c r="BR34" s="32">
        <f>+(BR31*1000)/BR8</f>
        <v>34.250559314318139</v>
      </c>
      <c r="BS34" s="34"/>
      <c r="BT34" s="12"/>
      <c r="BU34" s="32">
        <f>+(BU31*1000)/BU8</f>
        <v>34.35606554608944</v>
      </c>
      <c r="BV34" s="34"/>
      <c r="BW34" s="12"/>
      <c r="BX34" s="32">
        <f>+(BX31*1000)/BX8</f>
        <v>34.544388102880838</v>
      </c>
      <c r="BY34" s="34"/>
      <c r="BZ34" s="12"/>
      <c r="CA34" s="32">
        <f>+(CA31*1000)/CA8</f>
        <v>34.692895443588661</v>
      </c>
      <c r="CB34" s="34"/>
      <c r="CC34" s="12"/>
      <c r="CD34" s="32">
        <f>+(CD31*1000)/CD8</f>
        <v>34.842474977594932</v>
      </c>
      <c r="CE34" s="34"/>
      <c r="CF34" s="12"/>
      <c r="CG34" s="32">
        <f>+(CG31*1000)/CG8</f>
        <v>34.952175991903957</v>
      </c>
      <c r="CH34" s="34"/>
      <c r="CI34" s="12"/>
      <c r="CJ34" s="32">
        <f>+(CJ31*1000)/CJ8</f>
        <v>35.144881645476126</v>
      </c>
      <c r="CK34" s="34"/>
      <c r="CL34" s="12"/>
      <c r="CM34" s="32">
        <f>+(CM31*1000)/CM8</f>
        <v>35.297724429462775</v>
      </c>
      <c r="CN34" s="34"/>
      <c r="CO34" s="12"/>
      <c r="CP34" s="32">
        <f>+(CP31*1000)/CP8</f>
        <v>35.451670707781268</v>
      </c>
      <c r="CQ34" s="34"/>
      <c r="CR34" s="12"/>
      <c r="CS34" s="32">
        <f>+(CS31*1000)/CS8</f>
        <v>35.565688964848981</v>
      </c>
      <c r="CT34" s="34"/>
      <c r="CU34" s="12"/>
      <c r="CV34" s="32">
        <f>+(CV31*1000)/CV8</f>
        <v>35.762905672967413</v>
      </c>
      <c r="CW34" s="34"/>
    </row>
    <row r="35" spans="2:103" ht="9.9499999999999993" customHeight="1" x14ac:dyDescent="0.25">
      <c r="B35" s="184"/>
      <c r="C35" s="184"/>
      <c r="D35" s="1"/>
      <c r="E35" s="1"/>
      <c r="F35" s="1"/>
      <c r="G35" s="1"/>
    </row>
    <row r="36" spans="2:103" x14ac:dyDescent="0.25">
      <c r="B36" s="177" t="s">
        <v>60</v>
      </c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</row>
    <row r="37" spans="2:103" x14ac:dyDescent="0.25">
      <c r="B37" s="177" t="s">
        <v>68</v>
      </c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</row>
    <row r="38" spans="2:103" ht="16.5" hidden="1" thickBot="1" x14ac:dyDescent="0.3">
      <c r="G38" s="4"/>
      <c r="H38" s="4"/>
      <c r="J38" s="5" t="s">
        <v>10</v>
      </c>
      <c r="K38" s="15"/>
      <c r="L38" s="15"/>
      <c r="M38" s="5" t="s">
        <v>10</v>
      </c>
      <c r="N38" s="15"/>
      <c r="O38" s="15"/>
      <c r="P38" s="5" t="s">
        <v>10</v>
      </c>
      <c r="R38" s="15"/>
      <c r="S38" s="5" t="s">
        <v>10</v>
      </c>
      <c r="U38" s="15"/>
      <c r="V38" s="5" t="s">
        <v>10</v>
      </c>
      <c r="X38" s="15"/>
      <c r="Y38" s="5" t="s">
        <v>10</v>
      </c>
      <c r="Z38" s="18"/>
      <c r="AA38" s="15"/>
      <c r="AB38" s="5" t="s">
        <v>10</v>
      </c>
      <c r="AC38" s="18"/>
      <c r="AD38" s="15"/>
      <c r="AE38" s="5" t="s">
        <v>10</v>
      </c>
      <c r="AF38" s="18"/>
      <c r="AG38" s="15"/>
      <c r="AH38" s="5" t="s">
        <v>10</v>
      </c>
      <c r="AI38" s="18"/>
      <c r="AJ38" s="15"/>
      <c r="AK38" s="5" t="s">
        <v>10</v>
      </c>
      <c r="AL38" s="18"/>
      <c r="AM38" s="15"/>
      <c r="AN38" s="5" t="s">
        <v>10</v>
      </c>
      <c r="AO38" s="18"/>
      <c r="AP38" s="15"/>
      <c r="AQ38" s="5" t="s">
        <v>10</v>
      </c>
      <c r="AR38" s="18"/>
      <c r="AS38" s="15"/>
      <c r="AT38" s="5" t="s">
        <v>10</v>
      </c>
      <c r="AU38" s="18"/>
      <c r="AV38" s="15"/>
      <c r="AW38" s="5" t="s">
        <v>10</v>
      </c>
      <c r="AX38" s="18"/>
      <c r="AY38" s="15"/>
      <c r="AZ38" s="5" t="s">
        <v>10</v>
      </c>
      <c r="BA38" s="18"/>
      <c r="BB38" s="15"/>
      <c r="BC38" s="5" t="s">
        <v>10</v>
      </c>
      <c r="BD38" s="18"/>
      <c r="BE38" s="15"/>
      <c r="BF38" s="5" t="s">
        <v>10</v>
      </c>
      <c r="BG38" s="18"/>
      <c r="BH38" s="15"/>
      <c r="BI38" s="5" t="s">
        <v>10</v>
      </c>
      <c r="BJ38" s="18"/>
      <c r="BK38" s="15"/>
      <c r="BL38" s="5" t="s">
        <v>10</v>
      </c>
      <c r="BM38" s="18"/>
      <c r="BN38" s="15"/>
      <c r="BO38" s="5" t="s">
        <v>10</v>
      </c>
      <c r="BP38" s="18"/>
      <c r="BQ38" s="15"/>
      <c r="BR38" s="5" t="s">
        <v>10</v>
      </c>
      <c r="BS38" s="18"/>
      <c r="BT38" s="15"/>
      <c r="BU38" s="5" t="s">
        <v>10</v>
      </c>
      <c r="BV38" s="18"/>
      <c r="BW38" s="15"/>
      <c r="BX38" s="5" t="s">
        <v>10</v>
      </c>
      <c r="BY38" s="18"/>
      <c r="BZ38" s="15"/>
      <c r="CA38" s="5" t="s">
        <v>10</v>
      </c>
      <c r="CB38" s="18"/>
      <c r="CC38" s="15"/>
      <c r="CD38" s="5" t="s">
        <v>10</v>
      </c>
      <c r="CE38" s="18"/>
      <c r="CF38" s="15"/>
      <c r="CG38" s="5" t="s">
        <v>10</v>
      </c>
      <c r="CH38" s="18"/>
      <c r="CI38" s="15"/>
      <c r="CJ38" s="5" t="s">
        <v>10</v>
      </c>
      <c r="CK38" s="18"/>
      <c r="CL38" s="15"/>
      <c r="CM38" s="5" t="s">
        <v>10</v>
      </c>
      <c r="CN38" s="18"/>
      <c r="CO38" s="15"/>
      <c r="CP38" s="5" t="s">
        <v>10</v>
      </c>
      <c r="CQ38" s="18"/>
      <c r="CR38" s="15"/>
      <c r="CS38" s="5" t="s">
        <v>10</v>
      </c>
      <c r="CT38" s="18"/>
      <c r="CU38" s="15"/>
      <c r="CV38" s="5" t="s">
        <v>10</v>
      </c>
      <c r="CW38" s="18"/>
    </row>
    <row r="39" spans="2:103" ht="16.5" hidden="1" thickBot="1" x14ac:dyDescent="0.3">
      <c r="G39" s="4"/>
      <c r="H39" s="4"/>
      <c r="J39" s="21">
        <v>15.3</v>
      </c>
      <c r="K39" s="15"/>
      <c r="L39" s="15"/>
      <c r="M39" s="21">
        <v>15.3</v>
      </c>
      <c r="N39" s="15"/>
      <c r="O39" s="15"/>
      <c r="P39" s="21">
        <v>15.3</v>
      </c>
      <c r="R39" s="15"/>
      <c r="S39" s="21">
        <v>15.3</v>
      </c>
      <c r="U39" s="15"/>
      <c r="V39" s="21">
        <v>15.3</v>
      </c>
      <c r="X39" s="15"/>
      <c r="Y39" s="21">
        <v>15.3</v>
      </c>
      <c r="Z39" s="18"/>
      <c r="AA39" s="15"/>
      <c r="AB39" s="21">
        <v>15.3</v>
      </c>
      <c r="AC39" s="18"/>
      <c r="AD39" s="15"/>
      <c r="AE39" s="21">
        <v>15.3</v>
      </c>
      <c r="AF39" s="18"/>
      <c r="AG39" s="15"/>
      <c r="AH39" s="21">
        <v>15.3</v>
      </c>
      <c r="AI39" s="18"/>
      <c r="AJ39" s="15"/>
      <c r="AK39" s="21">
        <v>15.3</v>
      </c>
      <c r="AL39" s="18"/>
      <c r="AM39" s="15"/>
      <c r="AN39" s="21">
        <v>15.3</v>
      </c>
      <c r="AO39" s="18"/>
      <c r="AP39" s="15"/>
      <c r="AQ39" s="21">
        <v>15.3</v>
      </c>
      <c r="AR39" s="18"/>
      <c r="AS39" s="15"/>
      <c r="AT39" s="21">
        <v>15.3</v>
      </c>
      <c r="AU39" s="18"/>
      <c r="AV39" s="15"/>
      <c r="AW39" s="21">
        <v>15.3</v>
      </c>
      <c r="AX39" s="18"/>
      <c r="AY39" s="15"/>
      <c r="AZ39" s="21">
        <v>15.3</v>
      </c>
      <c r="BA39" s="18"/>
      <c r="BB39" s="15"/>
      <c r="BC39" s="21">
        <v>15.3</v>
      </c>
      <c r="BD39" s="18"/>
      <c r="BE39" s="15"/>
      <c r="BF39" s="21">
        <v>15.3</v>
      </c>
      <c r="BG39" s="18"/>
      <c r="BH39" s="15"/>
      <c r="BI39" s="21">
        <v>15.3</v>
      </c>
      <c r="BJ39" s="18"/>
      <c r="BK39" s="15"/>
      <c r="BL39" s="21">
        <v>15.3</v>
      </c>
      <c r="BM39" s="18"/>
      <c r="BN39" s="15"/>
      <c r="BO39" s="21">
        <v>15.3</v>
      </c>
      <c r="BP39" s="18"/>
      <c r="BQ39" s="15"/>
      <c r="BR39" s="21">
        <v>15.3</v>
      </c>
      <c r="BS39" s="18"/>
      <c r="BT39" s="15"/>
      <c r="BU39" s="21">
        <v>15.3</v>
      </c>
      <c r="BV39" s="18"/>
      <c r="BW39" s="15"/>
      <c r="BX39" s="21">
        <v>15.3</v>
      </c>
      <c r="BY39" s="18"/>
      <c r="BZ39" s="15"/>
      <c r="CA39" s="21">
        <v>15.3</v>
      </c>
      <c r="CB39" s="18"/>
      <c r="CC39" s="15"/>
      <c r="CD39" s="21">
        <v>15.3</v>
      </c>
      <c r="CE39" s="18"/>
      <c r="CF39" s="15"/>
      <c r="CG39" s="21">
        <v>15.3</v>
      </c>
      <c r="CH39" s="18"/>
      <c r="CI39" s="15"/>
      <c r="CJ39" s="21">
        <v>15.3</v>
      </c>
      <c r="CK39" s="18"/>
      <c r="CL39" s="15"/>
      <c r="CM39" s="21">
        <v>15.3</v>
      </c>
      <c r="CN39" s="18"/>
      <c r="CO39" s="15"/>
      <c r="CP39" s="21">
        <v>15.3</v>
      </c>
      <c r="CQ39" s="18"/>
      <c r="CR39" s="15"/>
      <c r="CS39" s="21">
        <v>15.3</v>
      </c>
      <c r="CT39" s="18"/>
      <c r="CU39" s="15"/>
      <c r="CV39" s="21">
        <v>15.3</v>
      </c>
      <c r="CW39" s="18"/>
    </row>
    <row r="40" spans="2:103" hidden="1" x14ac:dyDescent="0.25">
      <c r="G40" s="4"/>
      <c r="H40" s="4"/>
      <c r="J40" s="24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</row>
    <row r="41" spans="2:103" ht="15.75" hidden="1" thickBot="1" x14ac:dyDescent="0.3">
      <c r="B41" s="178" t="s">
        <v>16</v>
      </c>
      <c r="C41" s="179"/>
      <c r="D41" s="179"/>
      <c r="E41" s="179"/>
      <c r="F41" s="26"/>
      <c r="G41" s="30">
        <v>272</v>
      </c>
      <c r="H41" s="35"/>
      <c r="I41" s="11"/>
      <c r="J41" s="30">
        <f>+J10*300*J39*J6/1000000</f>
        <v>147.31271140687505</v>
      </c>
      <c r="K41" s="35"/>
      <c r="L41" s="12"/>
      <c r="M41" s="30">
        <f>+M10*300*M39*M6/1000000</f>
        <v>148.37627972069043</v>
      </c>
      <c r="N41" s="35"/>
      <c r="O41" s="12"/>
      <c r="P41" s="30">
        <f>+P10*300*P39*P6/1000000</f>
        <v>149.44752678501789</v>
      </c>
      <c r="Q41" s="35"/>
      <c r="R41" s="12"/>
      <c r="S41" s="30">
        <f>+S10*300*S39*S6/1000000</f>
        <v>150.52650803890035</v>
      </c>
      <c r="T41" s="35"/>
      <c r="U41" s="12"/>
      <c r="V41" s="30">
        <f>+V10*300*V39*V6/1000000</f>
        <v>151.61327932163962</v>
      </c>
      <c r="W41" s="35"/>
      <c r="X41" s="12"/>
      <c r="Y41" s="30">
        <f>+Y10*300*Y39*Y6/1000000</f>
        <v>152.707896875686</v>
      </c>
      <c r="Z41" s="35"/>
      <c r="AA41" s="12"/>
      <c r="AB41" s="30">
        <f>+AB10*300*AB39*AB6/1000000</f>
        <v>153.81041734954908</v>
      </c>
      <c r="AC41" s="35"/>
      <c r="AD41" s="12"/>
      <c r="AE41" s="30">
        <f>+AE10*300*AE39*AE6/1000000</f>
        <v>154.92089780072936</v>
      </c>
      <c r="AF41" s="35"/>
      <c r="AG41" s="12"/>
      <c r="AH41" s="30">
        <f>+AH10*300*AH39*AH6/1000000</f>
        <v>156.03939569867111</v>
      </c>
      <c r="AI41" s="35"/>
      <c r="AJ41" s="12"/>
      <c r="AK41" s="30">
        <f>+AK10*300*AK39*AK6/1000000</f>
        <v>157.16596892773637</v>
      </c>
      <c r="AL41" s="35"/>
      <c r="AM41" s="12"/>
      <c r="AN41" s="30">
        <f>+AN10*300*AN39*AN6/1000000</f>
        <v>158.30067579020087</v>
      </c>
      <c r="AO41" s="35"/>
      <c r="AP41" s="12"/>
      <c r="AQ41" s="30">
        <f>+AQ10*300*AQ39*AQ6/1000000</f>
        <v>159.44357500927097</v>
      </c>
      <c r="AR41" s="35"/>
      <c r="AS41" s="12"/>
      <c r="AT41" s="30">
        <f>+AT10*300*AT39*AT6/1000000</f>
        <v>160.59472573212292</v>
      </c>
      <c r="AU41" s="35"/>
      <c r="AV41" s="12"/>
      <c r="AW41" s="30">
        <f>+AW10*300*AW39*AW6/1000000</f>
        <v>161.75418753296373</v>
      </c>
      <c r="AX41" s="35"/>
      <c r="AY41" s="12"/>
      <c r="AZ41" s="30">
        <f>+AZ10*300*AZ39*AZ6/1000000</f>
        <v>162.92202041611424</v>
      </c>
      <c r="BA41" s="35"/>
      <c r="BB41" s="12"/>
      <c r="BC41" s="30">
        <f>+BC10*300*BC39*BC6/1000000</f>
        <v>164.09828481911453</v>
      </c>
      <c r="BD41" s="35"/>
      <c r="BE41" s="12"/>
      <c r="BF41" s="30">
        <f>+BF10*300*BF39*BF6/1000000</f>
        <v>165.28304161585157</v>
      </c>
      <c r="BG41" s="35"/>
      <c r="BH41" s="12"/>
      <c r="BI41" s="30">
        <f>+BI10*300*BI39*BI6/1000000</f>
        <v>166.47635211970973</v>
      </c>
      <c r="BJ41" s="35"/>
      <c r="BK41" s="12"/>
      <c r="BL41" s="30">
        <f>+BL10*300*BL39*BL6/1000000</f>
        <v>167.67827808674363</v>
      </c>
      <c r="BM41" s="35"/>
      <c r="BN41" s="12"/>
      <c r="BO41" s="30">
        <f>+BO10*300*BO39*BO6/1000000</f>
        <v>168.8888817188743</v>
      </c>
      <c r="BP41" s="35"/>
      <c r="BQ41" s="12"/>
      <c r="BR41" s="30">
        <f>+BR10*300*BR39*BR6/1000000</f>
        <v>170.10822566710826</v>
      </c>
      <c r="BS41" s="35"/>
      <c r="BT41" s="12"/>
      <c r="BU41" s="30">
        <f>+BU10*300*BU39*BU6/1000000</f>
        <v>171.33637303477965</v>
      </c>
      <c r="BV41" s="35"/>
      <c r="BW41" s="12"/>
      <c r="BX41" s="30">
        <f>+BX10*300*BX39*BX6/1000000</f>
        <v>172.5733873808162</v>
      </c>
      <c r="BY41" s="35"/>
      <c r="BZ41" s="12"/>
      <c r="CA41" s="30">
        <f>+CA10*300*CA39*CA6/1000000</f>
        <v>173.81933272302823</v>
      </c>
      <c r="CB41" s="35"/>
      <c r="CC41" s="12"/>
      <c r="CD41" s="30">
        <f>+CD10*300*CD39*CD6/1000000</f>
        <v>175.07427354142195</v>
      </c>
      <c r="CE41" s="35"/>
      <c r="CF41" s="12"/>
      <c r="CG41" s="30">
        <f>+CG10*300*CG39*CG6/1000000</f>
        <v>176.33827478153634</v>
      </c>
      <c r="CH41" s="35"/>
      <c r="CI41" s="12"/>
      <c r="CJ41" s="30">
        <f>+CJ10*300*CJ39*CJ6/1000000</f>
        <v>177.61140185780408</v>
      </c>
      <c r="CK41" s="35"/>
      <c r="CL41" s="12"/>
      <c r="CM41" s="30">
        <f>+CM10*300*CM39*CM6/1000000</f>
        <v>178.89372065693709</v>
      </c>
      <c r="CN41" s="35"/>
      <c r="CO41" s="12"/>
      <c r="CP41" s="30">
        <f>+CP10*300*CP39*CP6/1000000</f>
        <v>180.18529754133607</v>
      </c>
      <c r="CQ41" s="35"/>
      <c r="CR41" s="12"/>
      <c r="CS41" s="30">
        <f>+CS10*300*CS39*CS6/1000000</f>
        <v>181.48619935252501</v>
      </c>
      <c r="CT41" s="35"/>
      <c r="CU41" s="12"/>
      <c r="CV41" s="30">
        <f>+CV10*300*CV39*CV6/1000000</f>
        <v>182.79649341461038</v>
      </c>
      <c r="CW41" s="35"/>
    </row>
    <row r="42" spans="2:103" ht="15.95" customHeight="1" x14ac:dyDescent="0.25"/>
    <row r="43" spans="2:103" ht="15.95" customHeight="1" x14ac:dyDescent="0.25"/>
    <row r="44" spans="2:103" x14ac:dyDescent="0.25">
      <c r="G44" s="58">
        <v>1</v>
      </c>
      <c r="H44" s="58"/>
      <c r="I44" s="58"/>
      <c r="J44" s="58">
        <v>2</v>
      </c>
      <c r="K44" s="58"/>
      <c r="L44" s="58"/>
      <c r="M44" s="58">
        <v>3</v>
      </c>
      <c r="N44" s="58"/>
      <c r="O44" s="58"/>
      <c r="P44" s="58">
        <v>4</v>
      </c>
      <c r="Q44" s="58"/>
      <c r="R44" s="58"/>
      <c r="S44" s="58">
        <v>5</v>
      </c>
      <c r="T44" s="58"/>
      <c r="U44" s="58"/>
      <c r="V44" s="58">
        <v>6</v>
      </c>
      <c r="W44" s="58"/>
      <c r="X44" s="58"/>
      <c r="Y44" s="58">
        <v>7</v>
      </c>
      <c r="Z44" s="58"/>
      <c r="AA44" s="58"/>
      <c r="AB44" s="58">
        <v>8</v>
      </c>
      <c r="AC44" s="58"/>
      <c r="AD44" s="58"/>
      <c r="AE44" s="58">
        <v>9</v>
      </c>
      <c r="AF44" s="58"/>
      <c r="AG44" s="58"/>
      <c r="AH44" s="58">
        <v>10</v>
      </c>
      <c r="AI44" s="58"/>
      <c r="AJ44" s="58"/>
      <c r="AK44" s="58">
        <v>11</v>
      </c>
      <c r="AL44" s="58"/>
      <c r="AM44" s="58"/>
      <c r="AN44" s="58">
        <v>12</v>
      </c>
      <c r="AO44" s="58"/>
      <c r="AP44" s="58"/>
      <c r="AQ44" s="58">
        <v>13</v>
      </c>
      <c r="AR44" s="58"/>
      <c r="AS44" s="58"/>
      <c r="AT44" s="58">
        <v>14</v>
      </c>
      <c r="AU44" s="58"/>
      <c r="AV44" s="58"/>
      <c r="AW44" s="58">
        <v>15</v>
      </c>
      <c r="AX44" s="58"/>
      <c r="AY44" s="58"/>
      <c r="AZ44" s="58">
        <v>16</v>
      </c>
      <c r="BA44" s="58"/>
      <c r="BB44" s="58"/>
      <c r="BC44" s="58">
        <v>17</v>
      </c>
      <c r="BD44" s="58"/>
      <c r="BE44" s="58"/>
      <c r="BF44" s="58">
        <v>18</v>
      </c>
      <c r="BG44" s="58"/>
      <c r="BH44" s="58"/>
      <c r="BI44" s="58">
        <v>19</v>
      </c>
      <c r="BJ44" s="58"/>
      <c r="BK44" s="58"/>
      <c r="BL44" s="58">
        <v>20</v>
      </c>
      <c r="BM44" s="58"/>
      <c r="BN44" s="58"/>
      <c r="BO44" s="58">
        <v>21</v>
      </c>
      <c r="BP44" s="58"/>
      <c r="BQ44" s="58"/>
      <c r="BR44" s="58">
        <v>22</v>
      </c>
      <c r="BS44" s="58"/>
      <c r="BT44" s="58"/>
      <c r="BU44" s="58">
        <v>23</v>
      </c>
      <c r="BV44" s="58"/>
      <c r="BW44" s="58"/>
      <c r="BX44" s="58">
        <v>24</v>
      </c>
      <c r="BY44" s="58"/>
      <c r="BZ44" s="58"/>
      <c r="CA44" s="58">
        <v>25</v>
      </c>
      <c r="CB44" s="58"/>
      <c r="CC44" s="58"/>
      <c r="CD44" s="58">
        <v>26</v>
      </c>
      <c r="CE44" s="58"/>
      <c r="CF44" s="58"/>
      <c r="CG44" s="58">
        <v>27</v>
      </c>
      <c r="CH44" s="58"/>
      <c r="CI44" s="58"/>
      <c r="CJ44" s="58">
        <v>28</v>
      </c>
      <c r="CK44" s="58"/>
      <c r="CL44" s="58"/>
      <c r="CM44" s="58">
        <v>29</v>
      </c>
      <c r="CN44" s="58"/>
      <c r="CO44" s="58"/>
      <c r="CP44" s="58">
        <v>30</v>
      </c>
      <c r="CQ44" s="58"/>
      <c r="CR44" s="58"/>
      <c r="CS44" s="58">
        <v>31</v>
      </c>
      <c r="CT44" s="58"/>
      <c r="CU44" s="58"/>
      <c r="CV44" s="58">
        <v>32</v>
      </c>
      <c r="CY44">
        <f>+SUM(G44:CV44)</f>
        <v>528</v>
      </c>
    </row>
    <row r="47" spans="2:103" x14ac:dyDescent="0.25">
      <c r="G47" s="158">
        <f>22.6*145620/1000</f>
        <v>3291.0120000000002</v>
      </c>
    </row>
    <row r="48" spans="2:103" x14ac:dyDescent="0.25">
      <c r="G48" s="149">
        <f>+G47*7.5%</f>
        <v>246.82589999999999</v>
      </c>
      <c r="J48" s="159">
        <f>+G48/2</f>
        <v>123.41295</v>
      </c>
    </row>
  </sheetData>
  <mergeCells count="26">
    <mergeCell ref="B37:AN37"/>
    <mergeCell ref="B41:E41"/>
    <mergeCell ref="B30:E30"/>
    <mergeCell ref="B31:E31"/>
    <mergeCell ref="B33:E33"/>
    <mergeCell ref="B34:E34"/>
    <mergeCell ref="B35:C35"/>
    <mergeCell ref="B36:AN36"/>
    <mergeCell ref="B29:E29"/>
    <mergeCell ref="B10:E10"/>
    <mergeCell ref="B18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9:E9"/>
    <mergeCell ref="B1:AN1"/>
    <mergeCell ref="B2:AN2"/>
    <mergeCell ref="B6:E6"/>
    <mergeCell ref="B7:E7"/>
    <mergeCell ref="B8:E8"/>
  </mergeCells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E043DE21847F4182101E44F3823FA4" ma:contentTypeVersion="4" ma:contentTypeDescription="Crear nuevo documento." ma:contentTypeScope="" ma:versionID="366014eef5847369577fbf436b114daf">
  <xsd:schema xmlns:xsd="http://www.w3.org/2001/XMLSchema" xmlns:xs="http://www.w3.org/2001/XMLSchema" xmlns:p="http://schemas.microsoft.com/office/2006/metadata/properties" xmlns:ns2="9484abce-aa37-4728-9b80-bd9f8ce46da6" targetNamespace="http://schemas.microsoft.com/office/2006/metadata/properties" ma:root="true" ma:fieldsID="217bf437c4ab34d4682b1520f878d5ed" ns2:_="">
    <xsd:import namespace="9484abce-aa37-4728-9b80-bd9f8ce46d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4abce-aa37-4728-9b80-bd9f8ce46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46BAA-D30F-4234-8F0F-07571E90C6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7236AE-F372-4B18-AF03-B94AD2F612A6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84FE9E-4830-40E9-A793-23F73ED294D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484abce-aa37-4728-9b80-bd9f8ce46da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Anexo c</vt:lpstr>
      <vt:lpstr>Nuevas Inst.</vt:lpstr>
      <vt:lpstr>Costos y Préstamos</vt:lpstr>
      <vt:lpstr>Increm. Producción</vt:lpstr>
      <vt:lpstr>Esc. 1 - Préstamos</vt:lpstr>
      <vt:lpstr>Esc. 2 - F. Propios</vt:lpstr>
      <vt:lpstr>Esc. 3 - F. Acumulable</vt:lpstr>
      <vt:lpstr>Esc. 4 - F. Multiplicador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hricher</dc:creator>
  <cp:keywords/>
  <dc:description/>
  <cp:lastModifiedBy>Dr. José Bogarín Geymayr</cp:lastModifiedBy>
  <cp:revision/>
  <cp:lastPrinted>2025-02-24T17:14:32Z</cp:lastPrinted>
  <dcterms:created xsi:type="dcterms:W3CDTF">2018-08-14T14:11:15Z</dcterms:created>
  <dcterms:modified xsi:type="dcterms:W3CDTF">2026-07-06T17:58:45Z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0x0101003FE043DE21847F4182101E44F3823FA4</vt:lpwstr>
  </property>
</Properties>
</file>