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ropias_banesco" sheetId="1" r:id="rId1"/>
    <sheet name="otros_bancos" sheetId="2" r:id="rId2"/>
  </sheets>
  <calcPr calcId="125725"/>
</workbook>
</file>

<file path=xl/calcChain.xml><?xml version="1.0" encoding="utf-8"?>
<calcChain xmlns="http://schemas.openxmlformats.org/spreadsheetml/2006/main">
  <c r="O22" i="2"/>
  <c r="O20"/>
  <c r="O18"/>
  <c r="F3"/>
  <c r="D3"/>
  <c r="O24" l="1"/>
  <c r="G26" s="1"/>
  <c r="E3"/>
  <c r="D4" s="1"/>
  <c r="F26" i="1"/>
  <c r="F14"/>
  <c r="K26"/>
  <c r="J26"/>
  <c r="I26"/>
  <c r="H26"/>
  <c r="K14"/>
  <c r="J14"/>
  <c r="I14"/>
  <c r="H14"/>
  <c r="O24"/>
  <c r="G14" s="1"/>
  <c r="O22"/>
  <c r="O20"/>
  <c r="O18"/>
  <c r="G14" i="2" l="1"/>
  <c r="H14" s="1"/>
  <c r="H26"/>
  <c r="I26"/>
  <c r="J26"/>
  <c r="K26"/>
  <c r="F4"/>
  <c r="F5"/>
  <c r="E4"/>
  <c r="D5" s="1"/>
  <c r="G26" i="1"/>
  <c r="K14" i="2" l="1"/>
  <c r="I14"/>
  <c r="J14"/>
  <c r="E5"/>
  <c r="D6" s="1"/>
  <c r="F6" l="1"/>
  <c r="E6"/>
  <c r="F7" s="1"/>
  <c r="D7" l="1"/>
  <c r="E7" s="1"/>
  <c r="F8" s="1"/>
  <c r="D8" l="1"/>
  <c r="F9" l="1"/>
  <c r="E8"/>
  <c r="D9" s="1"/>
  <c r="E9" s="1"/>
  <c r="D10" s="1"/>
  <c r="F10" l="1"/>
  <c r="E10"/>
  <c r="F11" s="1"/>
  <c r="D11" l="1"/>
  <c r="E11" s="1"/>
  <c r="C14" i="1"/>
  <c r="F3"/>
  <c r="F4"/>
  <c r="F5"/>
  <c r="F6"/>
  <c r="F7"/>
  <c r="F8"/>
  <c r="F9"/>
  <c r="F10"/>
  <c r="F11"/>
  <c r="F12"/>
  <c r="F13"/>
  <c r="E4"/>
  <c r="D4"/>
  <c r="E3"/>
  <c r="D3"/>
  <c r="D12" i="2" l="1"/>
  <c r="E12" s="1"/>
  <c r="D13" s="1"/>
  <c r="F12"/>
  <c r="D5" i="1"/>
  <c r="E5" s="1"/>
  <c r="F13" i="2" l="1"/>
  <c r="E13"/>
  <c r="F14" s="1"/>
  <c r="C14" s="1"/>
  <c r="D14" s="1"/>
  <c r="D6" i="1"/>
  <c r="E6" s="1"/>
  <c r="E14" i="2" l="1"/>
  <c r="F15" s="1"/>
  <c r="C15" s="1"/>
  <c r="D15" s="1"/>
  <c r="D7" i="1"/>
  <c r="E7" s="1"/>
  <c r="E15" i="2" l="1"/>
  <c r="F16" s="1"/>
  <c r="C16" s="1"/>
  <c r="D16" s="1"/>
  <c r="D8" i="1"/>
  <c r="E8" s="1"/>
  <c r="E16" i="2" l="1"/>
  <c r="F17" s="1"/>
  <c r="C17" s="1"/>
  <c r="D17" s="1"/>
  <c r="D9" i="1"/>
  <c r="E9" s="1"/>
  <c r="E17" i="2" l="1"/>
  <c r="F18" s="1"/>
  <c r="C18" s="1"/>
  <c r="D18" s="1"/>
  <c r="D10" i="1"/>
  <c r="E10" s="1"/>
  <c r="E18" i="2" l="1"/>
  <c r="F19" s="1"/>
  <c r="C19" s="1"/>
  <c r="D19" s="1"/>
  <c r="D11" i="1"/>
  <c r="E11" s="1"/>
  <c r="E19" i="2" l="1"/>
  <c r="F20" s="1"/>
  <c r="C20" s="1"/>
  <c r="D20" s="1"/>
  <c r="D12" i="1"/>
  <c r="E12" s="1"/>
  <c r="E20" i="2" l="1"/>
  <c r="F21" s="1"/>
  <c r="C21" s="1"/>
  <c r="D21" s="1"/>
  <c r="D13" i="1"/>
  <c r="E13" s="1"/>
  <c r="E21" i="2" l="1"/>
  <c r="F22" s="1"/>
  <c r="C22" s="1"/>
  <c r="D22" s="1"/>
  <c r="D14" i="1"/>
  <c r="E22" i="2" l="1"/>
  <c r="F23" s="1"/>
  <c r="C23" s="1"/>
  <c r="D23" s="1"/>
  <c r="E14" i="1"/>
  <c r="E23" i="2" l="1"/>
  <c r="F24" s="1"/>
  <c r="C24" s="1"/>
  <c r="D24" s="1"/>
  <c r="D15" i="1"/>
  <c r="E15" s="1"/>
  <c r="F16" s="1"/>
  <c r="C16" s="1"/>
  <c r="F15"/>
  <c r="C15" s="1"/>
  <c r="E24" i="2" l="1"/>
  <c r="F25" s="1"/>
  <c r="C25" s="1"/>
  <c r="D25" s="1"/>
  <c r="D16" i="1"/>
  <c r="E25" i="2" l="1"/>
  <c r="F26" s="1"/>
  <c r="C26" s="1"/>
  <c r="D26" s="1"/>
  <c r="E26" s="1"/>
  <c r="E16" i="1"/>
  <c r="D17" l="1"/>
  <c r="E17" s="1"/>
  <c r="F17"/>
  <c r="C17" s="1"/>
  <c r="D18" l="1"/>
  <c r="E18" s="1"/>
  <c r="F18"/>
  <c r="C18" s="1"/>
  <c r="D19" l="1"/>
  <c r="E19" s="1"/>
  <c r="F19"/>
  <c r="C19" s="1"/>
  <c r="D20" l="1"/>
  <c r="E20" s="1"/>
  <c r="F21" s="1"/>
  <c r="C21" s="1"/>
  <c r="F20"/>
  <c r="C20" s="1"/>
  <c r="D21" l="1"/>
  <c r="E21" l="1"/>
  <c r="D22" l="1"/>
  <c r="E22" s="1"/>
  <c r="F22"/>
  <c r="C22" s="1"/>
  <c r="D23" l="1"/>
  <c r="E23" s="1"/>
  <c r="F23"/>
  <c r="C23" s="1"/>
  <c r="D24" l="1"/>
  <c r="E24" s="1"/>
  <c r="F24"/>
  <c r="C24" s="1"/>
  <c r="D25" l="1"/>
  <c r="E25" s="1"/>
  <c r="C26" s="1"/>
  <c r="F25"/>
  <c r="C25" s="1"/>
  <c r="D26" l="1"/>
  <c r="E26" s="1"/>
</calcChain>
</file>

<file path=xl/sharedStrings.xml><?xml version="1.0" encoding="utf-8"?>
<sst xmlns="http://schemas.openxmlformats.org/spreadsheetml/2006/main" count="60" uniqueCount="34">
  <si>
    <t>fecha</t>
  </si>
  <si>
    <t>time</t>
  </si>
  <si>
    <t>serie</t>
  </si>
  <si>
    <t>level = lt</t>
  </si>
  <si>
    <t>slope = bt</t>
  </si>
  <si>
    <t>fitted_manual</t>
  </si>
  <si>
    <t>fitted</t>
  </si>
  <si>
    <t>Lo95</t>
  </si>
  <si>
    <t>Hi95</t>
  </si>
  <si>
    <t>Call:</t>
  </si>
  <si>
    <t>alpha</t>
  </si>
  <si>
    <t>beta</t>
  </si>
  <si>
    <t xml:space="preserve">  Smoothing parameters:</t>
  </si>
  <si>
    <t xml:space="preserve">    beta  = 1e-04 </t>
  </si>
  <si>
    <t xml:space="preserve">  Initial states:</t>
  </si>
  <si>
    <t xml:space="preserve">     AIC     AICc      BIC </t>
  </si>
  <si>
    <t xml:space="preserve">    alpha = 1e-04 </t>
  </si>
  <si>
    <t xml:space="preserve">    phi   = 0.98 </t>
  </si>
  <si>
    <t xml:space="preserve">    l = 12747988.23 </t>
  </si>
  <si>
    <t xml:space="preserve">    b = -138189.7379 </t>
  </si>
  <si>
    <t xml:space="preserve">  sigma:  676870.1</t>
  </si>
  <si>
    <t>327.0645 348.0645 329.4519</t>
  </si>
  <si>
    <t>phi</t>
  </si>
  <si>
    <t>Lo85</t>
  </si>
  <si>
    <t>Hi85</t>
  </si>
  <si>
    <t xml:space="preserve"> FUN(y = X[[i]], h = 13, damped = ..2, level = ..3) </t>
  </si>
  <si>
    <t>valor dic-21</t>
  </si>
  <si>
    <t>valor dic-22</t>
  </si>
  <si>
    <t>estándar_eror 85</t>
  </si>
  <si>
    <t>estándar_eror 95</t>
  </si>
  <si>
    <t xml:space="preserve">    l = 61673378.2601 </t>
  </si>
  <si>
    <t xml:space="preserve">    b = -320344.5129 </t>
  </si>
  <si>
    <t xml:space="preserve">  sigma:  4303892</t>
  </si>
  <si>
    <t>367.7600 388.7600 370.1474</t>
  </si>
</sst>
</file>

<file path=xl/styles.xml><?xml version="1.0" encoding="utf-8"?>
<styleSheet xmlns="http://schemas.openxmlformats.org/spreadsheetml/2006/main">
  <numFmts count="3">
    <numFmt numFmtId="164" formatCode="#,##0.0000"/>
    <numFmt numFmtId="175" formatCode="#,##0.000000000"/>
    <numFmt numFmtId="177" formatCode="0.0000000"/>
  </numFmts>
  <fonts count="6"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4" fontId="0" fillId="0" borderId="0" xfId="0" applyNumberFormat="1"/>
    <xf numFmtId="17" fontId="0" fillId="0" borderId="0" xfId="0" applyNumberFormat="1" applyFill="1"/>
    <xf numFmtId="164" fontId="0" fillId="0" borderId="0" xfId="0" applyNumberFormat="1"/>
    <xf numFmtId="3" fontId="1" fillId="0" borderId="0" xfId="0" applyNumberFormat="1" applyFont="1"/>
    <xf numFmtId="17" fontId="2" fillId="0" borderId="0" xfId="0" applyNumberFormat="1" applyFont="1" applyFill="1"/>
    <xf numFmtId="3" fontId="2" fillId="0" borderId="0" xfId="0" applyNumberFormat="1" applyFont="1" applyFill="1"/>
    <xf numFmtId="3" fontId="0" fillId="4" borderId="0" xfId="0" applyNumberFormat="1" applyFill="1"/>
    <xf numFmtId="3" fontId="1" fillId="0" borderId="0" xfId="0" applyNumberFormat="1" applyFont="1" applyFill="1"/>
    <xf numFmtId="3" fontId="3" fillId="0" borderId="0" xfId="0" applyNumberFormat="1" applyFont="1"/>
    <xf numFmtId="3" fontId="4" fillId="0" borderId="0" xfId="0" applyNumberFormat="1" applyFont="1"/>
    <xf numFmtId="17" fontId="1" fillId="0" borderId="0" xfId="0" applyNumberFormat="1" applyFont="1"/>
    <xf numFmtId="0" fontId="1" fillId="0" borderId="0" xfId="0" applyFont="1"/>
    <xf numFmtId="175" fontId="1" fillId="0" borderId="0" xfId="0" applyNumberFormat="1" applyFont="1"/>
    <xf numFmtId="177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16</xdr:row>
      <xdr:rowOff>28575</xdr:rowOff>
    </xdr:from>
    <xdr:to>
      <xdr:col>16</xdr:col>
      <xdr:colOff>152400</xdr:colOff>
      <xdr:row>21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14975" y="3076575"/>
          <a:ext cx="332422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16</xdr:row>
      <xdr:rowOff>9525</xdr:rowOff>
    </xdr:from>
    <xdr:to>
      <xdr:col>16</xdr:col>
      <xdr:colOff>133350</xdr:colOff>
      <xdr:row>21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95925" y="3057525"/>
          <a:ext cx="332422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6"/>
  <sheetViews>
    <sheetView tabSelected="1" workbookViewId="0"/>
  </sheetViews>
  <sheetFormatPr baseColWidth="10" defaultRowHeight="15"/>
  <cols>
    <col min="2" max="2" width="11.42578125" hidden="1" customWidth="1"/>
    <col min="3" max="3" width="11.42578125" style="1" customWidth="1"/>
    <col min="4" max="4" width="11.5703125" style="1" hidden="1" customWidth="1"/>
    <col min="5" max="5" width="11.42578125" style="1" hidden="1" customWidth="1"/>
    <col min="6" max="6" width="13.5703125" style="1" hidden="1" customWidth="1"/>
    <col min="7" max="11" width="11.42578125" style="1"/>
    <col min="12" max="12" width="2" style="2" customWidth="1"/>
    <col min="13" max="14" width="11.42578125" style="1"/>
    <col min="15" max="15" width="14" style="1" customWidth="1"/>
    <col min="16" max="41" width="11.42578125" style="1"/>
  </cols>
  <sheetData>
    <row r="1" spans="1:18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23</v>
      </c>
      <c r="I1" t="s">
        <v>24</v>
      </c>
      <c r="J1" t="s">
        <v>7</v>
      </c>
      <c r="K1" t="s">
        <v>8</v>
      </c>
      <c r="M1" t="s">
        <v>9</v>
      </c>
      <c r="P1" s="1" t="s">
        <v>10</v>
      </c>
      <c r="Q1" s="1" t="s">
        <v>11</v>
      </c>
      <c r="R1" s="1" t="s">
        <v>22</v>
      </c>
    </row>
    <row r="2" spans="1:18">
      <c r="B2">
        <v>0</v>
      </c>
      <c r="D2" s="1">
        <v>12747988.23</v>
      </c>
      <c r="E2" s="1">
        <v>-138189.73790000001</v>
      </c>
      <c r="M2" t="s">
        <v>25</v>
      </c>
      <c r="P2" s="6">
        <v>1E-4</v>
      </c>
      <c r="Q2" s="6">
        <v>1E-4</v>
      </c>
      <c r="R2" s="4">
        <v>0.98</v>
      </c>
    </row>
    <row r="3" spans="1:18">
      <c r="A3" s="5">
        <v>44197</v>
      </c>
      <c r="B3">
        <v>1</v>
      </c>
      <c r="C3" s="1">
        <v>12343426</v>
      </c>
      <c r="D3" s="1">
        <f>+($P$2*$C3)+(1-$P$2)*($D2+$R$2*$E2)</f>
        <v>12612535.373229314</v>
      </c>
      <c r="E3" s="1">
        <f>+$Q$2*($D3-$D2)+(1-$Q$2)*$E2*$R$2</f>
        <v>-135425.94583336287</v>
      </c>
      <c r="F3" s="1">
        <f>+D2+E2*$R$2</f>
        <v>12612562.286858</v>
      </c>
      <c r="G3" s="1">
        <v>12612562</v>
      </c>
      <c r="M3"/>
    </row>
    <row r="4" spans="1:18">
      <c r="A4" s="5">
        <v>44228</v>
      </c>
      <c r="B4">
        <v>2</v>
      </c>
      <c r="C4" s="1">
        <v>12007461</v>
      </c>
      <c r="D4" s="1">
        <f t="shared" ref="D4:D26" si="0">+($P$2*$C4)+(1-$P$2)*($D3+$R$2*$E3)</f>
        <v>12479770.710617986</v>
      </c>
      <c r="E4" s="1">
        <f t="shared" ref="E4:E26" si="1">+$Q$2*($D4-$D3)+(1-$Q$2)*$E3*$R$2</f>
        <v>-132717.43164026507</v>
      </c>
      <c r="F4" s="1">
        <f t="shared" ref="F4:F26" si="2">+D3+E3*$R$2</f>
        <v>12479817.946312618</v>
      </c>
      <c r="G4" s="1">
        <v>12479792</v>
      </c>
      <c r="M4" t="s">
        <v>12</v>
      </c>
    </row>
    <row r="5" spans="1:18">
      <c r="A5" s="5">
        <v>44256</v>
      </c>
      <c r="B5">
        <v>3</v>
      </c>
      <c r="C5" s="1">
        <v>13188864</v>
      </c>
      <c r="D5" s="1">
        <f t="shared" si="0"/>
        <v>12349791.543247763</v>
      </c>
      <c r="E5" s="1">
        <f t="shared" si="1"/>
        <v>-130063.07461589605</v>
      </c>
      <c r="F5" s="1">
        <f t="shared" si="2"/>
        <v>12349707.627610525</v>
      </c>
      <c r="G5" s="1">
        <v>12349609</v>
      </c>
      <c r="M5" t="s">
        <v>16</v>
      </c>
    </row>
    <row r="6" spans="1:18">
      <c r="A6" s="5">
        <v>44287</v>
      </c>
      <c r="B6">
        <v>4</v>
      </c>
      <c r="C6" s="1">
        <v>11602460</v>
      </c>
      <c r="D6" s="1">
        <f t="shared" si="0"/>
        <v>12222267.743151171</v>
      </c>
      <c r="E6" s="1">
        <f t="shared" si="1"/>
        <v>-127461.81932227542</v>
      </c>
      <c r="F6" s="1">
        <f t="shared" si="2"/>
        <v>12222329.730124185</v>
      </c>
      <c r="G6" s="1">
        <v>12222243</v>
      </c>
      <c r="M6" t="s">
        <v>13</v>
      </c>
    </row>
    <row r="7" spans="1:18">
      <c r="A7" s="5">
        <v>44317</v>
      </c>
      <c r="B7">
        <v>5</v>
      </c>
      <c r="C7" s="1">
        <v>12626563</v>
      </c>
      <c r="D7" s="1">
        <f t="shared" si="0"/>
        <v>12097408.08099932</v>
      </c>
      <c r="E7" s="1">
        <f t="shared" si="1"/>
        <v>-124912.57764375152</v>
      </c>
      <c r="F7" s="1">
        <f t="shared" si="2"/>
        <v>12097355.160215341</v>
      </c>
      <c r="G7" s="1">
        <v>12097219</v>
      </c>
      <c r="M7" t="s">
        <v>17</v>
      </c>
    </row>
    <row r="8" spans="1:18">
      <c r="A8" s="5">
        <v>44348</v>
      </c>
      <c r="B8">
        <v>6</v>
      </c>
      <c r="C8" s="1">
        <v>11858348</v>
      </c>
      <c r="D8" s="1">
        <f t="shared" si="0"/>
        <v>11974982.090332953</v>
      </c>
      <c r="E8" s="1">
        <f t="shared" si="1"/>
        <v>-122414.32725733404</v>
      </c>
      <c r="F8" s="1">
        <f t="shared" si="2"/>
        <v>11974993.754908444</v>
      </c>
      <c r="G8" s="1">
        <v>11974861</v>
      </c>
      <c r="M8"/>
    </row>
    <row r="9" spans="1:18">
      <c r="A9" s="5">
        <v>44378</v>
      </c>
      <c r="B9">
        <v>7</v>
      </c>
      <c r="C9" s="1">
        <v>12372289</v>
      </c>
      <c r="D9" s="1">
        <f t="shared" si="0"/>
        <v>11855067.776915805</v>
      </c>
      <c r="E9" s="1">
        <f t="shared" si="1"/>
        <v>-119966.03553945785</v>
      </c>
      <c r="F9" s="1">
        <f t="shared" si="2"/>
        <v>11855016.049620766</v>
      </c>
      <c r="G9" s="1">
        <v>11854875</v>
      </c>
      <c r="M9" t="s">
        <v>14</v>
      </c>
    </row>
    <row r="10" spans="1:18">
      <c r="A10" s="5">
        <v>44409</v>
      </c>
      <c r="B10">
        <v>8</v>
      </c>
      <c r="C10" s="1">
        <v>11119838</v>
      </c>
      <c r="D10" s="1">
        <f t="shared" si="0"/>
        <v>11737439.295780929</v>
      </c>
      <c r="E10" s="1">
        <f t="shared" si="1"/>
        <v>-117566.72100529932</v>
      </c>
      <c r="F10" s="1">
        <f t="shared" si="2"/>
        <v>11737501.062087137</v>
      </c>
      <c r="G10" s="1">
        <v>11737403</v>
      </c>
      <c r="M10" t="s">
        <v>18</v>
      </c>
    </row>
    <row r="11" spans="1:18">
      <c r="A11" s="5">
        <v>44440</v>
      </c>
      <c r="B11">
        <v>9</v>
      </c>
      <c r="C11" s="1">
        <v>11847966</v>
      </c>
      <c r="D11" s="1">
        <f t="shared" si="0"/>
        <v>11622246.483404815</v>
      </c>
      <c r="E11" s="1">
        <f t="shared" si="1"/>
        <v>-115215.38432777242</v>
      </c>
      <c r="F11" s="1">
        <f t="shared" si="2"/>
        <v>11622223.909195736</v>
      </c>
      <c r="G11" s="1">
        <v>11622107</v>
      </c>
      <c r="M11" t="s">
        <v>19</v>
      </c>
    </row>
    <row r="12" spans="1:18">
      <c r="A12" s="5">
        <v>44470</v>
      </c>
      <c r="B12">
        <v>10</v>
      </c>
      <c r="C12" s="1">
        <v>10912186</v>
      </c>
      <c r="D12" s="1">
        <f t="shared" si="0"/>
        <v>11509275.691822922</v>
      </c>
      <c r="E12" s="1">
        <f t="shared" si="1"/>
        <v>-112911.08261271105</v>
      </c>
      <c r="F12" s="1">
        <f t="shared" si="2"/>
        <v>11509335.406763598</v>
      </c>
      <c r="G12" s="1">
        <v>11509223</v>
      </c>
      <c r="H12" s="13" t="s">
        <v>26</v>
      </c>
      <c r="I12" s="13" t="s">
        <v>27</v>
      </c>
      <c r="J12" s="13" t="s">
        <v>28</v>
      </c>
      <c r="K12" s="13" t="s">
        <v>29</v>
      </c>
      <c r="M12"/>
    </row>
    <row r="13" spans="1:18">
      <c r="A13" s="5">
        <v>44501</v>
      </c>
      <c r="B13">
        <v>11</v>
      </c>
      <c r="C13" s="1">
        <v>11277794</v>
      </c>
      <c r="D13" s="1">
        <f t="shared" si="0"/>
        <v>11398610.747979378</v>
      </c>
      <c r="E13" s="1">
        <f t="shared" si="1"/>
        <v>-110652.86216874514</v>
      </c>
      <c r="F13" s="1">
        <f t="shared" si="2"/>
        <v>11398622.830862464</v>
      </c>
      <c r="G13" s="1">
        <v>11398456</v>
      </c>
      <c r="H13" s="11">
        <v>11289938</v>
      </c>
      <c r="I13" s="11">
        <v>10145331</v>
      </c>
      <c r="J13" s="7">
        <v>974375</v>
      </c>
      <c r="K13" s="7">
        <v>1326640</v>
      </c>
      <c r="M13" t="s">
        <v>20</v>
      </c>
    </row>
    <row r="14" spans="1:18">
      <c r="A14" s="8">
        <v>44531</v>
      </c>
      <c r="B14">
        <v>12</v>
      </c>
      <c r="C14" s="7">
        <f>+F14</f>
        <v>12589388.631441891</v>
      </c>
      <c r="D14" s="1">
        <f t="shared" si="0"/>
        <v>11290300.864822846</v>
      </c>
      <c r="E14" s="1">
        <f t="shared" si="1"/>
        <v>-108439.79193319334</v>
      </c>
      <c r="F14" s="1">
        <f>+(D13+E13*$R$2) + (D13+E13*$R$2)*$O$24</f>
        <v>12589388.631441891</v>
      </c>
      <c r="G14" s="9">
        <f>+H13+H13*$O$24</f>
        <v>12589128.8824398</v>
      </c>
      <c r="H14" s="3">
        <f>+G14-$J$13</f>
        <v>11614753.8824398</v>
      </c>
      <c r="I14" s="3">
        <f>+G14+$J$13</f>
        <v>13563503.8824398</v>
      </c>
      <c r="J14" s="10">
        <f>+G14-$K$13</f>
        <v>11262488.8824398</v>
      </c>
      <c r="K14" s="10">
        <f>+G14+$K$13</f>
        <v>13915768.8824398</v>
      </c>
      <c r="M14"/>
    </row>
    <row r="15" spans="1:18">
      <c r="A15" s="8">
        <v>44562</v>
      </c>
      <c r="B15">
        <v>13</v>
      </c>
      <c r="C15" s="7">
        <f t="shared" ref="C15:C26" si="3">+F15</f>
        <v>11184029.868728317</v>
      </c>
      <c r="D15" s="1">
        <f t="shared" si="0"/>
        <v>11184029.868728317</v>
      </c>
      <c r="E15" s="1">
        <f t="shared" si="1"/>
        <v>-106270.99609452947</v>
      </c>
      <c r="F15" s="1">
        <f t="shared" si="2"/>
        <v>11184029.868728317</v>
      </c>
      <c r="G15" s="9">
        <v>11183603</v>
      </c>
      <c r="H15" s="3">
        <v>10209228</v>
      </c>
      <c r="I15" s="3">
        <v>12157979</v>
      </c>
      <c r="J15" s="10">
        <v>9856962</v>
      </c>
      <c r="K15" s="10">
        <v>12510244</v>
      </c>
      <c r="M15" t="s">
        <v>15</v>
      </c>
      <c r="N15"/>
      <c r="O15"/>
    </row>
    <row r="16" spans="1:18">
      <c r="A16" s="8">
        <v>44593</v>
      </c>
      <c r="B16">
        <v>14</v>
      </c>
      <c r="C16" s="7">
        <f t="shared" si="3"/>
        <v>11079884.292555679</v>
      </c>
      <c r="D16" s="1">
        <f t="shared" si="0"/>
        <v>11079884.292555679</v>
      </c>
      <c r="E16" s="1">
        <f t="shared" si="1"/>
        <v>-104145.57617263887</v>
      </c>
      <c r="F16" s="1">
        <f t="shared" si="2"/>
        <v>11079884.292555679</v>
      </c>
      <c r="G16" s="9">
        <v>11079395</v>
      </c>
      <c r="H16" s="3">
        <v>10105019</v>
      </c>
      <c r="I16" s="3">
        <v>12053771</v>
      </c>
      <c r="J16" s="10">
        <v>9752754</v>
      </c>
      <c r="K16" s="10">
        <v>12406036</v>
      </c>
      <c r="M16" t="s">
        <v>21</v>
      </c>
    </row>
    <row r="17" spans="1:15">
      <c r="A17" s="8">
        <v>44621</v>
      </c>
      <c r="B17">
        <v>15</v>
      </c>
      <c r="C17" s="7">
        <f t="shared" si="3"/>
        <v>10977821.627906492</v>
      </c>
      <c r="D17" s="1">
        <f t="shared" si="0"/>
        <v>10977821.627906492</v>
      </c>
      <c r="E17" s="1">
        <f t="shared" si="1"/>
        <v>-102062.66464918609</v>
      </c>
      <c r="F17" s="1">
        <f t="shared" si="2"/>
        <v>10977821.627906492</v>
      </c>
      <c r="G17" s="9">
        <v>10977271</v>
      </c>
      <c r="H17" s="3">
        <v>10002895</v>
      </c>
      <c r="I17" s="3">
        <v>11951647</v>
      </c>
      <c r="J17" s="10">
        <v>9650630</v>
      </c>
      <c r="K17" s="10">
        <v>12303912</v>
      </c>
    </row>
    <row r="18" spans="1:15">
      <c r="A18" s="8">
        <v>44652</v>
      </c>
      <c r="B18">
        <v>16</v>
      </c>
      <c r="C18" s="7">
        <f t="shared" si="3"/>
        <v>10877800.216550289</v>
      </c>
      <c r="D18" s="1">
        <f t="shared" si="0"/>
        <v>10877800.216550289</v>
      </c>
      <c r="E18" s="1">
        <f t="shared" si="1"/>
        <v>-100021.41135620237</v>
      </c>
      <c r="F18" s="1">
        <f t="shared" si="2"/>
        <v>10877800.216550289</v>
      </c>
      <c r="G18" s="9">
        <v>10877189</v>
      </c>
      <c r="H18" s="3">
        <v>9902813</v>
      </c>
      <c r="I18" s="3">
        <v>11851565</v>
      </c>
      <c r="J18" s="10">
        <v>9550548</v>
      </c>
      <c r="K18" s="10">
        <v>12203830</v>
      </c>
      <c r="M18" s="14">
        <v>43405</v>
      </c>
      <c r="N18" s="7">
        <v>23408576</v>
      </c>
      <c r="O18" s="15">
        <f>+(N19-N18)/N18</f>
        <v>0.15633133771144386</v>
      </c>
    </row>
    <row r="19" spans="1:15">
      <c r="A19" s="8">
        <v>44682</v>
      </c>
      <c r="B19">
        <v>17</v>
      </c>
      <c r="C19" s="7">
        <f t="shared" si="3"/>
        <v>10779779.23342121</v>
      </c>
      <c r="D19" s="1">
        <f t="shared" si="0"/>
        <v>10779779.233421212</v>
      </c>
      <c r="E19" s="1">
        <f t="shared" si="1"/>
        <v>-98020.983129078333</v>
      </c>
      <c r="F19" s="1">
        <f t="shared" si="2"/>
        <v>10779779.23342121</v>
      </c>
      <c r="G19" s="9">
        <v>10779109</v>
      </c>
      <c r="H19" s="3">
        <v>9804733</v>
      </c>
      <c r="I19" s="3">
        <v>11753485</v>
      </c>
      <c r="J19" s="10">
        <v>9452468</v>
      </c>
      <c r="K19" s="10">
        <v>12105751</v>
      </c>
      <c r="M19" s="14">
        <v>43435</v>
      </c>
      <c r="N19" s="7">
        <v>27068070</v>
      </c>
      <c r="O19" s="15"/>
    </row>
    <row r="20" spans="1:15">
      <c r="A20" s="8">
        <v>44713</v>
      </c>
      <c r="B20">
        <v>18</v>
      </c>
      <c r="C20" s="7">
        <f t="shared" si="3"/>
        <v>10683718.669954715</v>
      </c>
      <c r="D20" s="1">
        <f t="shared" si="0"/>
        <v>10683718.669954715</v>
      </c>
      <c r="E20" s="1">
        <f t="shared" si="1"/>
        <v>-96060.563466496766</v>
      </c>
      <c r="F20" s="1">
        <f t="shared" si="2"/>
        <v>10683718.669954715</v>
      </c>
      <c r="G20" s="9">
        <v>10682991</v>
      </c>
      <c r="H20" s="3">
        <v>9708614</v>
      </c>
      <c r="I20" s="3">
        <v>11657367</v>
      </c>
      <c r="J20" s="10">
        <v>9356349</v>
      </c>
      <c r="K20" s="10">
        <v>12009632</v>
      </c>
      <c r="M20" s="14">
        <v>43770</v>
      </c>
      <c r="N20" s="7">
        <v>23062896</v>
      </c>
      <c r="O20" s="15">
        <f>+(N21-N20)/N20</f>
        <v>8.6831332890717622E-2</v>
      </c>
    </row>
    <row r="21" spans="1:15">
      <c r="A21" s="8">
        <v>44743</v>
      </c>
      <c r="B21">
        <v>19</v>
      </c>
      <c r="C21" s="7">
        <f t="shared" si="3"/>
        <v>10589579.317757549</v>
      </c>
      <c r="D21" s="1">
        <f t="shared" si="0"/>
        <v>10589579.317757549</v>
      </c>
      <c r="E21" s="1">
        <f t="shared" si="1"/>
        <v>-94139.352197166838</v>
      </c>
      <c r="F21" s="1">
        <f t="shared" si="2"/>
        <v>10589579.317757549</v>
      </c>
      <c r="G21" s="9">
        <v>10588795</v>
      </c>
      <c r="H21" s="3">
        <v>9614418</v>
      </c>
      <c r="I21" s="3">
        <v>11563171</v>
      </c>
      <c r="J21" s="10">
        <v>9262152</v>
      </c>
      <c r="K21" s="10">
        <v>11915437</v>
      </c>
      <c r="M21" s="14">
        <v>43800</v>
      </c>
      <c r="N21" s="7">
        <v>25065478</v>
      </c>
      <c r="O21" s="7"/>
    </row>
    <row r="22" spans="1:15">
      <c r="A22" s="8">
        <v>44774</v>
      </c>
      <c r="B22">
        <v>20</v>
      </c>
      <c r="C22" s="7">
        <f t="shared" si="3"/>
        <v>10497322.752604324</v>
      </c>
      <c r="D22" s="1">
        <f t="shared" si="0"/>
        <v>10497322.752604324</v>
      </c>
      <c r="E22" s="1">
        <f t="shared" si="1"/>
        <v>-92256.565153223506</v>
      </c>
      <c r="F22" s="1">
        <f t="shared" si="2"/>
        <v>10497322.752604324</v>
      </c>
      <c r="G22" s="9">
        <v>10496482</v>
      </c>
      <c r="H22" s="3">
        <v>9522105</v>
      </c>
      <c r="I22" s="3">
        <v>11470859</v>
      </c>
      <c r="J22" s="10">
        <v>9169840</v>
      </c>
      <c r="K22" s="10">
        <v>11823125</v>
      </c>
      <c r="M22" s="14">
        <v>44136</v>
      </c>
      <c r="N22" s="7">
        <v>15309555</v>
      </c>
      <c r="O22" s="15">
        <f>+(N23-N22)/N22</f>
        <v>0.10206266609316861</v>
      </c>
    </row>
    <row r="23" spans="1:15">
      <c r="A23" s="8">
        <v>44805</v>
      </c>
      <c r="B23">
        <v>21</v>
      </c>
      <c r="C23" s="7">
        <f t="shared" si="3"/>
        <v>10406911.318754165</v>
      </c>
      <c r="D23" s="1">
        <f t="shared" si="0"/>
        <v>10406911.318754165</v>
      </c>
      <c r="E23" s="1">
        <f t="shared" si="1"/>
        <v>-90411.433850159025</v>
      </c>
      <c r="F23" s="1">
        <f t="shared" si="2"/>
        <v>10406911.318754165</v>
      </c>
      <c r="G23" s="9">
        <v>10406017</v>
      </c>
      <c r="H23" s="3">
        <v>9431639</v>
      </c>
      <c r="I23" s="3">
        <v>11380394</v>
      </c>
      <c r="J23" s="10">
        <v>9079373</v>
      </c>
      <c r="K23" s="10">
        <v>11732660</v>
      </c>
      <c r="M23" s="14">
        <v>44166</v>
      </c>
      <c r="N23" s="7">
        <v>16872089</v>
      </c>
      <c r="O23" s="7"/>
    </row>
    <row r="24" spans="1:15">
      <c r="A24" s="8">
        <v>44835</v>
      </c>
      <c r="B24">
        <v>22</v>
      </c>
      <c r="C24" s="7">
        <f t="shared" si="3"/>
        <v>10318308.113581009</v>
      </c>
      <c r="D24" s="1">
        <f t="shared" si="0"/>
        <v>10318308.113581011</v>
      </c>
      <c r="E24" s="1">
        <f t="shared" si="1"/>
        <v>-88603.205173155846</v>
      </c>
      <c r="F24" s="1">
        <f t="shared" si="2"/>
        <v>10318308.113581009</v>
      </c>
      <c r="G24" s="9">
        <v>10317360</v>
      </c>
      <c r="H24" s="3">
        <v>9342982</v>
      </c>
      <c r="I24" s="3">
        <v>11291738</v>
      </c>
      <c r="J24" s="10">
        <v>8990716</v>
      </c>
      <c r="K24" s="10">
        <v>11644004</v>
      </c>
      <c r="M24" s="7"/>
      <c r="N24" s="7"/>
      <c r="O24" s="16">
        <f>+AVERAGE(O18:O23)</f>
        <v>0.11507511223177669</v>
      </c>
    </row>
    <row r="25" spans="1:15">
      <c r="A25" s="8">
        <v>44866</v>
      </c>
      <c r="B25">
        <v>23</v>
      </c>
      <c r="C25" s="7">
        <f t="shared" si="3"/>
        <v>10231476.972511318</v>
      </c>
      <c r="D25" s="1">
        <f t="shared" si="0"/>
        <v>10231476.972511318</v>
      </c>
      <c r="E25" s="1">
        <f t="shared" si="1"/>
        <v>-86831.141069692734</v>
      </c>
      <c r="F25" s="1">
        <f t="shared" si="2"/>
        <v>10231476.972511318</v>
      </c>
      <c r="G25" s="9">
        <v>10230476</v>
      </c>
      <c r="H25" s="3">
        <v>9256098</v>
      </c>
      <c r="I25" s="3">
        <v>11204855</v>
      </c>
      <c r="J25" s="10">
        <v>8903832</v>
      </c>
      <c r="K25" s="10">
        <v>11557121</v>
      </c>
    </row>
    <row r="26" spans="1:15">
      <c r="A26" s="8">
        <v>44896</v>
      </c>
      <c r="B26">
        <v>24</v>
      </c>
      <c r="C26" s="7">
        <f t="shared" si="3"/>
        <v>11313978.553933864</v>
      </c>
      <c r="D26" s="1">
        <f t="shared" si="0"/>
        <v>10146499.213872986</v>
      </c>
      <c r="E26" s="1">
        <f t="shared" si="1"/>
        <v>-85094.506572337879</v>
      </c>
      <c r="F26" s="1">
        <f>+(D25+E25*$R$2) + (D25+E25*$R$2)*$O$24</f>
        <v>11313978.553933864</v>
      </c>
      <c r="G26" s="9">
        <f>+I13+I13*$O$24</f>
        <v>11312806.103453523</v>
      </c>
      <c r="H26" s="3">
        <f>+G26-$J$13</f>
        <v>10338431.103453523</v>
      </c>
      <c r="I26" s="3">
        <f>+G26+$J$13</f>
        <v>12287181.103453523</v>
      </c>
      <c r="J26" s="10">
        <f>+G26-$K$13</f>
        <v>9986166.1034535225</v>
      </c>
      <c r="K26" s="10">
        <f>+G26+$K$13</f>
        <v>12639446.103453523</v>
      </c>
    </row>
  </sheetData>
  <pageMargins left="0.7" right="0.7" top="0.75" bottom="0.75" header="0.3" footer="0.3"/>
  <pageSetup paperSize="9" orientation="portrait" horizontalDpi="300" verticalDpi="300" r:id="rId1"/>
  <ignoredErrors>
    <ignoredError sqref="F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28"/>
  <sheetViews>
    <sheetView workbookViewId="0"/>
  </sheetViews>
  <sheetFormatPr baseColWidth="10" defaultRowHeight="15"/>
  <cols>
    <col min="2" max="2" width="11.42578125" hidden="1" customWidth="1"/>
    <col min="3" max="3" width="11.42578125" style="1" customWidth="1"/>
    <col min="4" max="4" width="11.5703125" style="1" hidden="1" customWidth="1"/>
    <col min="5" max="5" width="11.42578125" style="1" hidden="1" customWidth="1"/>
    <col min="6" max="6" width="13.5703125" style="1" hidden="1" customWidth="1"/>
    <col min="7" max="11" width="11.42578125" style="1"/>
    <col min="12" max="12" width="2" style="2" customWidth="1"/>
    <col min="13" max="14" width="11.42578125" style="1"/>
    <col min="15" max="15" width="14" style="1" customWidth="1"/>
    <col min="16" max="41" width="11.42578125" style="1"/>
  </cols>
  <sheetData>
    <row r="1" spans="1:2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23</v>
      </c>
      <c r="I1" t="s">
        <v>24</v>
      </c>
      <c r="J1" t="s">
        <v>7</v>
      </c>
      <c r="K1" t="s">
        <v>8</v>
      </c>
      <c r="M1" t="s">
        <v>9</v>
      </c>
      <c r="P1" s="1" t="s">
        <v>10</v>
      </c>
      <c r="Q1" s="1" t="s">
        <v>11</v>
      </c>
      <c r="R1" s="1" t="s">
        <v>22</v>
      </c>
    </row>
    <row r="2" spans="1:23">
      <c r="B2">
        <v>0</v>
      </c>
      <c r="D2" s="1">
        <v>61673378.2601</v>
      </c>
      <c r="E2" s="1">
        <v>-320344.51289999997</v>
      </c>
      <c r="M2" t="s">
        <v>25</v>
      </c>
      <c r="P2" s="6">
        <v>1E-4</v>
      </c>
      <c r="Q2" s="6">
        <v>1E-4</v>
      </c>
      <c r="R2" s="4">
        <v>0.97999579999999997</v>
      </c>
    </row>
    <row r="3" spans="1:23">
      <c r="A3" s="5">
        <v>44197</v>
      </c>
      <c r="B3">
        <v>1</v>
      </c>
      <c r="C3" s="1">
        <v>59763156</v>
      </c>
      <c r="D3" s="1">
        <f>+($P$2*$C3)+(1-$P$2)*($D2+$R$2*$E2)</f>
        <v>61359282.354306668</v>
      </c>
      <c r="E3" s="1">
        <f>+$Q$2*($D3-$D2)+(1-$Q$2)*$E2*$R$2</f>
        <v>-313936.29315790563</v>
      </c>
      <c r="F3" s="1">
        <f>+D2+E2*$R$2</f>
        <v>61359441.982904956</v>
      </c>
      <c r="G3" s="1">
        <v>59763156</v>
      </c>
      <c r="M3"/>
    </row>
    <row r="4" spans="1:23">
      <c r="A4" s="5">
        <v>44228</v>
      </c>
      <c r="B4">
        <v>2</v>
      </c>
      <c r="C4" s="1">
        <v>56816310</v>
      </c>
      <c r="D4" s="1">
        <f t="shared" ref="D4:D26" si="0">+($P$2*$C4)+(1-$P$2)*($D3+$R$2*$E3)</f>
        <v>61051202.573933795</v>
      </c>
      <c r="E4" s="1">
        <f t="shared" ref="E4:E26" si="1">+$Q$2*($D4-$D3)+(1-$Q$2)*$E3*$R$2</f>
        <v>-307656.29111547733</v>
      </c>
      <c r="F4" s="1">
        <f t="shared" ref="F4:F26" si="2">+D3+E3*$R$2</f>
        <v>61051626.105544351</v>
      </c>
      <c r="G4" s="1">
        <v>56816310</v>
      </c>
      <c r="M4" t="s">
        <v>12</v>
      </c>
    </row>
    <row r="5" spans="1:23">
      <c r="A5" s="5">
        <v>44256</v>
      </c>
      <c r="B5">
        <v>3</v>
      </c>
      <c r="C5" s="1">
        <v>64824790</v>
      </c>
      <c r="D5" s="1">
        <f t="shared" si="0"/>
        <v>60750108.209726974</v>
      </c>
      <c r="E5" s="1">
        <f t="shared" si="1"/>
        <v>-301501.83238585206</v>
      </c>
      <c r="F5" s="1">
        <f t="shared" si="2"/>
        <v>60749700.700797051</v>
      </c>
      <c r="G5" s="18">
        <v>64824790</v>
      </c>
      <c r="M5" t="s">
        <v>16</v>
      </c>
      <c r="O5" s="18"/>
      <c r="P5" s="12"/>
      <c r="Q5" s="12"/>
      <c r="R5" s="12"/>
      <c r="S5" s="12"/>
      <c r="T5" s="12"/>
      <c r="U5" s="12"/>
      <c r="V5" s="12"/>
      <c r="W5" s="12"/>
    </row>
    <row r="6" spans="1:23">
      <c r="A6" s="5">
        <v>44287</v>
      </c>
      <c r="B6">
        <v>4</v>
      </c>
      <c r="C6" s="1">
        <v>57362666</v>
      </c>
      <c r="D6" s="1">
        <f t="shared" si="0"/>
        <v>60454328.483128503</v>
      </c>
      <c r="E6" s="1">
        <f t="shared" si="1"/>
        <v>-295470.56035015581</v>
      </c>
      <c r="F6" s="1">
        <f t="shared" si="2"/>
        <v>60454637.680296533</v>
      </c>
      <c r="G6" s="12">
        <v>57362666</v>
      </c>
      <c r="M6" t="s">
        <v>13</v>
      </c>
    </row>
    <row r="7" spans="1:23">
      <c r="A7" s="5">
        <v>44317</v>
      </c>
      <c r="B7">
        <v>5</v>
      </c>
      <c r="C7" s="1">
        <v>63587803</v>
      </c>
      <c r="D7" s="1">
        <f t="shared" si="0"/>
        <v>60165110.878404208</v>
      </c>
      <c r="E7" s="1">
        <f t="shared" si="1"/>
        <v>-289559.87393645494</v>
      </c>
      <c r="F7" s="1">
        <f t="shared" si="2"/>
        <v>60164768.574961707</v>
      </c>
      <c r="G7" s="12">
        <v>63587803</v>
      </c>
      <c r="M7" t="s">
        <v>17</v>
      </c>
    </row>
    <row r="8" spans="1:23">
      <c r="A8" s="5">
        <v>44348</v>
      </c>
      <c r="B8">
        <v>6</v>
      </c>
      <c r="C8" s="1">
        <v>59359292</v>
      </c>
      <c r="D8" s="1">
        <f t="shared" si="0"/>
        <v>59881291.212956145</v>
      </c>
      <c r="E8" s="1">
        <f t="shared" si="1"/>
        <v>-283767.46552676946</v>
      </c>
      <c r="F8" s="1">
        <f t="shared" si="2"/>
        <v>59881343.418097951</v>
      </c>
      <c r="G8" s="12">
        <v>59359292</v>
      </c>
      <c r="M8"/>
    </row>
    <row r="9" spans="1:23">
      <c r="A9" s="5">
        <v>44378</v>
      </c>
      <c r="B9">
        <v>7</v>
      </c>
      <c r="C9" s="1">
        <v>64725061</v>
      </c>
      <c r="D9" s="1">
        <f t="shared" si="0"/>
        <v>59603712.474634409</v>
      </c>
      <c r="E9" s="1">
        <f t="shared" si="1"/>
        <v>-278090.87317427178</v>
      </c>
      <c r="F9" s="1">
        <f t="shared" si="2"/>
        <v>59603200.288563266</v>
      </c>
      <c r="G9" s="12">
        <v>64725061</v>
      </c>
      <c r="M9" t="s">
        <v>14</v>
      </c>
    </row>
    <row r="10" spans="1:23">
      <c r="A10" s="5">
        <v>44409</v>
      </c>
      <c r="B10">
        <v>8</v>
      </c>
      <c r="C10" s="1">
        <v>58921498</v>
      </c>
      <c r="D10" s="1">
        <f t="shared" si="0"/>
        <v>59331143.618246607</v>
      </c>
      <c r="E10" s="1">
        <f t="shared" si="1"/>
        <v>-272527.89182598481</v>
      </c>
      <c r="F10" s="1">
        <f t="shared" si="2"/>
        <v>59331184.586905293</v>
      </c>
      <c r="G10" s="12">
        <v>58921498</v>
      </c>
      <c r="M10" t="s">
        <v>30</v>
      </c>
    </row>
    <row r="11" spans="1:23">
      <c r="A11" s="5">
        <v>44440</v>
      </c>
      <c r="B11">
        <v>9</v>
      </c>
      <c r="C11" s="1">
        <v>56043577</v>
      </c>
      <c r="D11" s="1">
        <f t="shared" si="0"/>
        <v>59063765.379831403</v>
      </c>
      <c r="E11" s="1">
        <f t="shared" si="1"/>
        <v>-267076.2195772237</v>
      </c>
      <c r="F11" s="1">
        <f t="shared" si="2"/>
        <v>59064067.428874291</v>
      </c>
      <c r="G11" s="12">
        <v>56043577</v>
      </c>
      <c r="M11" t="s">
        <v>31</v>
      </c>
    </row>
    <row r="12" spans="1:23">
      <c r="A12" s="5">
        <v>44470</v>
      </c>
      <c r="B12">
        <v>10</v>
      </c>
      <c r="C12" s="1">
        <v>54824406</v>
      </c>
      <c r="D12" s="1">
        <f t="shared" si="0"/>
        <v>58801634.043785214</v>
      </c>
      <c r="E12" s="1">
        <f t="shared" si="1"/>
        <v>-261733.61324181507</v>
      </c>
      <c r="F12" s="1">
        <f t="shared" si="2"/>
        <v>58802031.806365848</v>
      </c>
      <c r="G12" s="12">
        <v>54824406</v>
      </c>
      <c r="H12" s="13" t="s">
        <v>26</v>
      </c>
      <c r="I12" s="13" t="s">
        <v>27</v>
      </c>
      <c r="J12" s="13" t="s">
        <v>28</v>
      </c>
      <c r="K12" s="13" t="s">
        <v>29</v>
      </c>
      <c r="M12"/>
    </row>
    <row r="13" spans="1:23">
      <c r="A13" s="5">
        <v>44501</v>
      </c>
      <c r="B13">
        <v>11</v>
      </c>
      <c r="C13" s="1">
        <v>59613227</v>
      </c>
      <c r="D13" s="1">
        <f t="shared" si="0"/>
        <v>58545243.01116921</v>
      </c>
      <c r="E13" s="1">
        <f t="shared" si="1"/>
        <v>-256497.83101489517</v>
      </c>
      <c r="F13" s="1">
        <f t="shared" si="2"/>
        <v>58545136.202089414</v>
      </c>
      <c r="G13" s="12">
        <v>59613227</v>
      </c>
      <c r="H13" s="11">
        <v>58292225</v>
      </c>
      <c r="I13" s="11">
        <v>55637687</v>
      </c>
      <c r="J13" s="7">
        <v>6195589</v>
      </c>
      <c r="K13" s="7">
        <v>8435474</v>
      </c>
      <c r="M13" t="s">
        <v>32</v>
      </c>
    </row>
    <row r="14" spans="1:23">
      <c r="A14" s="8">
        <v>44531</v>
      </c>
      <c r="B14">
        <v>12</v>
      </c>
      <c r="C14" s="7">
        <f>+F14</f>
        <v>63553397.519205868</v>
      </c>
      <c r="D14" s="1">
        <f t="shared" si="0"/>
        <v>58294402.166196018</v>
      </c>
      <c r="E14" s="1">
        <f t="shared" si="1"/>
        <v>-251366.74450849395</v>
      </c>
      <c r="F14" s="1">
        <f>+(D13+E13*$R$2) + (D13+E13*$R$2)*$O$24</f>
        <v>63553397.519205868</v>
      </c>
      <c r="G14" s="9">
        <f>+H13+H13*$O$24</f>
        <v>63551597.325588472</v>
      </c>
      <c r="H14" s="3">
        <f>+G14-$J$13</f>
        <v>57356008.325588472</v>
      </c>
      <c r="I14" s="3">
        <f>+G14+$J$13</f>
        <v>69747186.325588465</v>
      </c>
      <c r="J14" s="10">
        <f>+G14-$K$13</f>
        <v>55116123.325588472</v>
      </c>
      <c r="K14" s="10">
        <f>+G14+$K$13</f>
        <v>71987071.325588465</v>
      </c>
      <c r="M14"/>
    </row>
    <row r="15" spans="1:23">
      <c r="A15" s="8">
        <v>44562</v>
      </c>
      <c r="B15">
        <v>13</v>
      </c>
      <c r="C15" s="7">
        <f t="shared" ref="C15:C26" si="3">+F15</f>
        <v>58048063.81231802</v>
      </c>
      <c r="D15" s="1">
        <f t="shared" si="0"/>
        <v>58048063.81231802</v>
      </c>
      <c r="E15" s="1">
        <f t="shared" si="1"/>
        <v>-246338.35387799711</v>
      </c>
      <c r="F15" s="1">
        <f t="shared" si="2"/>
        <v>58048063.81231802</v>
      </c>
      <c r="G15" s="9">
        <v>58045610</v>
      </c>
      <c r="H15" s="3">
        <v>51850022</v>
      </c>
      <c r="I15" s="3">
        <v>64241199</v>
      </c>
      <c r="J15" s="10">
        <v>49610136</v>
      </c>
      <c r="K15" s="10">
        <v>66481084</v>
      </c>
      <c r="M15" t="s">
        <v>15</v>
      </c>
      <c r="N15"/>
      <c r="O15"/>
    </row>
    <row r="16" spans="1:23">
      <c r="A16" s="8">
        <v>44593</v>
      </c>
      <c r="B16">
        <v>14</v>
      </c>
      <c r="C16" s="7">
        <f t="shared" si="3"/>
        <v>57806653.260138668</v>
      </c>
      <c r="D16" s="1">
        <f t="shared" si="0"/>
        <v>57806653.260138668</v>
      </c>
      <c r="E16" s="1">
        <f t="shared" si="1"/>
        <v>-241410.5521793509</v>
      </c>
      <c r="F16" s="1">
        <f t="shared" si="2"/>
        <v>57806653.260138668</v>
      </c>
      <c r="G16" s="9">
        <v>57803929</v>
      </c>
      <c r="H16" s="3">
        <v>51608340</v>
      </c>
      <c r="I16" s="3">
        <v>63999518</v>
      </c>
      <c r="J16" s="10">
        <v>49368455</v>
      </c>
      <c r="K16" s="10">
        <v>66239404</v>
      </c>
      <c r="M16" t="s">
        <v>33</v>
      </c>
    </row>
    <row r="17" spans="1:15">
      <c r="A17" s="8">
        <v>44621</v>
      </c>
      <c r="B17">
        <v>15</v>
      </c>
      <c r="C17" s="7">
        <f t="shared" si="3"/>
        <v>57570071.932927221</v>
      </c>
      <c r="D17" s="1">
        <f t="shared" si="0"/>
        <v>57570071.932927221</v>
      </c>
      <c r="E17" s="1">
        <f t="shared" si="1"/>
        <v>-236581.3272114447</v>
      </c>
      <c r="F17" s="1">
        <f t="shared" si="2"/>
        <v>57570071.932927221</v>
      </c>
      <c r="G17" s="9">
        <v>57567083</v>
      </c>
      <c r="H17" s="3">
        <v>51371494</v>
      </c>
      <c r="I17" s="3">
        <v>63762672</v>
      </c>
      <c r="J17" s="10">
        <v>49131608</v>
      </c>
      <c r="K17" s="10">
        <v>66002558</v>
      </c>
      <c r="M17" s="12"/>
      <c r="N17" s="12"/>
      <c r="O17" s="12"/>
    </row>
    <row r="18" spans="1:15">
      <c r="A18" s="8">
        <v>44652</v>
      </c>
      <c r="B18">
        <v>16</v>
      </c>
      <c r="C18" s="7">
        <f t="shared" si="3"/>
        <v>57338223.225901581</v>
      </c>
      <c r="D18" s="1">
        <f t="shared" si="0"/>
        <v>57338223.225901581</v>
      </c>
      <c r="E18" s="1">
        <f t="shared" si="1"/>
        <v>-231848.70702564152</v>
      </c>
      <c r="F18" s="1">
        <f t="shared" si="2"/>
        <v>57338223.225901581</v>
      </c>
      <c r="G18" s="9">
        <v>57334974</v>
      </c>
      <c r="H18" s="3">
        <v>51139384</v>
      </c>
      <c r="I18" s="3">
        <v>63530564</v>
      </c>
      <c r="J18" s="10">
        <v>48899498</v>
      </c>
      <c r="K18" s="10">
        <v>65770450</v>
      </c>
      <c r="M18" s="14">
        <v>43405</v>
      </c>
      <c r="N18" s="7">
        <v>84372470</v>
      </c>
      <c r="O18" s="17">
        <f>+(N19-N18)/N18</f>
        <v>0.14742507834605292</v>
      </c>
    </row>
    <row r="19" spans="1:15">
      <c r="A19" s="8">
        <v>44682</v>
      </c>
      <c r="B19">
        <v>17</v>
      </c>
      <c r="C19" s="7">
        <f t="shared" si="3"/>
        <v>57111012.46678102</v>
      </c>
      <c r="D19" s="1">
        <f t="shared" si="0"/>
        <v>57111012.46678102</v>
      </c>
      <c r="E19" s="1">
        <f t="shared" si="1"/>
        <v>-227210.75912055917</v>
      </c>
      <c r="F19" s="1">
        <f t="shared" si="2"/>
        <v>57111012.46678102</v>
      </c>
      <c r="G19" s="9">
        <v>57107509</v>
      </c>
      <c r="H19" s="3">
        <v>50911918</v>
      </c>
      <c r="I19" s="3">
        <v>63303100</v>
      </c>
      <c r="J19" s="10">
        <v>48672032</v>
      </c>
      <c r="K19" s="10">
        <v>65542986</v>
      </c>
      <c r="M19" s="14">
        <v>43435</v>
      </c>
      <c r="N19" s="7">
        <v>96811088</v>
      </c>
      <c r="O19" s="17"/>
    </row>
    <row r="20" spans="1:15">
      <c r="A20" s="8">
        <v>44713</v>
      </c>
      <c r="B20">
        <v>18</v>
      </c>
      <c r="C20" s="7">
        <f t="shared" si="3"/>
        <v>56888346.877128057</v>
      </c>
      <c r="D20" s="1">
        <f t="shared" si="0"/>
        <v>56888346.877128057</v>
      </c>
      <c r="E20" s="1">
        <f t="shared" si="1"/>
        <v>-222665.58965295966</v>
      </c>
      <c r="F20" s="1">
        <f t="shared" si="2"/>
        <v>56888346.877128057</v>
      </c>
      <c r="G20" s="9">
        <v>56884594</v>
      </c>
      <c r="H20" s="3">
        <v>50689002</v>
      </c>
      <c r="I20" s="3">
        <v>63080186</v>
      </c>
      <c r="J20" s="10">
        <v>48449115</v>
      </c>
      <c r="K20" s="10">
        <v>65320073</v>
      </c>
      <c r="M20" s="14">
        <v>43770</v>
      </c>
      <c r="N20" s="7">
        <v>100940233</v>
      </c>
      <c r="O20" s="17">
        <f>+(N21-N20)/N20</f>
        <v>6.4967900361395048E-2</v>
      </c>
    </row>
    <row r="21" spans="1:15">
      <c r="A21" s="8">
        <v>44743</v>
      </c>
      <c r="B21">
        <v>19</v>
      </c>
      <c r="C21" s="7">
        <f t="shared" si="3"/>
        <v>56670135.534463637</v>
      </c>
      <c r="D21" s="1">
        <f t="shared" si="0"/>
        <v>56670135.534463637</v>
      </c>
      <c r="E21" s="1">
        <f t="shared" si="1"/>
        <v>-218211.34266442392</v>
      </c>
      <c r="F21" s="1">
        <f t="shared" si="2"/>
        <v>56670135.534463637</v>
      </c>
      <c r="G21" s="9">
        <v>56666138</v>
      </c>
      <c r="H21" s="3">
        <v>50470544</v>
      </c>
      <c r="I21" s="3">
        <v>62861732</v>
      </c>
      <c r="J21" s="10">
        <v>48230657</v>
      </c>
      <c r="K21" s="10">
        <v>65101620</v>
      </c>
      <c r="M21" s="14">
        <v>43800</v>
      </c>
      <c r="N21" s="7">
        <v>107498108</v>
      </c>
      <c r="O21" s="17"/>
    </row>
    <row r="22" spans="1:15">
      <c r="A22" s="8">
        <v>44774</v>
      </c>
      <c r="B22">
        <v>20</v>
      </c>
      <c r="C22" s="7">
        <f t="shared" si="3"/>
        <v>56456289.335140139</v>
      </c>
      <c r="D22" s="1">
        <f t="shared" si="0"/>
        <v>56456289.335140139</v>
      </c>
      <c r="E22" s="1">
        <f t="shared" si="1"/>
        <v>-213846.19932349626</v>
      </c>
      <c r="F22" s="1">
        <f t="shared" si="2"/>
        <v>56456289.335140139</v>
      </c>
      <c r="G22" s="9">
        <v>56452052</v>
      </c>
      <c r="H22" s="3">
        <v>50256456</v>
      </c>
      <c r="I22" s="3">
        <v>62647649</v>
      </c>
      <c r="J22" s="10">
        <v>48016568</v>
      </c>
      <c r="K22" s="10">
        <v>64887537</v>
      </c>
      <c r="M22" s="14">
        <v>44136</v>
      </c>
      <c r="N22" s="7">
        <v>77675216</v>
      </c>
      <c r="O22" s="17">
        <f>+(N23-N22)/N22</f>
        <v>5.8279773563809596E-2</v>
      </c>
    </row>
    <row r="23" spans="1:15">
      <c r="A23" s="8">
        <v>44805</v>
      </c>
      <c r="B23">
        <v>21</v>
      </c>
      <c r="C23" s="7">
        <f t="shared" si="3"/>
        <v>56246720.957957149</v>
      </c>
      <c r="D23" s="1">
        <f t="shared" si="0"/>
        <v>56246720.957957149</v>
      </c>
      <c r="E23" s="1">
        <f t="shared" si="1"/>
        <v>-209568.37718298915</v>
      </c>
      <c r="F23" s="1">
        <f t="shared" si="2"/>
        <v>56246720.957957149</v>
      </c>
      <c r="G23" s="9">
        <v>56242249</v>
      </c>
      <c r="H23" s="3">
        <v>50046651</v>
      </c>
      <c r="I23" s="3">
        <v>62437848</v>
      </c>
      <c r="J23" s="10">
        <v>47806761</v>
      </c>
      <c r="K23" s="10">
        <v>64677737</v>
      </c>
      <c r="M23" s="14">
        <v>44166</v>
      </c>
      <c r="N23" s="7">
        <v>82202110</v>
      </c>
      <c r="O23" s="7"/>
    </row>
    <row r="24" spans="1:15">
      <c r="A24" s="8">
        <v>44835</v>
      </c>
      <c r="B24">
        <v>22</v>
      </c>
      <c r="C24" s="7">
        <f t="shared" si="3"/>
        <v>56041344.828505002</v>
      </c>
      <c r="D24" s="1">
        <f t="shared" si="0"/>
        <v>56041344.828505002</v>
      </c>
      <c r="E24" s="1">
        <f t="shared" si="1"/>
        <v>-205376.12945214522</v>
      </c>
      <c r="F24" s="1">
        <f t="shared" si="2"/>
        <v>56041344.828505002</v>
      </c>
      <c r="G24" s="9">
        <v>56036643</v>
      </c>
      <c r="H24" s="3">
        <v>49841041</v>
      </c>
      <c r="I24" s="3">
        <v>62232245</v>
      </c>
      <c r="J24" s="10">
        <v>47601151</v>
      </c>
      <c r="K24" s="10">
        <v>64472135</v>
      </c>
      <c r="M24" s="7"/>
      <c r="N24" s="7"/>
      <c r="O24" s="16">
        <f>+AVERAGE(O18:O23)</f>
        <v>9.0224250757085858E-2</v>
      </c>
    </row>
    <row r="25" spans="1:15">
      <c r="A25" s="8">
        <v>44866</v>
      </c>
      <c r="B25">
        <v>23</v>
      </c>
      <c r="C25" s="7">
        <f t="shared" si="3"/>
        <v>55840077.084221646</v>
      </c>
      <c r="D25" s="1">
        <f t="shared" si="0"/>
        <v>55840077.084221646</v>
      </c>
      <c r="E25" s="1">
        <f t="shared" si="1"/>
        <v>-201267.7442833586</v>
      </c>
      <c r="F25" s="1">
        <f t="shared" si="2"/>
        <v>55840077.084221646</v>
      </c>
      <c r="G25" s="9">
        <v>55835150</v>
      </c>
      <c r="H25" s="3">
        <v>49639544</v>
      </c>
      <c r="I25" s="3">
        <v>62030755</v>
      </c>
      <c r="J25" s="10">
        <v>47399653</v>
      </c>
      <c r="K25" s="10">
        <v>64270647</v>
      </c>
      <c r="M25" s="12"/>
      <c r="N25" s="12"/>
      <c r="O25" s="12"/>
    </row>
    <row r="26" spans="1:15">
      <c r="A26" s="8">
        <v>44896</v>
      </c>
      <c r="B26">
        <v>24</v>
      </c>
      <c r="C26" s="7">
        <f t="shared" si="3"/>
        <v>60663168.686758131</v>
      </c>
      <c r="D26" s="1">
        <f t="shared" si="0"/>
        <v>55643337.573463142</v>
      </c>
      <c r="E26" s="1">
        <f t="shared" si="1"/>
        <v>-197241.49386983397</v>
      </c>
      <c r="F26" s="1">
        <f>+(D25+E25*$R$2) + (D25+E25*$R$2)*$O$24</f>
        <v>60663168.686758131</v>
      </c>
      <c r="G26" s="9">
        <f>+I13+I13*$O$24</f>
        <v>60657555.623432256</v>
      </c>
      <c r="H26" s="3">
        <f>+G26-$J$13</f>
        <v>54461966.623432256</v>
      </c>
      <c r="I26" s="3">
        <f>+G26+$J$13</f>
        <v>66853144.623432256</v>
      </c>
      <c r="J26" s="10">
        <f>+G26-$K$13</f>
        <v>52222081.623432256</v>
      </c>
      <c r="K26" s="10">
        <f>+G26+$K$13</f>
        <v>69093029.623432249</v>
      </c>
      <c r="M26" s="12"/>
      <c r="N26" s="12"/>
      <c r="O26" s="12"/>
    </row>
    <row r="27" spans="1:15">
      <c r="M27" s="12"/>
      <c r="N27" s="12"/>
      <c r="O27" s="12"/>
    </row>
    <row r="28" spans="1:15">
      <c r="M28" s="12"/>
      <c r="N28" s="12"/>
      <c r="O28" s="12"/>
    </row>
  </sheetData>
  <pageMargins left="0.7" right="0.7" top="0.75" bottom="0.75" header="0.3" footer="0.3"/>
  <pageSetup paperSize="9" orientation="portrait" horizontalDpi="300" verticalDpi="300" r:id="rId1"/>
  <ignoredErrors>
    <ignoredError sqref="F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propias_banesco</vt:lpstr>
      <vt:lpstr>otros_bancos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2021-12-02T21:08:23Z</dcterms:created>
  <dcterms:modified xsi:type="dcterms:W3CDTF">2021-12-03T13:13:19Z</dcterms:modified>
</cp:coreProperties>
</file>