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https://iese365-my.sharepoint.com/personal/antonio_conde_iese_net/Documents/MiM/Business analytics R/Hemp/"/>
    </mc:Choice>
  </mc:AlternateContent>
  <xr:revisionPtr revIDLastSave="497" documentId="8_{FF0CB915-CE0B-4932-8B92-BADDFCFE8488}" xr6:coauthVersionLast="45" xr6:coauthVersionMax="45" xr10:uidLastSave="{2D5AD91B-AD50-486A-931B-B63563E644FA}"/>
  <bookViews>
    <workbookView xWindow="-120" yWindow="-120" windowWidth="20730" windowHeight="11160" firstSheet="1" activeTab="3" xr2:uid="{00000000-000D-0000-FFFF-FFFF00000000}"/>
  </bookViews>
  <sheets>
    <sheet name="CB_DATA_" sheetId="3" state="veryHidden" r:id="rId1"/>
    <sheet name="Etsy Risk Simulation" sheetId="1" r:id="rId2"/>
    <sheet name="Tornado" sheetId="4" r:id="rId3"/>
    <sheet name="Answers" sheetId="2"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6580296114ba419781af9e828d7ffb9e" localSheetId="1" hidden="1">'Etsy Risk Simulation'!$D$29</definedName>
    <definedName name="CB_98630e7eb5004b629e8bb9dc51db33bb" localSheetId="1" hidden="1">'Etsy Risk Simulation'!$B$46</definedName>
    <definedName name="CB_Block_00000000000000000000000000000000" localSheetId="1" hidden="1">"'7.0.0.0"</definedName>
    <definedName name="CB_Block_00000000000000000000000000000001" localSheetId="0" hidden="1">"'637091830907985477"</definedName>
    <definedName name="CB_Block_00000000000000000000000000000001" localSheetId="1" hidden="1">"'637091830907829225"</definedName>
    <definedName name="CB_Block_00000000000000000000000000000003" localSheetId="1" hidden="1">"'11.1.4100.0"</definedName>
    <definedName name="CB_BlockExt_00000000000000000000000000000003" localSheetId="1" hidden="1">"'11.1.2.4.000"</definedName>
    <definedName name="CBWorkbookPriority" localSheetId="0" hidden="1">-1595860345192400</definedName>
    <definedName name="CBx_1e867df6b0e448d58c4d7f477b8649db" localSheetId="0" hidden="1">"'CB_DATA_'!$A$1"</definedName>
    <definedName name="CBx_8464e1a941e745b19099bea965f99ffc" localSheetId="0" hidden="1">"'Etsy Risk Simulation'!$A$1"</definedName>
    <definedName name="CBx_Sheet_Guid" localSheetId="0" hidden="1">"'1e867df6-b0e4-48d5-8c4d-7f477b8649db"</definedName>
    <definedName name="CBx_Sheet_Guid" localSheetId="1" hidden="1">"'8464e1a9-41e7-45b1-9099-bea965f99ffc"</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Pal_Workbook_GUID" hidden="1">"4DEM6MRPH59BXNYC38HZLSB4"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 l="1"/>
  <c r="G40" i="1"/>
  <c r="G6" i="1"/>
  <c r="D15" i="2"/>
  <c r="F48" i="1"/>
  <c r="D13" i="2"/>
  <c r="D12" i="2"/>
  <c r="F47" i="1"/>
  <c r="F46" i="1"/>
  <c r="C28" i="1"/>
  <c r="G29" i="1"/>
  <c r="F29" i="1"/>
  <c r="E29" i="1"/>
  <c r="B11" i="3"/>
  <c r="A11" i="3"/>
  <c r="D28" i="1"/>
  <c r="D30" i="1"/>
  <c r="D31" i="1"/>
  <c r="D32" i="1"/>
  <c r="D34" i="1"/>
  <c r="D35" i="1"/>
  <c r="D36" i="1"/>
  <c r="D37" i="1"/>
  <c r="D38" i="1"/>
  <c r="D44" i="1"/>
  <c r="E28" i="1"/>
  <c r="E30" i="1"/>
  <c r="E31" i="1"/>
  <c r="G7" i="1"/>
  <c r="E32" i="1"/>
  <c r="E34" i="1"/>
  <c r="E35" i="1"/>
  <c r="E36" i="1"/>
  <c r="E37" i="1"/>
  <c r="E38" i="1"/>
  <c r="E44" i="1"/>
  <c r="F28" i="1"/>
  <c r="F30" i="1"/>
  <c r="F31" i="1"/>
  <c r="G8" i="1"/>
  <c r="F32" i="1"/>
  <c r="F34" i="1"/>
  <c r="F35" i="1"/>
  <c r="F36" i="1"/>
  <c r="F37" i="1"/>
  <c r="F38" i="1"/>
  <c r="F44" i="1"/>
  <c r="G28" i="1"/>
  <c r="G30" i="1"/>
  <c r="G31" i="1"/>
  <c r="H6" i="1"/>
  <c r="H7" i="1"/>
  <c r="H8" i="1"/>
  <c r="G9" i="1"/>
  <c r="G32" i="1"/>
  <c r="G34" i="1"/>
  <c r="G35" i="1"/>
  <c r="G36" i="1"/>
  <c r="G37" i="1"/>
  <c r="G38" i="1"/>
  <c r="G44" i="1"/>
  <c r="C7" i="1"/>
  <c r="C44" i="1"/>
  <c r="C31" i="1"/>
  <c r="G33" i="1"/>
  <c r="G41" i="1"/>
  <c r="G39" i="1"/>
  <c r="G42" i="1"/>
  <c r="D33" i="1"/>
  <c r="E33" i="1"/>
  <c r="F33" i="1"/>
  <c r="F3" i="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Antonio Conde</author>
    <author>A satisfied Microsoft Office user</author>
  </authors>
  <commentList>
    <comment ref="D29" authorId="0" shapeId="0" xr:uid="{2FAE7077-5FA2-40AB-B360-718B733C9A3A}">
      <text>
        <r>
          <rPr>
            <b/>
            <sz val="9"/>
            <color indexed="81"/>
            <rFont val="Tahoma"/>
            <family val="2"/>
          </rPr>
          <t>Suposición</t>
        </r>
        <r>
          <rPr>
            <sz val="9"/>
            <color indexed="81"/>
            <rFont val="Tahoma"/>
            <family val="2"/>
          </rPr>
          <t>: D29
  Distribución Personalizada</t>
        </r>
      </text>
    </comment>
    <comment ref="A33" authorId="1" shapeId="0" xr:uid="{00000000-0006-0000-0000-000001000000}">
      <text>
        <r>
          <rPr>
            <sz val="8"/>
            <color rgb="FF000000"/>
            <rFont val="Tahoma"/>
            <family val="2"/>
          </rPr>
          <t xml:space="preserve">Ashok Rao:
</t>
        </r>
        <r>
          <rPr>
            <sz val="8"/>
            <color rgb="FF000000"/>
            <rFont val="Tahoma"/>
            <family val="2"/>
          </rPr>
          <t>Due to cannibalization</t>
        </r>
      </text>
    </comment>
    <comment ref="B46" authorId="0" shapeId="0" xr:uid="{E8AB0F7F-08C9-4CF4-8545-D98040994187}">
      <text>
        <r>
          <rPr>
            <b/>
            <sz val="9"/>
            <color indexed="81"/>
            <rFont val="Tahoma"/>
            <family val="2"/>
          </rPr>
          <t>Previsión</t>
        </r>
        <r>
          <rPr>
            <sz val="9"/>
            <color indexed="81"/>
            <rFont val="Tahoma"/>
            <family val="2"/>
          </rPr>
          <t>: NPV</t>
        </r>
      </text>
    </comment>
  </commentList>
</comments>
</file>

<file path=xl/sharedStrings.xml><?xml version="1.0" encoding="utf-8"?>
<sst xmlns="http://schemas.openxmlformats.org/spreadsheetml/2006/main" count="99" uniqueCount="93">
  <si>
    <t xml:space="preserve">            Cash Flow Estimation</t>
  </si>
  <si>
    <t>Net investment outlay:</t>
  </si>
  <si>
    <t>MACRS</t>
  </si>
  <si>
    <t>Depreciation</t>
  </si>
  <si>
    <t>End-of-Year</t>
  </si>
  <si>
    <t>Installation</t>
  </si>
  <si>
    <t>Year</t>
  </si>
  <si>
    <t>Factor</t>
  </si>
  <si>
    <t>Expense</t>
  </si>
  <si>
    <t>Book Value</t>
  </si>
  <si>
    <t>Change in NWC</t>
  </si>
  <si>
    <t>Total investment</t>
  </si>
  <si>
    <t>Operating flows and Inflation rates</t>
  </si>
  <si>
    <t>Sales volume</t>
  </si>
  <si>
    <t>Year 0 sales price</t>
  </si>
  <si>
    <t>Operating costs (year 0)</t>
  </si>
  <si>
    <t>Price inflation</t>
  </si>
  <si>
    <t>Cost inflation</t>
  </si>
  <si>
    <t>Salvage value, Taxes and Cost of Capital</t>
  </si>
  <si>
    <t>Salvage value</t>
  </si>
  <si>
    <t>Tax rate</t>
  </si>
  <si>
    <t>Cost of capital</t>
  </si>
  <si>
    <t>Cash Flow Statements</t>
  </si>
  <si>
    <t>Year 0</t>
  </si>
  <si>
    <t>Year 1</t>
  </si>
  <si>
    <t>Year 2</t>
  </si>
  <si>
    <t>Year 3</t>
  </si>
  <si>
    <t>Year 4</t>
  </si>
  <si>
    <t>Unit price</t>
  </si>
  <si>
    <t>Unit sales</t>
  </si>
  <si>
    <t>Revenues</t>
  </si>
  <si>
    <t>Operating costs</t>
  </si>
  <si>
    <t>Other project effect</t>
  </si>
  <si>
    <t xml:space="preserve"> Before tax income</t>
  </si>
  <si>
    <t xml:space="preserve">Taxes </t>
  </si>
  <si>
    <t xml:space="preserve"> Net income</t>
  </si>
  <si>
    <t>Plus depreciation</t>
  </si>
  <si>
    <t xml:space="preserve"> Net op cash flow</t>
  </si>
  <si>
    <t xml:space="preserve">SV tax </t>
  </si>
  <si>
    <t>Recovery of NWC</t>
  </si>
  <si>
    <t xml:space="preserve"> Termination CF</t>
  </si>
  <si>
    <t>Project NCF</t>
  </si>
  <si>
    <t>NPV</t>
  </si>
  <si>
    <t>Investment</t>
  </si>
  <si>
    <t>Shipping</t>
  </si>
  <si>
    <t>Basis</t>
  </si>
  <si>
    <t>Depreciation:</t>
  </si>
  <si>
    <t>Effects of Other Projects</t>
  </si>
  <si>
    <t>Profit Reduction</t>
  </si>
  <si>
    <t xml:space="preserve">ETSY Hemp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</si>
  <si>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</si>
  <si>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</si>
  <si>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</si>
  <si>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</si>
  <si>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</si>
  <si>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</si>
  <si>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</si>
  <si>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</si>
  <si>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</si>
  <si>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</si>
  <si>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</si>
  <si>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</si>
  <si>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1e867df6-b0e4-48d5-8c4d-7f477b8649db</t>
  </si>
  <si>
    <t>CB_Block_0</t>
  </si>
  <si>
    <t>㜸〱敤㕣㕢㙣ㅣ㔷ㄹ摥㌳摥㕤敦慣敤搸㡤㤳戶㈹扤ㄸ㝡㠳㍡戸㜱摡㔰ち㠴攰㑢㜳㈹㑥散挶㑥㑡㔵慡捤㜸昷㑣㍣捤捥㡣㍢㌳敢挴愵㔲㉢㘸㈹〸ちㄲ㌷㔱㈸户ち㔵攲㠵㡢㤰㑡ぢ扣㈰㐰㈰㔴㈴ㅥ捡〳ㄲて愵㐲昰〰㐲㤱㜸改〳ㄲ㝣摦㤹㤹摤㤹戵㜷散㙥㕢㜰㤱㑦扢扦捦㥣摢㥣㜳晥敢昹晦㌳挹㠹㕣㉥昷㙦㈴晥㘵捡㌳㜳攵晣慡ㅦ㐸㝢㙣捡慤搷㘵㌵戰㕣挷ㅦ㥢昰㍣㘳㜵挶昲㠳ㅥ㌴㈸㔶㉣搴晢㠵㡡㙦㍤㈸㑢㤵ㄵ改昹㘸㔴挸攵㑡㈵㕤㐳㍤〷攱㙦㈸㝥搰搹慢㍦て戰㌰㌵㌹扢㜸㍦㐶㥤て㕣㑦敥ㅤ㌹ㅤ昶㍤㌸㍥㍥㌶㍥㜶敢昸扥㝤㘳晢昶㡥㑣㌵敡㐱挳㤳〷ㅤ搹〸㍣愳扥㜷㘴慥戱㔸户慡ㅦ㤴慢ぢ敥㌹改ㅣ㤴㡢晢㙥㔹㌴㙥㝤昷昸慤〷づ㤸户摦晥敥㝥扣㍡㜷㘲㙡㜲捥㤳愶晦㍡㡤㔹攰㤴㙦㥤㤶㔵㡢㙢㤳搲戳㥣戳㘳㔳㤳昸㍦㌱㝦㍣摤㌶㌶扦㈴㘵挰㔷㑢㑦㍡㔵改敢攸搸㘷㑦昸㝥挳㕥收收改昶㘱㉣戵㙡昸㐱挱㥥㤲昵扡㙥挷愳㤶散㔹散㕤摤㔸敤户攷愵攳㕢㠱戵㘲〵慢㐵㝢〱〳搵〶散㔳扥㍣㘹㌸㘷攵〹挳㤶〵晢㐸挳慡攵挳㤴敢戹㌱ㅥ㈲㌹㌱戵晣戱〹摦㥥㕡㌲㍣㌵㈳㥦ㅢ㤳搱昶戰㔷㑤户扤戶昳戸㥣扡㝡〳挷扣扥㜳㍢搴㥣㌶扣㘶换搱捥㉤愳挵愷㘷㜰㜳攷昶㠹㍤㑡昷㜹㐷攷㍥㙡㉢搳慤㐵㕦㐴摦㙡㐷戱ㄸ扤㐸搰㑢㔰㈲㈰〲昵㌲㐱ㅦ㐱㍦㠰挸晦ㄳ㕣㤲散挸㉡慤㘲㘸㤵㐵慤㔲搵㉡㌵慤㈲戵㡡愹㔵捥㙡㤵㈵慤㘲㘹㤵晢戵捡㌹戴㠹㔳愹户㔷㡢㤲昵戳慢㤶扦昵换愳㐷扥戶扦㌴㜳摤昰戳㝢晡㜷愰搱㕤搱愴愶㍤攳㍣㐸慤㐵挵晢挷挰ㄳ㥢攱ち㌰㠵㜹挰扣捤ㅣㅦ慦ㅤ搸㘷摣㘲ㄴ戸慣っ攴愷〸㘵〸㙤晢捤扢㉤愷收㥥㔷戸扢㜲搲昰㘵㙢攳㐶愳扡㐹户攱搴晣户慣㕦㌹ㅦㄸ㠱扣愲扤慥㌵挸㥡㙥昳㘰㉢改慢昷㕤摤摥敤戴㔱㙦挸㠹ぢ㔶㔸㝤㔵㕢戵㍤攷戹㡢㥤㙢て㝢昲㠱㘶敤㥡ㄹ㑤㐰愸慤愸戱搷慣㌲慣ち攷㌵㌲戵攴晡搲㔱搳ㅢ戵攷慣敡㌹改捤㑢㡡㐴㔹㔳㑢摤捤慡㠸敢㐷㘷ㅤ㉣ㄴ摣㕡㝢㕢戲搴扣攳㐲〰㘶㤶㌵捣㜷㔹㝡挱敡㠲戱㔸㤷㤷愶㥡㠴敦㐴挵㥥㔴昱㘱户摡昰愷㕣㈷昰摣㝡扡㘶愲戶㘲㐰搲搴㡥扢㌵㤹捦攷㤴㔰㠰挰敤改ㄱ㈲㜷㔳㘷㕥㔰㠸㐸愰㤸㡣㝣㜹㥡散挶㑥㘲㜵㔸㐵㕤㤲㈶戵敢㌶ㄸ㡣昳㔵㌲㈶㠳〳ㄳ㙢愲晥攰㑢摦扥挱戰㑤捣扤戱㡤㌵㙤㌸㕡晤ㅤ㉢搲〹㡥ㅡ㑥慤㉥扤㑣敤㈷㌸㈳㝤㄰愰㜰ㄱ〲愱攳敥㔱搵㠹ぢ㘲戵㜰摥慡〵㑢挵㈵㘹㥤㕤ち㔰〶つ㔹㉡㜱㙢搷㈴晤ㄲㄴ改㍢〹㠶〱捡攵㕣㜱ㄷㅢㄵ换㐸戹〲愵㔳〶㉦愷〴㌹晢愵㜸戹摦㍣㙣搵〳ㄹち攵㐱ㄳㄸ〹戵㥡㐲摦〰㐹搴㌳慡愱挲搸㘵㑥㠱㑡つ换〹㔶㕢㝣扢㠶㑢㐲㈲摡㤶〵㕢㑥ㄶ㔰ㄴ愴攵㐱〶慦㠱㘸摡愴㐱㜶攳〴ㄱ㤱つ㌲㌴㍢㐶㑥ㄳㄹ摢㘷挸〸戴㑦ㄲ㈱㕢敦敢㉣㈳㐸散㙢㠹㤴㥤㍡昲攳戶㌴㕢捦㤶て愵搹㙥㙣㥣㝥㈹挱㘵〴㤷ㄳ散〱㄰㝦㠱㠴愳㤴㐳㍥㥤昴户攰㔹扦㤲攰㉡〰挸㈷㥤㌲㈷ㄲ㔵戴愱㌶㘳㐷戲摤〰散㘴㘵ㄴ㠷愲㠸㤶㜱搳捥ㅣ戰ㄵ愲㈳慢㜳㙢攸摡扣搲戱㌷㜴愶捤攴㜲㐸㤱ㄹ㑤㤳㙢摤愰㘹㜲㈳搸戴㑢扤㜵つ扡敡㈳〴㙦〵㈸敢㙦㈳㠴㜲愱挱扢㌹㡢㥥㈶攵㥢挲㉣ち㡤愱㉥ㄵ㝣㐴挸㍣〲㘴〸戹㌵挷㤷㙤ㅢ㥡收攰愸昹愶户愱昷㜶收敦〸改㙤㝡㜳㕢敦搰㕦昴㉡慤攸㙢挱㕥攲㡦ㅤ㜵捣昵愸搶㙦㈰戸ㄱ愰㑤挷昰昴晤㙡㍤〵捡㉣戶ㄳ㤸摢㐹慦㡢戲㜲ㄷ㔶㤷愵搲㐰晤收㠲攱㥤㤵〱㍣ㄸ挷愶㘱ぢ扢㥥㈷敢㌸搴搶㔴〱捦㉦㤷愵ぢ晤挳㥥㙢戳㝣摢㐶昶摦ㄴ㡡㈱㥦搷㝡㜲㙤㌶㜲㠶慤㤹昰㌹㈵㈸㠷㍡昸㤶捥㐲㈲搱㈹㑤㕥散㤷㝤扥摣㤶㈴㕤㐸㤲㜷㘰㕢昵㥢〰㈰㈵挴敦㍢㑡㤴扤㙣昶㑥搵㉣㙤戱搲挳㤷㜱㍡㘹昳㈱慥㤱㈳㝤愱挳㜶ㄲ晥〳㝦挰㥥户散愶戰攸戳攷愴㔷㠵㙦挱慡换㜲攸㤶愵愸搹㤶ㄵ㙦ㄲ㔹搱搳戳收㍣㥤攱㕦㔳㜴搲㈶㈵㌲戹㍤戳㌲攳㉣摥㈲㉡扡㈱㈹㔴㌲㕣㐳㑤〹㐴捡㘳摢㙤ㄱ搳㠵㠸戹ㄹㅢ愷敦㈳ㄸ㈷搸て㔰昸㉤㈴捤㘶㌷㥥攱戰摥ㄵ扡戴㉢㤵㕣㠹㘸㔰㉥挲ㄷ㍡ち慢〳㝣捤扢〸㙥〳㘸㌳㝦攸㠰捣㈰㐴㠵昲〴㈱慡㌰㠶㜹摡㤲攷㐹〳㍢㑣〴㤶愶ㅡ㝥攰摡㡣㉣つ㤸搳敥〹㌷㤸戶晣㘵㐴愲㠶捤㈸㜳昷㤲㜴㐰㕤ㅥ㙣㥦戶㌲㜷㜹㔹搶㜴㜳摥㙤㐰戴ㅤ㥢摥ち〷㜳㙣〷㙣㐹㜵㌶搷〴㔲㜷攷㘳っ㈱戰搳捡摦㑡㙦散愶扣摦㍣昴つ戶㜶㜴挱ち敡戲捦っ㤹㡥昹㤲㠹㕤㐴攴愰搶㙢㉥㉣㜹㔲㑥て㤸㐷㍣慢㔶户ㅣ㐹㘴挰挶㘴戰㙥㐶㥥㐵㤴㘰捥㘵っ搰㜵〶捣〵捦㜰晣㘵㠳〱挵搵㥤愹㈷ㄵㄶ㈹㤸㤳㤶攳攳㌵ち㡢捣て㥡昳㑢敥㜹㐴㙣ㅢ戶㜳挴㔸昶户〴㔶㐸昴㘱㔲愸ㄱ㥡搰㌴㔱搲㑡摤攲㠷〷昲㕣㡥扣㤷㈷㔰戸捡ㄵ攸㌳捦搰摥戴敢愳ㄸつ敤㜴捥愹ㅦ搱愳㘶㘱㑦愶ㄴ㈶愷敡户戳捦㝢〰敥㍣㜲敡㔸㉢㌲昷㥡㘲搶〵㝡昹㌳㘴扣㈲㡢㘶㈰㠴㍥扡ㅤ㈱愹戰㡣㤴〳づ〴挶昹搴㑥㝥㘵㔳戵㈱昵敤㘸㘵て㈳㤲搴㙦捥ㄸ㡢戲㡥㜸戴㙤〴㍢挲〷㥡戱戶㔱昷愳扡㈹搷戶つ㤲ㄶ挹㜲扥㙡㤰㠲㈷ㅡ㠱㝢摣㜲㜴ㄳ㐰搱㕦㔴㘴㕣㐰㤱㜱㐱ㄵ昵㥢㈷ㄹㅡ㔴㜹㡥攵㥥㌵㍣㉢㔸戲慤㙡㠹てっ摦㙤〹㥡〴㤳㔳昲挶㈹㤶ㄹ㈳㙤搶晣㈹㤸㙣晥ㄸ搰㍤〶㌹捡慤㈳晡㐱戹㥡㈸攲㍦搱愵㘳〹〲㐶㜹㑡昵昷㘱戴㠲扡ㅤ〱㤱愳搲挵昸づ挶挵㠷㔱ㄲち㈱㘲㍤㠳㐴攰ㄵ㑣〸㜹扡戸㡢收㈹挷ち㠰㍤㘲散戰ㄵ㑣晢㐰㌹〰戲敡㜸㝢㠵挲㙡愲搳㘸㔳㉢㕣戳戶㉡愵㈶慥㕥㕢㥦搴ㅢ搷慤㔳ㅤ㙡㤴㠴㈲搹愸㤱搲㉣敢捣㜱㉢愹ㅡ愱ㄴ㜷慣㙤㐴㤶摢戴戵敦㤴㈲慦㐱㌱㈹㥡挹改敦㔷㠴㠲㐰㙦愴愳攸戳捦㈶㡦㐴挴㠶㌶㐰㤹㝡㉡㉣ㅢ㠸㐲㠲挷㜰敤愴㈶换搱ㄳ昸㝢㐷㤴㥤㙤〴愹ㅡ攳挲㜰㔴㌳㔱慦捦㍡戰ㄲ慡㠶㔷摢㈲㉣㡤戵㠵ㅡ㐶㜱㘷户摡㍦摣摥〴㈳㐶㙣挸戰㐸㠶ㅦㄸ㙣〸收㑡㐴㔴㘹㥤つ㜰慢㥢挵㈵㍥ㅤ㤷㠶愳㌰㌰ㅦ搴愶攵㡡㌲挳㕡㤶晣戰敡搰㍣㉤㉡㌹慡㥢ㄳ㡢㍥㔴㝡㐰㌹ㅥ攵ㄴ㠳敢收㐹扡愵㜰㠹〱㘲㌷捡捤㔵〳㠴㜶㥢〳昰㘴戰㜵戰㠳ㅤ〹㐳㈷戴捥㈸㐱㡢ㄹ㠴㥢㕥〴㜹愷㑢㡣㐲㤰㥡㉡晤攳㤰昸捡㤳㑣摦㌹㤴㡢㌳ㄱㄳ㌱摣㤵㘱㍤〰戹挹挸㈴戹㘸㌸づ㤸㠷㤲㑤〹慤晥戸㡣㈶挶〰㑤㍥㉦挰㉤ㅥ挶戲〶挹㌶㜵摣㜳ぢ㉣㘸搳晡敡づ昳㤸㔳慤㌷㙡㔲愹攲㔸㔶㉢㡤扣㈵昰愵慥〰㠶摣㤴戱㉦搱愶ㅣ挳㔱㡡㑢㈶㤲扡户扢昵㐳攸慥㠴ㅣ挶〸㔵ㅦ〳㤰ㄹ㙥㌹ㄵ㄰㕢㜳㑦㠱昶攱捥搶〵〶㜵㜹づ㈲㙤㑤ㄱ㘵搹っ敥攳㌵愳挸㡡摢ㄲ捤㘶摣ㄹ㤷㌶㝢愲攸愸ㄵㄶ㙤〹ㅣ㘱㥤愱挰㉢ㄶ㘱㡣㜴挹ㅤㅣ㈴㜷㌱㡡敥㕥㝣㔸㍤收㉥〲ㄵち〳㠲㌱㕥㥥㠲㜲搸㔵㌰ㄲつ㙥慤㘵㜵ぢ㐶㝦㘹㜹敢ㄳ〰㠲㘱㘰ㅡ戴㘸ㄹㅡ㌸㔳挸㙦㙣攰㕣㠳㔶ㄹㄱ搲㘴㌰㤵㌱捡㘱㌸散㠱㌴㜰ㄳて搲ぢ㉥㤴㔰戰㑢㕤っ㡢敦㈶㡥摡㌸〲戹摥愵㙤㠵㜳㐶㠰敢㉦捥㥥戶攲㠹㕡㡤收㉥晣㜳㕢〲慢戸扡ㄱ㥡愳扢摡㉥㘵愹㌵搱扥扢戶慤㈲扡㉣戸㝦㝡散愸ㄱ㔴㤷收㠳搵昰攲㔶户㈴㔱昸㈹晣ㄱ敢扥㥤㌶㜳摥攱㐵搴ㄵ敥㝤昹㥣攳㥥㜷搴扣ち㍥㙦晤㠱㐲㜰㠵戲㤷㤳㉣攷晥㡤晦㔴搲㜲㠵㥦㘰挴捤㑣㥢〳戴ㅣ㈴ㅣ㐷摤扢っ愵挱〸ㅥ㌳攸〴戶㝢昳搶〰改㘴㔷ㅢ㥤㈸㐱戰㑤㈸捥搹搷㡤㔰挴㡦㠱㔶ㄲ㑢㜸㈴挷㥥㍦〳搶ㄷ捦愳㠴〸攷搵㡥㐸㤰扦㌵ㅢ㜵㑡㤰㐷㔷㍣搸敢晦〷㑢㌱㌷慦换㑥晦〵㘶ㄶ捦戵愳攸㙡愲攸㐷ㄱ㡡㜸愱㌰㐴㤱攰㌵㄰挵扦㜷㈲ㄳ愷〲挳戳慦㉡㄰捥㌵㙤ㅦ㐰摦昰ぢ扦晦挳〳攸㑣㐴ㅣ㡡㙥㄰㙡扢ㅥ捦㑤ㄳ愱㘷㡤㠹挰攰扤㌲ㄱ㡥㈳㈳ㄸ挵て㑤㠴挸〷㌲㡢㠲㡤㑤〴挶昶㌲っ挱㐴愸㌵攱搶攰〹散㔲㥢晥戱愳戸㜸㉢㝤挴昳愱戴晣㈹㜸愴㉥㕢㕢㍣㘷㜸㠶扤㐷㤵ㅦ昱㈴㤴㤹户㠰㥢摣慡ぢ㝢㕣戱㙥㡤敡戴㡥慦㈲昶戲㙦晢㔳㌶㜷㝦ㅤ㤸ち㔳攸扥ㄷ㈵㔱㝣つ㥥ㄲ挱㜳㐳敥㈳扢扥㝢攴㑦て㍥㝡㠸户搵㈲㕡㉤摣㠴㝣㌷㈱㝢摡ㄳ〸敡㈶㉥㡡散收㠷㌹挷昱㠹㤲戵㕣㤷㤳㠶愷慣㈰㕦户攳㙣㐸㜸〹挲っ㠹㙦㉢㤸㤸戸昷㄰㥡㤸㘳㙤敥㑥昵㘱㤳㜲ㄱ㡥㈵㈶慥㝣㝡㜱搸㔰㜴㔴㘴㕤㕡㥢㠵敦㐳ㄵ扤捡㠹愴慤㐴㥥㍡㤹㠴昸㕥扢慥㍢㐰㕤ㄷㅥ㘴ㄸ昶㡦愵ㄴ攲て愴㤰攴㐱㠶ㄷ〲㤴㤴㍡㠹㑣攱㘶㠰㡣挸㕡㝢㠸㤷晥㠰㙤㈱㈰㥢㤷晥扡晣㠸〵扢〸㉣挶扥昸㙥㑦戴戴㐵㘳搵挴㔰慤戲㘹收㤱㔱㠷ㄷㄶ㡣挷愵㈹㑢㘷㍦㑡㌷敤㡥攲㑢〶散㌰昰ㄶ㌲㜶挱愶慦慤㙣摦攱㌴㜰昳〳㝡愶愸ㄴ㠶戳㤳挵㌸㤰慡ㄸ㕤搸戴ㅣㄶㄱづ㠶搹㘶愷扥愸ち㍡换搹㠳㔳㈹㠲㝦晣㔲㠸昵愳慤愱㜷户搷㔰挷㌹扤㔸㈰㝦戰扦慥捥㘰㙣扣㤵ㅣ〳〹扢愹㔶愵昰㝡昸㈹㜴攱愲㜳㐲㙦㘵搵戳㌸㠰㍦㌱㘷昵㘸㙢昴㍦愳搷㡡戳㑥戳㌷挳搸㈹晤晦㈱ㄴ㙣愸晦〵㘳㙦ち㤱昷㐴ㄹ㍥ㄴㄸ㍦搹㌰㘴挳ㅤ㠱㘷ㅢ挱ㅢ㜵㌰搶㔵㤶㈱敦㌰㌷㡦㡦㔷挳㙡㈵挱攱昷捡户㕦㡤㘸昶愵㙤摢搷㔱〰㌲㌶㔴㜸〶㈲愸㘳晦戴摣攲㘸㑣挵㝢〱㜶ㅤ户慡㥥敢扢㘶㌰㌲㡦愰敦〸扦㍤㌳㘱昳㑣㠸㙦户ぢ戵㙢戱ㄳ晤昷愱捦㠹㔹〸散ㄳ㌲㜸扤㘲㤱㡣㉣㙣㉥㤲挱㘳挳㔰㈲扣㐴敤攰㕦㘲摥搵㌰敡昸㜴㜵ㄶ扥捥㠰㐵㕢㐲搹㠵ㅥ攷昶ㅢㅡ摣㍡摣搱晡㈰晣㐱戲㍥㠶攰㤸㕡挲扤昷㜱㕦摢昷㈰摤㌶㕡㥢捦㤶摤昹摣捡㠵愷㠱搳捤扤㈵㑤㌲㝣㈷扦㐸㉥敢ㄵ㐲㕣摡㠷愳㉥换㜱摤收愰攵㘸挳愰昳攸㠳㙥㍡挲㐶敢㜰㥦㙤㈲晡㝤〶㕤挵〴〱㝥扡ㄱ㘵昸㈰攸攵㈳㉢㡡慦㘳㔹㘴〰攴㜳挵㉡㐰㘷慡㝥㙡㍤慡ㅥ㡡〵戲攰ㄹ㠳攴㔸ㄶ㕦㐵㐳㙥㔷戸㙣戰〴㤷㉤搴㔹〲㜹㍤敥㠱㝣㑥昰㉣愱㈶昲㘵㜴㘸㑥挴㐲㘹攷㠹㝣㘹扤㠹〸㕡〱㙡愱挹昱㠷㘲㉤愲搷㔱慤摢〴づ㠱ぢ㌰㐸戱㐸㔹㔳っ㐳ぢ捦ㄳ㌳㐸扦㡢晥扥㜴攸户㉦㌰晤晤㤰㔰㠲㄰㔵改挹㔳㄰慡挹㝦㌶㌹㜹て愵㥤㈷晦挴㝡㤳ㅦ愲㡣攴㑣昴〰㘰愰㐷㔴昰㐷㉤愶㠱っ昷㤱㍦㜱㠶〰扦搴㉣㠶っ㤴愸扥攷㤱㐱㕦㙥戸㙡㜵〱㤹戸㙦㠱敢捦昸戸㐷搹㐷扣〸㐹㕦㑥㌱㜴挶ㄶ㐳慤㔸戲㈳㉦散㤶㤰つ㔸ㄲ扦㤶敤㈸搲㡢㕤㐶昸挵攳㌱㘲㡥ㅥ㡤扦㥣搲愲㤸ㄳ〸㈳戴㐸㐹㍦摣㐸昱昱戸昱て㥥㙤戹㑣㔱㠱〴敡〹ㅢ㤳捥㔴攳挷攲挶晢昱㔵㤶㙡㤳攳つ〲愶㤷攲挶愴㐷搵昸搱戸昱摦昶敦㘹㌶㡥改㌰ㅣ戹㐰㈲挹戰㜵㤵昵㥦昸㐲㝢㄰捤ぢ㈶昵㘷㥦ㄹㄶ㔳㜲慡搰㜱㕤㘹搰㝥㕣〶昱昰㡤昴っ敥㌶攱ち〸㠴㙣昸㑦㈵ㅣ挳㥤愷㘹㈳㌰昰〹昴ち㠲捤㥥慥㥥搸戹㘸捥㝡㈸攸㌵㡦昹㌸㔳搵戶ㄴ㠹挰ㅣ挸㠷晢扢㠱㔳㍥挳㜴㙣敤㐷ㅣ㈴搳㜸㠷愴㍢攵愱〲㉢㜹昱搱ㄸ戳戹㐷㕡㌴愳㍦っ攴㐰㍡〲㌲愳㍦〲ㄸ〶㘲㜸㕢㌹㌷㐴晥㔷捣晤㔱㔶㝣㡣攰㔱㠰戲㈰戳㤳づ㡡㡦〱散㠶㤵㡡㝦慡挲ㅦ愹挹㤱㘵㑦慥攰㥦扥昸昹てㅤ㑤㍣ㄸ扦㌲㐹㑣晡攳散昶〹㠰ㅥ㌸㜱㐵㐴㡡㘵晤㤳㈸㐹扥㥡攲㐳扤晡㔳慣昸㌴挱ㄳ〰攵〲愷扣改扤攳捡扡搴㕦㥦㐱㔷昱〸〱㝥晡㘷愳っㅦち摣㡤昷㜶戶㤸㜹㈰㡥㍦敦㠷㍥㑤㝤挷㝦〷扥换㕦攵愲㝢昰捦㤲ㄴ㤴㜹㥦搷摥搳摤㔸㘴〵㕡收敡户㡣捤㝥つ攳㜰㕤慤㌸ち㐷愴㙡㈹㘹㐵㐱慣㜳挱挲挵ㅢ昸㤶㠳慡㐲〸㔲㠲慡㜰愲㡡㐳㈸搰㍦捦愶挴㌱昱愴㝦㠱㑦㐴慤摡挴㉦㐶ㄹ㍥〸攲㔵㜵扦㍦敡ㅥ扦㤰戸㔶ㄵ㔶摢ぢ㠹㝦㔵戱㤴㝣攱㤳ㅣ㑣㈱ぢ㤹戴㙥㈲搲ㄴつ㝤ㄵ㤹㠱㥥㐱捥敤㙥晣戴ぢ愲㝡愶㜶收捣㉢㠳昹㤱㉢昲ㅦ晡㐰晦㤳㉦晤收攵捦扤昸攱㠳㝦晤搷㔳㑦扤昸攷捦扤昰慦㥦㉥ㅥ晣搵搳㑦晦攲捥㙦扣昰昲㑥昳㥢摡戳慦捣㝣昳愱昱㜳て㍤㘰㥥扡改挸㐳昷摣㝦搷昸摣㈵愳㍤㍤扤扤㌷づ晦晡昲户て㍤昲挰㜳攲㘷㝦戸捣ㄱ㙡戹㜸㐱㝡ㅡ㕣戶㥡挶搷㤰挱㌴㌸攳㌷㜴ㅡ㕣慥摡愸挵㘸愳㈶㔱㔰㠲㘷㠳ㄳ㔰ㄵ㐶扡愲敦㍦㕦㔱戳昴</t>
  </si>
  <si>
    <t>Decisioneering:7.0.0.0</t>
  </si>
  <si>
    <t>8464e1a9-41e7-45b1-9099-bea965f99ffc</t>
  </si>
  <si>
    <t>CB_Block_7.0.0.0:1</t>
  </si>
  <si>
    <t>㜸〱敤㕣㕢㙣ㅣ㔷ㄹ摥㌳摥㕤敦慣敤搸㡤㤳愶㈹愵㌵㤴㔲㕡〷㌷㑥ㅢ㑡㠱㄰㝣㘹㉥挵㠹摤搸㐹㡢ち摡㡣㜷捦挴搳散捣戸㌳戳㑥㕣㉡戵㠲㐲㐱摣愴〲ㄵ㠵㜲㔱㠵㤰㜸攰㈶㈴慥攵〱㠱〴㐲慤挴〳㍣㈰昱㔰㉡〴ㄲ㈰㠸㠴㤰晡㔰〹扥敦捣捣敥捣摡㍢㜶户㉤戸挸愷摤摦㘷捥㙤捥㌹晦昵晣晦㤹攴㐴㉥㤷晢㌷ㄲ晦㌲攵㤹戹㙡㝥搵て愴㍤㌶攵搶敢戲ㅡ㔸慥攳㡦㑤㜸㥥戱㍡㘳昹㐱てㅡㄴ㉢ㄶ敡晤㐲挵户敥㤷愵捡㡡昴㝣㌴㉡攴㜲愵㤲慥愱㥥㠳昰㌷ㄴ㍦攸散搵㥦〷㔸㤸㥡㥣㕤扣ㄷ愳捥〷慥㈷昷㡤㥣〹晢ㅥㅡㅦㅦㅢㅦ扢㘵㝣晦晥戱晤晢㐶愶ㅡ昵愰攱挹㐳㡥㙣〴㥥㔱摦㌷㌲搷㔸慣㕢搵㜷换搵〵昷扣㜴づ挹挵晤㌷㉦ㅡ户扣㜵晣㤶㠳〷捤摢㙥㝢㙢㍦㕥㥤㍢㌹㌵㌹攷㐹搳㝦㤹挶㉣㜰捡户㑣换慡挵戵㐹改㔹捥戹戱愹㐹晣㥦㤸㍦㥥㙥ㅤ㥢㕦㤲㌲攰慢愵㈷㥤慡昴㜵㜴散戳㈷㝣扦㘱㉦㜳昳㜴晢〸㤶㕡㌵晣愰㘰㑦挹㝡㕤户攳㔱㑢昶㉣昶慥㙥慣昶摢昳搲昱慤挰㕡戱㠲搵愲扤㠰㠱㙡〳昶㘹㕦㥥㌲㥣㜳昲愴㘱换㠲㝤戴㘱搵昲㘱捡昵㕣ㅦて㤱㥣㤸㕡晥搸㠴㙦㑦㉤ㄹ㥥㥡㤱捦㡤挹㘸㝢挴慢愶摢㕥摢㜹㕣㑥㕤扤㠱㘳㕥搷戹ㅤ㙡捥ㄸ㕥戳攵㘸攷㤶搱攲搳㌳戸愹㜳晢挴ㅥ愵晢摣搰戹㡦摡捡㜴㙢搱ㄷ搱户摡㔱㉣㐶㉦ㄲ昴ㄲ㤴〸㠸㐰扤㑣搰㐷搰て㈰昲晦〴㤷㈴㍢戲㑡慢ㄸ㕡㘵㔱慢㔴戵㑡㑤慢㐸慤㘲㙡㤵㜳㕡㘵㐹慢㔸㕡攵㕥慤㜲ㅥ㙤攲㔴敡敤搵愲昴ㄷ敢戱〳晦捡晦㘳攲㜳晡㥥㥦㍣昲收㙦㍣搸扦〳㡤敥㡣㈶㌵敤ㄹㄷ㐰㙡㉤㉡㍥㌰〶㥥搸っ㔷㠰㈹捣㠳收慤收昸㜸敤攰㝥攳㘶愳挰㘵㘵㈰㍦㐵㈸㐳㘸摢㙦摥㘵㌹㌵昷㠲挲摤㔵㤳㠶㉦㕢ㅢ㌷ㅡ搵㑤扡つ愷收扦㘶晤捡昹挰〸攴㤵敤㜵慤㐱搶㜴㥢〷㕢㐹㕦扤敦敡昶㙥㘷㡣㝡㐳㑥㕣戴挲敡搷戶㔵摢㜳㥥扢搸戹昶㠸㈷敦㙢搶慥㤹搱〴㠴摡㡡ㅡ㝢捤㉡挳慡㜰㕥㈳㔳㑢慥㉦ㅤ㌵扤㔱㝢捥慡㥥㤷摥扣愴㐸㤴㌵戵搴摤慣㡡戸㝥㜴搶挱㐲挱慤戵搷㈷㑢捤摢㉦〶㘰㘶㔹挳㝣㤷愵ㄷ慣㉥ㄸ㡢㜵㜹㜹慡㐹昸㑥㔴散㑤ㄵㅦ㜱慢つ㝦捡㜵〲捦慤愷㙢㈶㙡㉢〶㈴㑤敤㠴㕢㤳昹㝣㑥〹〵〸摣㥥ㅥ㈱㜲㌷㜶收〵㠵㠸〴㡡挹挸㔷愴挹㙥散ㄴ㔶㠷㔵搴㈵㘹㔲㝢挳〶㠳㜱扥㑡挶㘴㜰㘰㘲㑤搴ㅦ㝣改㥢㌶ㄸ戶㠹戹㔷戶戱愶つ㐷慢扦㝤㐵㍡挱㌱挳愹搵愵㤷愹晤〴㘷愴て〲ㄴ㉥㐱㈰㜴摣㍤慡㍡㜱㔱慣ㄶ㉥㔸戵㘰愹戸㈴慤㜳㑢〱捡愰㈱㑢㈵㙥敤㥡愴㕦㠶㈲㝤㈷挱㌰㐰戹㥣㉢敥㘲愳㘲ㄹ㈹㔷愰㜴捡攰攵㤴㈰㘷扦ㄴ㉦昷㥢㐷慣㝡㈰㐳愱㍣㘸〲㈳愱㔶㔳攸ㅢ㈰㠹㝡㐶㌵㔴ㄸ扢捣㈹㔰愹㘱㌹挱㙡㡢㙦搷㜰㐹㐸㐴摢戲㘰换挹〲㡡㠲戴㍣挸攰㌵㄰㑤㥢㌴挸㙥㥣㈰㈲戲㐱㠶㘶挷挸㘹㈲㘳晢っㄹ㠱昶㐹㈲㘴敢晤㥤㘵〴㠹㝤㉤㤱戲㔳㐷㝥摣㤶㘶敢搹昲愱㌴摢㡤㡤搳㉦㈷搸㐳㜰〵挱㕥〰昱㈷㐸㌸㑡㌹攴搳㐹㝦つ㥥昵慢〸㕥ぢ〰昹愴㔳收㐴愲㡡㌶搴㘶散㐸戶ㅢ㠰㥤慣㡣攲㔰ㄴ搱㌲㙥摡㤹〳戶㐲㜴㘴㜵㙥つ㕤㥢㔷㍡昶㡤㥤㘹㌳戹ㅣ㔲㘴㐶搳攴㕡㌷㘸㥡摣〸㌶敤㔲㙦㕤㠳慥晡〸挱敢〰捡晡敢〹愱㕣㘸昰㙥捥愲愷㐹昹慡㌰㡢㐲㘳愸㑢〵ㅦㄱ㌲㡦〰ㄹ㐲㙥捤昱㘵摢㠶愶㌹㌸㙡扥敡㙤攸㝤㥤昹㍢㐲㝡㥢摥摣搶㍢昴ㄷ扤㐸㉢晡㕡戰㤷昸㝤㐷ㅤ㜳ㅤ慡昵㌷ㄲ㕣て搰愶㘳㜸晡㝥戱㥥〲㘵ㄶ摢〹捣敤愴搷㐵㔹戹ぢ慢换㔲㘹愰㝥㜳挱昰捥挹〰ㅥ㡣攳搳戰㠵㕤捦㤳㜵ㅣ㙡㙢慡㠰攷㤷㍤改㐲晦㠸攷摡㉣摦戶㤱晤㔷㠵㘲挸攷戵㥥㕣㥢㡤㥣㘱㙢㈶㝣㑥〹捡愱づ扥戹戳㤰㐸㜴㑡㤳ㄷ晢㘵㥦㉦户㈵㐹ㄷ㤲攴〶㙣慢㝥㈳〰愴㠴昸㙤㐷㠹戲㡦捤摥慣㥡愵㉤㔶㝡昸㌲㑥㈷㙤㍥挴㌵㜲愴㉦㜴搸㑥挲㝦攰て搸昳㤶摤ㄴㄶ㝤昶㥣昴慡昰㉤㔸㜵㔹づ摤戲ㄴ㌵摢戲攲㔵㈲㉢㝡㝡搶㥣愷㌳晣㙢㡡㑥摡愴㐴㈶户㘷㔶㘶㥣挵㕢㐴㐵㌷㈴㠵㑡㠶㙢愸㈹㠱㐸㜹㙣扢㉤㘲扡㄰㌱㌷㘱攳昴晤〴攳〴〷〰ち捦㐰搲㙣㜶攳ㄹづ敢㕤愱㑢扢㔲挹㤵㠸〶攵㈲㝣扡愳戰㍡挸搷扣㠵攰㔶㠰㌶昳㠷づ挸っ㐲㔴㈸㑦㄰愲ち㘳㤸㘷㉣㜹㠱㌴戰挳㐴㘰㘹慡攱〷慥捤挸搲㠰㌹敤㥥㜴㠳㘹换㕦㐶㈴㙡搸㡣㌲㜷㉤㐹〷搴攵挱昶㘹㉢㜳㤷㤷㘵㑤㌷攷摤〶㐴摢昱改慤㜰㌰挷㜶挰㤶㔴㘷㜳㑤㈰㜵㜷㍥挶㄰〲㍢慤晣慤昴挶㙥捡晢捤㐳摦㘰㙢㐷ㄷ慣愰㉥晢捣㤰改㤸㉦㤹搸㐵㐴づ㙡扤收挲㤲㈷攵昴㠰㜹搴戳㙡㜵换㤱㐴〶㙣㑣〶敢㘶攴㌹㐴〹收㕣挶〰㕤㘷挰㕣昰っ挷㕦㌶ㄸ㔰㕣摤㤹㝡㔲㘱㤱㠲㌹㘹㌹㍥㕥愳戰挸晣愰㌹扦攴㕥㐰挴戶㘱㍢㐷㡤㘵㝦㑢㘰㠵㐴ㅦ㈶㠵ㅡ愱〹㑤ㄳ㈵慤搴㉤㝥㜸㈰捦攵挸㝢㜹〲㠵慢㕣㠱㍥昳っ敤㑤扢㍥㡡搱搰㑥攷㥣晡ㄱ㍤㙡ㄶ昶㘴㑡㘱㜲慡㝥ㅢ晢扣つ攰㡥愳愷㡦户㈲㜳㉦㈹㘶㕤愰㤷㍦㐳挶㉢戲㘸〶㐲攸愳摢ㄱ㤲ち换㐸㌹攰㐰㘰㥣㑦敤攴㔷㌶㔵ㅢ㔲摦㡥㔶昶〸㈲㐹晤收㡣戱㈸敢㠸㐷摢㐶戰㈳㝣愰ㄹ㙢ㅢ㜵㍦慡㥢㜲㙤摢㈰㘹㤱㉣攷慢〶㈹㜸愲ㄱ戸㈷㉣㐷㌷〱ㄴ晤㐵㐵挶㐵ㄴㄹㄷ㔵㔱扦㜹㡡愱㐱㤵攷㔸敥㌹挳戳㠲㈵摢慡㤶昸挰昰摤㤶愰㐹㌰㌹㈵㙦㥣㘲㤹㌱搲㘶捤㥦㠶挹收㡦〱摤㘳㤰愳摣㍡愲ㅦ㤴慢㠹㈲晥ㄳ㕤㍡㤶㈰㘰㤴愷㔴㝦〷㐶㉢愸摢ㄱ㄰㌹㉡㕤㡡敦㘰㕣㝡㄰㈵愱㄰㈲搶㌳㐸〴㕥挱㠴㤰愷㡢扢㘸㥥㜶慣〰搸㈳挶㡥㔸挱戴て㤴〳㈰慢㡥户㔷㉡慣㈶㍡㡤㌶戵挲㌵㙢慢㔲㙡攲敡戵昵㐹扤昱㠶㜵慡㐳㡤㤲㔰㈴ㅢ㌵㔲㥡㘵㥤㌹㙥㈵㔵㈳㤴攲㡥戵㡤挸㜲㥢戶昶㥤㔲攴㈵㈸㈶㐵㌳㌹晤㥤㡡㔰㄰攸㡤㜴ㄴ㝤昶搹攴㤱㠸搸搰〶㈸㔳㑦㠵㘵〳㔱㐸昰㌸慥㥤搴㘴㌹㝡〲㝦敦㠸戲戳㡤㈰㔵㘳㕣ㅣ㡥㙡㈶敡昵㔹〷㔶㐲搵昰㙡㕢㠴愵戱戶㔰挳㈸敥散㔶晢㠷摢㥢㘰挴㠸つㄹㄶ挹昰〳㠳つ挱㕣㠹㠸㉡慤戳〱㙥㜵戳戸挴愷ㄳ搲㜰ㄴ〶收㠳摡戴㕣㔱㘶㔸换㤲ㅦ㔶ㅤ㥡愷㐵㈵㐷㜵㜳㘲搱㠷㑡て㈸挷愳㥣㘲㜰摤㍣㐵户ㄴ㉥㌱㐰散㐶戹戹㙡㠰搰㙥㜳〰㥥っ戶づ㜶戰㈳㘱攸㠴搶ㄹ㈵㘸㌱㠳㜰搳㡢㈰敦㜴㠹㔱〸㔲㔳愵扦ㅦㄶ㥦㝦㥣改敢㠷㜳㜱㈶㘲㈲㠶扢㌲慣〷㈰㌷ㄹ㤹㈴ㄷつ挷〱昳㔰戲㈹愱搵ㅦ㤷搱挴ㄸ愰挹攷〵戸挵挳㔸搶㈰搹愶㡥㝢㙥㠱〵㙤㕡㕦摤㘱ㅥ㜷慡昵㐶㑤㉡㔵ㅣ换㙡愵㤱户〴扥搴ㄵ挰㤰㥢㌲昶㈵摡㤴攳㌸㑡㜱挹㐴㔲昷㜶户㝥ㄸ摤㤵㤰挳ㄸ愱敡㘳〰㌲挳㉤愷〲㘲㙢敥㈹搰㍥摣搹扡挰愰㉥捦㐱愴慤㈹愲㉣㥢挱㝤扣㘶ㄴ㔹㜱㕢愲搹㡣㍢攳搲㘶㑦ㄴㅤ戳挲愲㉤㠱㈳慣㌳ㄴ㜸挵㈲㡣㤱㉥戹㠳㠳攴㉥㐵搱摤㑢て慡挷摣㈵愰㐲㘱㐰㌰挶换㔳㔰づ扢ち㐶愲挱慤戵慣㙥挱攸㉦㉤㙦㝤〲㐰㌰っ㑣㠳ㄶ㉤㐳〳㘷ち昹㡤つ㥣㙢搰㉡㈳㐲㥡っ愶㌲㐶㌹っ㠷㍤㤰〶㙥攲㐱㝡挱㠵ㄲち㜶愹㡢㘱昱摤挴㔱ㅢ㐷㈰搷扢扣慤㜰捥〸㜰晤挵搹摢㔶㍣㔱慢搱摣㠵㝦㙥㑢㘰ㄵ㔷㌷㐲㜳㜴㔷摢愵㉣戵㈶摡㜷搷戶㔵㐴㤷〵て㑣㡦ㅤ㌳㠲敡搲㝣戰ㅡ㕥摣敡㤶㈴ち㑦挱ㅦ戱敥摢㘹㌳攷ㅤ㕥㐴㕤攱摥㤷捦㍢敥〵㐷捤慢攰昳搶ㅦ㈸〴㔷㈸㝢㌹挹㜲敥摦昸㑦㈵㉤㔷昸㌱㐶摣捣戴㌹㐰换㐱挲㜱搴扤换㔰ㅡ㡣攰㌱㠳㑥㘰扢㌷㙦つ㤰㑥㜶戵搱㠹ㄲ〴摢㠴攲㥣㝢搹〸㐵晣〸㘸㈵戱㠴㐷㜲散昹搷挰晡攲㠷㈸㈱挲㜹戵㈳ㄲ攴慦换㐶㥤ㄲ攴搱ㄵて昶晡晦挱㔲捣捤敢戲搳㝦㠱㤹挵て摡㔱㜴㌵㔱昴晤〸㐵扣㔰ㄸ愲㐸昰ㅡ㠸攲摦㍢㤰㠹㔳㠱攱搹ㄷㄵ〸攷㥡戶て愰慦昸㠵摦晦攱〱㜴㈶㈲づ㐵㌷〸戵㕤㠷攷愶㠹搰戳挶㐴㘰昰㕥㤹〸㈷㤰ㄱ㡣攲㠷㈶㐲攴〳㤹㐵挱挶㈶〲㘳㝢ㄹ㠶㘰㈲搴㥡㜰㙢昰〴㜶戹㑤晦搸㌱㕣扣㤵㍥攲昹㔰㕡晥ㄴ㍣㔲㝢搶ㄶ捦ㄹ㥥㘱敦㔵攵㐷㍤〹㘵收㉤攰㈶户敡挲ㅥ㔷慥㕢愳㍡慤攳慢㠸扤散摢晥㤴捤摤㕦〷愶挲ㄴ扡敦㐵㐹ㄴ㕦㠲愷㐴昰摣㤰㝢晦慥㙦ㅥ晤挳晤てㅦ收㙤戵㠸㔶ぢ㌷㈲摦㑤挸㥥昶〴㠲扡㠹㡢㈲扢昹㘱捥〹㝣愲㘴㉤搷攵愴攱㈹㉢挸搷敤㌸ㅢㄲ㕥㠲㌰㐳攲摢ち㈶㈶敥㍤㠴㈶收㔸㥢扢㔳㝤搸愴㕣㠴㘳㠹㠹㉢㥦㕥ㅣ㌶ㄴㅤㄵ㔹㤷搶㘶攱摢㔰㐵㉦㜲㈲㘹㉢㤱愷㑥㈶㈱扥搵慥敢づ㔲搷㠵〷ㄹ㠶晤㘳㈹㠵昸〳㈹㈴㜹㤰攱㠵〰㈵愵㑥㈱㔳戸〹㈰㈳戲搶ㅥ攲愵㍦㘰㕢〸挸收愵扦㉥㍦㘲挱㉥〲㡢戱㉦扥摢ㄳ㉤㙤搱㔸㌵㌱㔴慢㙣㥡㜹㘴搴攱㠵〵攳㜱㘹捡搲㌹㠰搲㑤扢愳昸㤲〱㍢っ扣㠵㡣㕤戰改㙢㉢摢户㍢つ摣晣㠰㥥㈹㉡㠵攱散㘴㌱づ愴㉡㐶ㄷ㌶㉤㠷㐵㠴㠳㘱戶搹愹㉦慡㠲捥㜲昶攲㔴㡡攰ㅦ扦ㄴ㘲晤㘸㙢攸摤敤㌵搴㜱㑥㉦ㄶ挸ㅦ散慦慢㌳ㄸㅢ㙦㈵挷㐰挲㙥慡㔵㈹扣ㅥ㝥ㅡ㕤戸攸㥣搰㕢㔹昵㉣づ攲㑦捣㔹㍤摡ㅡ晤捦攸戵攲慣㌳散捤㌰㜶㑡晦摦㡤㠲つ昵扦㘰散㑤㈱昲㍤㔱㠶て〵挶㑦㌶っ搹㜰㐷攰搹㐶昰㐶ㅤ㡣㜵㤵㘵挸㍢捣捤攳攳搵戰㕡㐹㜰昸扤昲敤㔷㈳㥡㝤㘹摢昶㜵ㄴ㠰㡣つㄵ扥〶ㄱ搴戱㝦㕡㙥㜱㌴愶攲㍤〰扢㑥㔸㔵捦昵㕤㌳ㄸ㤹㐷搰㜷㠴摦㥥㤹戰㜹㈶挴㔷摢㠵摡戵搸㠹晥昷愱捦挹㔹〸散㤳㌲㜸戹㘲㤱㡣㉣㙣㉥㤲挱㘳挳㔰㈲扣㐴敤攰㕦㘶摥搹㌰敡昸㜴㜵ㄶ扥捥㠰㐵㕢㐲搹㠵ㅥ攷昶ㅢㅡ摣㍡摣搱㝡㌷晣㐱戲㍥㠶攰㤸㕡挲㍤敦攳扥戶敦㐱扡㙤戴㌶㥦㉤扢昳戹㤵ぢ㑦〲愷㥢㝢㑢㥡㘴昸㑥㝥㤱㕣搶㉢㠴戸戴て㐷㕤㤶攳扡捤㐱换搱㠶㐱攷搱〷摤㜴㠴㡤搶攱㍥摢㐴昴晢㉣扡㡡〹〲晣㜴㈳捡昰㐱搰换㐷㔶ㄴ㕦挲戲挸〰挸攷㡡㔵㠰捥㔴晤挴㝡㔴㍤ㄴぢ㘴挱㌳〶挹戱㉣扥㠰㠶摣慥㜰搹㘰〹㉥㕢愸戳〴昲㝡摣〳昹㥣攰㔹㐲㑤攴㜳攸搰㥣㠸㠵搲捥ㄳ㜹㙣扤㠹〸㕡〱㙡愱挹昱㠷㘲㉤愲搷㔱慤摢〴づ㠱ぢ㌰㐸戱㐸㔹㔳っ㐳ぢ㍦㈴㘶㤰㝥ㅤ晤㝤昶昰㌳㑦㌳晤敤戰㔰㠲㄰㔵改挹㔳㄰慡挹㝦㉡㌹㜹て愵㥤㈷晦㠹昵㈶㍦㐴ㄹ挹㤹攸〱挰㐰㡦愸攰㡦㕡㑣〳ㄹ敥㈳㝦攲㉣〱㝥愹㔹っㄹ㈸㔱㝤㉦㈰㠳扥摣㜰搵敡㈲㌲㜱摦〲搷㥦昱㜱㡦戲㡦㜸ㄱ㤲扥㥣㘲攸㡣㉤㠶㕡戱㘴㐷㕥搸㉤㈱ㅢ戰㈴㝥㉤摢㔱愴ㄷ扢㡣昰㡢㐷㘲挴ㅣ㍢ㄶ㝦㌹愵㐵㌱㈷㄰㐶㘸㤱㤲㝥戸㤱攲挳㜱攳敦㝣慦攵㌲㐵〵ㄲ愸㈷㙣㑣㍡㔳㡤㍦ㄴ㌷㍥㠰慦戲㔴㥢ㅣ㙦㄰㌰㍤ㅢ㌷㈶㍤慡挶て挷㡤晦㝡㘰㙦戳㜱㑣㠷攱挸〵ㄲ㐹㠶慤慢慣晦挴ㄷ摡㠳㘸㕥㌰愹㍦晢捣戰㤸㤲㔳㠵㡥敢㑡㠳昶攳㌲㠸㠷㙦愴㘷㜰户〹㔷㐰㈰㘴挳㝦㉡攱㌸敥㍣㑤ㅢ㠱㠱㑦愰㔷㄰㙣昶㜴昵挴捥㐵㜳搶㐳㐱慦㜹摣挷㤹慡戶愵㐸〴收㐰㍥摣摦つ㥣昲ㄹ愶㘳㙢㍦攲㈰㤹挶㍢㈴摤㈹てㄵ㔸挹㡢て挴㤸捤㍤搴愲ㄹ晤㐱㈰〷搲ㄱ㤰ㄹ晤㈱挰㌰㄰挳摢捡戹㈱昲扦㘲敥て戰攲㠳〴て〳㤴〵㤹㥤㜴㔰晣㄰挰㙥㔸愹昸愷㉡晣㤱㥡ㅣ㔹昶攴ち晥改㡢㥦㝤搷搱挴晤昱㉢㤳挴愴㍦挲㙥ㅦ〱攸㠱ㄳ㔷㐴愴㔸搶㍦㡡㤲攴慢㈹㍥搴慢㍦挶㡡㡦ㄳ㝣〲愰㕣攰㤴㌷扤㜷㕣㔹㤷晡敢㤳攸㉡ㅥ㈲挰㑦晦㔴㤴攱㐳㠱扢昱昶捥ㄶ㌳て挴昱攷晤搰愷愹敦昸㙦挷㜷昹慢㕣㜴て晥㔹㤲㠲㌲敦昳摡摢扡ㅢ㡢慣㐰换㕣晤㤶戱搹㉦㘱ㅣ慥慢ㄵ㐷攱㠸㔴㉤㈵慤㈸㠸㜵㉥㔸戸㜸〳摦㜲㐸㔵〸㐱㑡㔰ㄵ㑥㔴㜱ㄸ〵晡愷搹㤴㌸㈶㥥昴捦昰㠹愸㔵㥢昸搹㈸挳〷㐱扣慡敥昷㐶摤攳ㄷㄲ搷慡挲㙡㝢㈱昱慦㉡㤶㤲㉦㝣㥣㠳㈹㘴㈱㤳搶㑤㐴㥡愲愱㉦㈰㌳搰㌳挸戹摤㠵㥦㜶㔱㔴捦搶捥㥥㝤㝥㌰㍦㜲㘵晥敥㜷昵㍦晥散慦㥥㝢昴㌷敦㍤昴攷ㄷ㥥㜸攲㌷㝦㝣昴改ㄷ㥥㕡㍣昴㡢㈷㥦晣昹ㅤ㕦㝥晡戹㥤收㔷戴敦㍤㍦昳㤵〷挶捦㍦㜰㥦㜹晡挶愳て扣攷摥㍢挷攷㉥ㅢ敤改改敤扤㝥昸㤷㔷扣㘹攸愱晢㝥㈰㝥晡扢㍤㡥㔰换挵ぢ搲搳攰戲搵㌴扥㠸っ愶挱ㄹ扦愲搳攰㜲搵㐶㉤㐶ㅢ㌵㠹㠲ㄲ㍣ㅢ㥣㠰慡㌰搲ㄵ㝤晦〱〸㘳戵戸</t>
  </si>
  <si>
    <t xml:space="preserve">Average of  ($13.513) with a 12% chance of having a positive income. </t>
  </si>
  <si>
    <t>This NPV is much worse than 500 and 600 as 100 has more weight</t>
  </si>
  <si>
    <t>75% of making a profit, mean of $126.615</t>
  </si>
  <si>
    <t>Mean of ($60.122) 100% chances of having a negative NPV</t>
  </si>
  <si>
    <t>COV</t>
  </si>
  <si>
    <t>COV 60000</t>
  </si>
  <si>
    <t>COV 80000</t>
  </si>
  <si>
    <t xml:space="preserve">COV </t>
  </si>
  <si>
    <t>COV 70000</t>
  </si>
  <si>
    <t xml:space="preserve">Yes </t>
  </si>
  <si>
    <t>Yes</t>
  </si>
  <si>
    <t>They should be concerned as they can't absorb the losses with other ventures</t>
  </si>
  <si>
    <t>Hemp looks like a risky company and I wouldn't invest money on it</t>
  </si>
  <si>
    <t>㜸〱敤㕢㘹㙣ㅣ搷㝤㥦户扢㌳摣㔹㉥挹搵㘱挷㐷㘲搳㡥摣搸愱挳㡡㍡㘲㍢慥㈲㔱愴づ摡㤴㐴㠹㤴ㄴ㌷㜱搷挳摤㌷攲㔸㜳㔰㌳戳ㄲ改扡㤱搳ㄸ扤㤲〲愹㔳戴㜱㤱摡㠶㤳㝥㜰て〴改㤱㈶㙥㔰戸愸摢愴㠱㡣㍡慤扦ㄴ敤〷㌷㄰㤰て㈹ち户㥦㔴搴㠱晡晢扤㤹㍤戹㕣㐹㌴㠳昲㐳ㅥ戱晦㜹昷昵㍦摦晦㍤㙡㐲搳戴慢〸晣㌲攴ㄸ㜹晦散㜲ㄴ㑢㙦㜴㈲㜰㕤㔹㠹㥤挰㡦㐶挷挳搰㕡㥥㜶愲㌸㡢ち㐶搹㐱㜹愴㤷㈳攷㈹㤹㉦㥦㤷㘱㠴㑡扡愶攵昳㘶〶攵昵㕦愹ㅥ㌱搹捡捣〱ㄴ㔱㑢㥢㥢搸㝦㙣晥㐹㜴㍤ㅢ〷愱扣㝦昸㔴搲挱㥥戱戱搱戱搱㕤㘳摢户㡦㙥扦㝦㜸愲收挶戵㔰敥昱㘵㉤づ㉤昷晥攱㤹摡扣敢㔴ㅥ㤵换㜳挱㔹改敦㤱昳摢㜷捥㕢扢ㅥㅣ摢戵㝢户晤搰㐳てㄶつ昴㝣㜴㘲晦㑣㈸敤㘸扤晡散㘳㥦挷㈶昶㡦ㅥ㤵昱㝡昵㤹㐷㥦攸㜲㌲昰㉣挷㕦愷㑥㜵㙥昰捥㐹㔹㜱㠸〹㈹㐳挷㍦㌳㡡㘹户㙤㌴㔲て㡣ㅥ挴㡥㔷慣㈸㥥㤰慥㝢㐲摡㕣㘰搱攳㥥挹㔰晡ㄵㄹつ㝡〷㤶㉡搲㑤㡢愳扣㜷捡ち㡦㕡㥥捣㌱㌲攴㈵㜸㥢慡㑡㍦㜶攲攵〱敦㘴㈴㑦㔸晥ㄹ挹㉡扡㜷愸收㔴㜳㌹㤱换㘹搹て㜵㥢㡣挲捤攸挱戰㌲戱㘰㠵戱㑡ㄱ㙢㘳摤敡戶㔰㠸㥡㜸摢戴㐸㐵挳ㅤ慤㠸愶㔹挷㝢㔴㠶扥㜴㌹〸搷㌶搲㔱㐹敤㐹戲昵㡤捤愹慦㠶㠸ㄱ晤㈹昱㜳㈹ㅣ挵㌴〹ち〰㐶㍦㐰昶攸捣㈹戳挸慣〱〰㤱晢㙦㌰㑦㙢ㄳ搶挹㤴慤㑣㜹㍥㔳慥㘴捡搵㑣㔹㘶捡㜶愶㝣㈶㔳㕥挸㤴㥤㑣昹挹㑣昹㉣敡搴㐳扥慦㉦㤳㠶㑦て㔶扥愴晤挵晣愳㉦㝣敥㕢晦㜶晣㕦㜷晥㤵㑥㝥搹摤㙤晥㥤㕢㌳ㅥ㐵㌵㙦㤱㡣㥡愲㡤㉢㌱扤挹㈸㥥戱㐲㉦㕡㕦晣〲扢搷㐲昰㜸攴晤攴ㄱ㡣㐱搶〵挱挶㄰㌶换㤸愸㐵㜱攰㤹㈵㙥摣㈶㘶㙣〶挸㑥敥㜸挸摣挲慣慤〰㐲晣〸挸㈶挲慤晢㥥㤱慦㙥晤摤昱捦㝣敤㠵㕦晥捤㡢晦晢㐲昱㘶ㄴㅦ㑦〹㘷㌲戴㉥㠰晢㥡㡣扤㘳ㄴ昲散㝡㈴ㅡ〴㥡扤摢㝥挰ㅥㅢ慢敥摥㙥敤戴㜴㤲摥昵昲ㄱ㘷㔸戴㑦㍢㝥㌵戸愰ㄸ慢㘸ㅦ㜴摣㔸㠶㉡㌱㘴攳㤳〸〷㤵ㅥ戰て㉣㐱慡㔶ㄲㅥ摣㙡㑦挸㌰㠶㌴㡡㤷㥢㜸㝢晦㝥㉢㤲捤攴㐸摡昷晥愰收㔷愳摢扢ㄷ捥挶㔶㉣㙦敢㉣㙢㜶戲愲搹㉣㈴㤵㡣搴㤴敥攸㙣㜶捡㜲㙢㜲㝣挹㐹㡡㍦搰㔱っ㤹ㄵ捣慦㕥㝡㌰㤴攷ㅡ愵㉢㘶㌴づ慤㜶㕥昵扤㘲㤵㐹㔱㌲慦攱㠹㠵㈰㤲扥㥡摥㠸㌷攳㔴捥捡㜰㔶㔲㈷捡慡㕡敡㑤㉣㑡〵攷挸㌱ㅦぢ㠵㈸慣摥摤㥡换㡤㤶㝥㔵㔶㌱摦㐵散昲昲㥣㌵敦捡㥢摢慡㈴㘳愲攰搶戶散㠳㐱愵ㄶ㑤〴㝥ㅣ〶㙥㝢挹㜸昵扣〵㘱㕤㍤ㄲ㔴㘵㑥〵㉤㠱㐲换㘶㠵搰敥敤㈶㌵搸㜷㐴戹搸㐲㈴㤴扥扤㉢户㄰ㄱ㉢㜷㤵愷㡤㥥ㄱ㘹㈱㌲搶扦慦攷㑣㕡㠹㤰戵户昷慣摤㠵㐸搹攸㤶㜶挶ㅢ㍤〱晣〰て搸㘴ㄴ㘶戶慤摥㘵㤳㉥慦㌱搳ㄶ慣搰〴㘲敤ㅥ㥢愶扡㙤搰摥㑦戶㜲㈶戳㈵㕤晤㠱昳㔰挹㠷㉤扦敡捡戰愷〱㈷㌸㈳昳㝤〴户㄰摣㑡㜰ㅢ挱敤〰晡㘵挸户㔵㜷㤴ㅡ㐹㉣㠹㘵晤㠲㔳㡤ㄷ㡣〵改㥣㔹㠸㤱〷挳㉦㥦攷㜶扦㠳搶㜷攰晢㤷戰㐷㉥搳㤶㌴㍦㐰挰㉣昳㑥㠰㐲㐱㌳㠶昱搵㡣㠲㜹ㄷ㍦㜷〳昴ㅤ㤲扥㠴㠹㔷㄰㍡昵散㡤㕢〳㌴㌳㑤㘵㝣挰㍡㡣㜴て㌶㑥㤴捤㜶摢㠵挳㔶戴㄰㤳〱㝢ㄶ㉡扤晦㐱㜶扡つ愰㜸て挰搱挳搲〵晢慥㤷㘱愹搳㠴戸愶〱㐳ㅤ㜴戳㌷扢散㔷ㄶ挲挰㠷慤㍤㘹挵搶㜸〵㔶㕡㈴㉣挳㥢づ㈶㙡戱攱ㅤ㜶昰㈹㝡㈷攴愲戴攲〹㠸攷㜸挰㥢㠶㠵愷攴攷㔴㜵㐹昷ㄲ攳㙣㔲㐶ㄵ㤳㔶摣ㄴ挴搱㤲㠱ㄸ攴㙢搱愳㠰㤱㑢㌱扢敥昳㘰㉦㠰㡣㑣㔴ㅡ㔱慤㤲ㄸ㕢づ愸扣㝡敢㐲㥡㐲て㈵ㄵ㙤改愵㕦㘵㈴㍤㘹愴ㄸ㘸㑥攸搲㕣ち㍢㌹攷㘴散戸搱㘸扡扤愳㤳〱慣㝣愹㑥ㅢ摣㜶挳〰㘱ㄹ㍤㤱搵挹攰㌴〳㡦㔵收㤳㙥㌱㤵㐳㘱㔰㕢愴愵戰㕥晤戰㉦捤晣ㄹ㠰ㄷ晦敢てㅦ扥攷昷扦㜶㌵晤㕥〴昱慢㘰搲ち㌴㠷〱㤸挴㐷〵昳㍥㝣ち扤捡㜴摡㤴㕤㈵散㉡ㄶ㉢〹戵攸㘱戵㜳愱㔴㈶㜸㕥㈵㤶ㄷ攵㠰㜷㍡〸捦捥〷挱㔹㈲㝦㔰愵愲〵㈹㘳摡戵晤愹ㄹ捦戸㄰㈲㥢㙤戳㘰㕢っ㘰摡㤱挶㐷〰㑡㜳㐱㌵㠸㠶㕤晥㥣昹㌰㠸㡣㔱攴㘶愱㑣㡣㥦㐵挴㍣㉣扤挵搱㈵㌷㕡ㄲ㙦㘲挵戴㤱㕥昹昷敡戳㍦ㅣ晦晡㠱㉦㍣晦搷慦挸晦㜹昱㕤昱㡦㘹挱ち㌳㤷㌶㔷て㉢愷捤㤸㘴摤㌶㉢㘷㠵晥㑥㤴摢㑦慤㤴つ㘷愵戴㕢㈸ㅦ扥㠶㕡敥戰㔱㔶搵㐸㍦搵昱摤㥣㌴㠹㡥摦〱㘶ㄱ㙦㠰敤愸搳ㄱ㙦て收㉥愴捤摤〴ㅦ〵㠰㘶㔶ㄲぢ㡡昹挱㈴㈹㜸づ愲㐲㌶ㅦ㈲昸ㄸ㠰捥挳㔰㙦戵〵㜶攵㠱㉡挷搳攷㠰㌷㈹㙤ぢ㝥ㅣ愵㙡㠴昵晦愹㠹㜲昰㙤戵愸愱摥㡢挰摣㈹攵㡤㑥敢戵摤挵〰挷㐷ㄵ愶换ㅣ挴㙤戴㥥ち㘶㍤ㄵ㤵昹㌰搶㔱て晡敢㈰㠴敢㕦ㄳ敤户扥昳戴ㄲ捡㘵㉤捦ㄵ㌲挷愴㔵戲㔲戹敤㐵㙥愱㔷㤹攰〹㤵ち捥愴㐲㌱㈶〱戲㈰ㄶ㤳晡㐳扣㥡㉡㠷ㄵ㕡攳㕢㘹㐱攷㤱㕢愷〱摢㘹㑡㈸攷㑥攳㌰搲㈲㐲〶㌹愲㝤搲㜷攲愸摦ㅥ慦挵挱㐱㈷〶㡥㡢㌶〰愲慡挹㙤捡㙥㙦㘹㌴㘲㥦㜲攴〵㘲昷捥㤵㐵昰㝢㈵㉥〳慡搷㍢㔶㤶㑦〶㐷㠳㜸搲㠹ㄶ㕤㙢㜹㕢㤷攲愴攴昴㠲昴㜱㤰っ㜱㥥扣㔶愵㘰㜱㔱㔶扢捣㜱㌶愸㠵ㄵ㌹㌵戹ㄱ㡥愲㈲㌱昷㌴㔸ㄴ攰㌵㜱捦敡㌲扥㘵摦㜹ㅣ挹挰ちㄱ㙢㍣挹っ愳扤㘶㑥ㄱ㘲㑣挸㌱昳ㄱ㐴㈱捥㜴ㅥ㙦㝡㤳㐸换攱㤶㈶㕢挱〶㕡㤳扣㠱搴㝢㌲攵㐷㑥㔵ㄶ搲搴ㄱ挷ㅦ㑣愳挷㙡㜱㕢㠹戵戴㈵㉤ㄹ㜷摤㘳㍥㔰㕦戱挲敡㐶挰ちㄶ㠶㤰愰㐴ㄸ昸㕢摢㐶㈷摤昰㠸㐷㈹㠰昰捥㐵㌰晣愳㠸㜰慦㜹㡡散㙡戹㌶搸ㄱ㤱ㄶ摦〰㜵挴〰户扢㤱㥤㘷敡㠸戴㝣㠵㠵搹戸㍡㈹捦て慡ㅡㄲ〴づ㜷戳㉢户戴㈷㤵㔶㌱敤昱昹㈸㜰㙢戱ㅣ㙣挴ㄴ愳㥢昶〹改㕡昴昳ㄴㅢ戱㤹㑡っ㑦㔸愳㍦晡㜰㌶づ㠶戰㈳戹ㄴ㑢㐲攱挹攸㐱扣敤㡢㈰て慤ㄱ慢㐰愶慤挲㝦敥ㄵ扦昷㍣挳㉢㝢戵㝡愴挰愰改昴づ㜴慡㡤㜶㔹摢敡挸㈱㈷㙤愹晢ㄷㄳ〹愷㠴㔷戱㥥㐷ㅦ捡㠰慤攴ㅥㅣ愵㜴㔹て㤱㜵㕣㕣〳挵㑥挵㜲摤攵㐱㝢捡慦戸戵慡㥣戶收愵㕢㤷搹㐱攸㙤㄰㝣愹㙢戲〴㔷㍤昶㈵摤㤴㈹摣㤵搵摤㐶㙢ㄶ㜳㥡㌹㡤㙤㔵㙡ㄷ㝤ㄴ捣愳㐸ㄱ㌵昴搹摣戰搷㡣㐶摤收愶捦㔷㕤攰㐰戴慤挸愲㑣愳㈷愱攱㜸㔳ㅣ搷㔲㙤㍡㤸づ攰ㄴ慤戶㘴ㅤ㜶㤲慣つ挳㔷ち㑤㠶㘱慣㔵挱㘰慦㄰戶扤愶㍥㄰㝡ㅦ扤搳昹昱挷㕦㝢㜳㉦㔵つ㌱㐰〷㔷愷て愲㠵㌹㤴敥㔷㐲㤰㘷搷㈱㑡戰挴㜰㤸㜳㘲㔷昶摢慡㕣挵昳㘴〹敥㘶㥦㍤户㠰昳晣攴㠰㝤㈸㜴慡慥攳㑢ㅡ㈱㜰搲昳搲㙣㕡㥥㠱㍢㜹㈶㠸ㅣ摥昷っ搸㜳愱攵㐷㡢㜴摢㔴㤶㌷户愵ㄴ戲㜴㝢扦攳㠳㠱㤲㌱ㄹㅦ戲㘷ㄷ㠲ぢ戸摢慤㜹晥㈱㙢㌱摡㄰㠸㑡㔵ち㜶㈸攱慡㡣挸㘴㐴㍥㤳㕦慢慥㔲㕥ㄶ㘵慦昲㄰㤴㈱㐸搱㐵㔷㘴て㥥㈵愶㔲㠷㍥㜹㤶昳㙡扢㍥敢敡㔵㙣㕣㡥㉢搷敡っ摢ㅣ〷㜸攴搰挹愹收㌵搰㝢扡摣搶改㍣敤愱づㄴ㘹㌴㝣捥㌷愱昲㘰㐲㉥捣㈳昵㤸ち敢㑣㜵㤲㘰挱㔶㜵㐸㡤搰愰慣捥攸㐱㜸〵㡢㘰㝥㠸㕦㜸㔳㈱㜷〷㤳〴㑤㍡捦㜲愳戴㙣㈲昰㍣㡢攴㐵搲㥣㠵散㤶㜹㘵㕦㐳㥡㤸㌶㠰愲挱㌴换㕡㐲㤶戵愴戲愰㤲㜹㡦愴攲散㉢㌸㘳㠵㑥扣攰㌹㤵㍣ㄳ扣敢搹㄰㜴〹ㄲ㔲ㅥ㑣㙣㈸㠳㈲㑥ㄸ慢㥤愷挷挴搹〸㜴㡦攲晣挰慤㈳晡㐱扤ㄹ愵挷挵ㅡ㥤昴戰㘶㤵挰㌷㘷搱㥢㑥㈷㌷㐴㍦㈰㐲㡢ㄱ㠶ㅣ㈵㠸挴㕤挸㘷戱㌹㤷㐶㤸挸搱㡤摤搳㝦捡㜳㕤㘱㍡戰慡〷㜱ㅤㄸ㠴㝤改㘳㡣㍣㔰㑢戱ㄲ㤶攸㌳㥦挰㐵ㄳ㉥戰捥挳ㄶづ昳捣㤸㠵㌷㍡㐷㙦扢㤱攰㤰㝢愳改㝡㝦扥摢㔸㔳昵扥戶愵扥挵搶㤷㈵㔳㉢晡晦㡦攳て昲㌴㠹㘵昱㔵㠳㜹㤲攰ㄴ㠰愰㌷㥥敢改愸㜰㥡ㄵ㍥〱愰搳㈹摢挹㈵慢晡㤷搹戹敥搱敦㥤昷戸ㅣ㤸ㅣ〶扣攱昰㥦㘳㑢㡣晥㍣晤捦收㘳〰㙦㕣扡戴〷ㅦ㑤搰㠱㕢ㅦ㥦慥搷㐲㠱㥢㘷晥㍣挱㈷〱㜴捡㤹ㅢ昰㙣㈹㌷㜱攳㤴愹㡣摤收愱㜲挰㙥㍤㐳㙥戱搳挳㘴换㤱戱㈳㑦ㄹ㔹攰昳つ㜴㈰挴㜶㘰摢敡㕣戳㜶つっ戲㌷㍥㠵慥㌶搳つ㍤ち摢㌷ち㝣换㜵㥥戲慡㔶挱㝣ㅣ〵㔰挴㠲晥㉣㉡㘳捤昸〵㠰摢戱㕦㜱攸捣搷㉡捥摦晥㤹㍦摣搶㠶㤵㌴攲㉡搷㔴っ㠲㥥㌰㜵㑦㔵㐶㐴搰㈵㐶㤹ぢ㤶㑢㜸搰㐲晣摡㍣㐸搷㤹攲挱㜹㐴挸戱㡡㙢改㍦慢搳つ愲㜵挲慥㈰㙡㔶〱〴㝤㙢㕤㉡㐸㔶戰〱㜴㝡㜱㍡㠵㑥扢㌳ち㈷㙡㥡㜵㌹晡㈳㜲扣戰挹攳敥㐳摤昴攸㡡㐳晢㕢㙥㘸㡣攴㜲㈶㡦㌶㠸㜹㤱㌱ぢ昱㉤慢㠵㠴昸挸ㄱ挵愹㘸㔶㥥慢昱搸㘵戹ㄴ㍡㤹っ摥昴攰ち愵搳㔱扦㘲ㄲ散㜰㔶㉡昷㤹攸㈶ぢㅡ扡㔲㤰㜷㡣㌳〰晤昴挸㘰㉥㘵㍥户ㄸ㐶〶㝣㍥㔷昱㔱〱攷㜹㠷ㄱ昳㐹㐲㐱挱㔰摦㈹扡㠰ち〵㝡㈹捤戳〴㉥㠰㑥㐷挰昵㌹ㅥ㌸㝥愹挵ㅢ愴晣㜸㥢散攳㌵㔰㔶扣㝣っ㐷㤲㤸㔹ㅢ㐱て攵㤲㠳攱㌵㌷㕦㉤攱㤳㡦㜳㘵㥤㝢搰㡥愸㜴㙤捡㙤戹戶㠳㘳㐱晦㈲戰㜴㝤愳㤰㈳摡ㅤ㠹㔹攴ㄴ㑣㥦㄰㥣㑢㠷㡤攲㥡〰ㄱㄶ昱㈷攸㕡㔰戹㡢㠸搴㠳捥㘳㔰て晢慤攳捣挵昶㕢㥡摡㠶㜶挵㠸ぢ挱㜰ㅤ㘶摣㌹㌴ㄵ㍣㘶慤㤸㠳愰㠵愷㜲愳㌴挲昹敡搴搲㥤㍣扡挲㌰愰㌵〱㙦ㄲ㑣㠴搹㜸搹㠵㔹挶㈸㜹㌶㠹㔱て㈵挵㤸㜴㄰攲㥣㤹敢扣晡㘸戴攵搵㐷晦搶㡥挷て慡ㄹ㑢㘸㠱攸㥦〷㡡㔶㙤捦ㄵ㌴戱挲㌶っ㐶つ㘰敢ㄱ愷㠲㑢扥挰㡥㠷㘷㜱扣ㄸ收㜳ㄸ挸愱敤攳晡㙦愰挷慥㘳㜲㘱㌹ㅦぢ搱捦搳㘳㕣㌸敢〷ㄷ㝣㌵ㅢ㍤攲慢㈰戵㕦㝤㝤ㅣ㠶㜲㑡㠵て㘲ㄷ㑢戴㔶搸搸扣〰㌰㤰㉤㔱摤㌳㤴㑥㈵㕦慤㐴晤捥㔰愲㡥㘷ㄸ愲㔶㘶㉦戴户搷㌵㤴愸换㠹㑤㘳〹㘰㜰㘲㝦戹攵㐰㘰㉣㈳慦㠸㍣㈵㔰㑦攰㌵㡤昱ㄴ㜲㌶㈱愷晤㔹㘴㠹挶〰㝢㘹㍥ㅥ㌴㝦〹㐹㐱㔵戵㤲㥣㤴挲㘱敤㡢㘹戱㈲㝦ぢ〹㤲㤴㜸〶㕢㑥㐴㈲慥ㄹ㥦〱㔸ㄵ㍢攲搳愸㐶っ戵敦㌰㜵㤱摡攱捦㈲㘲㍥ぢ㌰㤰㈹㔵昰㘱㈸㔵㤳慦㔶愲戶㘱㈸㔱攳㌰攸ㄴ扣搷㤴㌹愹挰攷〰㘲㕥㔴㐴㔵挸㕣㕦摦ち攷㙦扢晣㠱戴㔷戲㑡改〰㠳㔰晦㐵捣扢户㌸愹㌷攲づ㌶〹㔷㠹㜱攴㤸扦㐲昰慢〰〵昱㈴愰摡攷㕦㐳㠴扢挹㕦㠹㑡㠲搳㌴㝥ㅤ㘰㌳戰㠶敢㠷搶㕢㜲㤳昸㌵㠹㜸㤳㜸㉤㔱㥦戰扥扡愲㔰慦〲㤳昷㠱㕦㐰㥥愰散㔲㐳晣ㄶ㈲㡤㈱㈸挰㔴㤳攷㄰㌱扦㐸昰摢〰㠵㔲㕤㠶〹㈵㔶㤸摦挸㐱愲㐴㐱愲摡晤づ㈲〳㔹㥤扣昰昰敡敥昳ㄶ愲ㅣ㠱挴㙢㝢㕦㜶〰敦挵㤶㘹㜶㘴㘱㥥㈷扡㍦㤷昹搸摡晡㈲㡥挸㘳晣改づ㄰昴ㅥ晡㘹挷ㅡ㝢扣ㄳ㍦昳㑢〰㠲捣搱戸ㅡ㌲㐷㤹慦慥㠵慡ㄸ戲敢㘳㠲㑡㕡搰昹㤸愰㐴ㄶ㔲ㅢ昹〲扢捣㡡捦攲挳捤ㄴㄶ㕡㜰〵㙡搰㤷㤸昳㙣扤愸㥣ㄶㄱ㡢收换〰㐳㈴㈵愶㌸换㤶昰捥摥㌴戱㙦㠸㜴愶㙡㍣㉥敥㝡㙥㕣㝦晢㘲攷㕢㤰㔲㥤昴捣慦愰慡昹㔵㠲㍦〰㄰愴㥥收㕡㈷㤹慦搶㝡ㅡ戳攸扡搶㔳㘹㐱攷ㄵ㔸㠹㤴愷搶晡㐷散攴㡦〹晥〴愰㈰㐸㝣㙡搱㈷搲㤵㙤㐲㐶㍥㤳ㄵ㈴㐸㔵㜰㍣㉤戸㤷〵㌸㔵㤲㐸㔵挱㑣㕡㜰ㅦ㌲捣慦〳攸愴挸㙢㥤㘹㕡㥥㜱づ戱㡤㑤㡤搶㙦㈷搹㈴㈲㜵㠱攲㉡㜵㔰㠴ㄳ㈰挴㐳捡㘹昸戵㜰昴挷㡢敤㔴㜸挲摦㐵搳戳㝥捣㌴㔵㑡㔱愰㝤㉣挴戹戳捦㥥㡡攰㍤慢收昱㑡㈹挶挳㔶㝦㈳㔸㘶㔰搰㌹㌲ㅢ愸㠱㜷㕥㤹慥扡㤱㑡慦昳㔸摡攲㈲㙣敥㐷摤㑤㥣愱敦㘰㙤㜶㤹昱愷ㄸ散㈶㘸㈸扣昳㡦㠶慢㜲㜸㌱㤴攷昱㕦〱㌸〴㘵挴ㄱ㘰㔷改㠷ㅦ敤戸昵㉡㈷捤〳㡡昹攷昸㈸愶ㄳ㙡㈵㜰㙣㥡摦㘰搶㜰ㅤ㘸㍡戹戴㜳㘹戴㔵づ戲㐵挷㙢挰晥㝥慥㜷敥昹㔷昷晤㜸攷攳攳㠲㡣㐸ㅡ㌲扥〹搰敢㔴㤶ㄳ㠷敡搳搳㥥搱㥡搳㝢ㄵ敤㑣昲㠹㤲户〰〵昳摢捣ㅡ慥〳㑤扣㠴㈸愷㔸て㍡戹昸㠱づ㤹搷慥㠱㤲戳㡥搲攴㈳㐹㍣㔵㘴㔱扢愰愲㝡㘱㡥㑥㌶敥㐴攲慡㕤㔲㜰愴㉦散㑣敦㐰敡攸搲搵㥢攵㍣搳㝣扣慣㝢戳戱㕣散昷㤲搱㐹攸㘸〴㡥㠶慦摡㌰㜶摤攰攴搹㕣㔹昳㥣㙦ㄲㅥ摢㤷㝣慦愴㕢昹㘶㉡扤敡改㉢㔷昵晤搸昰㌵㡤搴㝤㡦挴㔷㌱㈲昷㐹㠵㝤ㄷ昷㈵㤱晡㠰㙦慦㤸㠰ㄸ挷〴㌸〹昶㈷㈸ㅥㅢ慤㘷㥥敤㘸扤㜲晡㘲㕦㙢㙢ち㐱㈵挲昶㈲㤷㤲晥攷㤰㤱捦ㄸ㠲㠲㔱ㄵ㝣㍣㉤搸愳ち㠴愰戰㔴〵㝢搲〲捥捦㝣ㅤ㘰㠸㤲慦㠸㕦摦昷㌳〲㡦㔹㉦㡢搷㌳㤷挵㔷㌲敦㘸㉥㘶敡ち戸扡挸㌴㥤攴戰㉡㑦㜳㜹㙢㍣㠶晣ㅤ㥡ち戲㈳晢㌰晦㍥㡤愸晤㈲㘳㈸摥晤づ㜳挹ㄳ慡捥㜷㕢敡っ㜱㌵愷昱换㉣㠹捡ㄳ搵㈷㥥戸㌲㤴ㅢ扥㉤昷㠹㝤挵攷摦晥摥て㥥㝢敢㔳㝢㝥昸敥㤷扦晣搶攵攷㉥扤晢敤昹㍤摦㜹昹攵搷ㅦ㜹昱搲て㌶摢㉦㘵扥㜱㘵晡愵愷挷捥㍥㝤捥㍥昹攱㐳㑦㍦昶攴昱戱㤹㑤㈳搹㙣㕦摦㠷戶㝣昷㤶㝢㑢捦㥣晢愶昸㥢㝦㜹㥦㉦搴晣㌰㠰昹て改戰㜴㜶㤴㌸捦ㅣ㜳扦〷〰㌵慣㘶挸㜴摤敡㐱㕣㉢㜱愶慡搶㈵㐴㘰晡戳ぢ㤵㝥㐳愵〵ㅢ㉢〴敤㐸ㄱ戴ㅦㄹ㔴㔷慣慦ち挶摡ち㌴㥤つ㝢㕣挶㌴㈵㙤ㅥㄵ㑤㌰愰ㄵ㔳收ㄶ挰㤳戵攴㐱慣攱昱㝡挴摦㤴ㅥ㈴㐷ㅡ㜵㌶㌷㜲ㅡ㜵〷ㅢ㔹慡捤慤㠹㥢㤳捦㡢㔹㘵愴搹改㑤㥤㈵慡㍥㤶捡搵㙡㜷㜷昰㝡ぢㄹ搵㈷㐸㜹㤲ㄷ搷㕤㌱㥦㍣〰㝢㤳慤昰ㄳ㘶㈳愶㤲㍡㤳搷搱搹㝢㈰摢敦㜳㔸〵㄰㌱晦㠹愹昴㔷㘲㐲㘱昹㥦ㄱ㠱慤换捦㐷㔶摦㠲挶攵愳扡愶㡣戸㈳㍣摥っ愴㜲㔳㐹㜰扣昹㔶昹捤ㅤ㑦搱戸㤹搹㈳㙤㔵ぢ㐹ㄶ攱㔰ㄲ㙤攰戳㍦㉤㈲〱摣㈸㌲晢戰㈴晥㈰昷敦㔸㝤㌱ㅣ㈰挱攵昵搵㑡ㄱ昹ㄶ扡攵愲㠱挹㘶㔴愵㠷㤸愶ㄲ㘶慦〸摢㕥㔳ㅦ敤捡搵晥晦〳ㅥ㈵㑣㜳</t>
  </si>
  <si>
    <t>Price</t>
  </si>
  <si>
    <t>Cost</t>
  </si>
  <si>
    <t>Inv</t>
  </si>
  <si>
    <t>Demand</t>
  </si>
  <si>
    <t>cannibalization</t>
  </si>
  <si>
    <t>Discount rate</t>
  </si>
  <si>
    <t>inflation</t>
  </si>
  <si>
    <t>Low</t>
  </si>
  <si>
    <t>base</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</si>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</sst>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quot;$&quot;#,##0\)"/>
    <numFmt numFmtId="165" formatCode="&quot;$&quot;#,##0_);[Red]\(&quot;$&quot;#,##0\)"/>
    <numFmt numFmtId="166" formatCode="&quot;$&quot;#,##0.00_);[Red]\(&quot;$&quot;#,##0.00\)"/>
    <numFmt numFmtId="167" formatCode="&quot;$&quot;0.00"/>
    <numFmt numFmtId="168" formatCode="0.00_)"/>
  </numFmts>
  <fonts count="14" x14ac:knownFonts="1">
    <font>
      <sz val="10"/>
      <name val="Arial"/>
    </font>
    <font>
      <b/>
      <i/>
      <sz val="16"/>
      <name val="Helv"/>
    </font>
    <font>
      <sz val="10"/>
      <color indexed="12"/>
      <name val="Arial"/>
      <family val="2"/>
    </font>
    <font>
      <sz val="10"/>
      <color indexed="10"/>
      <name val="MS Sans Serif"/>
      <family val="2"/>
    </font>
    <font>
      <sz val="10"/>
      <name val="Arial"/>
      <family val="2"/>
    </font>
    <font>
      <b/>
      <sz val="10"/>
      <color indexed="12"/>
      <name val="MS Sans Serif"/>
    </font>
    <font>
      <sz val="10"/>
      <name val="Arial"/>
      <family val="2"/>
    </font>
    <font>
      <b/>
      <sz val="10"/>
      <name val="Arial"/>
      <family val="2"/>
    </font>
    <font>
      <b/>
      <sz val="11"/>
      <color indexed="12"/>
      <name val="Times New Roman"/>
      <family val="1"/>
    </font>
    <font>
      <b/>
      <sz val="11"/>
      <name val="Arial"/>
      <family val="2"/>
    </font>
    <font>
      <sz val="8"/>
      <color rgb="FF000000"/>
      <name val="Tahoma"/>
      <family val="2"/>
    </font>
    <font>
      <b/>
      <sz val="11"/>
      <color theme="4"/>
      <name val="MS Sans Serif"/>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5">
    <border>
      <left/>
      <right/>
      <top/>
      <bottom/>
      <diagonal/>
    </border>
    <border>
      <left/>
      <right/>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8" fontId="1" fillId="0" borderId="0"/>
    <xf numFmtId="0" fontId="6" fillId="0" borderId="0"/>
  </cellStyleXfs>
  <cellXfs count="27">
    <xf numFmtId="0" fontId="0" fillId="0" borderId="0" xfId="0"/>
    <xf numFmtId="164" fontId="0" fillId="0" borderId="0" xfId="0" applyNumberFormat="1"/>
    <xf numFmtId="9" fontId="0" fillId="0" borderId="0" xfId="0" applyNumberFormat="1"/>
    <xf numFmtId="167" fontId="0" fillId="0" borderId="0" xfId="0" applyNumberFormat="1"/>
    <xf numFmtId="9" fontId="2" fillId="0" borderId="0" xfId="0" applyNumberFormat="1" applyFont="1"/>
    <xf numFmtId="0" fontId="0" fillId="0" borderId="0" xfId="0" applyAlignment="1">
      <alignment horizontal="center"/>
    </xf>
    <xf numFmtId="164" fontId="0" fillId="0" borderId="1" xfId="0" applyNumberFormat="1" applyBorder="1"/>
    <xf numFmtId="166" fontId="0" fillId="0" borderId="0" xfId="0" applyNumberFormat="1"/>
    <xf numFmtId="9" fontId="3" fillId="0" borderId="0" xfId="0" applyNumberFormat="1" applyFont="1"/>
    <xf numFmtId="2" fontId="3" fillId="0" borderId="0" xfId="0" applyNumberFormat="1" applyFont="1"/>
    <xf numFmtId="0" fontId="3" fillId="0" borderId="0" xfId="0" applyFont="1"/>
    <xf numFmtId="0" fontId="4" fillId="0" borderId="0" xfId="0" applyFont="1"/>
    <xf numFmtId="9" fontId="5" fillId="0" borderId="0" xfId="0" applyNumberFormat="1" applyFont="1"/>
    <xf numFmtId="0" fontId="7" fillId="0" borderId="0" xfId="0" applyFont="1"/>
    <xf numFmtId="0" fontId="8" fillId="0" borderId="0" xfId="0" applyFont="1" applyAlignment="1" applyProtection="1">
      <alignment horizontal="left"/>
      <protection locked="0"/>
    </xf>
    <xf numFmtId="0" fontId="9" fillId="0" borderId="0" xfId="0" applyFont="1"/>
    <xf numFmtId="0" fontId="0" fillId="0" borderId="2" xfId="0" applyBorder="1"/>
    <xf numFmtId="164" fontId="0" fillId="0" borderId="2" xfId="0" applyNumberFormat="1" applyBorder="1"/>
    <xf numFmtId="0" fontId="7" fillId="0" borderId="3" xfId="0" applyFont="1" applyBorder="1"/>
    <xf numFmtId="3" fontId="11" fillId="0" borderId="0" xfId="0" applyNumberFormat="1" applyFont="1"/>
    <xf numFmtId="0" fontId="4" fillId="0" borderId="2" xfId="0" applyFont="1" applyBorder="1"/>
    <xf numFmtId="11" fontId="0" fillId="0" borderId="0" xfId="0" applyNumberFormat="1"/>
    <xf numFmtId="0" fontId="0" fillId="0" borderId="0" xfId="0" quotePrefix="1"/>
    <xf numFmtId="3" fontId="0" fillId="2" borderId="0" xfId="0" applyNumberFormat="1" applyFill="1"/>
    <xf numFmtId="165" fontId="0" fillId="3" borderId="4" xfId="0" applyNumberFormat="1" applyFill="1" applyBorder="1"/>
    <xf numFmtId="3" fontId="0" fillId="0" borderId="0" xfId="0" applyNumberFormat="1" applyFill="1"/>
    <xf numFmtId="164" fontId="4" fillId="0" borderId="0" xfId="0" applyNumberFormat="1" applyFont="1"/>
  </cellXfs>
  <cellStyles count="3">
    <cellStyle name="Normal" xfId="0" builtinId="0"/>
    <cellStyle name="Normal - Style1" xfId="1" xr:uid="{00000000-0005-0000-0000-00000100000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9AE0-7DE9-43E1-BD4B-825EDD5F033A}">
  <dimension ref="A1:C31"/>
  <sheetViews>
    <sheetView workbookViewId="0"/>
  </sheetViews>
  <sheetFormatPr defaultRowHeight="12.75" x14ac:dyDescent="0.2"/>
  <cols>
    <col min="1" max="2" width="36.7109375" customWidth="1"/>
  </cols>
  <sheetData>
    <row r="1" spans="1:3" x14ac:dyDescent="0.2">
      <c r="A1" s="13" t="s">
        <v>50</v>
      </c>
    </row>
    <row r="3" spans="1:3" x14ac:dyDescent="0.2">
      <c r="A3" t="s">
        <v>51</v>
      </c>
      <c r="B3" t="s">
        <v>52</v>
      </c>
      <c r="C3">
        <v>0</v>
      </c>
    </row>
    <row r="4" spans="1:3" x14ac:dyDescent="0.2">
      <c r="A4" t="s">
        <v>53</v>
      </c>
    </row>
    <row r="5" spans="1:3" x14ac:dyDescent="0.2">
      <c r="A5" t="s">
        <v>54</v>
      </c>
    </row>
    <row r="7" spans="1:3" x14ac:dyDescent="0.2">
      <c r="A7" s="13" t="s">
        <v>55</v>
      </c>
      <c r="B7" t="s">
        <v>56</v>
      </c>
    </row>
    <row r="8" spans="1:3" x14ac:dyDescent="0.2">
      <c r="B8">
        <v>2</v>
      </c>
    </row>
    <row r="10" spans="1:3" x14ac:dyDescent="0.2">
      <c r="A10" t="s">
        <v>57</v>
      </c>
    </row>
    <row r="11" spans="1:3" x14ac:dyDescent="0.2">
      <c r="A11" t="e">
        <f>CB_DATA_!#REF!</f>
        <v>#REF!</v>
      </c>
      <c r="B11" t="e">
        <f>'Etsy Risk Simulation'!#REF!</f>
        <v>#REF!</v>
      </c>
    </row>
    <row r="13" spans="1:3" x14ac:dyDescent="0.2">
      <c r="A13" t="s">
        <v>58</v>
      </c>
    </row>
    <row r="14" spans="1:3" x14ac:dyDescent="0.2">
      <c r="A14" s="21" t="s">
        <v>62</v>
      </c>
      <c r="B14" t="s">
        <v>66</v>
      </c>
    </row>
    <row r="16" spans="1:3" x14ac:dyDescent="0.2">
      <c r="A16" t="s">
        <v>59</v>
      </c>
    </row>
    <row r="19" spans="1:2" x14ac:dyDescent="0.2">
      <c r="A19" t="s">
        <v>60</v>
      </c>
    </row>
    <row r="20" spans="1:2" x14ac:dyDescent="0.2">
      <c r="A20">
        <v>28</v>
      </c>
      <c r="B20">
        <v>31</v>
      </c>
    </row>
    <row r="25" spans="1:2" x14ac:dyDescent="0.2">
      <c r="A25" s="13" t="s">
        <v>61</v>
      </c>
    </row>
    <row r="26" spans="1:2" x14ac:dyDescent="0.2">
      <c r="A26" s="22" t="s">
        <v>63</v>
      </c>
      <c r="B26" s="22" t="s">
        <v>67</v>
      </c>
    </row>
    <row r="27" spans="1:2" x14ac:dyDescent="0.2">
      <c r="A27" t="s">
        <v>64</v>
      </c>
      <c r="B27" t="s">
        <v>82</v>
      </c>
    </row>
    <row r="28" spans="1:2" x14ac:dyDescent="0.2">
      <c r="A28" s="22" t="s">
        <v>65</v>
      </c>
      <c r="B28" s="22" t="s">
        <v>65</v>
      </c>
    </row>
    <row r="29" spans="1:2" x14ac:dyDescent="0.2">
      <c r="B29" s="22" t="s">
        <v>63</v>
      </c>
    </row>
    <row r="30" spans="1:2" x14ac:dyDescent="0.2">
      <c r="B30" t="s">
        <v>68</v>
      </c>
    </row>
    <row r="31" spans="1:2" x14ac:dyDescent="0.2">
      <c r="B31" s="22"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9"/>
  <sheetViews>
    <sheetView zoomScale="106" zoomScaleNormal="106" workbookViewId="0">
      <selection activeCell="B47" sqref="B47"/>
    </sheetView>
  </sheetViews>
  <sheetFormatPr defaultColWidth="8.85546875" defaultRowHeight="12.75" x14ac:dyDescent="0.2"/>
  <cols>
    <col min="1" max="1" width="39.28515625" bestFit="1" customWidth="1"/>
    <col min="2" max="2" width="10.28515625" customWidth="1"/>
    <col min="3" max="3" width="11" customWidth="1"/>
    <col min="4" max="6" width="10.7109375" customWidth="1"/>
    <col min="7" max="7" width="11.28515625" customWidth="1"/>
    <col min="8" max="8" width="12.28515625" customWidth="1"/>
    <col min="9" max="9" width="9.140625" bestFit="1" customWidth="1"/>
  </cols>
  <sheetData>
    <row r="1" spans="1:8" ht="15" x14ac:dyDescent="0.25">
      <c r="A1" s="14" t="s">
        <v>49</v>
      </c>
      <c r="B1" s="15"/>
      <c r="C1" s="15"/>
      <c r="D1" s="14" t="s">
        <v>0</v>
      </c>
      <c r="E1" s="15"/>
      <c r="F1" s="15"/>
      <c r="G1" s="11"/>
      <c r="H1" s="11"/>
    </row>
    <row r="2" spans="1:8" x14ac:dyDescent="0.2">
      <c r="A2" s="13" t="s">
        <v>1</v>
      </c>
      <c r="E2" s="13" t="s">
        <v>46</v>
      </c>
    </row>
    <row r="3" spans="1:8" x14ac:dyDescent="0.2">
      <c r="A3" s="11" t="s">
        <v>43</v>
      </c>
      <c r="C3" s="1">
        <v>70000</v>
      </c>
      <c r="E3" s="11" t="s">
        <v>45</v>
      </c>
      <c r="F3" s="1">
        <f>SUM(C3:C5)</f>
        <v>71300</v>
      </c>
    </row>
    <row r="4" spans="1:8" x14ac:dyDescent="0.2">
      <c r="A4" s="11" t="s">
        <v>44</v>
      </c>
      <c r="C4" s="1">
        <v>300</v>
      </c>
      <c r="F4" t="s">
        <v>2</v>
      </c>
      <c r="G4" t="s">
        <v>3</v>
      </c>
      <c r="H4" t="s">
        <v>4</v>
      </c>
    </row>
    <row r="5" spans="1:8" x14ac:dyDescent="0.2">
      <c r="A5" t="s">
        <v>5</v>
      </c>
      <c r="C5" s="1">
        <v>1000</v>
      </c>
      <c r="E5" t="s">
        <v>6</v>
      </c>
      <c r="F5" t="s">
        <v>7</v>
      </c>
      <c r="G5" t="s">
        <v>8</v>
      </c>
      <c r="H5" t="s">
        <v>9</v>
      </c>
    </row>
    <row r="6" spans="1:8" x14ac:dyDescent="0.2">
      <c r="A6" t="s">
        <v>10</v>
      </c>
      <c r="C6" s="1">
        <v>1000</v>
      </c>
      <c r="E6">
        <v>1</v>
      </c>
      <c r="F6" s="2">
        <v>0.33</v>
      </c>
      <c r="G6" s="1">
        <f>F6*($C$3+$C$4+$C$5)</f>
        <v>23529</v>
      </c>
      <c r="H6" s="1">
        <f>SUM(C3:C5)-G6</f>
        <v>47771</v>
      </c>
    </row>
    <row r="7" spans="1:8" x14ac:dyDescent="0.2">
      <c r="A7" t="s">
        <v>11</v>
      </c>
      <c r="C7" s="1">
        <f>SUM(C3:C6)</f>
        <v>72300</v>
      </c>
      <c r="E7">
        <v>2</v>
      </c>
      <c r="F7" s="2">
        <v>0.45</v>
      </c>
      <c r="G7" s="1">
        <f>F7*($C$3+$C$4+$C$5)</f>
        <v>32085</v>
      </c>
      <c r="H7" s="1">
        <f>H6-G7</f>
        <v>15686</v>
      </c>
    </row>
    <row r="8" spans="1:8" x14ac:dyDescent="0.2">
      <c r="B8" s="2"/>
      <c r="C8" s="1"/>
      <c r="E8">
        <v>3</v>
      </c>
      <c r="F8" s="2">
        <v>0.15</v>
      </c>
      <c r="G8" s="1">
        <f>F8*($C$3+$C$4+$C$5)</f>
        <v>10695</v>
      </c>
      <c r="H8" s="1">
        <f>H7-G8</f>
        <v>4991</v>
      </c>
    </row>
    <row r="9" spans="1:8" x14ac:dyDescent="0.2">
      <c r="C9" s="1"/>
      <c r="E9">
        <v>4</v>
      </c>
      <c r="F9" s="2">
        <v>7.0000000000000007E-2</v>
      </c>
      <c r="G9" s="1">
        <f>H8</f>
        <v>4991</v>
      </c>
      <c r="H9" s="1">
        <v>0</v>
      </c>
    </row>
    <row r="10" spans="1:8" x14ac:dyDescent="0.2">
      <c r="F10" s="2">
        <f>SUM(F6:F9)</f>
        <v>1</v>
      </c>
    </row>
    <row r="11" spans="1:8" x14ac:dyDescent="0.2">
      <c r="A11" s="13" t="s">
        <v>12</v>
      </c>
      <c r="F11" s="2"/>
    </row>
    <row r="12" spans="1:8" x14ac:dyDescent="0.2">
      <c r="A12" t="s">
        <v>13</v>
      </c>
      <c r="C12" s="19">
        <v>500</v>
      </c>
      <c r="F12" s="2"/>
    </row>
    <row r="13" spans="1:8" x14ac:dyDescent="0.2">
      <c r="A13" t="s">
        <v>14</v>
      </c>
      <c r="C13" s="3">
        <v>200</v>
      </c>
      <c r="F13" s="2"/>
    </row>
    <row r="14" spans="1:8" x14ac:dyDescent="0.2">
      <c r="A14" t="s">
        <v>15</v>
      </c>
      <c r="C14" s="3">
        <v>150</v>
      </c>
      <c r="F14" s="2"/>
    </row>
    <row r="15" spans="1:8" x14ac:dyDescent="0.2">
      <c r="A15" t="s">
        <v>16</v>
      </c>
      <c r="C15" s="4">
        <v>0.05</v>
      </c>
      <c r="F15" s="2"/>
    </row>
    <row r="16" spans="1:8" x14ac:dyDescent="0.2">
      <c r="A16" t="s">
        <v>17</v>
      </c>
      <c r="C16" s="4">
        <v>0.02</v>
      </c>
      <c r="F16" s="2"/>
    </row>
    <row r="17" spans="1:9" x14ac:dyDescent="0.2">
      <c r="F17" s="2"/>
    </row>
    <row r="18" spans="1:9" x14ac:dyDescent="0.2">
      <c r="A18" s="13" t="s">
        <v>18</v>
      </c>
      <c r="F18" s="2"/>
    </row>
    <row r="19" spans="1:9" x14ac:dyDescent="0.2">
      <c r="A19" t="s">
        <v>19</v>
      </c>
      <c r="C19" s="1">
        <v>40000</v>
      </c>
      <c r="F19" s="2"/>
    </row>
    <row r="20" spans="1:9" x14ac:dyDescent="0.2">
      <c r="A20" t="s">
        <v>20</v>
      </c>
      <c r="C20" s="2">
        <v>0.4</v>
      </c>
      <c r="F20" s="2"/>
    </row>
    <row r="21" spans="1:9" x14ac:dyDescent="0.2">
      <c r="C21" s="2"/>
      <c r="F21" s="2"/>
    </row>
    <row r="22" spans="1:9" x14ac:dyDescent="0.2">
      <c r="A22" t="s">
        <v>21</v>
      </c>
      <c r="C22" s="12">
        <v>0.1</v>
      </c>
      <c r="F22" s="2"/>
    </row>
    <row r="23" spans="1:9" x14ac:dyDescent="0.2">
      <c r="A23" s="11" t="s">
        <v>47</v>
      </c>
      <c r="F23" s="2"/>
    </row>
    <row r="24" spans="1:9" x14ac:dyDescent="0.2">
      <c r="A24" s="11" t="s">
        <v>48</v>
      </c>
      <c r="C24" s="1">
        <v>20000</v>
      </c>
      <c r="F24" s="2"/>
      <c r="G24">
        <v>100</v>
      </c>
      <c r="H24">
        <v>500</v>
      </c>
      <c r="I24">
        <v>650</v>
      </c>
    </row>
    <row r="25" spans="1:9" x14ac:dyDescent="0.2">
      <c r="F25" s="2"/>
    </row>
    <row r="26" spans="1:9" x14ac:dyDescent="0.2">
      <c r="A26" s="13" t="s">
        <v>22</v>
      </c>
    </row>
    <row r="27" spans="1:9" x14ac:dyDescent="0.2">
      <c r="C27" s="5" t="s">
        <v>23</v>
      </c>
      <c r="D27" s="5" t="s">
        <v>24</v>
      </c>
      <c r="E27" s="5" t="s">
        <v>25</v>
      </c>
      <c r="F27" s="5" t="s">
        <v>26</v>
      </c>
      <c r="G27" s="5" t="s">
        <v>27</v>
      </c>
    </row>
    <row r="28" spans="1:9" x14ac:dyDescent="0.2">
      <c r="A28" t="s">
        <v>28</v>
      </c>
      <c r="C28" s="3">
        <f>C13</f>
        <v>200</v>
      </c>
      <c r="D28" s="3">
        <f>C28*(1+$C$15)</f>
        <v>210</v>
      </c>
      <c r="E28" s="3">
        <f>D28*(1+$C$15)</f>
        <v>220.5</v>
      </c>
      <c r="F28" s="3">
        <f>E28*(1+$C$15)</f>
        <v>231.52500000000001</v>
      </c>
      <c r="G28" s="3">
        <f>F28*(1+$C$15)</f>
        <v>243.10125000000002</v>
      </c>
    </row>
    <row r="29" spans="1:9" x14ac:dyDescent="0.2">
      <c r="A29" t="s">
        <v>29</v>
      </c>
      <c r="D29" s="23">
        <v>650</v>
      </c>
      <c r="E29" s="25">
        <f>$D$29</f>
        <v>650</v>
      </c>
      <c r="F29" s="25">
        <f t="shared" ref="F29:G29" si="0">$D$29</f>
        <v>650</v>
      </c>
      <c r="G29" s="25">
        <f t="shared" si="0"/>
        <v>650</v>
      </c>
    </row>
    <row r="30" spans="1:9" x14ac:dyDescent="0.2">
      <c r="A30" t="s">
        <v>30</v>
      </c>
      <c r="D30" s="1">
        <f>D29*D28</f>
        <v>136500</v>
      </c>
      <c r="E30" s="1">
        <f>E29*E28</f>
        <v>143325</v>
      </c>
      <c r="F30" s="1">
        <f>F29*F28</f>
        <v>150491.25</v>
      </c>
      <c r="G30" s="1">
        <f>G29*G28</f>
        <v>158015.8125</v>
      </c>
    </row>
    <row r="31" spans="1:9" x14ac:dyDescent="0.2">
      <c r="A31" t="s">
        <v>31</v>
      </c>
      <c r="C31" s="3">
        <f>C14</f>
        <v>150</v>
      </c>
      <c r="D31" s="1">
        <f>C31*D29*(1+C16)</f>
        <v>99450</v>
      </c>
      <c r="E31" s="1">
        <f>C31*((1+C16)^2)*E29</f>
        <v>101439</v>
      </c>
      <c r="F31" s="1">
        <f>C31*((1+C16)^3)*F29</f>
        <v>103467.78</v>
      </c>
      <c r="G31" s="1">
        <f>C31*((1+C16)^4)*G29</f>
        <v>105537.13559999999</v>
      </c>
    </row>
    <row r="32" spans="1:9" x14ac:dyDescent="0.2">
      <c r="A32" t="s">
        <v>3</v>
      </c>
      <c r="D32" s="1">
        <f>G6</f>
        <v>23529</v>
      </c>
      <c r="E32" s="1">
        <f>G7</f>
        <v>32085</v>
      </c>
      <c r="F32" s="1">
        <f>G8</f>
        <v>10695</v>
      </c>
      <c r="G32" s="1">
        <f>G9</f>
        <v>4991</v>
      </c>
      <c r="I32" s="1"/>
    </row>
    <row r="33" spans="1:9" ht="13.5" thickBot="1" x14ac:dyDescent="0.25">
      <c r="A33" t="s">
        <v>32</v>
      </c>
      <c r="D33" s="6">
        <f>$C$24</f>
        <v>20000</v>
      </c>
      <c r="E33" s="6">
        <f>$C$24</f>
        <v>20000</v>
      </c>
      <c r="F33" s="6">
        <f>$C$24</f>
        <v>20000</v>
      </c>
      <c r="G33" s="6">
        <f>$C$24</f>
        <v>20000</v>
      </c>
    </row>
    <row r="34" spans="1:9" x14ac:dyDescent="0.2">
      <c r="A34" t="s">
        <v>33</v>
      </c>
      <c r="D34" s="1">
        <f>D30-SUM(D31:D33)</f>
        <v>-6479</v>
      </c>
      <c r="E34" s="1">
        <f>E30-SUM(E31:E33)</f>
        <v>-10199</v>
      </c>
      <c r="F34" s="1">
        <f>F30-SUM(F31:F33)</f>
        <v>16328.470000000001</v>
      </c>
      <c r="G34" s="1">
        <f>G30-SUM(G31:G33)</f>
        <v>27487.676900000006</v>
      </c>
    </row>
    <row r="35" spans="1:9" ht="13.5" thickBot="1" x14ac:dyDescent="0.25">
      <c r="A35" t="s">
        <v>34</v>
      </c>
      <c r="D35" s="6">
        <f>$C$20*D34</f>
        <v>-2591.6000000000004</v>
      </c>
      <c r="E35" s="6">
        <f>$C$20*E34</f>
        <v>-4079.6000000000004</v>
      </c>
      <c r="F35" s="6">
        <f>$C$20*F34</f>
        <v>6531.3880000000008</v>
      </c>
      <c r="G35" s="6">
        <f>$C$20*G34</f>
        <v>10995.070760000002</v>
      </c>
    </row>
    <row r="36" spans="1:9" x14ac:dyDescent="0.2">
      <c r="A36" t="s">
        <v>35</v>
      </c>
      <c r="D36" s="1">
        <f>D34-D35</f>
        <v>-3887.3999999999996</v>
      </c>
      <c r="E36" s="1">
        <f>E34-E35</f>
        <v>-6119.4</v>
      </c>
      <c r="F36" s="1">
        <f>F34-F35</f>
        <v>9797.0820000000003</v>
      </c>
      <c r="G36" s="1">
        <f>G34-G35</f>
        <v>16492.606140000004</v>
      </c>
    </row>
    <row r="37" spans="1:9" ht="13.5" thickBot="1" x14ac:dyDescent="0.25">
      <c r="A37" t="s">
        <v>36</v>
      </c>
      <c r="D37" s="6">
        <f>G6</f>
        <v>23529</v>
      </c>
      <c r="E37" s="6">
        <f>G7</f>
        <v>32085</v>
      </c>
      <c r="F37" s="6">
        <f>G8</f>
        <v>10695</v>
      </c>
      <c r="G37" s="6">
        <f>G9</f>
        <v>4991</v>
      </c>
    </row>
    <row r="38" spans="1:9" x14ac:dyDescent="0.2">
      <c r="A38" t="s">
        <v>37</v>
      </c>
      <c r="C38" s="1"/>
      <c r="D38" s="1">
        <f>D37+D36</f>
        <v>19641.599999999999</v>
      </c>
      <c r="E38" s="1">
        <f>E37+E36</f>
        <v>25965.599999999999</v>
      </c>
      <c r="F38" s="1">
        <f>F37+F36</f>
        <v>20492.082000000002</v>
      </c>
      <c r="G38" s="1">
        <f>G37+G36</f>
        <v>21483.606140000004</v>
      </c>
      <c r="I38" s="1"/>
    </row>
    <row r="39" spans="1:9" x14ac:dyDescent="0.2">
      <c r="A39" t="s">
        <v>19</v>
      </c>
      <c r="D39" s="1"/>
      <c r="E39" s="1"/>
      <c r="F39" s="1"/>
      <c r="G39" s="1">
        <f>C19</f>
        <v>40000</v>
      </c>
    </row>
    <row r="40" spans="1:9" x14ac:dyDescent="0.2">
      <c r="A40" t="s">
        <v>38</v>
      </c>
      <c r="G40" s="1">
        <f>C20*G39</f>
        <v>16000</v>
      </c>
    </row>
    <row r="41" spans="1:9" x14ac:dyDescent="0.2">
      <c r="A41" t="s">
        <v>39</v>
      </c>
      <c r="G41" s="1">
        <f>C6</f>
        <v>1000</v>
      </c>
    </row>
    <row r="42" spans="1:9" x14ac:dyDescent="0.2">
      <c r="A42" t="s">
        <v>40</v>
      </c>
      <c r="G42" s="1">
        <f>G41-G40+G39</f>
        <v>25000</v>
      </c>
    </row>
    <row r="43" spans="1:9" x14ac:dyDescent="0.2">
      <c r="G43" s="1"/>
    </row>
    <row r="44" spans="1:9" ht="15" customHeight="1" x14ac:dyDescent="0.2">
      <c r="A44" s="20" t="s">
        <v>41</v>
      </c>
      <c r="B44" s="16"/>
      <c r="C44" s="17">
        <f>-C7</f>
        <v>-72300</v>
      </c>
      <c r="D44" s="17">
        <f>D38+D43</f>
        <v>19641.599999999999</v>
      </c>
      <c r="E44" s="17">
        <f>E38+E43</f>
        <v>25965.599999999999</v>
      </c>
      <c r="F44" s="17">
        <f>F38+F43</f>
        <v>20492.082000000002</v>
      </c>
      <c r="G44" s="17">
        <f>+G38+G42+G43</f>
        <v>46483.606140000004</v>
      </c>
    </row>
    <row r="45" spans="1:9" ht="13.5" thickBot="1" x14ac:dyDescent="0.25"/>
    <row r="46" spans="1:9" ht="13.5" thickBot="1" x14ac:dyDescent="0.25">
      <c r="A46" s="18" t="s">
        <v>42</v>
      </c>
      <c r="B46" s="24">
        <f>NPV(C22,D44:G44)+C44</f>
        <v>14160.106509118195</v>
      </c>
      <c r="C46" s="7"/>
      <c r="E46" s="11" t="s">
        <v>74</v>
      </c>
      <c r="F46">
        <f>25970/5118</f>
        <v>5.0742477530285264</v>
      </c>
    </row>
    <row r="47" spans="1:9" x14ac:dyDescent="0.2">
      <c r="A47" s="11"/>
      <c r="B47" s="8"/>
      <c r="E47" s="26" t="s">
        <v>75</v>
      </c>
      <c r="F47">
        <f>26529/19849</f>
        <v>1.3365408836717214</v>
      </c>
    </row>
    <row r="48" spans="1:9" x14ac:dyDescent="0.2">
      <c r="B48" s="9"/>
      <c r="C48" s="10"/>
      <c r="E48" s="11" t="s">
        <v>77</v>
      </c>
      <c r="F48">
        <f>26034/(12348)</f>
        <v>2.1083576287657921</v>
      </c>
    </row>
    <row r="49" spans="2:2" x14ac:dyDescent="0.2">
      <c r="B49" s="1"/>
    </row>
  </sheetData>
  <phoneticPr fontId="0" type="noConversion"/>
  <printOptions horizontalCentered="1" verticalCentered="1" gridLines="1"/>
  <pageMargins left="0.75" right="0.75" top="1" bottom="1" header="0.5" footer="0.5"/>
  <pageSetup scale="97" orientation="portrait" r:id="rId1"/>
  <headerFooter alignWithMargins="0">
    <oddHeader>&amp;CStrong Customer Response</oddHeader>
  </headerFooter>
  <ignoredErrors>
    <ignoredError sqref="F3"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E7A9-65C0-49C5-8695-B4FB29B5DCCF}">
  <dimension ref="A1:E8"/>
  <sheetViews>
    <sheetView workbookViewId="0">
      <selection activeCell="C1" sqref="C1"/>
    </sheetView>
  </sheetViews>
  <sheetFormatPr defaultRowHeight="12.75" x14ac:dyDescent="0.2"/>
  <cols>
    <col min="1" max="1" width="13.42578125" bestFit="1" customWidth="1"/>
  </cols>
  <sheetData>
    <row r="1" spans="1:5" x14ac:dyDescent="0.2">
      <c r="C1" s="11" t="s">
        <v>90</v>
      </c>
      <c r="D1" s="11" t="s">
        <v>91</v>
      </c>
      <c r="E1" s="11" t="s">
        <v>92</v>
      </c>
    </row>
    <row r="2" spans="1:5" x14ac:dyDescent="0.2">
      <c r="A2" s="11" t="s">
        <v>83</v>
      </c>
    </row>
    <row r="3" spans="1:5" x14ac:dyDescent="0.2">
      <c r="A3" s="11" t="s">
        <v>84</v>
      </c>
    </row>
    <row r="4" spans="1:5" x14ac:dyDescent="0.2">
      <c r="A4" s="11" t="s">
        <v>85</v>
      </c>
    </row>
    <row r="5" spans="1:5" x14ac:dyDescent="0.2">
      <c r="A5" s="11" t="s">
        <v>86</v>
      </c>
    </row>
    <row r="6" spans="1:5" x14ac:dyDescent="0.2">
      <c r="A6" s="11" t="s">
        <v>87</v>
      </c>
    </row>
    <row r="7" spans="1:5" x14ac:dyDescent="0.2">
      <c r="A7" s="11" t="s">
        <v>88</v>
      </c>
    </row>
    <row r="8" spans="1:5" x14ac:dyDescent="0.2">
      <c r="A8" s="11"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FAB08-8E28-446A-A2D2-E6C5F1E590DC}">
  <dimension ref="A2:D19"/>
  <sheetViews>
    <sheetView tabSelected="1" workbookViewId="0">
      <selection activeCell="C12" sqref="C12"/>
    </sheetView>
  </sheetViews>
  <sheetFormatPr defaultRowHeight="12.75" x14ac:dyDescent="0.2"/>
  <cols>
    <col min="3" max="3" width="59" bestFit="1" customWidth="1"/>
  </cols>
  <sheetData>
    <row r="2" spans="1:4" x14ac:dyDescent="0.2">
      <c r="A2">
        <v>1</v>
      </c>
      <c r="B2" s="11">
        <v>100</v>
      </c>
      <c r="C2">
        <v>-56648.459831978696</v>
      </c>
    </row>
    <row r="3" spans="1:4" x14ac:dyDescent="0.2">
      <c r="B3">
        <v>500</v>
      </c>
      <c r="C3">
        <v>-5151</v>
      </c>
    </row>
    <row r="4" spans="1:4" x14ac:dyDescent="0.2">
      <c r="B4">
        <v>650</v>
      </c>
      <c r="C4">
        <v>14160.106509118195</v>
      </c>
    </row>
    <row r="6" spans="1:4" x14ac:dyDescent="0.2">
      <c r="A6">
        <v>2</v>
      </c>
      <c r="C6" s="11" t="s">
        <v>69</v>
      </c>
    </row>
    <row r="7" spans="1:4" x14ac:dyDescent="0.2">
      <c r="C7" s="11" t="s">
        <v>70</v>
      </c>
    </row>
    <row r="9" spans="1:4" x14ac:dyDescent="0.2">
      <c r="A9">
        <v>3</v>
      </c>
      <c r="B9">
        <v>350</v>
      </c>
      <c r="C9" s="11" t="s">
        <v>71</v>
      </c>
    </row>
    <row r="10" spans="1:4" x14ac:dyDescent="0.2">
      <c r="B10">
        <v>150</v>
      </c>
      <c r="C10" s="11" t="s">
        <v>72</v>
      </c>
    </row>
    <row r="12" spans="1:4" x14ac:dyDescent="0.2">
      <c r="A12">
        <v>4</v>
      </c>
      <c r="B12" s="21">
        <v>60000</v>
      </c>
      <c r="C12" s="11" t="s">
        <v>76</v>
      </c>
      <c r="D12">
        <f>25970/5118</f>
        <v>5.0742477530285264</v>
      </c>
    </row>
    <row r="13" spans="1:4" x14ac:dyDescent="0.2">
      <c r="B13" s="21">
        <v>80000</v>
      </c>
      <c r="C13" s="11" t="s">
        <v>76</v>
      </c>
      <c r="D13" s="11">
        <f>'Etsy Risk Simulation'!F47</f>
        <v>1.3365408836717214</v>
      </c>
    </row>
    <row r="15" spans="1:4" x14ac:dyDescent="0.2">
      <c r="A15">
        <v>5</v>
      </c>
      <c r="B15" s="11" t="s">
        <v>78</v>
      </c>
      <c r="C15" s="11" t="s">
        <v>73</v>
      </c>
      <c r="D15">
        <f>'Etsy Risk Simulation'!F48</f>
        <v>2.1083576287657921</v>
      </c>
    </row>
    <row r="17" spans="1:3" x14ac:dyDescent="0.2">
      <c r="A17">
        <v>6</v>
      </c>
      <c r="B17" s="11" t="s">
        <v>79</v>
      </c>
      <c r="C17" s="11" t="s">
        <v>80</v>
      </c>
    </row>
    <row r="19" spans="1:3" x14ac:dyDescent="0.2">
      <c r="A19">
        <v>7</v>
      </c>
      <c r="C19" s="11"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87E70A209554489DAE34FCC9FA13C3" ma:contentTypeVersion="3" ma:contentTypeDescription="Crear nuevo documento." ma:contentTypeScope="" ma:versionID="75a5acbfa76d7af5656fef4e33a266f7">
  <xsd:schema xmlns:xsd="http://www.w3.org/2001/XMLSchema" xmlns:xs="http://www.w3.org/2001/XMLSchema" xmlns:p="http://schemas.microsoft.com/office/2006/metadata/properties" xmlns:ns3="687f6cba-9621-48f6-b19f-a9524606ef81" targetNamespace="http://schemas.microsoft.com/office/2006/metadata/properties" ma:root="true" ma:fieldsID="d9717eba175f5637559d1cb37f054a2e" ns3:_="">
    <xsd:import namespace="687f6cba-9621-48f6-b19f-a9524606ef81"/>
    <xsd:element name="properties">
      <xsd:complexType>
        <xsd:sequence>
          <xsd:element name="documentManagement">
            <xsd:complexType>
              <xsd:all>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f6cba-9621-48f6-b19f-a9524606e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CA2C8C-3F85-49CC-AD14-F16BAF64E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f6cba-9621-48f6-b19f-a9524606e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F07D25-057C-4EE9-8B3F-C4B9714747E2}">
  <ds:schemaRefs>
    <ds:schemaRef ds:uri="http://schemas.microsoft.com/sharepoint/v3/contenttype/forms"/>
  </ds:schemaRefs>
</ds:datastoreItem>
</file>

<file path=customXml/itemProps3.xml><?xml version="1.0" encoding="utf-8"?>
<ds:datastoreItem xmlns:ds="http://schemas.openxmlformats.org/officeDocument/2006/customXml" ds:itemID="{3DD12EEC-8B1B-47F8-A1EE-446DEB38977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Etsy Risk Simulation</vt:lpstr>
      <vt:lpstr>Tornado</vt:lpstr>
      <vt:lpstr>Answers</vt:lpstr>
    </vt:vector>
  </TitlesOfParts>
  <Company>BABSON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Babson College</dc:creator>
  <cp:lastModifiedBy>Jose Antonio Conde</cp:lastModifiedBy>
  <cp:lastPrinted>2003-12-04T15:23:13Z</cp:lastPrinted>
  <dcterms:created xsi:type="dcterms:W3CDTF">2003-12-04T15:17:59Z</dcterms:created>
  <dcterms:modified xsi:type="dcterms:W3CDTF">2019-11-13T11:12:07Z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0x010100ED87E70A209554489DAE34FCC9FA13C3</vt:lpwstr>
  </property>
</Properties>
</file>