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efinadallavia/Documents/MIM/M4/MTPLE/TPModelosPLE/"/>
    </mc:Choice>
  </mc:AlternateContent>
  <xr:revisionPtr revIDLastSave="0" documentId="13_ncr:1_{B571EF1C-A0A1-884A-83A1-337FAE52E04A}" xr6:coauthVersionLast="40" xr6:coauthVersionMax="40" xr10:uidLastSave="{00000000-0000-0000-0000-000000000000}"/>
  <bookViews>
    <workbookView xWindow="0" yWindow="460" windowWidth="28800" windowHeight="16020" xr2:uid="{6B44A1E7-C1EE-624D-9988-D45F3A1DAFF1}"/>
  </bookViews>
  <sheets>
    <sheet name="Sheet1" sheetId="1" r:id="rId1"/>
    <sheet name="Sheet2" sheetId="2" r:id="rId2"/>
  </sheets>
  <definedNames>
    <definedName name="_xlnm._FilterDatabase" localSheetId="0" hidden="1">Sheet1!$A$2:$L$16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/>
  <c r="K11" i="2"/>
  <c r="L11" i="2" s="1"/>
  <c r="K12" i="2"/>
  <c r="L12" i="2"/>
  <c r="K13" i="2"/>
  <c r="L13" i="2" s="1"/>
  <c r="K14" i="2"/>
  <c r="L14" i="2"/>
  <c r="K15" i="2"/>
  <c r="L15" i="2" s="1"/>
  <c r="K16" i="2"/>
  <c r="L16" i="2" s="1"/>
  <c r="K17" i="2"/>
  <c r="L17" i="2" s="1"/>
  <c r="K18" i="2"/>
  <c r="L18" i="2"/>
  <c r="K19" i="2"/>
  <c r="L19" i="2" s="1"/>
  <c r="K20" i="2"/>
  <c r="L20" i="2"/>
  <c r="K21" i="2"/>
  <c r="L21" i="2" s="1"/>
  <c r="K22" i="2"/>
  <c r="L22" i="2"/>
  <c r="K23" i="2"/>
  <c r="L23" i="2" s="1"/>
  <c r="K24" i="2"/>
  <c r="L24" i="2" s="1"/>
  <c r="K25" i="2"/>
  <c r="L25" i="2" s="1"/>
  <c r="K26" i="2"/>
  <c r="L26" i="2"/>
  <c r="K27" i="2"/>
  <c r="L27" i="2" s="1"/>
  <c r="K28" i="2"/>
  <c r="L28" i="2"/>
  <c r="K29" i="2"/>
  <c r="L29" i="2" s="1"/>
  <c r="K30" i="2"/>
  <c r="L30" i="2"/>
  <c r="K31" i="2"/>
  <c r="L31" i="2" s="1"/>
  <c r="K32" i="2"/>
  <c r="L32" i="2" s="1"/>
  <c r="K33" i="2"/>
  <c r="L33" i="2" s="1"/>
  <c r="K34" i="2"/>
  <c r="L34" i="2"/>
  <c r="K35" i="2"/>
  <c r="L35" i="2" s="1"/>
  <c r="K36" i="2"/>
  <c r="L36" i="2"/>
  <c r="K37" i="2"/>
  <c r="L37" i="2" s="1"/>
  <c r="K38" i="2"/>
  <c r="L38" i="2"/>
  <c r="K39" i="2"/>
  <c r="L39" i="2" s="1"/>
  <c r="K40" i="2"/>
  <c r="L40" i="2" s="1"/>
  <c r="K41" i="2"/>
  <c r="L41" i="2" s="1"/>
  <c r="K42" i="2"/>
  <c r="L42" i="2"/>
  <c r="K43" i="2"/>
  <c r="L43" i="2" s="1"/>
  <c r="K44" i="2"/>
  <c r="L44" i="2"/>
  <c r="K45" i="2"/>
  <c r="L45" i="2" s="1"/>
  <c r="K46" i="2"/>
  <c r="L46" i="2"/>
  <c r="K47" i="2"/>
  <c r="L47" i="2" s="1"/>
  <c r="K48" i="2"/>
  <c r="L48" i="2" s="1"/>
  <c r="K49" i="2"/>
  <c r="L49" i="2" s="1"/>
  <c r="K50" i="2"/>
  <c r="L50" i="2"/>
  <c r="K51" i="2"/>
  <c r="L51" i="2" s="1"/>
  <c r="K52" i="2"/>
  <c r="L52" i="2"/>
  <c r="K53" i="2"/>
  <c r="L53" i="2" s="1"/>
  <c r="K54" i="2"/>
  <c r="L54" i="2"/>
  <c r="K55" i="2"/>
  <c r="L55" i="2" s="1"/>
  <c r="K56" i="2"/>
  <c r="L56" i="2" s="1"/>
  <c r="K57" i="2"/>
  <c r="L57" i="2" s="1"/>
  <c r="K58" i="2"/>
  <c r="L58" i="2"/>
  <c r="K59" i="2"/>
  <c r="L59" i="2" s="1"/>
  <c r="K60" i="2"/>
  <c r="L60" i="2"/>
  <c r="K2" i="2"/>
  <c r="L2" i="2" s="1"/>
  <c r="L10" i="1"/>
  <c r="L11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K11" i="1"/>
  <c r="K12" i="1"/>
  <c r="L12" i="1" s="1"/>
  <c r="K13" i="1"/>
  <c r="L13" i="1" s="1"/>
  <c r="K14" i="1"/>
  <c r="L14" i="1" s="1"/>
  <c r="K15" i="1"/>
  <c r="L15" i="1" s="1"/>
  <c r="K16" i="1"/>
  <c r="L16" i="1" s="1"/>
  <c r="K3" i="1"/>
  <c r="L3" i="1" s="1"/>
  <c r="AB156" i="1"/>
  <c r="AB132" i="1"/>
  <c r="AB111" i="1"/>
  <c r="AB89" i="1"/>
  <c r="AB67" i="1"/>
  <c r="AB49" i="1"/>
  <c r="AB25" i="1"/>
  <c r="L169" i="1"/>
  <c r="L168" i="1"/>
  <c r="L167" i="1"/>
  <c r="Y164" i="1" s="1"/>
  <c r="Z164" i="1" s="1"/>
  <c r="L166" i="1"/>
  <c r="Y163" i="1" s="1"/>
  <c r="Z163" i="1" s="1"/>
  <c r="L165" i="1"/>
  <c r="Y162" i="1" s="1"/>
  <c r="Z162" i="1" s="1"/>
  <c r="L164" i="1"/>
  <c r="L163" i="1"/>
  <c r="Y161" i="1" s="1"/>
  <c r="Z161" i="1" s="1"/>
  <c r="L162" i="1"/>
  <c r="Y160" i="1" s="1"/>
  <c r="Z160" i="1" s="1"/>
  <c r="L161" i="1"/>
  <c r="Y159" i="1" s="1"/>
  <c r="Z159" i="1" s="1"/>
  <c r="L160" i="1"/>
  <c r="L159" i="1"/>
  <c r="Y158" i="1" s="1"/>
  <c r="Z158" i="1" s="1"/>
  <c r="L158" i="1"/>
  <c r="Y157" i="1" s="1"/>
  <c r="Z157" i="1" s="1"/>
  <c r="L157" i="1"/>
  <c r="Y156" i="1" s="1"/>
  <c r="Z156" i="1" s="1"/>
  <c r="L156" i="1"/>
  <c r="L145" i="1"/>
  <c r="L144" i="1"/>
  <c r="L143" i="1"/>
  <c r="L142" i="1"/>
  <c r="L141" i="1"/>
  <c r="Y139" i="1" s="1"/>
  <c r="Z139" i="1" s="1"/>
  <c r="L140" i="1"/>
  <c r="Y138" i="1" s="1"/>
  <c r="Z138" i="1" s="1"/>
  <c r="L139" i="1"/>
  <c r="Y137" i="1" s="1"/>
  <c r="Z137" i="1" s="1"/>
  <c r="L138" i="1"/>
  <c r="Y136" i="1" s="1"/>
  <c r="Z136" i="1" s="1"/>
  <c r="L137" i="1"/>
  <c r="Y135" i="1" s="1"/>
  <c r="Z135" i="1" s="1"/>
  <c r="L136" i="1"/>
  <c r="L135" i="1"/>
  <c r="Y134" i="1" s="1"/>
  <c r="Z134" i="1" s="1"/>
  <c r="L134" i="1"/>
  <c r="L133" i="1"/>
  <c r="L132" i="1"/>
  <c r="Y132" i="1" s="1"/>
  <c r="Z132" i="1" s="1"/>
  <c r="L124" i="1"/>
  <c r="L123" i="1"/>
  <c r="L122" i="1"/>
  <c r="L121" i="1"/>
  <c r="L120" i="1"/>
  <c r="Y118" i="1" s="1"/>
  <c r="Z118" i="1" s="1"/>
  <c r="L119" i="1"/>
  <c r="L118" i="1"/>
  <c r="Y117" i="1" s="1"/>
  <c r="Z117" i="1" s="1"/>
  <c r="L117" i="1"/>
  <c r="Y116" i="1" s="1"/>
  <c r="Z116" i="1" s="1"/>
  <c r="L116" i="1"/>
  <c r="Y115" i="1" s="1"/>
  <c r="Z115" i="1" s="1"/>
  <c r="L115" i="1"/>
  <c r="L114" i="1"/>
  <c r="Y114" i="1" s="1"/>
  <c r="Z114" i="1" s="1"/>
  <c r="L113" i="1"/>
  <c r="Y113" i="1" s="1"/>
  <c r="Z113" i="1" s="1"/>
  <c r="L112" i="1"/>
  <c r="Y112" i="1" s="1"/>
  <c r="Z112" i="1" s="1"/>
  <c r="L111" i="1"/>
  <c r="Y111" i="1" s="1"/>
  <c r="Z111" i="1" s="1"/>
  <c r="L102" i="1"/>
  <c r="L101" i="1"/>
  <c r="L100" i="1"/>
  <c r="Y97" i="1" s="1"/>
  <c r="Z97" i="1" s="1"/>
  <c r="L99" i="1"/>
  <c r="L98" i="1"/>
  <c r="Y96" i="1" s="1"/>
  <c r="Z96" i="1" s="1"/>
  <c r="L97" i="1"/>
  <c r="L96" i="1"/>
  <c r="Y95" i="1" s="1"/>
  <c r="Z95" i="1" s="1"/>
  <c r="L95" i="1"/>
  <c r="L94" i="1"/>
  <c r="Y94" i="1" s="1"/>
  <c r="Z94" i="1" s="1"/>
  <c r="L93" i="1"/>
  <c r="Y93" i="1" s="1"/>
  <c r="Z93" i="1" s="1"/>
  <c r="L92" i="1"/>
  <c r="Y92" i="1" s="1"/>
  <c r="Z92" i="1" s="1"/>
  <c r="L91" i="1"/>
  <c r="Y91" i="1" s="1"/>
  <c r="Z91" i="1" s="1"/>
  <c r="L90" i="1"/>
  <c r="Y90" i="1" s="1"/>
  <c r="Z90" i="1" s="1"/>
  <c r="L89" i="1"/>
  <c r="Y89" i="1" s="1"/>
  <c r="Z89" i="1" s="1"/>
  <c r="L80" i="1"/>
  <c r="L79" i="1"/>
  <c r="L78" i="1"/>
  <c r="L77" i="1"/>
  <c r="L76" i="1"/>
  <c r="Y74" i="1" s="1"/>
  <c r="Z74" i="1" s="1"/>
  <c r="L75" i="1"/>
  <c r="Y73" i="1" s="1"/>
  <c r="Z73" i="1" s="1"/>
  <c r="L74" i="1"/>
  <c r="Y72" i="1" s="1"/>
  <c r="Z72" i="1" s="1"/>
  <c r="L73" i="1"/>
  <c r="L72" i="1"/>
  <c r="Y71" i="1" s="1"/>
  <c r="Z71" i="1" s="1"/>
  <c r="L71" i="1"/>
  <c r="Y70" i="1" s="1"/>
  <c r="Z70" i="1" s="1"/>
  <c r="L70" i="1"/>
  <c r="Y69" i="1" s="1"/>
  <c r="Z69" i="1" s="1"/>
  <c r="L69" i="1"/>
  <c r="L68" i="1"/>
  <c r="Y68" i="1" s="1"/>
  <c r="Z68" i="1" s="1"/>
  <c r="L67" i="1"/>
  <c r="Y67" i="1" s="1"/>
  <c r="Z67" i="1" s="1"/>
  <c r="L62" i="1"/>
  <c r="Y58" i="1" s="1"/>
  <c r="Z58" i="1" s="1"/>
  <c r="L61" i="1"/>
  <c r="Y57" i="1" s="1"/>
  <c r="Z57" i="1" s="1"/>
  <c r="L60" i="1"/>
  <c r="Y56" i="1" s="1"/>
  <c r="Z56" i="1" s="1"/>
  <c r="L59" i="1"/>
  <c r="Y55" i="1" s="1"/>
  <c r="Z55" i="1" s="1"/>
  <c r="L58" i="1"/>
  <c r="L57" i="1"/>
  <c r="L56" i="1"/>
  <c r="L55" i="1"/>
  <c r="L54" i="1"/>
  <c r="Y52" i="1" s="1"/>
  <c r="Z52" i="1" s="1"/>
  <c r="L53" i="1"/>
  <c r="L52" i="1"/>
  <c r="Y51" i="1" s="1"/>
  <c r="Z51" i="1" s="1"/>
  <c r="L51" i="1"/>
  <c r="L50" i="1"/>
  <c r="L49" i="1"/>
  <c r="Y49" i="1" s="1"/>
  <c r="Z49" i="1" s="1"/>
  <c r="L38" i="1"/>
  <c r="Y34" i="1" s="1"/>
  <c r="Z34" i="1" s="1"/>
  <c r="L37" i="1"/>
  <c r="L36" i="1"/>
  <c r="L35" i="1"/>
  <c r="L34" i="1"/>
  <c r="Y32" i="1" s="1"/>
  <c r="Z32" i="1" s="1"/>
  <c r="L33" i="1"/>
  <c r="L32" i="1"/>
  <c r="L31" i="1"/>
  <c r="L30" i="1"/>
  <c r="Y30" i="1" s="1"/>
  <c r="Z30" i="1" s="1"/>
  <c r="L29" i="1"/>
  <c r="Y29" i="1" s="1"/>
  <c r="Z29" i="1" s="1"/>
  <c r="L28" i="1"/>
  <c r="Y28" i="1" s="1"/>
  <c r="Z28" i="1" s="1"/>
  <c r="L27" i="1"/>
  <c r="Y27" i="1" s="1"/>
  <c r="Z27" i="1" s="1"/>
  <c r="L26" i="1"/>
  <c r="Y26" i="1" s="1"/>
  <c r="Z26" i="1" s="1"/>
  <c r="L25" i="1"/>
  <c r="Y25" i="1" s="1"/>
  <c r="Z25" i="1" s="1"/>
  <c r="U169" i="1"/>
  <c r="T169" i="1"/>
  <c r="P169" i="1"/>
  <c r="O169" i="1"/>
  <c r="N169" i="1"/>
  <c r="M169" i="1"/>
  <c r="V168" i="1"/>
  <c r="U168" i="1"/>
  <c r="V169" i="1" s="1"/>
  <c r="T168" i="1"/>
  <c r="S168" i="1"/>
  <c r="P168" i="1"/>
  <c r="O168" i="1"/>
  <c r="N168" i="1"/>
  <c r="M168" i="1"/>
  <c r="V167" i="1"/>
  <c r="U167" i="1"/>
  <c r="T167" i="1"/>
  <c r="S167" i="1"/>
  <c r="P167" i="1"/>
  <c r="R167" i="1" s="1"/>
  <c r="O167" i="1"/>
  <c r="N167" i="1"/>
  <c r="M167" i="1"/>
  <c r="V166" i="1"/>
  <c r="U166" i="1"/>
  <c r="T166" i="1"/>
  <c r="S166" i="1"/>
  <c r="P166" i="1"/>
  <c r="O166" i="1"/>
  <c r="N166" i="1"/>
  <c r="M166" i="1"/>
  <c r="V165" i="1"/>
  <c r="U165" i="1"/>
  <c r="T165" i="1"/>
  <c r="S165" i="1"/>
  <c r="R165" i="1"/>
  <c r="P165" i="1"/>
  <c r="O165" i="1"/>
  <c r="N165" i="1"/>
  <c r="M165" i="1"/>
  <c r="Q165" i="1" s="1"/>
  <c r="U164" i="1"/>
  <c r="T164" i="1"/>
  <c r="P164" i="1"/>
  <c r="O164" i="1"/>
  <c r="R164" i="1" s="1"/>
  <c r="N164" i="1"/>
  <c r="M164" i="1"/>
  <c r="V163" i="1"/>
  <c r="U163" i="1"/>
  <c r="T163" i="1"/>
  <c r="S163" i="1"/>
  <c r="P163" i="1"/>
  <c r="O163" i="1"/>
  <c r="N163" i="1"/>
  <c r="M163" i="1"/>
  <c r="V162" i="1"/>
  <c r="U162" i="1"/>
  <c r="T162" i="1"/>
  <c r="S162" i="1"/>
  <c r="P162" i="1"/>
  <c r="O162" i="1"/>
  <c r="N162" i="1"/>
  <c r="M162" i="1"/>
  <c r="V161" i="1"/>
  <c r="U161" i="1"/>
  <c r="T161" i="1"/>
  <c r="S161" i="1"/>
  <c r="P161" i="1"/>
  <c r="O161" i="1"/>
  <c r="R161" i="1" s="1"/>
  <c r="N161" i="1"/>
  <c r="M161" i="1"/>
  <c r="U160" i="1"/>
  <c r="T160" i="1"/>
  <c r="P160" i="1"/>
  <c r="O160" i="1"/>
  <c r="N160" i="1"/>
  <c r="M160" i="1"/>
  <c r="V159" i="1"/>
  <c r="U159" i="1"/>
  <c r="T159" i="1"/>
  <c r="S159" i="1"/>
  <c r="P159" i="1"/>
  <c r="R159" i="1" s="1"/>
  <c r="O159" i="1"/>
  <c r="N159" i="1"/>
  <c r="M159" i="1"/>
  <c r="V158" i="1"/>
  <c r="U158" i="1"/>
  <c r="T158" i="1"/>
  <c r="S158" i="1"/>
  <c r="P158" i="1"/>
  <c r="O158" i="1"/>
  <c r="N158" i="1"/>
  <c r="M158" i="1"/>
  <c r="U157" i="1"/>
  <c r="T157" i="1"/>
  <c r="P157" i="1"/>
  <c r="O157" i="1"/>
  <c r="N157" i="1"/>
  <c r="M157" i="1"/>
  <c r="U156" i="1"/>
  <c r="T156" i="1"/>
  <c r="P156" i="1"/>
  <c r="O156" i="1"/>
  <c r="N156" i="1"/>
  <c r="M156" i="1"/>
  <c r="U145" i="1"/>
  <c r="T145" i="1"/>
  <c r="P145" i="1"/>
  <c r="O145" i="1"/>
  <c r="N145" i="1"/>
  <c r="M145" i="1"/>
  <c r="V144" i="1"/>
  <c r="U144" i="1"/>
  <c r="T144" i="1"/>
  <c r="S144" i="1"/>
  <c r="P144" i="1"/>
  <c r="O144" i="1"/>
  <c r="N144" i="1"/>
  <c r="M144" i="1"/>
  <c r="U143" i="1"/>
  <c r="T143" i="1"/>
  <c r="P143" i="1"/>
  <c r="O143" i="1"/>
  <c r="N143" i="1"/>
  <c r="M143" i="1"/>
  <c r="V142" i="1"/>
  <c r="U142" i="1"/>
  <c r="T142" i="1"/>
  <c r="S142" i="1"/>
  <c r="P142" i="1"/>
  <c r="O142" i="1"/>
  <c r="N142" i="1"/>
  <c r="M142" i="1"/>
  <c r="V141" i="1"/>
  <c r="U141" i="1"/>
  <c r="T141" i="1"/>
  <c r="S141" i="1"/>
  <c r="P141" i="1"/>
  <c r="O141" i="1"/>
  <c r="N141" i="1"/>
  <c r="M141" i="1"/>
  <c r="V140" i="1"/>
  <c r="U140" i="1"/>
  <c r="T140" i="1"/>
  <c r="S140" i="1"/>
  <c r="P140" i="1"/>
  <c r="O140" i="1"/>
  <c r="N140" i="1"/>
  <c r="M140" i="1"/>
  <c r="V139" i="1"/>
  <c r="U139" i="1"/>
  <c r="T139" i="1"/>
  <c r="S139" i="1"/>
  <c r="P139" i="1"/>
  <c r="O139" i="1"/>
  <c r="N139" i="1"/>
  <c r="M139" i="1"/>
  <c r="V138" i="1"/>
  <c r="U138" i="1"/>
  <c r="T138" i="1"/>
  <c r="S138" i="1"/>
  <c r="P138" i="1"/>
  <c r="O138" i="1"/>
  <c r="N138" i="1"/>
  <c r="M138" i="1"/>
  <c r="V137" i="1"/>
  <c r="U137" i="1"/>
  <c r="T137" i="1"/>
  <c r="S137" i="1"/>
  <c r="P137" i="1"/>
  <c r="O137" i="1"/>
  <c r="N137" i="1"/>
  <c r="M137" i="1"/>
  <c r="U136" i="1"/>
  <c r="T136" i="1"/>
  <c r="P136" i="1"/>
  <c r="O136" i="1"/>
  <c r="N136" i="1"/>
  <c r="M136" i="1"/>
  <c r="V135" i="1"/>
  <c r="U135" i="1"/>
  <c r="T135" i="1"/>
  <c r="S135" i="1"/>
  <c r="P135" i="1"/>
  <c r="O135" i="1"/>
  <c r="N135" i="1"/>
  <c r="M135" i="1"/>
  <c r="U134" i="1"/>
  <c r="T134" i="1"/>
  <c r="P134" i="1"/>
  <c r="O134" i="1"/>
  <c r="N134" i="1"/>
  <c r="M134" i="1"/>
  <c r="V133" i="1"/>
  <c r="U133" i="1"/>
  <c r="T133" i="1"/>
  <c r="S133" i="1"/>
  <c r="P133" i="1"/>
  <c r="O133" i="1"/>
  <c r="N133" i="1"/>
  <c r="M133" i="1"/>
  <c r="U132" i="1"/>
  <c r="T132" i="1"/>
  <c r="P132" i="1"/>
  <c r="O132" i="1"/>
  <c r="N132" i="1"/>
  <c r="M132" i="1"/>
  <c r="U124" i="1"/>
  <c r="T124" i="1"/>
  <c r="P124" i="1"/>
  <c r="O124" i="1"/>
  <c r="N124" i="1"/>
  <c r="M124" i="1"/>
  <c r="V123" i="1"/>
  <c r="U123" i="1"/>
  <c r="T123" i="1"/>
  <c r="S123" i="1"/>
  <c r="P123" i="1"/>
  <c r="O123" i="1"/>
  <c r="N123" i="1"/>
  <c r="M123" i="1"/>
  <c r="U122" i="1"/>
  <c r="T122" i="1"/>
  <c r="P122" i="1"/>
  <c r="O122" i="1"/>
  <c r="N122" i="1"/>
  <c r="M122" i="1"/>
  <c r="V121" i="1"/>
  <c r="U121" i="1"/>
  <c r="T121" i="1"/>
  <c r="S121" i="1"/>
  <c r="P121" i="1"/>
  <c r="O121" i="1"/>
  <c r="N121" i="1"/>
  <c r="M121" i="1"/>
  <c r="V120" i="1"/>
  <c r="U120" i="1"/>
  <c r="T120" i="1"/>
  <c r="S120" i="1"/>
  <c r="P120" i="1"/>
  <c r="O120" i="1"/>
  <c r="N120" i="1"/>
  <c r="M120" i="1"/>
  <c r="U119" i="1"/>
  <c r="T119" i="1"/>
  <c r="P119" i="1"/>
  <c r="O119" i="1"/>
  <c r="N119" i="1"/>
  <c r="M119" i="1"/>
  <c r="V118" i="1"/>
  <c r="U118" i="1"/>
  <c r="T118" i="1"/>
  <c r="S118" i="1"/>
  <c r="P118" i="1"/>
  <c r="O118" i="1"/>
  <c r="N118" i="1"/>
  <c r="M118" i="1"/>
  <c r="V117" i="1"/>
  <c r="U117" i="1"/>
  <c r="T117" i="1"/>
  <c r="S117" i="1"/>
  <c r="P117" i="1"/>
  <c r="O117" i="1"/>
  <c r="N117" i="1"/>
  <c r="M117" i="1"/>
  <c r="V116" i="1"/>
  <c r="U116" i="1"/>
  <c r="T116" i="1"/>
  <c r="S116" i="1"/>
  <c r="P116" i="1"/>
  <c r="O116" i="1"/>
  <c r="N116" i="1"/>
  <c r="M116" i="1"/>
  <c r="U115" i="1"/>
  <c r="T115" i="1"/>
  <c r="P115" i="1"/>
  <c r="O115" i="1"/>
  <c r="N115" i="1"/>
  <c r="M115" i="1"/>
  <c r="V114" i="1"/>
  <c r="U114" i="1"/>
  <c r="T114" i="1"/>
  <c r="S114" i="1"/>
  <c r="P114" i="1"/>
  <c r="O114" i="1"/>
  <c r="N114" i="1"/>
  <c r="M114" i="1"/>
  <c r="V113" i="1"/>
  <c r="U113" i="1"/>
  <c r="T113" i="1"/>
  <c r="S113" i="1"/>
  <c r="P113" i="1"/>
  <c r="O113" i="1"/>
  <c r="N113" i="1"/>
  <c r="M113" i="1"/>
  <c r="V112" i="1"/>
  <c r="U112" i="1"/>
  <c r="T112" i="1"/>
  <c r="S112" i="1"/>
  <c r="P112" i="1"/>
  <c r="O112" i="1"/>
  <c r="N112" i="1"/>
  <c r="M112" i="1"/>
  <c r="U111" i="1"/>
  <c r="T111" i="1"/>
  <c r="P111" i="1"/>
  <c r="O111" i="1"/>
  <c r="N111" i="1"/>
  <c r="M111" i="1"/>
  <c r="U102" i="1"/>
  <c r="T102" i="1"/>
  <c r="P102" i="1"/>
  <c r="O102" i="1"/>
  <c r="N102" i="1"/>
  <c r="M102" i="1"/>
  <c r="V101" i="1"/>
  <c r="U101" i="1"/>
  <c r="T101" i="1"/>
  <c r="S101" i="1"/>
  <c r="P101" i="1"/>
  <c r="O101" i="1"/>
  <c r="N101" i="1"/>
  <c r="M101" i="1"/>
  <c r="V100" i="1"/>
  <c r="U100" i="1"/>
  <c r="T100" i="1"/>
  <c r="S100" i="1"/>
  <c r="P100" i="1"/>
  <c r="O100" i="1"/>
  <c r="N100" i="1"/>
  <c r="M100" i="1"/>
  <c r="U99" i="1"/>
  <c r="T99" i="1"/>
  <c r="P99" i="1"/>
  <c r="O99" i="1"/>
  <c r="N99" i="1"/>
  <c r="M99" i="1"/>
  <c r="V98" i="1"/>
  <c r="U98" i="1"/>
  <c r="T98" i="1"/>
  <c r="S98" i="1"/>
  <c r="P98" i="1"/>
  <c r="O98" i="1"/>
  <c r="R98" i="1" s="1"/>
  <c r="N98" i="1"/>
  <c r="M98" i="1"/>
  <c r="U97" i="1"/>
  <c r="T97" i="1"/>
  <c r="P97" i="1"/>
  <c r="O97" i="1"/>
  <c r="N97" i="1"/>
  <c r="M97" i="1"/>
  <c r="V96" i="1"/>
  <c r="U96" i="1"/>
  <c r="T96" i="1"/>
  <c r="S96" i="1"/>
  <c r="P96" i="1"/>
  <c r="O96" i="1"/>
  <c r="N96" i="1"/>
  <c r="M96" i="1"/>
  <c r="U95" i="1"/>
  <c r="T95" i="1"/>
  <c r="P95" i="1"/>
  <c r="O95" i="1"/>
  <c r="N95" i="1"/>
  <c r="M95" i="1"/>
  <c r="V94" i="1"/>
  <c r="U94" i="1"/>
  <c r="T94" i="1"/>
  <c r="S94" i="1"/>
  <c r="P94" i="1"/>
  <c r="O94" i="1"/>
  <c r="N94" i="1"/>
  <c r="M94" i="1"/>
  <c r="V93" i="1"/>
  <c r="U93" i="1"/>
  <c r="T93" i="1"/>
  <c r="S93" i="1"/>
  <c r="P93" i="1"/>
  <c r="O93" i="1"/>
  <c r="N93" i="1"/>
  <c r="M93" i="1"/>
  <c r="V92" i="1"/>
  <c r="U92" i="1"/>
  <c r="T92" i="1"/>
  <c r="S92" i="1"/>
  <c r="P92" i="1"/>
  <c r="O92" i="1"/>
  <c r="N92" i="1"/>
  <c r="M92" i="1"/>
  <c r="V91" i="1"/>
  <c r="U91" i="1"/>
  <c r="T91" i="1"/>
  <c r="S91" i="1"/>
  <c r="P91" i="1"/>
  <c r="O91" i="1"/>
  <c r="N91" i="1"/>
  <c r="M91" i="1"/>
  <c r="V90" i="1"/>
  <c r="U90" i="1"/>
  <c r="T90" i="1"/>
  <c r="S90" i="1"/>
  <c r="P90" i="1"/>
  <c r="O90" i="1"/>
  <c r="N90" i="1"/>
  <c r="M90" i="1"/>
  <c r="U89" i="1"/>
  <c r="T89" i="1"/>
  <c r="P89" i="1"/>
  <c r="O89" i="1"/>
  <c r="N89" i="1"/>
  <c r="M89" i="1"/>
  <c r="V79" i="1"/>
  <c r="V77" i="1"/>
  <c r="V76" i="1"/>
  <c r="V75" i="1"/>
  <c r="V74" i="1"/>
  <c r="V72" i="1"/>
  <c r="V71" i="1"/>
  <c r="V70" i="1"/>
  <c r="V68" i="1"/>
  <c r="V62" i="1"/>
  <c r="V61" i="1"/>
  <c r="V60" i="1"/>
  <c r="V59" i="1"/>
  <c r="V57" i="1"/>
  <c r="V55" i="1"/>
  <c r="V54" i="1"/>
  <c r="V52" i="1"/>
  <c r="V50" i="1"/>
  <c r="V27" i="1"/>
  <c r="V28" i="1"/>
  <c r="V29" i="1"/>
  <c r="V30" i="1"/>
  <c r="V32" i="1"/>
  <c r="V34" i="1"/>
  <c r="V36" i="1"/>
  <c r="V38" i="1"/>
  <c r="V26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U25" i="1"/>
  <c r="T25" i="1"/>
  <c r="S79" i="1"/>
  <c r="S77" i="1"/>
  <c r="S76" i="1"/>
  <c r="S75" i="1"/>
  <c r="S74" i="1"/>
  <c r="S72" i="1"/>
  <c r="S71" i="1"/>
  <c r="S70" i="1"/>
  <c r="S68" i="1"/>
  <c r="S62" i="1"/>
  <c r="S61" i="1"/>
  <c r="S60" i="1"/>
  <c r="S59" i="1"/>
  <c r="S57" i="1"/>
  <c r="S55" i="1"/>
  <c r="S54" i="1"/>
  <c r="S52" i="1"/>
  <c r="S50" i="1"/>
  <c r="S27" i="1"/>
  <c r="S28" i="1"/>
  <c r="S29" i="1"/>
  <c r="S30" i="1"/>
  <c r="S32" i="1"/>
  <c r="S34" i="1"/>
  <c r="S36" i="1"/>
  <c r="S38" i="1"/>
  <c r="S26" i="1"/>
  <c r="P78" i="1"/>
  <c r="O78" i="1"/>
  <c r="N78" i="1"/>
  <c r="M78" i="1"/>
  <c r="P71" i="1"/>
  <c r="O71" i="1"/>
  <c r="N71" i="1"/>
  <c r="M71" i="1"/>
  <c r="P67" i="1"/>
  <c r="O67" i="1"/>
  <c r="N67" i="1"/>
  <c r="M67" i="1"/>
  <c r="P80" i="1"/>
  <c r="O80" i="1"/>
  <c r="N80" i="1"/>
  <c r="M80" i="1"/>
  <c r="P77" i="1"/>
  <c r="O77" i="1"/>
  <c r="N77" i="1"/>
  <c r="M77" i="1"/>
  <c r="P69" i="1"/>
  <c r="O69" i="1"/>
  <c r="N69" i="1"/>
  <c r="M69" i="1"/>
  <c r="P73" i="1"/>
  <c r="O73" i="1"/>
  <c r="N73" i="1"/>
  <c r="M73" i="1"/>
  <c r="P79" i="1"/>
  <c r="O79" i="1"/>
  <c r="N79" i="1"/>
  <c r="M79" i="1"/>
  <c r="P72" i="1"/>
  <c r="O72" i="1"/>
  <c r="N72" i="1"/>
  <c r="M72" i="1"/>
  <c r="P75" i="1"/>
  <c r="O75" i="1"/>
  <c r="N75" i="1"/>
  <c r="M75" i="1"/>
  <c r="P68" i="1"/>
  <c r="O68" i="1"/>
  <c r="N68" i="1"/>
  <c r="M68" i="1"/>
  <c r="P76" i="1"/>
  <c r="O76" i="1"/>
  <c r="N76" i="1"/>
  <c r="M76" i="1"/>
  <c r="P74" i="1"/>
  <c r="O74" i="1"/>
  <c r="N74" i="1"/>
  <c r="M74" i="1"/>
  <c r="P70" i="1"/>
  <c r="O70" i="1"/>
  <c r="N70" i="1"/>
  <c r="M70" i="1"/>
  <c r="P58" i="1"/>
  <c r="O58" i="1"/>
  <c r="N58" i="1"/>
  <c r="M58" i="1"/>
  <c r="P54" i="1"/>
  <c r="O54" i="1"/>
  <c r="N54" i="1"/>
  <c r="M54" i="1"/>
  <c r="P53" i="1"/>
  <c r="O53" i="1"/>
  <c r="N53" i="1"/>
  <c r="M53" i="1"/>
  <c r="P51" i="1"/>
  <c r="O51" i="1"/>
  <c r="N51" i="1"/>
  <c r="M51" i="1"/>
  <c r="P56" i="1"/>
  <c r="O56" i="1"/>
  <c r="N56" i="1"/>
  <c r="M56" i="1"/>
  <c r="P49" i="1"/>
  <c r="O49" i="1"/>
  <c r="N49" i="1"/>
  <c r="M49" i="1"/>
  <c r="P61" i="1"/>
  <c r="O61" i="1"/>
  <c r="N61" i="1"/>
  <c r="M61" i="1"/>
  <c r="P50" i="1"/>
  <c r="O50" i="1"/>
  <c r="N50" i="1"/>
  <c r="M50" i="1"/>
  <c r="P52" i="1"/>
  <c r="O52" i="1"/>
  <c r="N52" i="1"/>
  <c r="M52" i="1"/>
  <c r="P62" i="1"/>
  <c r="O62" i="1"/>
  <c r="N62" i="1"/>
  <c r="M62" i="1"/>
  <c r="P57" i="1"/>
  <c r="O57" i="1"/>
  <c r="N57" i="1"/>
  <c r="M57" i="1"/>
  <c r="P60" i="1"/>
  <c r="O60" i="1"/>
  <c r="N60" i="1"/>
  <c r="M60" i="1"/>
  <c r="P59" i="1"/>
  <c r="O59" i="1"/>
  <c r="N59" i="1"/>
  <c r="M59" i="1"/>
  <c r="P55" i="1"/>
  <c r="O55" i="1"/>
  <c r="N55" i="1"/>
  <c r="M55" i="1"/>
  <c r="P37" i="1"/>
  <c r="O37" i="1"/>
  <c r="N37" i="1"/>
  <c r="M37" i="1"/>
  <c r="P25" i="1"/>
  <c r="O25" i="1"/>
  <c r="N25" i="1"/>
  <c r="M25" i="1"/>
  <c r="P33" i="1"/>
  <c r="O33" i="1"/>
  <c r="N33" i="1"/>
  <c r="M33" i="1"/>
  <c r="P35" i="1"/>
  <c r="O35" i="1"/>
  <c r="N35" i="1"/>
  <c r="M35" i="1"/>
  <c r="P31" i="1"/>
  <c r="O31" i="1"/>
  <c r="N31" i="1"/>
  <c r="M31" i="1"/>
  <c r="P29" i="1"/>
  <c r="O29" i="1"/>
  <c r="N29" i="1"/>
  <c r="M29" i="1"/>
  <c r="P38" i="1"/>
  <c r="O38" i="1"/>
  <c r="N38" i="1"/>
  <c r="M38" i="1"/>
  <c r="P30" i="1"/>
  <c r="O30" i="1"/>
  <c r="N30" i="1"/>
  <c r="M30" i="1"/>
  <c r="P34" i="1"/>
  <c r="O34" i="1"/>
  <c r="N34" i="1"/>
  <c r="M34" i="1"/>
  <c r="P27" i="1"/>
  <c r="O27" i="1"/>
  <c r="N27" i="1"/>
  <c r="M27" i="1"/>
  <c r="P36" i="1"/>
  <c r="O36" i="1"/>
  <c r="N36" i="1"/>
  <c r="M36" i="1"/>
  <c r="P28" i="1"/>
  <c r="O28" i="1"/>
  <c r="N28" i="1"/>
  <c r="M28" i="1"/>
  <c r="P26" i="1"/>
  <c r="O26" i="1"/>
  <c r="N26" i="1"/>
  <c r="M26" i="1"/>
  <c r="P32" i="1"/>
  <c r="O32" i="1"/>
  <c r="N32" i="1"/>
  <c r="M32" i="1"/>
  <c r="M16" i="1"/>
  <c r="V51" i="1" l="1"/>
  <c r="Y133" i="1"/>
  <c r="Z133" i="1" s="1"/>
  <c r="Y75" i="1"/>
  <c r="Z75" i="1" s="1"/>
  <c r="Y98" i="1"/>
  <c r="Z98" i="1" s="1"/>
  <c r="Y119" i="1"/>
  <c r="Z119" i="1" s="1"/>
  <c r="Y141" i="1"/>
  <c r="Z141" i="1" s="1"/>
  <c r="V157" i="1"/>
  <c r="Y54" i="1"/>
  <c r="Z54" i="1" s="1"/>
  <c r="Z99" i="1"/>
  <c r="R114" i="1"/>
  <c r="R132" i="1"/>
  <c r="R157" i="1"/>
  <c r="V102" i="1"/>
  <c r="R118" i="1"/>
  <c r="V122" i="1"/>
  <c r="R123" i="1"/>
  <c r="R124" i="1"/>
  <c r="Q132" i="1"/>
  <c r="R133" i="1"/>
  <c r="R138" i="1"/>
  <c r="R139" i="1"/>
  <c r="R140" i="1"/>
  <c r="R141" i="1"/>
  <c r="R142" i="1"/>
  <c r="R143" i="1"/>
  <c r="Y50" i="1"/>
  <c r="Z50" i="1" s="1"/>
  <c r="Q36" i="1"/>
  <c r="Q91" i="1"/>
  <c r="Q92" i="1"/>
  <c r="Q93" i="1"/>
  <c r="Q94" i="1"/>
  <c r="R97" i="1"/>
  <c r="Q98" i="1"/>
  <c r="Y53" i="1"/>
  <c r="Z53" i="1" s="1"/>
  <c r="Y76" i="1"/>
  <c r="Z76" i="1" s="1"/>
  <c r="Z77" i="1" s="1"/>
  <c r="Y120" i="1"/>
  <c r="Z120" i="1" s="1"/>
  <c r="Z121" i="1" s="1"/>
  <c r="Y140" i="1"/>
  <c r="Z140" i="1" s="1"/>
  <c r="Z142" i="1" s="1"/>
  <c r="Y165" i="1"/>
  <c r="Z165" i="1" s="1"/>
  <c r="Z166" i="1" s="1"/>
  <c r="V56" i="1"/>
  <c r="V78" i="1"/>
  <c r="V80" i="1"/>
  <c r="R89" i="1"/>
  <c r="Q99" i="1"/>
  <c r="S99" i="1" s="1"/>
  <c r="V99" i="1"/>
  <c r="R100" i="1"/>
  <c r="R101" i="1"/>
  <c r="R102" i="1"/>
  <c r="Q111" i="1"/>
  <c r="Q117" i="1"/>
  <c r="Q118" i="1"/>
  <c r="V145" i="1"/>
  <c r="R156" i="1"/>
  <c r="S157" i="1" s="1"/>
  <c r="Q157" i="1"/>
  <c r="R160" i="1"/>
  <c r="Q161" i="1"/>
  <c r="R163" i="1"/>
  <c r="Q166" i="1"/>
  <c r="Q167" i="1"/>
  <c r="Q168" i="1"/>
  <c r="Q169" i="1"/>
  <c r="R55" i="1"/>
  <c r="R59" i="1"/>
  <c r="R57" i="1"/>
  <c r="R61" i="1"/>
  <c r="R49" i="1"/>
  <c r="R51" i="1"/>
  <c r="R53" i="1"/>
  <c r="R75" i="1"/>
  <c r="R79" i="1"/>
  <c r="R73" i="1"/>
  <c r="R69" i="1"/>
  <c r="R77" i="1"/>
  <c r="R67" i="1"/>
  <c r="R71" i="1"/>
  <c r="Q89" i="1"/>
  <c r="R90" i="1"/>
  <c r="R93" i="1"/>
  <c r="R94" i="1"/>
  <c r="R95" i="1"/>
  <c r="Q96" i="1"/>
  <c r="Q97" i="1"/>
  <c r="Q119" i="1"/>
  <c r="S119" i="1" s="1"/>
  <c r="V119" i="1"/>
  <c r="R120" i="1"/>
  <c r="R121" i="1"/>
  <c r="R122" i="1"/>
  <c r="Q123" i="1"/>
  <c r="Q124" i="1"/>
  <c r="S124" i="1" s="1"/>
  <c r="Q134" i="1"/>
  <c r="V134" i="1"/>
  <c r="R135" i="1"/>
  <c r="R136" i="1"/>
  <c r="Q137" i="1"/>
  <c r="Q138" i="1"/>
  <c r="Q139" i="1"/>
  <c r="Q142" i="1"/>
  <c r="Q143" i="1"/>
  <c r="S143" i="1" s="1"/>
  <c r="Q162" i="1"/>
  <c r="Q163" i="1"/>
  <c r="Q164" i="1"/>
  <c r="R111" i="1"/>
  <c r="Q113" i="1"/>
  <c r="Q114" i="1"/>
  <c r="Q115" i="1"/>
  <c r="S115" i="1" s="1"/>
  <c r="R116" i="1"/>
  <c r="R117" i="1"/>
  <c r="V143" i="1"/>
  <c r="R144" i="1"/>
  <c r="R145" i="1"/>
  <c r="Q156" i="1"/>
  <c r="Q158" i="1"/>
  <c r="Q159" i="1"/>
  <c r="Q160" i="1"/>
  <c r="S160" i="1" s="1"/>
  <c r="R168" i="1"/>
  <c r="R169" i="1"/>
  <c r="Q32" i="1"/>
  <c r="Q28" i="1"/>
  <c r="R32" i="1"/>
  <c r="R28" i="1"/>
  <c r="R36" i="1"/>
  <c r="R27" i="1"/>
  <c r="R29" i="1"/>
  <c r="R31" i="1"/>
  <c r="R35" i="1"/>
  <c r="R25" i="1"/>
  <c r="Y31" i="1"/>
  <c r="Z31" i="1" s="1"/>
  <c r="Y33" i="1"/>
  <c r="Z33" i="1" s="1"/>
  <c r="Z35" i="1" s="1"/>
  <c r="V73" i="1"/>
  <c r="V53" i="1"/>
  <c r="V69" i="1"/>
  <c r="R26" i="1"/>
  <c r="R34" i="1"/>
  <c r="R30" i="1"/>
  <c r="R38" i="1"/>
  <c r="R33" i="1"/>
  <c r="R37" i="1"/>
  <c r="R60" i="1"/>
  <c r="R62" i="1"/>
  <c r="R52" i="1"/>
  <c r="S53" i="1" s="1"/>
  <c r="R50" i="1"/>
  <c r="R56" i="1"/>
  <c r="R54" i="1"/>
  <c r="R58" i="1"/>
  <c r="R70" i="1"/>
  <c r="R74" i="1"/>
  <c r="R76" i="1"/>
  <c r="R68" i="1"/>
  <c r="R72" i="1"/>
  <c r="R80" i="1"/>
  <c r="R78" i="1"/>
  <c r="V37" i="1"/>
  <c r="V35" i="1"/>
  <c r="V33" i="1"/>
  <c r="V31" i="1"/>
  <c r="V58" i="1"/>
  <c r="V115" i="1"/>
  <c r="V160" i="1"/>
  <c r="S164" i="1"/>
  <c r="V164" i="1"/>
  <c r="R96" i="1"/>
  <c r="S97" i="1" s="1"/>
  <c r="Q26" i="1"/>
  <c r="Q27" i="1"/>
  <c r="Q34" i="1"/>
  <c r="Q30" i="1"/>
  <c r="Q38" i="1"/>
  <c r="Q29" i="1"/>
  <c r="Q31" i="1"/>
  <c r="Q35" i="1"/>
  <c r="Q33" i="1"/>
  <c r="S33" i="1" s="1"/>
  <c r="Q25" i="1"/>
  <c r="Q37" i="1"/>
  <c r="Q55" i="1"/>
  <c r="Q59" i="1"/>
  <c r="Q60" i="1"/>
  <c r="Q57" i="1"/>
  <c r="Q62" i="1"/>
  <c r="Q52" i="1"/>
  <c r="Q50" i="1"/>
  <c r="Q61" i="1"/>
  <c r="Q49" i="1"/>
  <c r="Q56" i="1"/>
  <c r="S56" i="1" s="1"/>
  <c r="Q51" i="1"/>
  <c r="S51" i="1" s="1"/>
  <c r="Q53" i="1"/>
  <c r="Q54" i="1"/>
  <c r="Q58" i="1"/>
  <c r="S58" i="1" s="1"/>
  <c r="Q70" i="1"/>
  <c r="Q74" i="1"/>
  <c r="Q76" i="1"/>
  <c r="Q68" i="1"/>
  <c r="Q75" i="1"/>
  <c r="Q72" i="1"/>
  <c r="Q79" i="1"/>
  <c r="Q73" i="1"/>
  <c r="S73" i="1" s="1"/>
  <c r="Q69" i="1"/>
  <c r="Q77" i="1"/>
  <c r="Q80" i="1"/>
  <c r="S80" i="1" s="1"/>
  <c r="Q67" i="1"/>
  <c r="Q71" i="1"/>
  <c r="Q78" i="1"/>
  <c r="Q90" i="1"/>
  <c r="R92" i="1"/>
  <c r="Q101" i="1"/>
  <c r="Q102" i="1"/>
  <c r="R112" i="1"/>
  <c r="R113" i="1"/>
  <c r="Q121" i="1"/>
  <c r="Q122" i="1"/>
  <c r="V124" i="1"/>
  <c r="R137" i="1"/>
  <c r="Q144" i="1"/>
  <c r="Q145" i="1"/>
  <c r="S145" i="1" s="1"/>
  <c r="R158" i="1"/>
  <c r="R162" i="1"/>
  <c r="R166" i="1"/>
  <c r="S134" i="1"/>
  <c r="V97" i="1"/>
  <c r="R134" i="1"/>
  <c r="Q135" i="1"/>
  <c r="R91" i="1"/>
  <c r="Q95" i="1"/>
  <c r="S95" i="1" s="1"/>
  <c r="V95" i="1"/>
  <c r="R99" i="1"/>
  <c r="Q100" i="1"/>
  <c r="Q112" i="1"/>
  <c r="R115" i="1"/>
  <c r="Q116" i="1"/>
  <c r="R119" i="1"/>
  <c r="Q120" i="1"/>
  <c r="Q133" i="1"/>
  <c r="Q136" i="1"/>
  <c r="V136" i="1"/>
  <c r="Q140" i="1"/>
  <c r="Q141" i="1"/>
  <c r="S169" i="1" l="1"/>
  <c r="S78" i="1"/>
  <c r="S37" i="1"/>
  <c r="Z59" i="1"/>
  <c r="V146" i="1"/>
  <c r="S31" i="1"/>
  <c r="V125" i="1"/>
  <c r="S35" i="1"/>
  <c r="S39" i="1" s="1"/>
  <c r="S170" i="1"/>
  <c r="S136" i="1"/>
  <c r="V81" i="1"/>
  <c r="S122" i="1"/>
  <c r="S102" i="1"/>
  <c r="S103" i="1" s="1"/>
  <c r="V103" i="1"/>
  <c r="S125" i="1"/>
  <c r="S69" i="1"/>
  <c r="S81" i="1" s="1"/>
  <c r="V170" i="1"/>
  <c r="V39" i="1"/>
  <c r="V63" i="1"/>
  <c r="S146" i="1"/>
  <c r="S63" i="1"/>
</calcChain>
</file>

<file path=xl/sharedStrings.xml><?xml version="1.0" encoding="utf-8"?>
<sst xmlns="http://schemas.openxmlformats.org/spreadsheetml/2006/main" count="1028" uniqueCount="168">
  <si>
    <t>CENTROATOMICOEZEIZA</t>
  </si>
  <si>
    <t>GRAL.PAZ-CONST.</t>
  </si>
  <si>
    <t>EZE</t>
  </si>
  <si>
    <t>BNORTE</t>
  </si>
  <si>
    <t>PILAR</t>
  </si>
  <si>
    <t>PZAITALIA</t>
  </si>
  <si>
    <t>THAMES</t>
  </si>
  <si>
    <t>CONSTITUCION(CENTRO)</t>
  </si>
  <si>
    <t>MUNRO</t>
  </si>
  <si>
    <t>HAEDO(OESTE1)</t>
  </si>
  <si>
    <t>MTEGRANDE</t>
  </si>
  <si>
    <t>BANFIELD</t>
  </si>
  <si>
    <t>CABILDOYLACROZE</t>
  </si>
  <si>
    <t>LOMAS</t>
  </si>
  <si>
    <t>PACHECO</t>
  </si>
  <si>
    <t>F.VARELA</t>
  </si>
  <si>
    <t>EST.DERQUI</t>
  </si>
  <si>
    <t>CIUDADELA</t>
  </si>
  <si>
    <t>TORTUGUITAS</t>
  </si>
  <si>
    <t>L.MIRADOR</t>
  </si>
  <si>
    <t>LINIERS</t>
  </si>
  <si>
    <t>XAUSA-CONSTIT</t>
  </si>
  <si>
    <t>AEROP</t>
  </si>
  <si>
    <t>L.DEZAMORA</t>
  </si>
  <si>
    <t>horario salida</t>
  </si>
  <si>
    <t>horario llegada</t>
  </si>
  <si>
    <t>km</t>
  </si>
  <si>
    <t>punto salida</t>
  </si>
  <si>
    <t>punto llegada</t>
  </si>
  <si>
    <t>zona salida</t>
  </si>
  <si>
    <t>zona llegada</t>
  </si>
  <si>
    <t>Soluciones analizadas</t>
  </si>
  <si>
    <t xml:space="preserve">U =10 , K=2 </t>
  </si>
  <si>
    <t>Funcion</t>
  </si>
  <si>
    <t>objetivo:</t>
  </si>
  <si>
    <t>Status</t>
  </si>
  <si>
    <t>solucion:</t>
  </si>
  <si>
    <t>integer</t>
  </si>
  <si>
    <t>optimal,</t>
  </si>
  <si>
    <t>tolerance</t>
  </si>
  <si>
    <t>Implied</t>
  </si>
  <si>
    <t>bound</t>
  </si>
  <si>
    <t>cuts</t>
  </si>
  <si>
    <t>applied:</t>
  </si>
  <si>
    <t>Flow</t>
  </si>
  <si>
    <t>Mixed</t>
  </si>
  <si>
    <t>rounding</t>
  </si>
  <si>
    <t>Zero-half</t>
  </si>
  <si>
    <t>Gomory</t>
  </si>
  <si>
    <t>fractional</t>
  </si>
  <si>
    <t>Root</t>
  </si>
  <si>
    <t>node</t>
  </si>
  <si>
    <t>processing</t>
  </si>
  <si>
    <t>(before</t>
  </si>
  <si>
    <t>b&amp;c):</t>
  </si>
  <si>
    <t>Real</t>
  </si>
  <si>
    <t>time</t>
  </si>
  <si>
    <t>=</t>
  </si>
  <si>
    <t>sec.</t>
  </si>
  <si>
    <t>(218.12</t>
  </si>
  <si>
    <t>ticks)</t>
  </si>
  <si>
    <t>Parallel</t>
  </si>
  <si>
    <t>b&amp;c,</t>
  </si>
  <si>
    <t>threads:</t>
  </si>
  <si>
    <t>(7943.87</t>
  </si>
  <si>
    <t>Sync</t>
  </si>
  <si>
    <t>(average)</t>
  </si>
  <si>
    <t>Wait</t>
  </si>
  <si>
    <t>------------</t>
  </si>
  <si>
    <t>Total</t>
  </si>
  <si>
    <t>(root+branch&amp;cut)</t>
  </si>
  <si>
    <t>(8161.99</t>
  </si>
  <si>
    <t>x_(0,</t>
  </si>
  <si>
    <t>5,</t>
  </si>
  <si>
    <t>0):</t>
  </si>
  <si>
    <t>1,</t>
  </si>
  <si>
    <t>3,</t>
  </si>
  <si>
    <t>8,</t>
  </si>
  <si>
    <t>2,</t>
  </si>
  <si>
    <t>6,</t>
  </si>
  <si>
    <t>1):</t>
  </si>
  <si>
    <t>9,</t>
  </si>
  <si>
    <t>4,</t>
  </si>
  <si>
    <t>7,</t>
  </si>
  <si>
    <t>0,</t>
  </si>
  <si>
    <t>viaje</t>
  </si>
  <si>
    <t>chofer</t>
  </si>
  <si>
    <t>servicio</t>
  </si>
  <si>
    <t>nro. Servicio</t>
  </si>
  <si>
    <t>1)  minimizar modulo</t>
  </si>
  <si>
    <t>2) maximizar mínimo</t>
  </si>
  <si>
    <t>optimal</t>
  </si>
  <si>
    <t>solution</t>
  </si>
  <si>
    <t>(0.00</t>
  </si>
  <si>
    <t>(136.52</t>
  </si>
  <si>
    <t>3) Minimizar modulo con restricciones soft de tiempo ocioso</t>
  </si>
  <si>
    <t>Lift</t>
  </si>
  <si>
    <t>and</t>
  </si>
  <si>
    <t>project</t>
  </si>
  <si>
    <t>(294.94</t>
  </si>
  <si>
    <t>(50268.15</t>
  </si>
  <si>
    <t>(50563.09</t>
  </si>
  <si>
    <t>minuto salida</t>
  </si>
  <si>
    <t>minuto llegada</t>
  </si>
  <si>
    <t>slack minutos</t>
  </si>
  <si>
    <t>slack distancia</t>
  </si>
  <si>
    <t>4) Minimizar modulo con restricciones soft de km a cargo del chofer</t>
  </si>
  <si>
    <t>(317.30</t>
  </si>
  <si>
    <t>(12784.22</t>
  </si>
  <si>
    <t>(13101.52</t>
  </si>
  <si>
    <t>c= 0.5</t>
  </si>
  <si>
    <t>5) Minimizar modulo con restricciones soft de km a cargo del chofer</t>
  </si>
  <si>
    <t>c= 0.8</t>
  </si>
  <si>
    <t>(308.04</t>
  </si>
  <si>
    <t>(14864.67</t>
  </si>
  <si>
    <t>(15172.71</t>
  </si>
  <si>
    <t>6) Minimizar modulo con restricciones soft de tiempo ocioso</t>
  </si>
  <si>
    <t>Cover</t>
  </si>
  <si>
    <t>(292.49</t>
  </si>
  <si>
    <t>(45239.49</t>
  </si>
  <si>
    <t>(45531.98</t>
  </si>
  <si>
    <t>c = 1</t>
  </si>
  <si>
    <t>(273.05</t>
  </si>
  <si>
    <t>(51482.58</t>
  </si>
  <si>
    <t>(51755.63</t>
  </si>
  <si>
    <t>kms asignados</t>
  </si>
  <si>
    <t>kms</t>
  </si>
  <si>
    <t>D/U</t>
  </si>
  <si>
    <t>MAE</t>
  </si>
  <si>
    <t>duracion minutos</t>
  </si>
  <si>
    <t>km/hora</t>
  </si>
  <si>
    <t>CASACUNA</t>
  </si>
  <si>
    <t>ESTACION.MERLO</t>
  </si>
  <si>
    <t>ACC.OESTE</t>
  </si>
  <si>
    <t>PERONYMITRE</t>
  </si>
  <si>
    <t>AEROPARQ</t>
  </si>
  <si>
    <t>SPEGAZZINI</t>
  </si>
  <si>
    <t>CANING</t>
  </si>
  <si>
    <t>V.BALLESTER</t>
  </si>
  <si>
    <t>ELOLIMPO</t>
  </si>
  <si>
    <t>LEMOS</t>
  </si>
  <si>
    <t>PTE.LANORIA</t>
  </si>
  <si>
    <t>ELTALAR</t>
  </si>
  <si>
    <t>EST.EZEIZA</t>
  </si>
  <si>
    <t>CENTROATOMICO</t>
  </si>
  <si>
    <t>PZA.CONSTITUCION</t>
  </si>
  <si>
    <t>MART</t>
  </si>
  <si>
    <t>LABOCA</t>
  </si>
  <si>
    <t>GRALPAZ-CONST</t>
  </si>
  <si>
    <t>CENTROATOMICOEZE</t>
  </si>
  <si>
    <t>WILDE</t>
  </si>
  <si>
    <t>PALERMO</t>
  </si>
  <si>
    <t>BOEDOEINDEP</t>
  </si>
  <si>
    <t>CENTROATOMEZE</t>
  </si>
  <si>
    <t>CALLAO-CORDOBA</t>
  </si>
  <si>
    <t>CURVATURDERA</t>
  </si>
  <si>
    <t>CORRALESYGRAL.PAZ</t>
  </si>
  <si>
    <t>CONSTITU-XAU1</t>
  </si>
  <si>
    <t>EZA-BURZACO</t>
  </si>
  <si>
    <t>GUERNICA</t>
  </si>
  <si>
    <t>ESTACIONMERLO</t>
  </si>
  <si>
    <t>MARTINEZ</t>
  </si>
  <si>
    <t>PZA.CONST</t>
  </si>
  <si>
    <t>TORTUGTAS</t>
  </si>
  <si>
    <t>V.BALESTER</t>
  </si>
  <si>
    <t>Row Labels</t>
  </si>
  <si>
    <t>Grand Total</t>
  </si>
  <si>
    <t>Average of km/hora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</si>
</sst>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2" fillId="0" borderId="0" xfId="0" applyFont="1"/>
    <xf numFmtId="43" fontId="2" fillId="0" borderId="0" xfId="1" applyFont="1"/>
    <xf numFmtId="0" fontId="0" fillId="2" borderId="0" xfId="0" applyFill="1"/>
    <xf numFmtId="43" fontId="2" fillId="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Sheet2!$Q$2:$Q$19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strCache>
            </c:strRef>
          </c:cat>
          <c:val>
            <c:numRef>
              <c:f>Sheet2!$R$2:$R$19</c:f>
              <c:numCache>
                <c:formatCode>General</c:formatCode>
                <c:ptCount val="17"/>
                <c:pt idx="0">
                  <c:v>34.624514374514376</c:v>
                </c:pt>
                <c:pt idx="1">
                  <c:v>61.036199095022624</c:v>
                </c:pt>
                <c:pt idx="2">
                  <c:v>37.578461538461532</c:v>
                </c:pt>
                <c:pt idx="3">
                  <c:v>42.744755244755247</c:v>
                </c:pt>
                <c:pt idx="4">
                  <c:v>54.36466165413534</c:v>
                </c:pt>
                <c:pt idx="5">
                  <c:v>40.13531736805394</c:v>
                </c:pt>
                <c:pt idx="6">
                  <c:v>21</c:v>
                </c:pt>
                <c:pt idx="7">
                  <c:v>36.19105691056911</c:v>
                </c:pt>
                <c:pt idx="8">
                  <c:v>33.342857142857142</c:v>
                </c:pt>
                <c:pt idx="9">
                  <c:v>38.57692307692308</c:v>
                </c:pt>
                <c:pt idx="10">
                  <c:v>35.504985754985753</c:v>
                </c:pt>
                <c:pt idx="11">
                  <c:v>24.939393939393938</c:v>
                </c:pt>
                <c:pt idx="12">
                  <c:v>30</c:v>
                </c:pt>
                <c:pt idx="13">
                  <c:v>36.942857142857143</c:v>
                </c:pt>
                <c:pt idx="14">
                  <c:v>40</c:v>
                </c:pt>
                <c:pt idx="15">
                  <c:v>53.647058823529413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BA40-A02A-93AF4A7D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54575"/>
        <c:axId val="930748399"/>
      </c:barChart>
      <c:catAx>
        <c:axId val="9307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8399"/>
        <c:crosses val="autoZero"/>
        <c:auto val="1"/>
        <c:lblAlgn val="ctr"/>
        <c:lblOffset val="100"/>
        <c:noMultiLvlLbl val="0"/>
      </c:catAx>
      <c:valAx>
        <c:axId val="9307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717550</xdr:colOff>
      <xdr:row>20</xdr:row>
      <xdr:rowOff>127000</xdr:rowOff>
    </xdr:from>
    <xdr:to>
      <xdr:col>25</xdr:col>
      <xdr:colOff>800100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726F7-4824-EF4F-9A96-1B8DF17FE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fina Dalla Via Monti" refreshedDate="43429.794960879626" createdVersion="6" refreshedVersion="6" minRefreshableVersion="3" recordCount="59" xr:uid="{2434DF46-368B-0B4A-94DB-6D950798F59C}">
  <cacheSource type="worksheet">
    <worksheetSource ref="N1:O60" sheet="Sheet2"/>
  </cacheSource>
  <cacheFields count="2">
    <cacheField name="horario salida" numFmtId="0">
      <sharedItems containsSemiMixedTypes="0" containsString="0" containsNumber="1" containsInteger="1" minValue="4" maxValue="23" count="17">
        <n v="4"/>
        <n v="5"/>
        <n v="6"/>
        <n v="7"/>
        <n v="8"/>
        <n v="11"/>
        <n v="12"/>
        <n v="14"/>
        <n v="15"/>
        <n v="16"/>
        <n v="17"/>
        <n v="18"/>
        <n v="19"/>
        <n v="20"/>
        <n v="21"/>
        <n v="22"/>
        <n v="23"/>
      </sharedItems>
    </cacheField>
    <cacheField name="km/hora" numFmtId="0">
      <sharedItems containsSemiMixedTypes="0" containsString="0" containsNumber="1" minValue="20" maxValue="99" count="48">
        <n v="37.5"/>
        <n v="34.153846153846153"/>
        <n v="46.666666666666664"/>
        <n v="28"/>
        <n v="27.272727272727273"/>
        <n v="99"/>
        <n v="30.46153846153846"/>
        <n v="53.647058823529413"/>
        <n v="49.199999999999996"/>
        <n v="25"/>
        <n v="38"/>
        <n v="48"/>
        <n v="27.692307692307693"/>
        <n v="52"/>
        <n v="41"/>
        <n v="36.923076923076927"/>
        <n v="42.545454545454547"/>
        <n v="43.63636363636364"/>
        <n v="40.363636363636367"/>
        <n v="41.142857142857146"/>
        <n v="36.315789473684212"/>
        <n v="92"/>
        <n v="35.454545454545453"/>
        <n v="31.304347826086957"/>
        <n v="21"/>
        <n v="50.666666666666664"/>
        <n v="30.833333333333329"/>
        <n v="27.073170731707318"/>
        <n v="25.714285714285712"/>
        <n v="42"/>
        <n v="44.4"/>
        <n v="33"/>
        <n v="21.599999999999998"/>
        <n v="32.307692307692307"/>
        <n v="35.142857142857146"/>
        <n v="43.428571428571431"/>
        <n v="36"/>
        <n v="34.5"/>
        <n v="39"/>
        <n v="32"/>
        <n v="43.333333333333336"/>
        <n v="20.25"/>
        <n v="21.81818181818182"/>
        <n v="20"/>
        <n v="28.695652173913043"/>
        <n v="28.285714285714285"/>
        <n v="45.6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</r>
  <r>
    <x v="0"/>
    <x v="1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2"/>
    <x v="8"/>
  </r>
  <r>
    <x v="2"/>
    <x v="9"/>
  </r>
  <r>
    <x v="2"/>
    <x v="10"/>
  </r>
  <r>
    <x v="2"/>
    <x v="11"/>
  </r>
  <r>
    <x v="2"/>
    <x v="12"/>
  </r>
  <r>
    <x v="3"/>
    <x v="13"/>
  </r>
  <r>
    <x v="3"/>
    <x v="14"/>
  </r>
  <r>
    <x v="3"/>
    <x v="15"/>
  </r>
  <r>
    <x v="3"/>
    <x v="16"/>
  </r>
  <r>
    <x v="3"/>
    <x v="17"/>
  </r>
  <r>
    <x v="3"/>
    <x v="18"/>
  </r>
  <r>
    <x v="4"/>
    <x v="19"/>
  </r>
  <r>
    <x v="4"/>
    <x v="20"/>
  </r>
  <r>
    <x v="4"/>
    <x v="11"/>
  </r>
  <r>
    <x v="4"/>
    <x v="21"/>
  </r>
  <r>
    <x v="5"/>
    <x v="22"/>
  </r>
  <r>
    <x v="5"/>
    <x v="7"/>
  </r>
  <r>
    <x v="5"/>
    <x v="23"/>
  </r>
  <r>
    <x v="6"/>
    <x v="24"/>
  </r>
  <r>
    <x v="7"/>
    <x v="25"/>
  </r>
  <r>
    <x v="7"/>
    <x v="26"/>
  </r>
  <r>
    <x v="7"/>
    <x v="27"/>
  </r>
  <r>
    <x v="8"/>
    <x v="28"/>
  </r>
  <r>
    <x v="8"/>
    <x v="29"/>
  </r>
  <r>
    <x v="8"/>
    <x v="30"/>
  </r>
  <r>
    <x v="8"/>
    <x v="31"/>
  </r>
  <r>
    <x v="8"/>
    <x v="32"/>
  </r>
  <r>
    <x v="9"/>
    <x v="33"/>
  </r>
  <r>
    <x v="9"/>
    <x v="34"/>
  </r>
  <r>
    <x v="9"/>
    <x v="35"/>
  </r>
  <r>
    <x v="9"/>
    <x v="35"/>
  </r>
  <r>
    <x v="10"/>
    <x v="36"/>
  </r>
  <r>
    <x v="10"/>
    <x v="36"/>
  </r>
  <r>
    <x v="10"/>
    <x v="37"/>
  </r>
  <r>
    <x v="10"/>
    <x v="11"/>
  </r>
  <r>
    <x v="10"/>
    <x v="38"/>
  </r>
  <r>
    <x v="10"/>
    <x v="6"/>
  </r>
  <r>
    <x v="10"/>
    <x v="39"/>
  </r>
  <r>
    <x v="10"/>
    <x v="40"/>
  </r>
  <r>
    <x v="10"/>
    <x v="41"/>
  </r>
  <r>
    <x v="11"/>
    <x v="31"/>
  </r>
  <r>
    <x v="11"/>
    <x v="42"/>
  </r>
  <r>
    <x v="11"/>
    <x v="43"/>
  </r>
  <r>
    <x v="12"/>
    <x v="44"/>
  </r>
  <r>
    <x v="12"/>
    <x v="23"/>
  </r>
  <r>
    <x v="13"/>
    <x v="45"/>
  </r>
  <r>
    <x v="13"/>
    <x v="46"/>
  </r>
  <r>
    <x v="14"/>
    <x v="47"/>
  </r>
  <r>
    <x v="15"/>
    <x v="7"/>
  </r>
  <r>
    <x v="16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13E2B-5A8C-F24C-9C90-4F43A8E6AE2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1:R19" firstHeaderRow="1" firstDataRow="1" firstDataCol="1"/>
  <pivotFields count="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49">
        <item x="43"/>
        <item x="41"/>
        <item x="24"/>
        <item x="32"/>
        <item x="42"/>
        <item x="9"/>
        <item x="28"/>
        <item x="27"/>
        <item x="4"/>
        <item x="12"/>
        <item x="3"/>
        <item x="45"/>
        <item x="44"/>
        <item x="6"/>
        <item x="26"/>
        <item x="23"/>
        <item x="39"/>
        <item x="33"/>
        <item x="31"/>
        <item x="1"/>
        <item x="37"/>
        <item x="34"/>
        <item x="22"/>
        <item x="36"/>
        <item x="20"/>
        <item x="15"/>
        <item x="0"/>
        <item x="10"/>
        <item x="38"/>
        <item x="47"/>
        <item x="18"/>
        <item x="14"/>
        <item x="19"/>
        <item x="29"/>
        <item x="16"/>
        <item x="40"/>
        <item x="35"/>
        <item x="17"/>
        <item x="30"/>
        <item x="46"/>
        <item x="2"/>
        <item x="11"/>
        <item x="8"/>
        <item x="25"/>
        <item x="13"/>
        <item x="7"/>
        <item x="21"/>
        <item x="5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km/hora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9529-C13B-9548-9CAC-1DAC7A4C3E67}">
  <dimension ref="A1:AB173"/>
  <sheetViews>
    <sheetView tabSelected="1" topLeftCell="A6" workbookViewId="0">
      <selection activeCell="R39" sqref="R39"/>
    </sheetView>
  </sheetViews>
  <sheetFormatPr baseColWidth="10" defaultRowHeight="16"/>
  <cols>
    <col min="6" max="6" width="22" bestFit="1" customWidth="1"/>
    <col min="7" max="7" width="22.33203125" bestFit="1" customWidth="1"/>
    <col min="11" max="11" width="10.33203125" customWidth="1"/>
    <col min="12" max="12" width="10" customWidth="1"/>
    <col min="13" max="13" width="12" customWidth="1"/>
    <col min="19" max="19" width="12.1640625" customWidth="1"/>
  </cols>
  <sheetData>
    <row r="1" spans="1:19">
      <c r="A1">
        <v>14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</row>
    <row r="2" spans="1:19">
      <c r="A2" t="s">
        <v>88</v>
      </c>
      <c r="B2" s="1" t="s">
        <v>24</v>
      </c>
      <c r="C2" s="1"/>
      <c r="D2" s="1" t="s">
        <v>25</v>
      </c>
      <c r="E2" s="1"/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129</v>
      </c>
      <c r="L2" s="2" t="s">
        <v>130</v>
      </c>
      <c r="M2">
        <v>0</v>
      </c>
      <c r="N2">
        <v>35</v>
      </c>
      <c r="O2">
        <v>26</v>
      </c>
      <c r="P2">
        <v>29</v>
      </c>
      <c r="Q2">
        <v>23</v>
      </c>
      <c r="R2">
        <v>16</v>
      </c>
      <c r="S2">
        <v>70</v>
      </c>
    </row>
    <row r="3" spans="1:19">
      <c r="A3">
        <v>0</v>
      </c>
      <c r="B3">
        <v>17</v>
      </c>
      <c r="C3">
        <v>0</v>
      </c>
      <c r="D3">
        <v>18</v>
      </c>
      <c r="E3">
        <v>5</v>
      </c>
      <c r="F3">
        <v>33</v>
      </c>
      <c r="G3" t="s">
        <v>0</v>
      </c>
      <c r="H3" t="s">
        <v>1</v>
      </c>
      <c r="I3">
        <v>4</v>
      </c>
      <c r="J3">
        <v>6</v>
      </c>
      <c r="K3">
        <f t="shared" ref="K3:K16" si="0">(D3*60+E3)-(B3*60+C3)</f>
        <v>65</v>
      </c>
      <c r="L3" s="3">
        <f t="shared" ref="L3:L16" si="1">(F3/K3)*60</f>
        <v>30.46153846153846</v>
      </c>
      <c r="M3">
        <v>35</v>
      </c>
      <c r="N3">
        <v>0</v>
      </c>
      <c r="O3">
        <v>40</v>
      </c>
      <c r="P3">
        <v>57</v>
      </c>
      <c r="Q3">
        <v>50</v>
      </c>
      <c r="R3">
        <v>25</v>
      </c>
      <c r="S3">
        <v>40</v>
      </c>
    </row>
    <row r="4" spans="1:19">
      <c r="A4">
        <v>1</v>
      </c>
      <c r="B4">
        <v>17</v>
      </c>
      <c r="C4">
        <v>0</v>
      </c>
      <c r="D4">
        <v>18</v>
      </c>
      <c r="E4">
        <v>15</v>
      </c>
      <c r="F4">
        <v>40</v>
      </c>
      <c r="G4" t="s">
        <v>2</v>
      </c>
      <c r="H4" t="s">
        <v>3</v>
      </c>
      <c r="I4">
        <v>4</v>
      </c>
      <c r="J4">
        <v>6</v>
      </c>
      <c r="K4">
        <f t="shared" si="0"/>
        <v>75</v>
      </c>
      <c r="L4" s="3">
        <f t="shared" si="1"/>
        <v>32</v>
      </c>
      <c r="M4">
        <v>26</v>
      </c>
      <c r="N4">
        <v>40</v>
      </c>
      <c r="O4">
        <v>0</v>
      </c>
      <c r="P4">
        <v>40</v>
      </c>
      <c r="Q4">
        <v>35</v>
      </c>
      <c r="R4">
        <v>30</v>
      </c>
      <c r="S4">
        <v>65</v>
      </c>
    </row>
    <row r="5" spans="1:19">
      <c r="A5">
        <v>2</v>
      </c>
      <c r="B5">
        <v>17</v>
      </c>
      <c r="C5">
        <v>15</v>
      </c>
      <c r="D5">
        <v>18</v>
      </c>
      <c r="E5">
        <v>45</v>
      </c>
      <c r="F5">
        <v>65</v>
      </c>
      <c r="G5" t="s">
        <v>4</v>
      </c>
      <c r="H5" t="s">
        <v>5</v>
      </c>
      <c r="I5">
        <v>7</v>
      </c>
      <c r="J5">
        <v>6</v>
      </c>
      <c r="K5">
        <f t="shared" si="0"/>
        <v>90</v>
      </c>
      <c r="L5" s="3">
        <f t="shared" si="1"/>
        <v>43.333333333333336</v>
      </c>
      <c r="M5">
        <v>29</v>
      </c>
      <c r="N5">
        <v>57</v>
      </c>
      <c r="O5">
        <v>40</v>
      </c>
      <c r="P5">
        <v>0</v>
      </c>
      <c r="Q5">
        <v>45</v>
      </c>
      <c r="R5">
        <v>53</v>
      </c>
      <c r="S5">
        <v>85</v>
      </c>
    </row>
    <row r="6" spans="1:19">
      <c r="A6">
        <v>3</v>
      </c>
      <c r="B6" s="4">
        <v>17</v>
      </c>
      <c r="C6" s="4">
        <v>45</v>
      </c>
      <c r="D6" s="4">
        <v>19</v>
      </c>
      <c r="E6" s="4">
        <v>5</v>
      </c>
      <c r="F6" s="4">
        <v>27</v>
      </c>
      <c r="G6" s="4" t="s">
        <v>6</v>
      </c>
      <c r="H6" s="4" t="s">
        <v>7</v>
      </c>
      <c r="I6" s="4">
        <v>7</v>
      </c>
      <c r="J6" s="4">
        <v>1</v>
      </c>
      <c r="K6" s="4">
        <f t="shared" si="0"/>
        <v>80</v>
      </c>
      <c r="L6" s="5">
        <f t="shared" si="1"/>
        <v>20.25</v>
      </c>
      <c r="M6">
        <v>23</v>
      </c>
      <c r="N6">
        <v>50</v>
      </c>
      <c r="O6">
        <v>35</v>
      </c>
      <c r="P6">
        <v>45</v>
      </c>
      <c r="Q6">
        <v>0</v>
      </c>
      <c r="R6">
        <v>38</v>
      </c>
      <c r="S6">
        <v>80</v>
      </c>
    </row>
    <row r="7" spans="1:19">
      <c r="A7">
        <v>4</v>
      </c>
      <c r="B7">
        <v>18</v>
      </c>
      <c r="C7">
        <v>0</v>
      </c>
      <c r="D7">
        <v>19</v>
      </c>
      <c r="E7">
        <v>20</v>
      </c>
      <c r="F7">
        <v>44</v>
      </c>
      <c r="G7" t="s">
        <v>8</v>
      </c>
      <c r="H7" t="s">
        <v>9</v>
      </c>
      <c r="I7">
        <v>6</v>
      </c>
      <c r="J7">
        <v>3</v>
      </c>
      <c r="K7">
        <f t="shared" si="0"/>
        <v>80</v>
      </c>
      <c r="L7" s="3">
        <f t="shared" si="1"/>
        <v>33</v>
      </c>
      <c r="M7">
        <v>16</v>
      </c>
      <c r="N7">
        <v>25</v>
      </c>
      <c r="O7">
        <v>30</v>
      </c>
      <c r="P7">
        <v>53</v>
      </c>
      <c r="Q7">
        <v>38</v>
      </c>
      <c r="R7">
        <v>0</v>
      </c>
      <c r="S7">
        <v>55</v>
      </c>
    </row>
    <row r="8" spans="1:19">
      <c r="A8">
        <v>5</v>
      </c>
      <c r="B8" s="4">
        <v>18</v>
      </c>
      <c r="C8" s="4">
        <v>15</v>
      </c>
      <c r="D8" s="4">
        <v>19</v>
      </c>
      <c r="E8" s="4">
        <v>10</v>
      </c>
      <c r="F8" s="4">
        <v>20</v>
      </c>
      <c r="G8" s="4" t="s">
        <v>10</v>
      </c>
      <c r="H8" s="4" t="s">
        <v>11</v>
      </c>
      <c r="I8" s="4">
        <v>5</v>
      </c>
      <c r="J8" s="4">
        <v>5</v>
      </c>
      <c r="K8" s="4">
        <f t="shared" si="0"/>
        <v>55</v>
      </c>
      <c r="L8" s="5">
        <f t="shared" si="1"/>
        <v>21.81818181818182</v>
      </c>
      <c r="M8">
        <v>70</v>
      </c>
      <c r="N8">
        <v>40</v>
      </c>
      <c r="O8">
        <v>65</v>
      </c>
      <c r="P8">
        <v>85</v>
      </c>
      <c r="Q8">
        <v>80</v>
      </c>
      <c r="R8">
        <v>55</v>
      </c>
      <c r="S8">
        <v>0</v>
      </c>
    </row>
    <row r="9" spans="1:19">
      <c r="A9">
        <v>6</v>
      </c>
      <c r="B9" s="4">
        <v>18</v>
      </c>
      <c r="C9" s="4">
        <v>15</v>
      </c>
      <c r="D9" s="4">
        <v>19</v>
      </c>
      <c r="E9" s="4">
        <v>15</v>
      </c>
      <c r="F9" s="4">
        <v>20</v>
      </c>
      <c r="G9" s="4" t="s">
        <v>6</v>
      </c>
      <c r="H9" s="4" t="s">
        <v>12</v>
      </c>
      <c r="I9" s="4">
        <v>2</v>
      </c>
      <c r="J9" s="4">
        <v>6</v>
      </c>
      <c r="K9" s="4">
        <f t="shared" si="0"/>
        <v>60</v>
      </c>
      <c r="L9" s="5">
        <f t="shared" si="1"/>
        <v>20</v>
      </c>
    </row>
    <row r="10" spans="1:19">
      <c r="A10">
        <v>7</v>
      </c>
      <c r="B10">
        <v>19</v>
      </c>
      <c r="C10">
        <v>50</v>
      </c>
      <c r="D10">
        <v>21</v>
      </c>
      <c r="E10">
        <v>45</v>
      </c>
      <c r="F10">
        <v>55</v>
      </c>
      <c r="G10" t="s">
        <v>13</v>
      </c>
      <c r="H10" t="s">
        <v>14</v>
      </c>
      <c r="I10">
        <v>5</v>
      </c>
      <c r="J10">
        <v>2</v>
      </c>
      <c r="K10">
        <f t="shared" si="0"/>
        <v>115</v>
      </c>
      <c r="L10" s="3">
        <f t="shared" si="1"/>
        <v>28.695652173913043</v>
      </c>
    </row>
    <row r="11" spans="1:19">
      <c r="A11">
        <v>8</v>
      </c>
      <c r="B11">
        <v>19</v>
      </c>
      <c r="C11">
        <v>50</v>
      </c>
      <c r="D11">
        <v>21</v>
      </c>
      <c r="E11">
        <v>45</v>
      </c>
      <c r="F11">
        <v>60</v>
      </c>
      <c r="G11" t="s">
        <v>15</v>
      </c>
      <c r="H11" t="s">
        <v>14</v>
      </c>
      <c r="I11">
        <v>5</v>
      </c>
      <c r="J11">
        <v>2</v>
      </c>
      <c r="K11">
        <f t="shared" si="0"/>
        <v>115</v>
      </c>
      <c r="L11" s="3">
        <f t="shared" si="1"/>
        <v>31.304347826086957</v>
      </c>
    </row>
    <row r="12" spans="1:19">
      <c r="A12">
        <v>9</v>
      </c>
      <c r="B12">
        <v>20</v>
      </c>
      <c r="C12">
        <v>35</v>
      </c>
      <c r="D12">
        <v>21</v>
      </c>
      <c r="E12">
        <v>45</v>
      </c>
      <c r="F12">
        <v>33</v>
      </c>
      <c r="G12" t="s">
        <v>16</v>
      </c>
      <c r="H12" t="s">
        <v>14</v>
      </c>
      <c r="I12">
        <v>7</v>
      </c>
      <c r="J12">
        <v>2</v>
      </c>
      <c r="K12">
        <f t="shared" si="0"/>
        <v>70</v>
      </c>
      <c r="L12" s="3">
        <f t="shared" si="1"/>
        <v>28.285714285714285</v>
      </c>
    </row>
    <row r="13" spans="1:19">
      <c r="A13">
        <v>10</v>
      </c>
      <c r="B13">
        <v>20</v>
      </c>
      <c r="C13">
        <v>50</v>
      </c>
      <c r="D13">
        <v>21</v>
      </c>
      <c r="E13">
        <v>40</v>
      </c>
      <c r="F13">
        <v>38</v>
      </c>
      <c r="G13" t="s">
        <v>17</v>
      </c>
      <c r="H13" t="s">
        <v>18</v>
      </c>
      <c r="I13">
        <v>3</v>
      </c>
      <c r="J13">
        <v>7</v>
      </c>
      <c r="K13">
        <f t="shared" si="0"/>
        <v>50</v>
      </c>
      <c r="L13" s="3">
        <f t="shared" si="1"/>
        <v>45.6</v>
      </c>
    </row>
    <row r="14" spans="1:19">
      <c r="A14">
        <v>11</v>
      </c>
      <c r="B14">
        <v>21</v>
      </c>
      <c r="C14">
        <v>45</v>
      </c>
      <c r="D14">
        <v>22</v>
      </c>
      <c r="E14">
        <v>15</v>
      </c>
      <c r="F14">
        <v>20</v>
      </c>
      <c r="G14" t="s">
        <v>19</v>
      </c>
      <c r="H14" t="s">
        <v>20</v>
      </c>
      <c r="I14">
        <v>3</v>
      </c>
      <c r="J14">
        <v>3</v>
      </c>
      <c r="K14">
        <f t="shared" si="0"/>
        <v>30</v>
      </c>
      <c r="L14" s="3">
        <f t="shared" si="1"/>
        <v>40</v>
      </c>
    </row>
    <row r="15" spans="1:19">
      <c r="A15">
        <v>12</v>
      </c>
      <c r="B15">
        <v>22</v>
      </c>
      <c r="C15">
        <v>0</v>
      </c>
      <c r="D15">
        <v>23</v>
      </c>
      <c r="E15">
        <v>25</v>
      </c>
      <c r="F15">
        <v>76</v>
      </c>
      <c r="G15" t="s">
        <v>4</v>
      </c>
      <c r="H15" t="s">
        <v>21</v>
      </c>
      <c r="I15">
        <v>7</v>
      </c>
      <c r="J15">
        <v>1</v>
      </c>
      <c r="K15">
        <f t="shared" si="0"/>
        <v>85</v>
      </c>
      <c r="L15" s="3">
        <f t="shared" si="1"/>
        <v>53.647058823529413</v>
      </c>
      <c r="M15">
        <v>50</v>
      </c>
    </row>
    <row r="16" spans="1:19">
      <c r="A16">
        <v>13</v>
      </c>
      <c r="B16">
        <v>23</v>
      </c>
      <c r="C16">
        <v>0</v>
      </c>
      <c r="D16">
        <v>23</v>
      </c>
      <c r="E16">
        <v>40</v>
      </c>
      <c r="F16">
        <v>28</v>
      </c>
      <c r="G16" t="s">
        <v>22</v>
      </c>
      <c r="H16" t="s">
        <v>23</v>
      </c>
      <c r="I16">
        <v>4</v>
      </c>
      <c r="J16">
        <v>5</v>
      </c>
      <c r="K16">
        <f t="shared" si="0"/>
        <v>40</v>
      </c>
      <c r="L16" s="3">
        <f t="shared" si="1"/>
        <v>42</v>
      </c>
      <c r="M16">
        <f>M15/60</f>
        <v>0.83333333333333337</v>
      </c>
    </row>
    <row r="22" spans="1:28">
      <c r="A22" t="s">
        <v>31</v>
      </c>
    </row>
    <row r="24" spans="1:28">
      <c r="A24" t="s">
        <v>89</v>
      </c>
      <c r="I24" t="s">
        <v>87</v>
      </c>
      <c r="J24" t="s">
        <v>86</v>
      </c>
      <c r="K24" t="s">
        <v>85</v>
      </c>
      <c r="L24" t="s">
        <v>126</v>
      </c>
      <c r="M24" t="s">
        <v>24</v>
      </c>
      <c r="O24" t="s">
        <v>25</v>
      </c>
      <c r="Q24" t="s">
        <v>102</v>
      </c>
      <c r="R24" t="s">
        <v>103</v>
      </c>
      <c r="S24" t="s">
        <v>104</v>
      </c>
      <c r="T24" t="s">
        <v>29</v>
      </c>
      <c r="U24" t="s">
        <v>30</v>
      </c>
      <c r="V24" t="s">
        <v>105</v>
      </c>
      <c r="X24" t="s">
        <v>86</v>
      </c>
      <c r="Y24" t="s">
        <v>125</v>
      </c>
    </row>
    <row r="25" spans="1:28">
      <c r="A25" t="s">
        <v>32</v>
      </c>
      <c r="I25">
        <v>12</v>
      </c>
      <c r="J25" t="s">
        <v>84</v>
      </c>
      <c r="K25" t="s">
        <v>74</v>
      </c>
      <c r="L25">
        <f t="shared" ref="L25:L38" si="2">VLOOKUP($I25,$A$2:$J$16,6,FALSE)</f>
        <v>76</v>
      </c>
      <c r="M25">
        <f t="shared" ref="M25:M38" si="3">VLOOKUP($I25,$A$3:$B$16,2,FALSE)</f>
        <v>22</v>
      </c>
      <c r="N25">
        <f t="shared" ref="N25:N38" si="4">VLOOKUP($I25,$A$3:$C$16,3,FALSE)</f>
        <v>0</v>
      </c>
      <c r="O25">
        <f t="shared" ref="O25:O38" si="5">VLOOKUP($I25,$A$3:$D$16,4,FALSE)</f>
        <v>23</v>
      </c>
      <c r="P25">
        <f t="shared" ref="P25:P38" si="6">VLOOKUP($I25,$A$3:$E$16,5,FALSE)</f>
        <v>25</v>
      </c>
      <c r="Q25">
        <f>M25*60+N25</f>
        <v>1320</v>
      </c>
      <c r="R25">
        <f>O25*60+P25</f>
        <v>1405</v>
      </c>
      <c r="T25">
        <f t="shared" ref="T25:T38" si="7">VLOOKUP($I25,$A$2:$J$16,9,FALSE)</f>
        <v>7</v>
      </c>
      <c r="U25">
        <f t="shared" ref="U25:U38" si="8">VLOOKUP($I25,$A$2:$J$16,10,FALSE)</f>
        <v>1</v>
      </c>
      <c r="V25">
        <v>0</v>
      </c>
      <c r="X25" t="s">
        <v>84</v>
      </c>
      <c r="Y25">
        <f>SUMIF(J25:J38,X25,L25:L38)</f>
        <v>76</v>
      </c>
      <c r="Z25">
        <f>ABS(Y25-$AB$25)</f>
        <v>20.100000000000001</v>
      </c>
      <c r="AA25" t="s">
        <v>127</v>
      </c>
      <c r="AB25">
        <f>SUM($F$3:$F$16)/10</f>
        <v>55.9</v>
      </c>
    </row>
    <row r="26" spans="1:28">
      <c r="A26" t="s">
        <v>33</v>
      </c>
      <c r="B26" t="s">
        <v>34</v>
      </c>
      <c r="C26">
        <v>70.7999999999994</v>
      </c>
      <c r="I26">
        <v>1</v>
      </c>
      <c r="J26" t="s">
        <v>75</v>
      </c>
      <c r="K26" t="s">
        <v>74</v>
      </c>
      <c r="L26">
        <f t="shared" si="2"/>
        <v>40</v>
      </c>
      <c r="M26">
        <f t="shared" si="3"/>
        <v>17</v>
      </c>
      <c r="N26">
        <f t="shared" si="4"/>
        <v>0</v>
      </c>
      <c r="O26">
        <f t="shared" si="5"/>
        <v>18</v>
      </c>
      <c r="P26">
        <f t="shared" si="6"/>
        <v>15</v>
      </c>
      <c r="Q26">
        <f t="shared" ref="Q26:Q38" si="9">M26*60+N26</f>
        <v>1020</v>
      </c>
      <c r="R26">
        <f t="shared" ref="R26:R38" si="10">O26*60+P26</f>
        <v>1095</v>
      </c>
      <c r="S26">
        <f t="shared" ref="S26:S38" si="11">IF(J26=J25,Q26-R25,0)</f>
        <v>0</v>
      </c>
      <c r="T26">
        <f t="shared" si="7"/>
        <v>4</v>
      </c>
      <c r="U26">
        <f t="shared" si="8"/>
        <v>6</v>
      </c>
      <c r="V26">
        <f t="shared" ref="V26:V38" si="12">IF(J26=J25,INDEX($L$1:$S$8,T26+1,U25+1),0)</f>
        <v>0</v>
      </c>
      <c r="X26" t="s">
        <v>75</v>
      </c>
      <c r="Y26">
        <f>SUMIF(J26:J39,X26,L26:L39)</f>
        <v>40</v>
      </c>
      <c r="Z26">
        <f t="shared" ref="Z26:Z34" si="13">ABS(Y26-$AB$25)</f>
        <v>15.899999999999999</v>
      </c>
    </row>
    <row r="27" spans="1:28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-102</v>
      </c>
      <c r="I27">
        <v>4</v>
      </c>
      <c r="J27" t="s">
        <v>78</v>
      </c>
      <c r="K27" t="s">
        <v>74</v>
      </c>
      <c r="L27">
        <f t="shared" si="2"/>
        <v>44</v>
      </c>
      <c r="M27">
        <f t="shared" si="3"/>
        <v>18</v>
      </c>
      <c r="N27">
        <f t="shared" si="4"/>
        <v>0</v>
      </c>
      <c r="O27">
        <f t="shared" si="5"/>
        <v>19</v>
      </c>
      <c r="P27">
        <f t="shared" si="6"/>
        <v>20</v>
      </c>
      <c r="Q27">
        <f t="shared" si="9"/>
        <v>1080</v>
      </c>
      <c r="R27">
        <f t="shared" si="10"/>
        <v>1160</v>
      </c>
      <c r="S27">
        <f t="shared" si="11"/>
        <v>0</v>
      </c>
      <c r="T27">
        <f t="shared" si="7"/>
        <v>6</v>
      </c>
      <c r="U27">
        <f t="shared" si="8"/>
        <v>3</v>
      </c>
      <c r="V27">
        <f t="shared" si="12"/>
        <v>0</v>
      </c>
      <c r="X27" t="s">
        <v>78</v>
      </c>
      <c r="Y27">
        <f t="shared" ref="Y27:Y34" si="14">SUMIF(J27:J47,X27,L27:L47)</f>
        <v>44</v>
      </c>
      <c r="Z27">
        <f t="shared" si="13"/>
        <v>11.899999999999999</v>
      </c>
    </row>
    <row r="28" spans="1:28">
      <c r="I28">
        <v>2</v>
      </c>
      <c r="J28" t="s">
        <v>76</v>
      </c>
      <c r="K28" t="s">
        <v>74</v>
      </c>
      <c r="L28">
        <f t="shared" si="2"/>
        <v>65</v>
      </c>
      <c r="M28">
        <f t="shared" si="3"/>
        <v>17</v>
      </c>
      <c r="N28">
        <f t="shared" si="4"/>
        <v>15</v>
      </c>
      <c r="O28">
        <f t="shared" si="5"/>
        <v>18</v>
      </c>
      <c r="P28">
        <f t="shared" si="6"/>
        <v>45</v>
      </c>
      <c r="Q28">
        <f t="shared" si="9"/>
        <v>1035</v>
      </c>
      <c r="R28">
        <f t="shared" si="10"/>
        <v>1125</v>
      </c>
      <c r="S28">
        <f t="shared" si="11"/>
        <v>0</v>
      </c>
      <c r="T28">
        <f t="shared" si="7"/>
        <v>7</v>
      </c>
      <c r="U28">
        <f t="shared" si="8"/>
        <v>6</v>
      </c>
      <c r="V28">
        <f t="shared" si="12"/>
        <v>0</v>
      </c>
      <c r="X28" t="s">
        <v>76</v>
      </c>
      <c r="Y28">
        <f t="shared" si="14"/>
        <v>65</v>
      </c>
      <c r="Z28">
        <f t="shared" si="13"/>
        <v>9.1000000000000014</v>
      </c>
    </row>
    <row r="29" spans="1:28">
      <c r="A29" t="s">
        <v>40</v>
      </c>
      <c r="B29" t="s">
        <v>41</v>
      </c>
      <c r="C29" t="s">
        <v>42</v>
      </c>
      <c r="D29" t="s">
        <v>43</v>
      </c>
      <c r="E29">
        <v>22</v>
      </c>
      <c r="I29">
        <v>8</v>
      </c>
      <c r="J29" t="s">
        <v>82</v>
      </c>
      <c r="K29" t="s">
        <v>74</v>
      </c>
      <c r="L29">
        <f t="shared" si="2"/>
        <v>60</v>
      </c>
      <c r="M29">
        <f t="shared" si="3"/>
        <v>19</v>
      </c>
      <c r="N29">
        <f t="shared" si="4"/>
        <v>50</v>
      </c>
      <c r="O29">
        <f t="shared" si="5"/>
        <v>21</v>
      </c>
      <c r="P29">
        <f t="shared" si="6"/>
        <v>45</v>
      </c>
      <c r="Q29">
        <f t="shared" si="9"/>
        <v>1190</v>
      </c>
      <c r="R29">
        <f t="shared" si="10"/>
        <v>1305</v>
      </c>
      <c r="S29">
        <f t="shared" si="11"/>
        <v>0</v>
      </c>
      <c r="T29">
        <f t="shared" si="7"/>
        <v>5</v>
      </c>
      <c r="U29">
        <f t="shared" si="8"/>
        <v>2</v>
      </c>
      <c r="V29">
        <f t="shared" si="12"/>
        <v>0</v>
      </c>
      <c r="X29" t="s">
        <v>82</v>
      </c>
      <c r="Y29">
        <f t="shared" si="14"/>
        <v>60</v>
      </c>
      <c r="Z29">
        <f t="shared" si="13"/>
        <v>4.1000000000000014</v>
      </c>
    </row>
    <row r="30" spans="1:28">
      <c r="A30" t="s">
        <v>44</v>
      </c>
      <c r="B30" t="s">
        <v>42</v>
      </c>
      <c r="C30" t="s">
        <v>43</v>
      </c>
      <c r="D30">
        <v>7</v>
      </c>
      <c r="I30">
        <v>6</v>
      </c>
      <c r="J30" t="s">
        <v>73</v>
      </c>
      <c r="K30" t="s">
        <v>74</v>
      </c>
      <c r="L30">
        <f t="shared" si="2"/>
        <v>20</v>
      </c>
      <c r="M30">
        <f t="shared" si="3"/>
        <v>18</v>
      </c>
      <c r="N30">
        <f t="shared" si="4"/>
        <v>15</v>
      </c>
      <c r="O30">
        <f t="shared" si="5"/>
        <v>19</v>
      </c>
      <c r="P30">
        <f t="shared" si="6"/>
        <v>15</v>
      </c>
      <c r="Q30">
        <f t="shared" si="9"/>
        <v>1095</v>
      </c>
      <c r="R30">
        <f t="shared" si="10"/>
        <v>1155</v>
      </c>
      <c r="S30">
        <f t="shared" si="11"/>
        <v>0</v>
      </c>
      <c r="T30">
        <f t="shared" si="7"/>
        <v>2</v>
      </c>
      <c r="U30">
        <f t="shared" si="8"/>
        <v>6</v>
      </c>
      <c r="V30">
        <f t="shared" si="12"/>
        <v>0</v>
      </c>
      <c r="X30" t="s">
        <v>73</v>
      </c>
      <c r="Y30">
        <f t="shared" si="14"/>
        <v>53</v>
      </c>
      <c r="Z30">
        <f t="shared" si="13"/>
        <v>2.8999999999999986</v>
      </c>
    </row>
    <row r="31" spans="1:28">
      <c r="A31" t="s">
        <v>45</v>
      </c>
      <c r="B31" t="s">
        <v>37</v>
      </c>
      <c r="C31" t="s">
        <v>46</v>
      </c>
      <c r="D31" t="s">
        <v>42</v>
      </c>
      <c r="E31" t="s">
        <v>43</v>
      </c>
      <c r="F31">
        <v>25</v>
      </c>
      <c r="I31">
        <v>9</v>
      </c>
      <c r="J31" t="s">
        <v>73</v>
      </c>
      <c r="K31" t="s">
        <v>80</v>
      </c>
      <c r="L31">
        <f t="shared" si="2"/>
        <v>33</v>
      </c>
      <c r="M31">
        <f t="shared" si="3"/>
        <v>20</v>
      </c>
      <c r="N31">
        <f t="shared" si="4"/>
        <v>35</v>
      </c>
      <c r="O31">
        <f t="shared" si="5"/>
        <v>21</v>
      </c>
      <c r="P31">
        <f t="shared" si="6"/>
        <v>45</v>
      </c>
      <c r="Q31">
        <f t="shared" si="9"/>
        <v>1235</v>
      </c>
      <c r="R31">
        <f t="shared" si="10"/>
        <v>1305</v>
      </c>
      <c r="S31">
        <f t="shared" si="11"/>
        <v>80</v>
      </c>
      <c r="T31">
        <f t="shared" si="7"/>
        <v>7</v>
      </c>
      <c r="U31">
        <f t="shared" si="8"/>
        <v>2</v>
      </c>
      <c r="V31">
        <f t="shared" si="12"/>
        <v>55</v>
      </c>
      <c r="X31" t="s">
        <v>79</v>
      </c>
      <c r="Y31">
        <f t="shared" si="14"/>
        <v>53</v>
      </c>
      <c r="Z31">
        <f t="shared" si="13"/>
        <v>2.8999999999999986</v>
      </c>
    </row>
    <row r="32" spans="1:28">
      <c r="A32" t="s">
        <v>47</v>
      </c>
      <c r="B32" t="s">
        <v>42</v>
      </c>
      <c r="C32" t="s">
        <v>43</v>
      </c>
      <c r="D32">
        <v>1</v>
      </c>
      <c r="I32">
        <v>0</v>
      </c>
      <c r="J32" t="s">
        <v>79</v>
      </c>
      <c r="K32" t="s">
        <v>74</v>
      </c>
      <c r="L32">
        <f t="shared" si="2"/>
        <v>33</v>
      </c>
      <c r="M32">
        <f t="shared" si="3"/>
        <v>17</v>
      </c>
      <c r="N32">
        <f t="shared" si="4"/>
        <v>0</v>
      </c>
      <c r="O32">
        <f t="shared" si="5"/>
        <v>18</v>
      </c>
      <c r="P32">
        <f t="shared" si="6"/>
        <v>5</v>
      </c>
      <c r="Q32">
        <f t="shared" si="9"/>
        <v>1020</v>
      </c>
      <c r="R32">
        <f t="shared" si="10"/>
        <v>1085</v>
      </c>
      <c r="S32">
        <f t="shared" si="11"/>
        <v>0</v>
      </c>
      <c r="T32">
        <f t="shared" si="7"/>
        <v>4</v>
      </c>
      <c r="U32">
        <f t="shared" si="8"/>
        <v>6</v>
      </c>
      <c r="V32">
        <f t="shared" si="12"/>
        <v>0</v>
      </c>
      <c r="X32" t="s">
        <v>83</v>
      </c>
      <c r="Y32">
        <f t="shared" si="14"/>
        <v>58</v>
      </c>
      <c r="Z32">
        <f t="shared" si="13"/>
        <v>2.1000000000000014</v>
      </c>
    </row>
    <row r="33" spans="1:26">
      <c r="A33" t="s">
        <v>48</v>
      </c>
      <c r="B33" t="s">
        <v>49</v>
      </c>
      <c r="C33" t="s">
        <v>42</v>
      </c>
      <c r="D33" t="s">
        <v>43</v>
      </c>
      <c r="E33">
        <v>3</v>
      </c>
      <c r="I33">
        <v>11</v>
      </c>
      <c r="J33" t="s">
        <v>79</v>
      </c>
      <c r="K33" t="s">
        <v>80</v>
      </c>
      <c r="L33">
        <f t="shared" si="2"/>
        <v>20</v>
      </c>
      <c r="M33">
        <f t="shared" si="3"/>
        <v>21</v>
      </c>
      <c r="N33">
        <f t="shared" si="4"/>
        <v>45</v>
      </c>
      <c r="O33">
        <f t="shared" si="5"/>
        <v>22</v>
      </c>
      <c r="P33">
        <f t="shared" si="6"/>
        <v>15</v>
      </c>
      <c r="Q33">
        <f t="shared" si="9"/>
        <v>1305</v>
      </c>
      <c r="R33">
        <f t="shared" si="10"/>
        <v>1335</v>
      </c>
      <c r="S33">
        <f t="shared" si="11"/>
        <v>220</v>
      </c>
      <c r="T33">
        <f t="shared" si="7"/>
        <v>3</v>
      </c>
      <c r="U33">
        <f t="shared" si="8"/>
        <v>3</v>
      </c>
      <c r="V33">
        <f t="shared" si="12"/>
        <v>30</v>
      </c>
      <c r="X33" t="s">
        <v>77</v>
      </c>
      <c r="Y33">
        <f t="shared" si="14"/>
        <v>55</v>
      </c>
      <c r="Z33">
        <f t="shared" si="13"/>
        <v>0.89999999999999858</v>
      </c>
    </row>
    <row r="34" spans="1:26">
      <c r="I34">
        <v>5</v>
      </c>
      <c r="J34" t="s">
        <v>83</v>
      </c>
      <c r="K34" t="s">
        <v>74</v>
      </c>
      <c r="L34">
        <f t="shared" si="2"/>
        <v>20</v>
      </c>
      <c r="M34">
        <f t="shared" si="3"/>
        <v>18</v>
      </c>
      <c r="N34">
        <f t="shared" si="4"/>
        <v>15</v>
      </c>
      <c r="O34">
        <f t="shared" si="5"/>
        <v>19</v>
      </c>
      <c r="P34">
        <f t="shared" si="6"/>
        <v>10</v>
      </c>
      <c r="Q34">
        <f t="shared" si="9"/>
        <v>1095</v>
      </c>
      <c r="R34">
        <f t="shared" si="10"/>
        <v>1150</v>
      </c>
      <c r="S34">
        <f t="shared" si="11"/>
        <v>0</v>
      </c>
      <c r="T34">
        <f t="shared" si="7"/>
        <v>5</v>
      </c>
      <c r="U34">
        <f t="shared" si="8"/>
        <v>5</v>
      </c>
      <c r="V34">
        <f t="shared" si="12"/>
        <v>0</v>
      </c>
      <c r="X34" t="s">
        <v>81</v>
      </c>
      <c r="Y34">
        <f t="shared" si="14"/>
        <v>55</v>
      </c>
      <c r="Z34">
        <f t="shared" si="13"/>
        <v>0.89999999999999858</v>
      </c>
    </row>
    <row r="35" spans="1:26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I35">
        <v>10</v>
      </c>
      <c r="J35" t="s">
        <v>83</v>
      </c>
      <c r="K35" t="s">
        <v>80</v>
      </c>
      <c r="L35">
        <f t="shared" si="2"/>
        <v>38</v>
      </c>
      <c r="M35">
        <f t="shared" si="3"/>
        <v>20</v>
      </c>
      <c r="N35">
        <f t="shared" si="4"/>
        <v>50</v>
      </c>
      <c r="O35">
        <f t="shared" si="5"/>
        <v>21</v>
      </c>
      <c r="P35">
        <f t="shared" si="6"/>
        <v>40</v>
      </c>
      <c r="Q35">
        <f t="shared" si="9"/>
        <v>1250</v>
      </c>
      <c r="R35">
        <f t="shared" si="10"/>
        <v>1300</v>
      </c>
      <c r="S35">
        <f t="shared" si="11"/>
        <v>100</v>
      </c>
      <c r="T35">
        <f t="shared" si="7"/>
        <v>3</v>
      </c>
      <c r="U35">
        <f t="shared" si="8"/>
        <v>7</v>
      </c>
      <c r="V35">
        <f t="shared" si="12"/>
        <v>35</v>
      </c>
      <c r="Y35" t="s">
        <v>128</v>
      </c>
      <c r="Z35">
        <f>AVERAGE(Z25:Z34)</f>
        <v>7.080000000000001</v>
      </c>
    </row>
    <row r="36" spans="1:26">
      <c r="B36" t="s">
        <v>55</v>
      </c>
      <c r="C36" t="s">
        <v>56</v>
      </c>
      <c r="D36" t="s">
        <v>57</v>
      </c>
      <c r="E36">
        <v>0.45</v>
      </c>
      <c r="F36" t="s">
        <v>58</v>
      </c>
      <c r="G36" t="s">
        <v>59</v>
      </c>
      <c r="H36" t="s">
        <v>60</v>
      </c>
      <c r="I36">
        <v>3</v>
      </c>
      <c r="J36" t="s">
        <v>77</v>
      </c>
      <c r="K36" t="s">
        <v>74</v>
      </c>
      <c r="L36">
        <f t="shared" si="2"/>
        <v>27</v>
      </c>
      <c r="M36">
        <f t="shared" si="3"/>
        <v>17</v>
      </c>
      <c r="N36">
        <f t="shared" si="4"/>
        <v>45</v>
      </c>
      <c r="O36">
        <f t="shared" si="5"/>
        <v>19</v>
      </c>
      <c r="P36">
        <f t="shared" si="6"/>
        <v>5</v>
      </c>
      <c r="Q36">
        <f t="shared" si="9"/>
        <v>1065</v>
      </c>
      <c r="R36">
        <f t="shared" si="10"/>
        <v>1145</v>
      </c>
      <c r="S36">
        <f t="shared" si="11"/>
        <v>0</v>
      </c>
      <c r="T36">
        <f t="shared" si="7"/>
        <v>7</v>
      </c>
      <c r="U36">
        <f t="shared" si="8"/>
        <v>1</v>
      </c>
      <c r="V36">
        <f t="shared" si="12"/>
        <v>0</v>
      </c>
    </row>
    <row r="37" spans="1:26">
      <c r="A37" t="s">
        <v>61</v>
      </c>
      <c r="B37" t="s">
        <v>62</v>
      </c>
      <c r="C37">
        <v>4</v>
      </c>
      <c r="D37" t="s">
        <v>63</v>
      </c>
      <c r="I37">
        <v>13</v>
      </c>
      <c r="J37" t="s">
        <v>77</v>
      </c>
      <c r="K37" t="s">
        <v>80</v>
      </c>
      <c r="L37">
        <f t="shared" si="2"/>
        <v>28</v>
      </c>
      <c r="M37">
        <f t="shared" si="3"/>
        <v>23</v>
      </c>
      <c r="N37">
        <f t="shared" si="4"/>
        <v>0</v>
      </c>
      <c r="O37">
        <f t="shared" si="5"/>
        <v>23</v>
      </c>
      <c r="P37">
        <f t="shared" si="6"/>
        <v>40</v>
      </c>
      <c r="Q37">
        <f t="shared" si="9"/>
        <v>1380</v>
      </c>
      <c r="R37">
        <f t="shared" si="10"/>
        <v>1420</v>
      </c>
      <c r="S37">
        <f t="shared" si="11"/>
        <v>235</v>
      </c>
      <c r="T37">
        <f t="shared" si="7"/>
        <v>4</v>
      </c>
      <c r="U37">
        <f t="shared" si="8"/>
        <v>5</v>
      </c>
      <c r="V37">
        <f t="shared" si="12"/>
        <v>29</v>
      </c>
    </row>
    <row r="38" spans="1:26">
      <c r="B38" t="s">
        <v>55</v>
      </c>
      <c r="C38" t="s">
        <v>56</v>
      </c>
      <c r="D38" t="s">
        <v>57</v>
      </c>
      <c r="E38">
        <v>10.83</v>
      </c>
      <c r="F38" t="s">
        <v>58</v>
      </c>
      <c r="G38" t="s">
        <v>64</v>
      </c>
      <c r="H38" t="s">
        <v>60</v>
      </c>
      <c r="I38">
        <v>7</v>
      </c>
      <c r="J38" t="s">
        <v>81</v>
      </c>
      <c r="K38" t="s">
        <v>74</v>
      </c>
      <c r="L38">
        <f t="shared" si="2"/>
        <v>55</v>
      </c>
      <c r="M38">
        <f t="shared" si="3"/>
        <v>19</v>
      </c>
      <c r="N38">
        <f t="shared" si="4"/>
        <v>50</v>
      </c>
      <c r="O38">
        <f t="shared" si="5"/>
        <v>21</v>
      </c>
      <c r="P38">
        <f t="shared" si="6"/>
        <v>45</v>
      </c>
      <c r="Q38">
        <f t="shared" si="9"/>
        <v>1190</v>
      </c>
      <c r="R38">
        <f t="shared" si="10"/>
        <v>1305</v>
      </c>
      <c r="S38">
        <f t="shared" si="11"/>
        <v>0</v>
      </c>
      <c r="T38">
        <f t="shared" si="7"/>
        <v>5</v>
      </c>
      <c r="U38">
        <f t="shared" si="8"/>
        <v>2</v>
      </c>
      <c r="V38">
        <f t="shared" si="12"/>
        <v>0</v>
      </c>
    </row>
    <row r="39" spans="1:26">
      <c r="B39" t="s">
        <v>65</v>
      </c>
      <c r="C39" t="s">
        <v>56</v>
      </c>
      <c r="D39" t="s">
        <v>66</v>
      </c>
      <c r="E39" t="s">
        <v>57</v>
      </c>
      <c r="F39">
        <v>1.04</v>
      </c>
      <c r="G39" t="s">
        <v>58</v>
      </c>
      <c r="S39">
        <f>SUM(S25:S38)</f>
        <v>635</v>
      </c>
      <c r="V39">
        <f>SUM(V25:V38)</f>
        <v>149</v>
      </c>
    </row>
    <row r="40" spans="1:26">
      <c r="B40" t="s">
        <v>67</v>
      </c>
      <c r="C40" t="s">
        <v>56</v>
      </c>
      <c r="D40" t="s">
        <v>66</v>
      </c>
      <c r="E40" t="s">
        <v>57</v>
      </c>
      <c r="F40">
        <v>0.02</v>
      </c>
      <c r="G40" t="s">
        <v>58</v>
      </c>
    </row>
    <row r="41" spans="1:26">
      <c r="B41" t="s">
        <v>68</v>
      </c>
    </row>
    <row r="42" spans="1:26">
      <c r="A42" t="s">
        <v>69</v>
      </c>
      <c r="B42" t="s">
        <v>70</v>
      </c>
      <c r="C42" t="s">
        <v>57</v>
      </c>
      <c r="D42">
        <v>11.28</v>
      </c>
      <c r="E42" t="s">
        <v>58</v>
      </c>
      <c r="F42" t="s">
        <v>71</v>
      </c>
      <c r="G42" t="s">
        <v>60</v>
      </c>
    </row>
    <row r="48" spans="1:26">
      <c r="A48" t="s">
        <v>90</v>
      </c>
      <c r="I48" t="s">
        <v>87</v>
      </c>
      <c r="J48" t="s">
        <v>86</v>
      </c>
      <c r="K48" t="s">
        <v>85</v>
      </c>
      <c r="L48" t="s">
        <v>126</v>
      </c>
      <c r="M48" t="s">
        <v>24</v>
      </c>
      <c r="O48" t="s">
        <v>25</v>
      </c>
      <c r="Q48" t="s">
        <v>102</v>
      </c>
      <c r="R48" t="s">
        <v>103</v>
      </c>
      <c r="S48" t="s">
        <v>104</v>
      </c>
      <c r="T48" t="s">
        <v>29</v>
      </c>
      <c r="U48" t="s">
        <v>30</v>
      </c>
      <c r="V48" t="s">
        <v>105</v>
      </c>
      <c r="X48" t="s">
        <v>86</v>
      </c>
      <c r="Y48" t="s">
        <v>125</v>
      </c>
    </row>
    <row r="49" spans="1:28">
      <c r="A49" t="s">
        <v>32</v>
      </c>
      <c r="I49">
        <v>8</v>
      </c>
      <c r="J49" t="s">
        <v>84</v>
      </c>
      <c r="K49" t="s">
        <v>74</v>
      </c>
      <c r="L49">
        <f>VLOOKUP($I49,$A$2:$J$16,6,FALSE)</f>
        <v>60</v>
      </c>
      <c r="M49">
        <f t="shared" ref="M49:M62" si="15">VLOOKUP($I49,$A$3:$B$16,2,FALSE)</f>
        <v>19</v>
      </c>
      <c r="N49">
        <f t="shared" ref="N49:N62" si="16">VLOOKUP($I49,$A$3:$C$16,3,FALSE)</f>
        <v>50</v>
      </c>
      <c r="O49">
        <f t="shared" ref="O49:O62" si="17">VLOOKUP($I49,$A$3:$D$16,4,FALSE)</f>
        <v>21</v>
      </c>
      <c r="P49">
        <f t="shared" ref="P49:P62" si="18">VLOOKUP($I49,$A$3:$E$16,5,FALSE)</f>
        <v>45</v>
      </c>
      <c r="Q49">
        <f>M49*60+N49</f>
        <v>1190</v>
      </c>
      <c r="R49">
        <f>O49*60+P49</f>
        <v>1305</v>
      </c>
      <c r="T49">
        <f>VLOOKUP($I49,$A$2:$J$16,9,FALSE)</f>
        <v>5</v>
      </c>
      <c r="U49">
        <f>VLOOKUP($I49,$A$2:$J$16,10,FALSE)</f>
        <v>2</v>
      </c>
      <c r="V49">
        <v>0</v>
      </c>
      <c r="X49" t="s">
        <v>84</v>
      </c>
      <c r="Y49">
        <f t="shared" ref="Y49:Y58" si="19">SUMIF(J49:J62,X49,L49:L62)</f>
        <v>60</v>
      </c>
      <c r="Z49">
        <f>ABS(Y49-$AB$25)</f>
        <v>4.1000000000000014</v>
      </c>
      <c r="AA49" t="s">
        <v>127</v>
      </c>
      <c r="AB49">
        <f>SUM($F$3:$F$16)/10</f>
        <v>55.9</v>
      </c>
    </row>
    <row r="50" spans="1:28">
      <c r="A50" t="s">
        <v>33</v>
      </c>
      <c r="B50" t="s">
        <v>34</v>
      </c>
      <c r="C50">
        <v>40</v>
      </c>
      <c r="I50">
        <v>6</v>
      </c>
      <c r="J50" t="s">
        <v>75</v>
      </c>
      <c r="K50" t="s">
        <v>74</v>
      </c>
      <c r="L50">
        <f t="shared" ref="L50:L62" si="20">VLOOKUP($I50,$A$2:$J$16,6,FALSE)</f>
        <v>20</v>
      </c>
      <c r="M50">
        <f t="shared" si="15"/>
        <v>18</v>
      </c>
      <c r="N50">
        <f t="shared" si="16"/>
        <v>15</v>
      </c>
      <c r="O50">
        <f t="shared" si="17"/>
        <v>19</v>
      </c>
      <c r="P50">
        <f t="shared" si="18"/>
        <v>15</v>
      </c>
      <c r="Q50">
        <f t="shared" ref="Q50:Q62" si="21">M50*60+N50</f>
        <v>1095</v>
      </c>
      <c r="R50">
        <f t="shared" ref="R50:R62" si="22">O50*60+P50</f>
        <v>1155</v>
      </c>
      <c r="S50">
        <f t="shared" ref="S50:S62" si="23">IF(J50=J49,Q50-R49,0)</f>
        <v>0</v>
      </c>
      <c r="T50">
        <f t="shared" ref="T50:T62" si="24">VLOOKUP($I50,$A$2:$J$16,9,FALSE)</f>
        <v>2</v>
      </c>
      <c r="U50">
        <f t="shared" ref="U50:U62" si="25">VLOOKUP($I50,$A$2:$J$16,10,FALSE)</f>
        <v>6</v>
      </c>
      <c r="V50">
        <f t="shared" ref="V50:V62" si="26">IF(J50=J49,INDEX($L$1:$S$8,T50+1,U49+1),0)</f>
        <v>0</v>
      </c>
      <c r="X50" t="s">
        <v>75</v>
      </c>
      <c r="Y50">
        <f t="shared" si="19"/>
        <v>58</v>
      </c>
      <c r="Z50">
        <f t="shared" ref="Z50:Z58" si="27">ABS(Y50-$AB$25)</f>
        <v>2.1000000000000014</v>
      </c>
    </row>
    <row r="51" spans="1:28">
      <c r="A51" t="s">
        <v>35</v>
      </c>
      <c r="B51" t="s">
        <v>36</v>
      </c>
      <c r="C51" t="s">
        <v>37</v>
      </c>
      <c r="D51" t="s">
        <v>91</v>
      </c>
      <c r="E51" t="s">
        <v>92</v>
      </c>
      <c r="F51">
        <v>-101</v>
      </c>
      <c r="I51">
        <v>10</v>
      </c>
      <c r="J51" t="s">
        <v>75</v>
      </c>
      <c r="K51" t="s">
        <v>80</v>
      </c>
      <c r="L51">
        <f t="shared" si="20"/>
        <v>38</v>
      </c>
      <c r="M51">
        <f t="shared" si="15"/>
        <v>20</v>
      </c>
      <c r="N51">
        <f t="shared" si="16"/>
        <v>50</v>
      </c>
      <c r="O51">
        <f t="shared" si="17"/>
        <v>21</v>
      </c>
      <c r="P51">
        <f t="shared" si="18"/>
        <v>40</v>
      </c>
      <c r="Q51">
        <f t="shared" si="21"/>
        <v>1250</v>
      </c>
      <c r="R51">
        <f t="shared" si="22"/>
        <v>1300</v>
      </c>
      <c r="S51">
        <f t="shared" si="23"/>
        <v>95</v>
      </c>
      <c r="T51">
        <f t="shared" si="24"/>
        <v>3</v>
      </c>
      <c r="U51">
        <f t="shared" si="25"/>
        <v>7</v>
      </c>
      <c r="V51">
        <f t="shared" si="26"/>
        <v>30</v>
      </c>
      <c r="X51" t="s">
        <v>78</v>
      </c>
      <c r="Y51">
        <f t="shared" si="19"/>
        <v>40</v>
      </c>
      <c r="Z51">
        <f t="shared" si="27"/>
        <v>15.899999999999999</v>
      </c>
    </row>
    <row r="52" spans="1:28">
      <c r="A52" t="s">
        <v>47</v>
      </c>
      <c r="B52" t="s">
        <v>42</v>
      </c>
      <c r="C52" t="s">
        <v>43</v>
      </c>
      <c r="D52">
        <v>1</v>
      </c>
      <c r="I52">
        <v>5</v>
      </c>
      <c r="J52" t="s">
        <v>78</v>
      </c>
      <c r="K52" t="s">
        <v>74</v>
      </c>
      <c r="L52">
        <f t="shared" si="20"/>
        <v>20</v>
      </c>
      <c r="M52">
        <f t="shared" si="15"/>
        <v>18</v>
      </c>
      <c r="N52">
        <f t="shared" si="16"/>
        <v>15</v>
      </c>
      <c r="O52">
        <f t="shared" si="17"/>
        <v>19</v>
      </c>
      <c r="P52">
        <f t="shared" si="18"/>
        <v>10</v>
      </c>
      <c r="Q52">
        <f t="shared" si="21"/>
        <v>1095</v>
      </c>
      <c r="R52">
        <f t="shared" si="22"/>
        <v>1150</v>
      </c>
      <c r="S52">
        <f t="shared" si="23"/>
        <v>0</v>
      </c>
      <c r="T52">
        <f t="shared" si="24"/>
        <v>5</v>
      </c>
      <c r="U52">
        <f t="shared" si="25"/>
        <v>5</v>
      </c>
      <c r="V52">
        <f t="shared" si="26"/>
        <v>0</v>
      </c>
      <c r="X52" t="s">
        <v>76</v>
      </c>
      <c r="Y52">
        <f t="shared" si="19"/>
        <v>76</v>
      </c>
      <c r="Z52">
        <f t="shared" si="27"/>
        <v>20.100000000000001</v>
      </c>
    </row>
    <row r="53" spans="1:28">
      <c r="I53">
        <v>11</v>
      </c>
      <c r="J53" t="s">
        <v>78</v>
      </c>
      <c r="K53" t="s">
        <v>80</v>
      </c>
      <c r="L53">
        <f t="shared" si="20"/>
        <v>20</v>
      </c>
      <c r="M53">
        <f t="shared" si="15"/>
        <v>21</v>
      </c>
      <c r="N53">
        <f t="shared" si="16"/>
        <v>45</v>
      </c>
      <c r="O53">
        <f t="shared" si="17"/>
        <v>22</v>
      </c>
      <c r="P53">
        <f t="shared" si="18"/>
        <v>15</v>
      </c>
      <c r="Q53">
        <f t="shared" si="21"/>
        <v>1305</v>
      </c>
      <c r="R53">
        <f t="shared" si="22"/>
        <v>1335</v>
      </c>
      <c r="S53">
        <f t="shared" si="23"/>
        <v>155</v>
      </c>
      <c r="T53">
        <f t="shared" si="24"/>
        <v>3</v>
      </c>
      <c r="U53">
        <f t="shared" si="25"/>
        <v>3</v>
      </c>
      <c r="V53">
        <f t="shared" si="26"/>
        <v>35</v>
      </c>
      <c r="X53" t="s">
        <v>82</v>
      </c>
      <c r="Y53">
        <f t="shared" si="19"/>
        <v>66</v>
      </c>
      <c r="Z53">
        <f t="shared" si="27"/>
        <v>10.100000000000001</v>
      </c>
    </row>
    <row r="54" spans="1:28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I54">
        <v>12</v>
      </c>
      <c r="J54" t="s">
        <v>76</v>
      </c>
      <c r="K54" t="s">
        <v>74</v>
      </c>
      <c r="L54">
        <f t="shared" si="20"/>
        <v>76</v>
      </c>
      <c r="M54">
        <f t="shared" si="15"/>
        <v>22</v>
      </c>
      <c r="N54">
        <f t="shared" si="16"/>
        <v>0</v>
      </c>
      <c r="O54">
        <f t="shared" si="17"/>
        <v>23</v>
      </c>
      <c r="P54">
        <f t="shared" si="18"/>
        <v>25</v>
      </c>
      <c r="Q54">
        <f t="shared" si="21"/>
        <v>1320</v>
      </c>
      <c r="R54">
        <f t="shared" si="22"/>
        <v>1405</v>
      </c>
      <c r="S54">
        <f t="shared" si="23"/>
        <v>0</v>
      </c>
      <c r="T54">
        <f t="shared" si="24"/>
        <v>7</v>
      </c>
      <c r="U54">
        <f t="shared" si="25"/>
        <v>1</v>
      </c>
      <c r="V54">
        <f t="shared" si="26"/>
        <v>0</v>
      </c>
      <c r="X54" t="s">
        <v>73</v>
      </c>
      <c r="Y54">
        <f t="shared" si="19"/>
        <v>55</v>
      </c>
      <c r="Z54">
        <f t="shared" si="27"/>
        <v>0.89999999999999858</v>
      </c>
    </row>
    <row r="55" spans="1:28">
      <c r="B55" t="s">
        <v>55</v>
      </c>
      <c r="C55" t="s">
        <v>56</v>
      </c>
      <c r="D55" t="s">
        <v>57</v>
      </c>
      <c r="E55">
        <v>0.3</v>
      </c>
      <c r="F55" t="s">
        <v>58</v>
      </c>
      <c r="G55" t="s">
        <v>94</v>
      </c>
      <c r="H55" t="s">
        <v>60</v>
      </c>
      <c r="I55">
        <v>0</v>
      </c>
      <c r="J55" t="s">
        <v>82</v>
      </c>
      <c r="K55" t="s">
        <v>74</v>
      </c>
      <c r="L55">
        <f t="shared" si="20"/>
        <v>33</v>
      </c>
      <c r="M55">
        <f t="shared" si="15"/>
        <v>17</v>
      </c>
      <c r="N55">
        <f t="shared" si="16"/>
        <v>0</v>
      </c>
      <c r="O55">
        <f t="shared" si="17"/>
        <v>18</v>
      </c>
      <c r="P55">
        <f t="shared" si="18"/>
        <v>5</v>
      </c>
      <c r="Q55">
        <f t="shared" si="21"/>
        <v>1020</v>
      </c>
      <c r="R55">
        <f t="shared" si="22"/>
        <v>1085</v>
      </c>
      <c r="S55">
        <f t="shared" si="23"/>
        <v>0</v>
      </c>
      <c r="T55">
        <f t="shared" si="24"/>
        <v>4</v>
      </c>
      <c r="U55">
        <f t="shared" si="25"/>
        <v>6</v>
      </c>
      <c r="V55">
        <f t="shared" si="26"/>
        <v>0</v>
      </c>
      <c r="X55" t="s">
        <v>79</v>
      </c>
      <c r="Y55">
        <f t="shared" si="19"/>
        <v>40</v>
      </c>
      <c r="Z55">
        <f t="shared" si="27"/>
        <v>15.899999999999999</v>
      </c>
    </row>
    <row r="56" spans="1:28">
      <c r="A56" t="s">
        <v>61</v>
      </c>
      <c r="B56" t="s">
        <v>62</v>
      </c>
      <c r="C56">
        <v>4</v>
      </c>
      <c r="D56" t="s">
        <v>63</v>
      </c>
      <c r="I56">
        <v>9</v>
      </c>
      <c r="J56" t="s">
        <v>82</v>
      </c>
      <c r="K56" t="s">
        <v>80</v>
      </c>
      <c r="L56">
        <f t="shared" si="20"/>
        <v>33</v>
      </c>
      <c r="M56">
        <f t="shared" si="15"/>
        <v>20</v>
      </c>
      <c r="N56">
        <f t="shared" si="16"/>
        <v>35</v>
      </c>
      <c r="O56">
        <f t="shared" si="17"/>
        <v>21</v>
      </c>
      <c r="P56">
        <f t="shared" si="18"/>
        <v>45</v>
      </c>
      <c r="Q56">
        <f t="shared" si="21"/>
        <v>1235</v>
      </c>
      <c r="R56">
        <f t="shared" si="22"/>
        <v>1305</v>
      </c>
      <c r="S56">
        <f t="shared" si="23"/>
        <v>150</v>
      </c>
      <c r="T56">
        <f t="shared" si="24"/>
        <v>7</v>
      </c>
      <c r="U56">
        <f t="shared" si="25"/>
        <v>2</v>
      </c>
      <c r="V56">
        <f t="shared" si="26"/>
        <v>55</v>
      </c>
      <c r="X56" t="s">
        <v>83</v>
      </c>
      <c r="Y56">
        <f t="shared" si="19"/>
        <v>65</v>
      </c>
      <c r="Z56">
        <f t="shared" si="27"/>
        <v>9.1000000000000014</v>
      </c>
    </row>
    <row r="57" spans="1:28">
      <c r="B57" t="s">
        <v>55</v>
      </c>
      <c r="C57" t="s">
        <v>56</v>
      </c>
      <c r="D57" t="s">
        <v>57</v>
      </c>
      <c r="E57">
        <v>0</v>
      </c>
      <c r="F57" t="s">
        <v>58</v>
      </c>
      <c r="G57" t="s">
        <v>93</v>
      </c>
      <c r="H57" t="s">
        <v>60</v>
      </c>
      <c r="I57">
        <v>3</v>
      </c>
      <c r="J57" t="s">
        <v>73</v>
      </c>
      <c r="K57" t="s">
        <v>74</v>
      </c>
      <c r="L57">
        <f t="shared" si="20"/>
        <v>27</v>
      </c>
      <c r="M57">
        <f t="shared" si="15"/>
        <v>17</v>
      </c>
      <c r="N57">
        <f t="shared" si="16"/>
        <v>45</v>
      </c>
      <c r="O57">
        <f t="shared" si="17"/>
        <v>19</v>
      </c>
      <c r="P57">
        <f t="shared" si="18"/>
        <v>5</v>
      </c>
      <c r="Q57">
        <f t="shared" si="21"/>
        <v>1065</v>
      </c>
      <c r="R57">
        <f t="shared" si="22"/>
        <v>1145</v>
      </c>
      <c r="S57">
        <f t="shared" si="23"/>
        <v>0</v>
      </c>
      <c r="T57">
        <f t="shared" si="24"/>
        <v>7</v>
      </c>
      <c r="U57">
        <f t="shared" si="25"/>
        <v>1</v>
      </c>
      <c r="V57">
        <f t="shared" si="26"/>
        <v>0</v>
      </c>
      <c r="X57" t="s">
        <v>77</v>
      </c>
      <c r="Y57">
        <f t="shared" si="19"/>
        <v>55</v>
      </c>
      <c r="Z57">
        <f t="shared" si="27"/>
        <v>0.89999999999999858</v>
      </c>
    </row>
    <row r="58" spans="1:28">
      <c r="B58" t="s">
        <v>65</v>
      </c>
      <c r="C58" t="s">
        <v>56</v>
      </c>
      <c r="D58" t="s">
        <v>66</v>
      </c>
      <c r="E58" t="s">
        <v>57</v>
      </c>
      <c r="F58">
        <v>0</v>
      </c>
      <c r="G58" t="s">
        <v>58</v>
      </c>
      <c r="I58">
        <v>13</v>
      </c>
      <c r="J58" t="s">
        <v>73</v>
      </c>
      <c r="K58" t="s">
        <v>80</v>
      </c>
      <c r="L58">
        <f t="shared" si="20"/>
        <v>28</v>
      </c>
      <c r="M58">
        <f t="shared" si="15"/>
        <v>23</v>
      </c>
      <c r="N58">
        <f t="shared" si="16"/>
        <v>0</v>
      </c>
      <c r="O58">
        <f t="shared" si="17"/>
        <v>23</v>
      </c>
      <c r="P58">
        <f t="shared" si="18"/>
        <v>40</v>
      </c>
      <c r="Q58">
        <f t="shared" si="21"/>
        <v>1380</v>
      </c>
      <c r="R58">
        <f t="shared" si="22"/>
        <v>1420</v>
      </c>
      <c r="S58">
        <f t="shared" si="23"/>
        <v>235</v>
      </c>
      <c r="T58">
        <f t="shared" si="24"/>
        <v>4</v>
      </c>
      <c r="U58">
        <f t="shared" si="25"/>
        <v>5</v>
      </c>
      <c r="V58">
        <f t="shared" si="26"/>
        <v>29</v>
      </c>
      <c r="X58" t="s">
        <v>81</v>
      </c>
      <c r="Y58">
        <f t="shared" si="19"/>
        <v>44</v>
      </c>
      <c r="Z58">
        <f t="shared" si="27"/>
        <v>11.899999999999999</v>
      </c>
    </row>
    <row r="59" spans="1:28">
      <c r="B59" t="s">
        <v>67</v>
      </c>
      <c r="C59" t="s">
        <v>56</v>
      </c>
      <c r="D59" t="s">
        <v>66</v>
      </c>
      <c r="E59" t="s">
        <v>57</v>
      </c>
      <c r="F59">
        <v>0</v>
      </c>
      <c r="G59" t="s">
        <v>58</v>
      </c>
      <c r="I59">
        <v>1</v>
      </c>
      <c r="J59" t="s">
        <v>79</v>
      </c>
      <c r="K59" t="s">
        <v>74</v>
      </c>
      <c r="L59">
        <f t="shared" si="20"/>
        <v>40</v>
      </c>
      <c r="M59">
        <f t="shared" si="15"/>
        <v>17</v>
      </c>
      <c r="N59">
        <f t="shared" si="16"/>
        <v>0</v>
      </c>
      <c r="O59">
        <f t="shared" si="17"/>
        <v>18</v>
      </c>
      <c r="P59">
        <f t="shared" si="18"/>
        <v>15</v>
      </c>
      <c r="Q59">
        <f t="shared" si="21"/>
        <v>1020</v>
      </c>
      <c r="R59">
        <f t="shared" si="22"/>
        <v>1095</v>
      </c>
      <c r="S59">
        <f t="shared" si="23"/>
        <v>0</v>
      </c>
      <c r="T59">
        <f t="shared" si="24"/>
        <v>4</v>
      </c>
      <c r="U59">
        <f t="shared" si="25"/>
        <v>6</v>
      </c>
      <c r="V59">
        <f t="shared" si="26"/>
        <v>0</v>
      </c>
      <c r="Y59" t="s">
        <v>128</v>
      </c>
      <c r="Z59">
        <f>AVERAGE(Z49:Z58)</f>
        <v>9.1</v>
      </c>
    </row>
    <row r="60" spans="1:28">
      <c r="B60" t="s">
        <v>68</v>
      </c>
      <c r="I60">
        <v>2</v>
      </c>
      <c r="J60" t="s">
        <v>83</v>
      </c>
      <c r="K60" t="s">
        <v>74</v>
      </c>
      <c r="L60">
        <f t="shared" si="20"/>
        <v>65</v>
      </c>
      <c r="M60">
        <f t="shared" si="15"/>
        <v>17</v>
      </c>
      <c r="N60">
        <f t="shared" si="16"/>
        <v>15</v>
      </c>
      <c r="O60">
        <f t="shared" si="17"/>
        <v>18</v>
      </c>
      <c r="P60">
        <f t="shared" si="18"/>
        <v>45</v>
      </c>
      <c r="Q60">
        <f t="shared" si="21"/>
        <v>1035</v>
      </c>
      <c r="R60">
        <f t="shared" si="22"/>
        <v>1125</v>
      </c>
      <c r="S60">
        <f t="shared" si="23"/>
        <v>0</v>
      </c>
      <c r="T60">
        <f t="shared" si="24"/>
        <v>7</v>
      </c>
      <c r="U60">
        <f t="shared" si="25"/>
        <v>6</v>
      </c>
      <c r="V60">
        <f t="shared" si="26"/>
        <v>0</v>
      </c>
    </row>
    <row r="61" spans="1:28">
      <c r="A61" t="s">
        <v>69</v>
      </c>
      <c r="B61" t="s">
        <v>70</v>
      </c>
      <c r="C61" t="s">
        <v>57</v>
      </c>
      <c r="D61">
        <v>0.3</v>
      </c>
      <c r="E61" t="s">
        <v>58</v>
      </c>
      <c r="F61" t="s">
        <v>94</v>
      </c>
      <c r="G61" t="s">
        <v>60</v>
      </c>
      <c r="I61">
        <v>7</v>
      </c>
      <c r="J61" t="s">
        <v>77</v>
      </c>
      <c r="K61" t="s">
        <v>74</v>
      </c>
      <c r="L61">
        <f t="shared" si="20"/>
        <v>55</v>
      </c>
      <c r="M61">
        <f t="shared" si="15"/>
        <v>19</v>
      </c>
      <c r="N61">
        <f t="shared" si="16"/>
        <v>50</v>
      </c>
      <c r="O61">
        <f t="shared" si="17"/>
        <v>21</v>
      </c>
      <c r="P61">
        <f t="shared" si="18"/>
        <v>45</v>
      </c>
      <c r="Q61">
        <f t="shared" si="21"/>
        <v>1190</v>
      </c>
      <c r="R61">
        <f t="shared" si="22"/>
        <v>1305</v>
      </c>
      <c r="S61">
        <f t="shared" si="23"/>
        <v>0</v>
      </c>
      <c r="T61">
        <f t="shared" si="24"/>
        <v>5</v>
      </c>
      <c r="U61">
        <f t="shared" si="25"/>
        <v>2</v>
      </c>
      <c r="V61">
        <f t="shared" si="26"/>
        <v>0</v>
      </c>
    </row>
    <row r="62" spans="1:28">
      <c r="I62">
        <v>4</v>
      </c>
      <c r="J62" t="s">
        <v>81</v>
      </c>
      <c r="K62" t="s">
        <v>74</v>
      </c>
      <c r="L62">
        <f t="shared" si="20"/>
        <v>44</v>
      </c>
      <c r="M62">
        <f t="shared" si="15"/>
        <v>18</v>
      </c>
      <c r="N62">
        <f t="shared" si="16"/>
        <v>0</v>
      </c>
      <c r="O62">
        <f t="shared" si="17"/>
        <v>19</v>
      </c>
      <c r="P62">
        <f t="shared" si="18"/>
        <v>20</v>
      </c>
      <c r="Q62">
        <f t="shared" si="21"/>
        <v>1080</v>
      </c>
      <c r="R62">
        <f t="shared" si="22"/>
        <v>1160</v>
      </c>
      <c r="S62">
        <f t="shared" si="23"/>
        <v>0</v>
      </c>
      <c r="T62">
        <f t="shared" si="24"/>
        <v>6</v>
      </c>
      <c r="U62">
        <f t="shared" si="25"/>
        <v>3</v>
      </c>
      <c r="V62">
        <f t="shared" si="26"/>
        <v>0</v>
      </c>
    </row>
    <row r="63" spans="1:28">
      <c r="S63">
        <f>SUM(S49:S62)</f>
        <v>635</v>
      </c>
      <c r="V63">
        <f>SUM(V49:V62)</f>
        <v>149</v>
      </c>
    </row>
    <row r="65" spans="1:28">
      <c r="A65" t="s">
        <v>95</v>
      </c>
    </row>
    <row r="66" spans="1:28">
      <c r="A66" t="s">
        <v>32</v>
      </c>
      <c r="D66" t="s">
        <v>110</v>
      </c>
      <c r="I66" t="s">
        <v>87</v>
      </c>
      <c r="J66" t="s">
        <v>86</v>
      </c>
      <c r="K66" t="s">
        <v>85</v>
      </c>
      <c r="L66" t="s">
        <v>126</v>
      </c>
      <c r="M66" t="s">
        <v>24</v>
      </c>
      <c r="O66" t="s">
        <v>25</v>
      </c>
      <c r="Q66" t="s">
        <v>102</v>
      </c>
      <c r="R66" t="s">
        <v>103</v>
      </c>
      <c r="S66" t="s">
        <v>104</v>
      </c>
      <c r="T66" t="s">
        <v>29</v>
      </c>
      <c r="U66" t="s">
        <v>30</v>
      </c>
      <c r="V66" t="s">
        <v>105</v>
      </c>
      <c r="X66" t="s">
        <v>86</v>
      </c>
      <c r="Y66" t="s">
        <v>125</v>
      </c>
    </row>
    <row r="67" spans="1:28">
      <c r="A67" t="s">
        <v>33</v>
      </c>
      <c r="B67" t="s">
        <v>34</v>
      </c>
      <c r="C67">
        <v>300.69999999999902</v>
      </c>
      <c r="I67">
        <v>11</v>
      </c>
      <c r="J67" t="s">
        <v>84</v>
      </c>
      <c r="K67" t="s">
        <v>74</v>
      </c>
      <c r="L67">
        <f>VLOOKUP($I67,$A$2:$J$16,6,FALSE)</f>
        <v>20</v>
      </c>
      <c r="M67">
        <f t="shared" ref="M67:M80" si="28">VLOOKUP($I67,$A$3:$B$16,2,FALSE)</f>
        <v>21</v>
      </c>
      <c r="N67">
        <f t="shared" ref="N67:N80" si="29">VLOOKUP($I67,$A$3:$C$16,3,FALSE)</f>
        <v>45</v>
      </c>
      <c r="O67">
        <f t="shared" ref="O67:O80" si="30">VLOOKUP($I67,$A$3:$D$16,4,FALSE)</f>
        <v>22</v>
      </c>
      <c r="P67">
        <f t="shared" ref="P67:P80" si="31">VLOOKUP($I67,$A$3:$E$16,5,FALSE)</f>
        <v>15</v>
      </c>
      <c r="Q67">
        <f>M67*60+N67</f>
        <v>1305</v>
      </c>
      <c r="R67">
        <f>O67*60+P67</f>
        <v>1335</v>
      </c>
      <c r="T67">
        <f>VLOOKUP($I67,$A$2:$J$16,9,FALSE)</f>
        <v>3</v>
      </c>
      <c r="U67">
        <f>VLOOKUP($I67,$A$2:$J$16,10,FALSE)</f>
        <v>3</v>
      </c>
      <c r="V67">
        <v>0</v>
      </c>
      <c r="X67" t="s">
        <v>84</v>
      </c>
      <c r="Y67">
        <f t="shared" ref="Y67:Y76" si="32">SUMIF(J67:J80,X67,L67:L80)</f>
        <v>20</v>
      </c>
      <c r="Z67">
        <f>ABS(Y67-$AB$25)</f>
        <v>35.9</v>
      </c>
      <c r="AA67" t="s">
        <v>127</v>
      </c>
      <c r="AB67">
        <f>SUM($F$3:$F$16)/10</f>
        <v>55.9</v>
      </c>
    </row>
    <row r="68" spans="1:28">
      <c r="A68" t="s">
        <v>35</v>
      </c>
      <c r="B68" t="s">
        <v>36</v>
      </c>
      <c r="C68" t="s">
        <v>37</v>
      </c>
      <c r="D68" t="s">
        <v>38</v>
      </c>
      <c r="E68" t="s">
        <v>39</v>
      </c>
      <c r="F68">
        <v>-102</v>
      </c>
      <c r="I68">
        <v>3</v>
      </c>
      <c r="J68" t="s">
        <v>75</v>
      </c>
      <c r="K68" t="s">
        <v>74</v>
      </c>
      <c r="L68">
        <f t="shared" ref="L68:L80" si="33">VLOOKUP($I68,$A$2:$J$16,6,FALSE)</f>
        <v>27</v>
      </c>
      <c r="M68">
        <f t="shared" si="28"/>
        <v>17</v>
      </c>
      <c r="N68">
        <f t="shared" si="29"/>
        <v>45</v>
      </c>
      <c r="O68">
        <f t="shared" si="30"/>
        <v>19</v>
      </c>
      <c r="P68">
        <f t="shared" si="31"/>
        <v>5</v>
      </c>
      <c r="Q68">
        <f t="shared" ref="Q68:Q80" si="34">M68*60+N68</f>
        <v>1065</v>
      </c>
      <c r="R68">
        <f t="shared" ref="R68:R80" si="35">O68*60+P68</f>
        <v>1145</v>
      </c>
      <c r="S68">
        <f t="shared" ref="S68:S80" si="36">IF(J68=J67,Q68-R67,0)</f>
        <v>0</v>
      </c>
      <c r="T68">
        <f t="shared" ref="T68:T80" si="37">VLOOKUP($I68,$A$2:$J$16,9,FALSE)</f>
        <v>7</v>
      </c>
      <c r="U68">
        <f t="shared" ref="U68:U80" si="38">VLOOKUP($I68,$A$2:$J$16,10,FALSE)</f>
        <v>1</v>
      </c>
      <c r="V68">
        <f t="shared" ref="V68:V80" si="39">IF(J68=J67,INDEX($L$1:$S$8,T68+1,U67+1),0)</f>
        <v>0</v>
      </c>
      <c r="X68" t="s">
        <v>75</v>
      </c>
      <c r="Y68">
        <f t="shared" si="32"/>
        <v>87</v>
      </c>
      <c r="Z68">
        <f t="shared" ref="Z68:Z76" si="40">ABS(Y68-$AB$25)</f>
        <v>31.1</v>
      </c>
    </row>
    <row r="69" spans="1:28">
      <c r="A69" t="s">
        <v>40</v>
      </c>
      <c r="B69" t="s">
        <v>41</v>
      </c>
      <c r="C69" t="s">
        <v>42</v>
      </c>
      <c r="D69" t="s">
        <v>43</v>
      </c>
      <c r="E69">
        <v>14</v>
      </c>
      <c r="I69">
        <v>8</v>
      </c>
      <c r="J69" t="s">
        <v>75</v>
      </c>
      <c r="K69" t="s">
        <v>80</v>
      </c>
      <c r="L69">
        <f t="shared" si="33"/>
        <v>60</v>
      </c>
      <c r="M69">
        <f t="shared" si="28"/>
        <v>19</v>
      </c>
      <c r="N69">
        <f t="shared" si="29"/>
        <v>50</v>
      </c>
      <c r="O69">
        <f t="shared" si="30"/>
        <v>21</v>
      </c>
      <c r="P69">
        <f t="shared" si="31"/>
        <v>45</v>
      </c>
      <c r="Q69">
        <f t="shared" si="34"/>
        <v>1190</v>
      </c>
      <c r="R69">
        <f t="shared" si="35"/>
        <v>1305</v>
      </c>
      <c r="S69">
        <f t="shared" si="36"/>
        <v>45</v>
      </c>
      <c r="T69">
        <f t="shared" si="37"/>
        <v>5</v>
      </c>
      <c r="U69">
        <f t="shared" si="38"/>
        <v>2</v>
      </c>
      <c r="V69">
        <f t="shared" si="39"/>
        <v>23</v>
      </c>
      <c r="X69" t="s">
        <v>78</v>
      </c>
      <c r="Y69">
        <f t="shared" si="32"/>
        <v>33</v>
      </c>
      <c r="Z69">
        <f t="shared" si="40"/>
        <v>22.9</v>
      </c>
    </row>
    <row r="70" spans="1:28">
      <c r="A70" t="s">
        <v>44</v>
      </c>
      <c r="B70" t="s">
        <v>42</v>
      </c>
      <c r="C70" t="s">
        <v>43</v>
      </c>
      <c r="D70">
        <v>9</v>
      </c>
      <c r="I70">
        <v>0</v>
      </c>
      <c r="J70" t="s">
        <v>78</v>
      </c>
      <c r="K70" t="s">
        <v>74</v>
      </c>
      <c r="L70">
        <f t="shared" si="33"/>
        <v>33</v>
      </c>
      <c r="M70">
        <f t="shared" si="28"/>
        <v>17</v>
      </c>
      <c r="N70">
        <f t="shared" si="29"/>
        <v>0</v>
      </c>
      <c r="O70">
        <f t="shared" si="30"/>
        <v>18</v>
      </c>
      <c r="P70">
        <f t="shared" si="31"/>
        <v>5</v>
      </c>
      <c r="Q70">
        <f t="shared" si="34"/>
        <v>1020</v>
      </c>
      <c r="R70">
        <f t="shared" si="35"/>
        <v>1085</v>
      </c>
      <c r="S70">
        <f t="shared" si="36"/>
        <v>0</v>
      </c>
      <c r="T70">
        <f t="shared" si="37"/>
        <v>4</v>
      </c>
      <c r="U70">
        <f t="shared" si="38"/>
        <v>6</v>
      </c>
      <c r="V70">
        <f t="shared" si="39"/>
        <v>0</v>
      </c>
      <c r="X70" t="s">
        <v>76</v>
      </c>
      <c r="Y70">
        <f t="shared" si="32"/>
        <v>76</v>
      </c>
      <c r="Z70">
        <f t="shared" si="40"/>
        <v>20.100000000000001</v>
      </c>
    </row>
    <row r="71" spans="1:28">
      <c r="A71" t="s">
        <v>45</v>
      </c>
      <c r="B71" t="s">
        <v>37</v>
      </c>
      <c r="C71" t="s">
        <v>46</v>
      </c>
      <c r="D71" t="s">
        <v>42</v>
      </c>
      <c r="E71" t="s">
        <v>43</v>
      </c>
      <c r="F71">
        <v>17</v>
      </c>
      <c r="I71">
        <v>12</v>
      </c>
      <c r="J71" t="s">
        <v>76</v>
      </c>
      <c r="K71" t="s">
        <v>74</v>
      </c>
      <c r="L71">
        <f t="shared" si="33"/>
        <v>76</v>
      </c>
      <c r="M71">
        <f t="shared" si="28"/>
        <v>22</v>
      </c>
      <c r="N71">
        <f t="shared" si="29"/>
        <v>0</v>
      </c>
      <c r="O71">
        <f t="shared" si="30"/>
        <v>23</v>
      </c>
      <c r="P71">
        <f t="shared" si="31"/>
        <v>25</v>
      </c>
      <c r="Q71">
        <f t="shared" si="34"/>
        <v>1320</v>
      </c>
      <c r="R71">
        <f t="shared" si="35"/>
        <v>1405</v>
      </c>
      <c r="S71">
        <f t="shared" si="36"/>
        <v>0</v>
      </c>
      <c r="T71">
        <f t="shared" si="37"/>
        <v>7</v>
      </c>
      <c r="U71">
        <f t="shared" si="38"/>
        <v>1</v>
      </c>
      <c r="V71">
        <f t="shared" si="39"/>
        <v>0</v>
      </c>
      <c r="X71" t="s">
        <v>82</v>
      </c>
      <c r="Y71">
        <f t="shared" si="32"/>
        <v>75</v>
      </c>
      <c r="Z71">
        <f t="shared" si="40"/>
        <v>19.100000000000001</v>
      </c>
    </row>
    <row r="72" spans="1:28">
      <c r="A72" t="s">
        <v>47</v>
      </c>
      <c r="B72" t="s">
        <v>42</v>
      </c>
      <c r="C72" t="s">
        <v>43</v>
      </c>
      <c r="D72">
        <v>21</v>
      </c>
      <c r="I72">
        <v>5</v>
      </c>
      <c r="J72" t="s">
        <v>82</v>
      </c>
      <c r="K72" t="s">
        <v>74</v>
      </c>
      <c r="L72">
        <f t="shared" si="33"/>
        <v>20</v>
      </c>
      <c r="M72">
        <f t="shared" si="28"/>
        <v>18</v>
      </c>
      <c r="N72">
        <f t="shared" si="29"/>
        <v>15</v>
      </c>
      <c r="O72">
        <f t="shared" si="30"/>
        <v>19</v>
      </c>
      <c r="P72">
        <f t="shared" si="31"/>
        <v>10</v>
      </c>
      <c r="Q72">
        <f t="shared" si="34"/>
        <v>1095</v>
      </c>
      <c r="R72">
        <f t="shared" si="35"/>
        <v>1150</v>
      </c>
      <c r="S72">
        <f t="shared" si="36"/>
        <v>0</v>
      </c>
      <c r="T72">
        <f t="shared" si="37"/>
        <v>5</v>
      </c>
      <c r="U72">
        <f t="shared" si="38"/>
        <v>5</v>
      </c>
      <c r="V72">
        <f t="shared" si="39"/>
        <v>0</v>
      </c>
      <c r="X72" t="s">
        <v>73</v>
      </c>
      <c r="Y72">
        <f t="shared" si="32"/>
        <v>40</v>
      </c>
      <c r="Z72">
        <f t="shared" si="40"/>
        <v>15.899999999999999</v>
      </c>
    </row>
    <row r="73" spans="1:28">
      <c r="A73" t="s">
        <v>96</v>
      </c>
      <c r="B73" t="s">
        <v>97</v>
      </c>
      <c r="C73" t="s">
        <v>98</v>
      </c>
      <c r="D73" t="s">
        <v>42</v>
      </c>
      <c r="E73" t="s">
        <v>43</v>
      </c>
      <c r="F73">
        <v>1</v>
      </c>
      <c r="I73">
        <v>7</v>
      </c>
      <c r="J73" t="s">
        <v>82</v>
      </c>
      <c r="K73" t="s">
        <v>80</v>
      </c>
      <c r="L73">
        <f t="shared" si="33"/>
        <v>55</v>
      </c>
      <c r="M73">
        <f t="shared" si="28"/>
        <v>19</v>
      </c>
      <c r="N73">
        <f t="shared" si="29"/>
        <v>50</v>
      </c>
      <c r="O73">
        <f t="shared" si="30"/>
        <v>21</v>
      </c>
      <c r="P73">
        <f t="shared" si="31"/>
        <v>45</v>
      </c>
      <c r="Q73">
        <f t="shared" si="34"/>
        <v>1190</v>
      </c>
      <c r="R73">
        <f t="shared" si="35"/>
        <v>1305</v>
      </c>
      <c r="S73">
        <f t="shared" si="36"/>
        <v>40</v>
      </c>
      <c r="T73">
        <f t="shared" si="37"/>
        <v>5</v>
      </c>
      <c r="U73">
        <f t="shared" si="38"/>
        <v>2</v>
      </c>
      <c r="V73">
        <f t="shared" si="39"/>
        <v>0</v>
      </c>
      <c r="X73" t="s">
        <v>79</v>
      </c>
      <c r="Y73">
        <f t="shared" si="32"/>
        <v>44</v>
      </c>
      <c r="Z73">
        <f t="shared" si="40"/>
        <v>11.899999999999999</v>
      </c>
    </row>
    <row r="74" spans="1:28">
      <c r="A74" t="s">
        <v>48</v>
      </c>
      <c r="B74" t="s">
        <v>49</v>
      </c>
      <c r="C74" t="s">
        <v>42</v>
      </c>
      <c r="D74" t="s">
        <v>43</v>
      </c>
      <c r="E74">
        <v>5</v>
      </c>
      <c r="I74">
        <v>1</v>
      </c>
      <c r="J74" t="s">
        <v>73</v>
      </c>
      <c r="K74" t="s">
        <v>74</v>
      </c>
      <c r="L74">
        <f t="shared" si="33"/>
        <v>40</v>
      </c>
      <c r="M74">
        <f t="shared" si="28"/>
        <v>17</v>
      </c>
      <c r="N74">
        <f t="shared" si="29"/>
        <v>0</v>
      </c>
      <c r="O74">
        <f t="shared" si="30"/>
        <v>18</v>
      </c>
      <c r="P74">
        <f t="shared" si="31"/>
        <v>15</v>
      </c>
      <c r="Q74">
        <f t="shared" si="34"/>
        <v>1020</v>
      </c>
      <c r="R74">
        <f t="shared" si="35"/>
        <v>1095</v>
      </c>
      <c r="S74">
        <f t="shared" si="36"/>
        <v>0</v>
      </c>
      <c r="T74">
        <f t="shared" si="37"/>
        <v>4</v>
      </c>
      <c r="U74">
        <f t="shared" si="38"/>
        <v>6</v>
      </c>
      <c r="V74">
        <f t="shared" si="39"/>
        <v>0</v>
      </c>
      <c r="X74" t="s">
        <v>83</v>
      </c>
      <c r="Y74">
        <f t="shared" si="32"/>
        <v>65</v>
      </c>
      <c r="Z74">
        <f t="shared" si="40"/>
        <v>9.1000000000000014</v>
      </c>
    </row>
    <row r="75" spans="1:28">
      <c r="I75">
        <v>4</v>
      </c>
      <c r="J75" t="s">
        <v>79</v>
      </c>
      <c r="K75" t="s">
        <v>74</v>
      </c>
      <c r="L75">
        <f t="shared" si="33"/>
        <v>44</v>
      </c>
      <c r="M75">
        <f t="shared" si="28"/>
        <v>18</v>
      </c>
      <c r="N75">
        <f t="shared" si="29"/>
        <v>0</v>
      </c>
      <c r="O75">
        <f t="shared" si="30"/>
        <v>19</v>
      </c>
      <c r="P75">
        <f t="shared" si="31"/>
        <v>20</v>
      </c>
      <c r="Q75">
        <f t="shared" si="34"/>
        <v>1080</v>
      </c>
      <c r="R75">
        <f t="shared" si="35"/>
        <v>1160</v>
      </c>
      <c r="S75">
        <f t="shared" si="36"/>
        <v>0</v>
      </c>
      <c r="T75">
        <f t="shared" si="37"/>
        <v>6</v>
      </c>
      <c r="U75">
        <f t="shared" si="38"/>
        <v>3</v>
      </c>
      <c r="V75">
        <f t="shared" si="39"/>
        <v>0</v>
      </c>
      <c r="X75" t="s">
        <v>77</v>
      </c>
      <c r="Y75">
        <f t="shared" si="32"/>
        <v>61</v>
      </c>
      <c r="Z75">
        <f t="shared" si="40"/>
        <v>5.1000000000000014</v>
      </c>
    </row>
    <row r="76" spans="1:28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I76">
        <v>2</v>
      </c>
      <c r="J76" t="s">
        <v>83</v>
      </c>
      <c r="K76" t="s">
        <v>74</v>
      </c>
      <c r="L76">
        <f t="shared" si="33"/>
        <v>65</v>
      </c>
      <c r="M76">
        <f t="shared" si="28"/>
        <v>17</v>
      </c>
      <c r="N76">
        <f t="shared" si="29"/>
        <v>15</v>
      </c>
      <c r="O76">
        <f t="shared" si="30"/>
        <v>18</v>
      </c>
      <c r="P76">
        <f t="shared" si="31"/>
        <v>45</v>
      </c>
      <c r="Q76">
        <f t="shared" si="34"/>
        <v>1035</v>
      </c>
      <c r="R76">
        <f t="shared" si="35"/>
        <v>1125</v>
      </c>
      <c r="S76">
        <f t="shared" si="36"/>
        <v>0</v>
      </c>
      <c r="T76">
        <f t="shared" si="37"/>
        <v>7</v>
      </c>
      <c r="U76">
        <f t="shared" si="38"/>
        <v>6</v>
      </c>
      <c r="V76">
        <f t="shared" si="39"/>
        <v>0</v>
      </c>
      <c r="X76" t="s">
        <v>81</v>
      </c>
      <c r="Y76">
        <f t="shared" si="32"/>
        <v>58</v>
      </c>
      <c r="Z76">
        <f t="shared" si="40"/>
        <v>2.1000000000000014</v>
      </c>
    </row>
    <row r="77" spans="1:28">
      <c r="B77" t="s">
        <v>55</v>
      </c>
      <c r="C77" t="s">
        <v>56</v>
      </c>
      <c r="D77" t="s">
        <v>57</v>
      </c>
      <c r="E77">
        <v>0.54</v>
      </c>
      <c r="F77" t="s">
        <v>58</v>
      </c>
      <c r="G77" t="s">
        <v>99</v>
      </c>
      <c r="H77" t="s">
        <v>60</v>
      </c>
      <c r="I77">
        <v>9</v>
      </c>
      <c r="J77" t="s">
        <v>77</v>
      </c>
      <c r="K77" t="s">
        <v>74</v>
      </c>
      <c r="L77">
        <f t="shared" si="33"/>
        <v>33</v>
      </c>
      <c r="M77">
        <f t="shared" si="28"/>
        <v>20</v>
      </c>
      <c r="N77">
        <f t="shared" si="29"/>
        <v>35</v>
      </c>
      <c r="O77">
        <f t="shared" si="30"/>
        <v>21</v>
      </c>
      <c r="P77">
        <f t="shared" si="31"/>
        <v>45</v>
      </c>
      <c r="Q77">
        <f t="shared" si="34"/>
        <v>1235</v>
      </c>
      <c r="R77">
        <f t="shared" si="35"/>
        <v>1305</v>
      </c>
      <c r="S77">
        <f t="shared" si="36"/>
        <v>0</v>
      </c>
      <c r="T77">
        <f t="shared" si="37"/>
        <v>7</v>
      </c>
      <c r="U77">
        <f t="shared" si="38"/>
        <v>2</v>
      </c>
      <c r="V77">
        <f t="shared" si="39"/>
        <v>0</v>
      </c>
      <c r="Y77" t="s">
        <v>128</v>
      </c>
      <c r="Z77">
        <f>AVERAGE(Z67:Z76)</f>
        <v>17.32</v>
      </c>
    </row>
    <row r="78" spans="1:28">
      <c r="A78" t="s">
        <v>61</v>
      </c>
      <c r="B78" t="s">
        <v>62</v>
      </c>
      <c r="C78">
        <v>4</v>
      </c>
      <c r="D78" t="s">
        <v>63</v>
      </c>
      <c r="I78">
        <v>13</v>
      </c>
      <c r="J78" t="s">
        <v>77</v>
      </c>
      <c r="K78" t="s">
        <v>80</v>
      </c>
      <c r="L78">
        <f t="shared" si="33"/>
        <v>28</v>
      </c>
      <c r="M78">
        <f t="shared" si="28"/>
        <v>23</v>
      </c>
      <c r="N78">
        <f t="shared" si="29"/>
        <v>0</v>
      </c>
      <c r="O78">
        <f t="shared" si="30"/>
        <v>23</v>
      </c>
      <c r="P78">
        <f t="shared" si="31"/>
        <v>40</v>
      </c>
      <c r="Q78">
        <f t="shared" si="34"/>
        <v>1380</v>
      </c>
      <c r="R78">
        <f t="shared" si="35"/>
        <v>1420</v>
      </c>
      <c r="S78">
        <f t="shared" si="36"/>
        <v>75</v>
      </c>
      <c r="T78">
        <f t="shared" si="37"/>
        <v>4</v>
      </c>
      <c r="U78">
        <f t="shared" si="38"/>
        <v>5</v>
      </c>
      <c r="V78">
        <f t="shared" si="39"/>
        <v>57</v>
      </c>
    </row>
    <row r="79" spans="1:28">
      <c r="B79" t="s">
        <v>55</v>
      </c>
      <c r="C79" t="s">
        <v>56</v>
      </c>
      <c r="D79" t="s">
        <v>57</v>
      </c>
      <c r="E79">
        <v>69.25</v>
      </c>
      <c r="F79" t="s">
        <v>58</v>
      </c>
      <c r="G79" t="s">
        <v>100</v>
      </c>
      <c r="H79" t="s">
        <v>60</v>
      </c>
      <c r="I79">
        <v>6</v>
      </c>
      <c r="J79" t="s">
        <v>81</v>
      </c>
      <c r="K79" t="s">
        <v>74</v>
      </c>
      <c r="L79">
        <f t="shared" si="33"/>
        <v>20</v>
      </c>
      <c r="M79">
        <f t="shared" si="28"/>
        <v>18</v>
      </c>
      <c r="N79">
        <f t="shared" si="29"/>
        <v>15</v>
      </c>
      <c r="O79">
        <f t="shared" si="30"/>
        <v>19</v>
      </c>
      <c r="P79">
        <f t="shared" si="31"/>
        <v>15</v>
      </c>
      <c r="Q79">
        <f t="shared" si="34"/>
        <v>1095</v>
      </c>
      <c r="R79">
        <f t="shared" si="35"/>
        <v>1155</v>
      </c>
      <c r="S79">
        <f t="shared" si="36"/>
        <v>0</v>
      </c>
      <c r="T79">
        <f t="shared" si="37"/>
        <v>2</v>
      </c>
      <c r="U79">
        <f t="shared" si="38"/>
        <v>6</v>
      </c>
      <c r="V79">
        <f t="shared" si="39"/>
        <v>0</v>
      </c>
    </row>
    <row r="80" spans="1:28">
      <c r="B80" t="s">
        <v>65</v>
      </c>
      <c r="C80" t="s">
        <v>56</v>
      </c>
      <c r="D80" t="s">
        <v>66</v>
      </c>
      <c r="E80" t="s">
        <v>57</v>
      </c>
      <c r="F80">
        <v>5.54</v>
      </c>
      <c r="G80" t="s">
        <v>58</v>
      </c>
      <c r="I80">
        <v>10</v>
      </c>
      <c r="J80" t="s">
        <v>81</v>
      </c>
      <c r="K80" t="s">
        <v>80</v>
      </c>
      <c r="L80">
        <f t="shared" si="33"/>
        <v>38</v>
      </c>
      <c r="M80">
        <f t="shared" si="28"/>
        <v>20</v>
      </c>
      <c r="N80">
        <f t="shared" si="29"/>
        <v>50</v>
      </c>
      <c r="O80">
        <f t="shared" si="30"/>
        <v>21</v>
      </c>
      <c r="P80">
        <f t="shared" si="31"/>
        <v>40</v>
      </c>
      <c r="Q80">
        <f t="shared" si="34"/>
        <v>1250</v>
      </c>
      <c r="R80">
        <f t="shared" si="35"/>
        <v>1300</v>
      </c>
      <c r="S80">
        <f t="shared" si="36"/>
        <v>95</v>
      </c>
      <c r="T80">
        <f t="shared" si="37"/>
        <v>3</v>
      </c>
      <c r="U80">
        <f t="shared" si="38"/>
        <v>7</v>
      </c>
      <c r="V80">
        <f t="shared" si="39"/>
        <v>30</v>
      </c>
    </row>
    <row r="81" spans="1:28">
      <c r="B81" t="s">
        <v>67</v>
      </c>
      <c r="C81" t="s">
        <v>56</v>
      </c>
      <c r="D81" t="s">
        <v>66</v>
      </c>
      <c r="E81" t="s">
        <v>57</v>
      </c>
      <c r="F81">
        <v>0.1</v>
      </c>
      <c r="G81" t="s">
        <v>58</v>
      </c>
      <c r="S81">
        <f>SUM(S67:S80)</f>
        <v>255</v>
      </c>
      <c r="V81">
        <f>SUM(V67:V80)</f>
        <v>110</v>
      </c>
    </row>
    <row r="82" spans="1:28">
      <c r="B82" t="s">
        <v>68</v>
      </c>
    </row>
    <row r="83" spans="1:28">
      <c r="A83" t="s">
        <v>69</v>
      </c>
      <c r="B83" t="s">
        <v>70</v>
      </c>
      <c r="C83" t="s">
        <v>57</v>
      </c>
      <c r="D83">
        <v>69.790000000000006</v>
      </c>
      <c r="E83" t="s">
        <v>58</v>
      </c>
      <c r="F83" t="s">
        <v>101</v>
      </c>
      <c r="G83" t="s">
        <v>60</v>
      </c>
    </row>
    <row r="84" spans="1:28">
      <c r="A84" t="s">
        <v>33</v>
      </c>
      <c r="B84" t="s">
        <v>34</v>
      </c>
      <c r="C84">
        <v>300.69999999999902</v>
      </c>
    </row>
    <row r="85" spans="1:28">
      <c r="A85" t="s">
        <v>35</v>
      </c>
      <c r="B85" t="s">
        <v>36</v>
      </c>
      <c r="C85" t="s">
        <v>37</v>
      </c>
      <c r="D85" t="s">
        <v>38</v>
      </c>
      <c r="E85" t="s">
        <v>39</v>
      </c>
      <c r="F85">
        <v>-102</v>
      </c>
    </row>
    <row r="88" spans="1:28">
      <c r="A88" t="s">
        <v>106</v>
      </c>
      <c r="I88" t="s">
        <v>87</v>
      </c>
      <c r="J88" t="s">
        <v>86</v>
      </c>
      <c r="K88" t="s">
        <v>85</v>
      </c>
      <c r="L88" t="s">
        <v>126</v>
      </c>
      <c r="M88" t="s">
        <v>24</v>
      </c>
      <c r="O88" t="s">
        <v>25</v>
      </c>
      <c r="Q88" t="s">
        <v>102</v>
      </c>
      <c r="R88" t="s">
        <v>103</v>
      </c>
      <c r="S88" t="s">
        <v>104</v>
      </c>
      <c r="T88" t="s">
        <v>29</v>
      </c>
      <c r="U88" t="s">
        <v>30</v>
      </c>
      <c r="V88" t="s">
        <v>105</v>
      </c>
      <c r="X88" t="s">
        <v>86</v>
      </c>
      <c r="Y88" t="s">
        <v>125</v>
      </c>
    </row>
    <row r="89" spans="1:28">
      <c r="A89" t="s">
        <v>32</v>
      </c>
      <c r="C89" t="s">
        <v>110</v>
      </c>
      <c r="I89">
        <v>12</v>
      </c>
      <c r="J89" t="s">
        <v>84</v>
      </c>
      <c r="K89" t="s">
        <v>74</v>
      </c>
      <c r="L89">
        <f>VLOOKUP($I89,$A$2:$J$16,6,FALSE)</f>
        <v>76</v>
      </c>
      <c r="M89">
        <f t="shared" ref="M89:M102" si="41">VLOOKUP($I89,$A$3:$B$16,2,FALSE)</f>
        <v>22</v>
      </c>
      <c r="N89">
        <f t="shared" ref="N89:N102" si="42">VLOOKUP($I89,$A$3:$C$16,3,FALSE)</f>
        <v>0</v>
      </c>
      <c r="O89">
        <f t="shared" ref="O89:O102" si="43">VLOOKUP($I89,$A$3:$D$16,4,FALSE)</f>
        <v>23</v>
      </c>
      <c r="P89">
        <f t="shared" ref="P89:P102" si="44">VLOOKUP($I89,$A$3:$E$16,5,FALSE)</f>
        <v>25</v>
      </c>
      <c r="Q89">
        <f>M89*60+N89</f>
        <v>1320</v>
      </c>
      <c r="R89">
        <f>O89*60+P89</f>
        <v>1405</v>
      </c>
      <c r="T89">
        <f>VLOOKUP($I89,$A$2:$J$16,9,FALSE)</f>
        <v>7</v>
      </c>
      <c r="U89">
        <f>VLOOKUP($I89,$A$2:$J$16,10,FALSE)</f>
        <v>1</v>
      </c>
      <c r="V89">
        <v>0</v>
      </c>
      <c r="X89" t="s">
        <v>84</v>
      </c>
      <c r="Y89">
        <f t="shared" ref="Y89:Y98" si="45">SUMIF(J89:J102,X89,L89:L102)</f>
        <v>76</v>
      </c>
      <c r="Z89">
        <f>ABS(Y89-$AB$25)</f>
        <v>20.100000000000001</v>
      </c>
      <c r="AA89" t="s">
        <v>127</v>
      </c>
      <c r="AB89">
        <f>SUM($F$3:$F$16)/10</f>
        <v>55.9</v>
      </c>
    </row>
    <row r="90" spans="1:28">
      <c r="A90" t="s">
        <v>33</v>
      </c>
      <c r="B90" t="s">
        <v>34</v>
      </c>
      <c r="C90">
        <v>145.29999999999899</v>
      </c>
      <c r="I90">
        <v>1</v>
      </c>
      <c r="J90" t="s">
        <v>75</v>
      </c>
      <c r="K90" t="s">
        <v>74</v>
      </c>
      <c r="L90">
        <f t="shared" ref="L90:L102" si="46">VLOOKUP($I90,$A$2:$J$16,6,FALSE)</f>
        <v>40</v>
      </c>
      <c r="M90">
        <f t="shared" si="41"/>
        <v>17</v>
      </c>
      <c r="N90">
        <f t="shared" si="42"/>
        <v>0</v>
      </c>
      <c r="O90">
        <f t="shared" si="43"/>
        <v>18</v>
      </c>
      <c r="P90">
        <f t="shared" si="44"/>
        <v>15</v>
      </c>
      <c r="Q90">
        <f t="shared" ref="Q90:Q102" si="47">M90*60+N90</f>
        <v>1020</v>
      </c>
      <c r="R90">
        <f t="shared" ref="R90:R102" si="48">O90*60+P90</f>
        <v>1095</v>
      </c>
      <c r="S90">
        <f t="shared" ref="S90:S102" si="49">IF(J90=J89,Q90-R89,0)</f>
        <v>0</v>
      </c>
      <c r="T90">
        <f t="shared" ref="T90:T102" si="50">VLOOKUP($I90,$A$2:$J$16,9,FALSE)</f>
        <v>4</v>
      </c>
      <c r="U90">
        <f t="shared" ref="U90:U102" si="51">VLOOKUP($I90,$A$2:$J$16,10,FALSE)</f>
        <v>6</v>
      </c>
      <c r="V90">
        <f t="shared" ref="V90:V102" si="52">IF(J90=J89,INDEX($L$1:$S$8,T90+1,U89+1),0)</f>
        <v>0</v>
      </c>
      <c r="X90" t="s">
        <v>75</v>
      </c>
      <c r="Y90">
        <f t="shared" si="45"/>
        <v>40</v>
      </c>
      <c r="Z90">
        <f t="shared" ref="Z90:Z98" si="53">ABS(Y90-$AB$25)</f>
        <v>15.899999999999999</v>
      </c>
    </row>
    <row r="91" spans="1:28">
      <c r="A91" t="s">
        <v>35</v>
      </c>
      <c r="B91" t="s">
        <v>36</v>
      </c>
      <c r="C91" t="s">
        <v>37</v>
      </c>
      <c r="D91" t="s">
        <v>38</v>
      </c>
      <c r="E91" t="s">
        <v>39</v>
      </c>
      <c r="F91">
        <v>-102</v>
      </c>
      <c r="I91">
        <v>4</v>
      </c>
      <c r="J91" t="s">
        <v>78</v>
      </c>
      <c r="K91" t="s">
        <v>74</v>
      </c>
      <c r="L91">
        <f t="shared" si="46"/>
        <v>44</v>
      </c>
      <c r="M91">
        <f t="shared" si="41"/>
        <v>18</v>
      </c>
      <c r="N91">
        <f t="shared" si="42"/>
        <v>0</v>
      </c>
      <c r="O91">
        <f t="shared" si="43"/>
        <v>19</v>
      </c>
      <c r="P91">
        <f t="shared" si="44"/>
        <v>20</v>
      </c>
      <c r="Q91">
        <f t="shared" si="47"/>
        <v>1080</v>
      </c>
      <c r="R91">
        <f t="shared" si="48"/>
        <v>1160</v>
      </c>
      <c r="S91">
        <f t="shared" si="49"/>
        <v>0</v>
      </c>
      <c r="T91">
        <f t="shared" si="50"/>
        <v>6</v>
      </c>
      <c r="U91">
        <f t="shared" si="51"/>
        <v>3</v>
      </c>
      <c r="V91">
        <f t="shared" si="52"/>
        <v>0</v>
      </c>
      <c r="X91" t="s">
        <v>78</v>
      </c>
      <c r="Y91">
        <f t="shared" si="45"/>
        <v>44</v>
      </c>
      <c r="Z91">
        <f t="shared" si="53"/>
        <v>11.899999999999999</v>
      </c>
    </row>
    <row r="92" spans="1:28">
      <c r="I92">
        <v>2</v>
      </c>
      <c r="J92" t="s">
        <v>76</v>
      </c>
      <c r="K92" t="s">
        <v>74</v>
      </c>
      <c r="L92">
        <f t="shared" si="46"/>
        <v>65</v>
      </c>
      <c r="M92">
        <f t="shared" si="41"/>
        <v>17</v>
      </c>
      <c r="N92">
        <f t="shared" si="42"/>
        <v>15</v>
      </c>
      <c r="O92">
        <f t="shared" si="43"/>
        <v>18</v>
      </c>
      <c r="P92">
        <f t="shared" si="44"/>
        <v>45</v>
      </c>
      <c r="Q92">
        <f t="shared" si="47"/>
        <v>1035</v>
      </c>
      <c r="R92">
        <f t="shared" si="48"/>
        <v>1125</v>
      </c>
      <c r="S92">
        <f t="shared" si="49"/>
        <v>0</v>
      </c>
      <c r="T92">
        <f t="shared" si="50"/>
        <v>7</v>
      </c>
      <c r="U92">
        <f t="shared" si="51"/>
        <v>6</v>
      </c>
      <c r="V92">
        <f t="shared" si="52"/>
        <v>0</v>
      </c>
      <c r="X92" t="s">
        <v>76</v>
      </c>
      <c r="Y92">
        <f t="shared" si="45"/>
        <v>65</v>
      </c>
      <c r="Z92">
        <f t="shared" si="53"/>
        <v>9.1000000000000014</v>
      </c>
    </row>
    <row r="93" spans="1:28">
      <c r="A93" t="s">
        <v>40</v>
      </c>
      <c r="B93" t="s">
        <v>41</v>
      </c>
      <c r="C93" t="s">
        <v>42</v>
      </c>
      <c r="D93" t="s">
        <v>43</v>
      </c>
      <c r="E93">
        <v>4</v>
      </c>
      <c r="I93">
        <v>8</v>
      </c>
      <c r="J93" t="s">
        <v>82</v>
      </c>
      <c r="K93" t="s">
        <v>74</v>
      </c>
      <c r="L93">
        <f t="shared" si="46"/>
        <v>60</v>
      </c>
      <c r="M93">
        <f t="shared" si="41"/>
        <v>19</v>
      </c>
      <c r="N93">
        <f t="shared" si="42"/>
        <v>50</v>
      </c>
      <c r="O93">
        <f t="shared" si="43"/>
        <v>21</v>
      </c>
      <c r="P93">
        <f t="shared" si="44"/>
        <v>45</v>
      </c>
      <c r="Q93">
        <f t="shared" si="47"/>
        <v>1190</v>
      </c>
      <c r="R93">
        <f t="shared" si="48"/>
        <v>1305</v>
      </c>
      <c r="S93">
        <f t="shared" si="49"/>
        <v>0</v>
      </c>
      <c r="T93">
        <f t="shared" si="50"/>
        <v>5</v>
      </c>
      <c r="U93">
        <f t="shared" si="51"/>
        <v>2</v>
      </c>
      <c r="V93">
        <f t="shared" si="52"/>
        <v>0</v>
      </c>
      <c r="X93" t="s">
        <v>82</v>
      </c>
      <c r="Y93">
        <f t="shared" si="45"/>
        <v>60</v>
      </c>
      <c r="Z93">
        <f t="shared" si="53"/>
        <v>4.1000000000000014</v>
      </c>
    </row>
    <row r="94" spans="1:28">
      <c r="A94" t="s">
        <v>44</v>
      </c>
      <c r="B94" t="s">
        <v>42</v>
      </c>
      <c r="C94" t="s">
        <v>43</v>
      </c>
      <c r="D94">
        <v>5</v>
      </c>
      <c r="I94">
        <v>6</v>
      </c>
      <c r="J94" t="s">
        <v>73</v>
      </c>
      <c r="K94" t="s">
        <v>74</v>
      </c>
      <c r="L94">
        <f t="shared" si="46"/>
        <v>20</v>
      </c>
      <c r="M94">
        <f t="shared" si="41"/>
        <v>18</v>
      </c>
      <c r="N94">
        <f t="shared" si="42"/>
        <v>15</v>
      </c>
      <c r="O94">
        <f t="shared" si="43"/>
        <v>19</v>
      </c>
      <c r="P94">
        <f t="shared" si="44"/>
        <v>15</v>
      </c>
      <c r="Q94">
        <f t="shared" si="47"/>
        <v>1095</v>
      </c>
      <c r="R94">
        <f t="shared" si="48"/>
        <v>1155</v>
      </c>
      <c r="S94">
        <f t="shared" si="49"/>
        <v>0</v>
      </c>
      <c r="T94">
        <f t="shared" si="50"/>
        <v>2</v>
      </c>
      <c r="U94">
        <f t="shared" si="51"/>
        <v>6</v>
      </c>
      <c r="V94">
        <f t="shared" si="52"/>
        <v>0</v>
      </c>
      <c r="X94" t="s">
        <v>73</v>
      </c>
      <c r="Y94">
        <f t="shared" si="45"/>
        <v>53</v>
      </c>
      <c r="Z94">
        <f t="shared" si="53"/>
        <v>2.8999999999999986</v>
      </c>
    </row>
    <row r="95" spans="1:28">
      <c r="A95" t="s">
        <v>45</v>
      </c>
      <c r="B95" t="s">
        <v>37</v>
      </c>
      <c r="C95" t="s">
        <v>46</v>
      </c>
      <c r="D95" t="s">
        <v>42</v>
      </c>
      <c r="E95" t="s">
        <v>43</v>
      </c>
      <c r="F95">
        <v>21</v>
      </c>
      <c r="I95">
        <v>9</v>
      </c>
      <c r="J95" t="s">
        <v>73</v>
      </c>
      <c r="K95" t="s">
        <v>80</v>
      </c>
      <c r="L95">
        <f t="shared" si="46"/>
        <v>33</v>
      </c>
      <c r="M95">
        <f t="shared" si="41"/>
        <v>20</v>
      </c>
      <c r="N95">
        <f t="shared" si="42"/>
        <v>35</v>
      </c>
      <c r="O95">
        <f t="shared" si="43"/>
        <v>21</v>
      </c>
      <c r="P95">
        <f t="shared" si="44"/>
        <v>45</v>
      </c>
      <c r="Q95">
        <f t="shared" si="47"/>
        <v>1235</v>
      </c>
      <c r="R95">
        <f t="shared" si="48"/>
        <v>1305</v>
      </c>
      <c r="S95">
        <f t="shared" si="49"/>
        <v>80</v>
      </c>
      <c r="T95">
        <f t="shared" si="50"/>
        <v>7</v>
      </c>
      <c r="U95">
        <f t="shared" si="51"/>
        <v>2</v>
      </c>
      <c r="V95">
        <f t="shared" si="52"/>
        <v>55</v>
      </c>
      <c r="X95" t="s">
        <v>79</v>
      </c>
      <c r="Y95">
        <f t="shared" si="45"/>
        <v>53</v>
      </c>
      <c r="Z95">
        <f t="shared" si="53"/>
        <v>2.8999999999999986</v>
      </c>
    </row>
    <row r="96" spans="1:28">
      <c r="A96" t="s">
        <v>47</v>
      </c>
      <c r="B96" t="s">
        <v>42</v>
      </c>
      <c r="C96" t="s">
        <v>43</v>
      </c>
      <c r="D96">
        <v>10</v>
      </c>
      <c r="I96">
        <v>0</v>
      </c>
      <c r="J96" t="s">
        <v>79</v>
      </c>
      <c r="K96" t="s">
        <v>74</v>
      </c>
      <c r="L96">
        <f t="shared" si="46"/>
        <v>33</v>
      </c>
      <c r="M96">
        <f t="shared" si="41"/>
        <v>17</v>
      </c>
      <c r="N96">
        <f t="shared" si="42"/>
        <v>0</v>
      </c>
      <c r="O96">
        <f t="shared" si="43"/>
        <v>18</v>
      </c>
      <c r="P96">
        <f t="shared" si="44"/>
        <v>5</v>
      </c>
      <c r="Q96">
        <f t="shared" si="47"/>
        <v>1020</v>
      </c>
      <c r="R96">
        <f t="shared" si="48"/>
        <v>1085</v>
      </c>
      <c r="S96">
        <f t="shared" si="49"/>
        <v>0</v>
      </c>
      <c r="T96">
        <f t="shared" si="50"/>
        <v>4</v>
      </c>
      <c r="U96">
        <f t="shared" si="51"/>
        <v>6</v>
      </c>
      <c r="V96">
        <f t="shared" si="52"/>
        <v>0</v>
      </c>
      <c r="X96" t="s">
        <v>83</v>
      </c>
      <c r="Y96">
        <f t="shared" si="45"/>
        <v>58</v>
      </c>
      <c r="Z96">
        <f t="shared" si="53"/>
        <v>2.1000000000000014</v>
      </c>
    </row>
    <row r="97" spans="1:28">
      <c r="A97" t="s">
        <v>96</v>
      </c>
      <c r="B97" t="s">
        <v>97</v>
      </c>
      <c r="C97" t="s">
        <v>98</v>
      </c>
      <c r="D97" t="s">
        <v>42</v>
      </c>
      <c r="E97" t="s">
        <v>43</v>
      </c>
      <c r="F97">
        <v>1</v>
      </c>
      <c r="I97">
        <v>11</v>
      </c>
      <c r="J97" t="s">
        <v>79</v>
      </c>
      <c r="K97" t="s">
        <v>80</v>
      </c>
      <c r="L97">
        <f t="shared" si="46"/>
        <v>20</v>
      </c>
      <c r="M97">
        <f t="shared" si="41"/>
        <v>21</v>
      </c>
      <c r="N97">
        <f t="shared" si="42"/>
        <v>45</v>
      </c>
      <c r="O97">
        <f t="shared" si="43"/>
        <v>22</v>
      </c>
      <c r="P97">
        <f t="shared" si="44"/>
        <v>15</v>
      </c>
      <c r="Q97">
        <f t="shared" si="47"/>
        <v>1305</v>
      </c>
      <c r="R97">
        <f t="shared" si="48"/>
        <v>1335</v>
      </c>
      <c r="S97">
        <f t="shared" si="49"/>
        <v>220</v>
      </c>
      <c r="T97">
        <f t="shared" si="50"/>
        <v>3</v>
      </c>
      <c r="U97">
        <f t="shared" si="51"/>
        <v>3</v>
      </c>
      <c r="V97">
        <f t="shared" si="52"/>
        <v>30</v>
      </c>
      <c r="X97" t="s">
        <v>77</v>
      </c>
      <c r="Y97">
        <f t="shared" si="45"/>
        <v>55</v>
      </c>
      <c r="Z97">
        <f t="shared" si="53"/>
        <v>0.89999999999999858</v>
      </c>
    </row>
    <row r="98" spans="1:28">
      <c r="A98" t="s">
        <v>48</v>
      </c>
      <c r="B98" t="s">
        <v>49</v>
      </c>
      <c r="C98" t="s">
        <v>42</v>
      </c>
      <c r="D98" t="s">
        <v>43</v>
      </c>
      <c r="E98">
        <v>3</v>
      </c>
      <c r="I98">
        <v>5</v>
      </c>
      <c r="J98" t="s">
        <v>83</v>
      </c>
      <c r="K98" t="s">
        <v>74</v>
      </c>
      <c r="L98">
        <f t="shared" si="46"/>
        <v>20</v>
      </c>
      <c r="M98">
        <f t="shared" si="41"/>
        <v>18</v>
      </c>
      <c r="N98">
        <f t="shared" si="42"/>
        <v>15</v>
      </c>
      <c r="O98">
        <f t="shared" si="43"/>
        <v>19</v>
      </c>
      <c r="P98">
        <f t="shared" si="44"/>
        <v>10</v>
      </c>
      <c r="Q98">
        <f t="shared" si="47"/>
        <v>1095</v>
      </c>
      <c r="R98">
        <f t="shared" si="48"/>
        <v>1150</v>
      </c>
      <c r="S98">
        <f t="shared" si="49"/>
        <v>0</v>
      </c>
      <c r="T98">
        <f t="shared" si="50"/>
        <v>5</v>
      </c>
      <c r="U98">
        <f t="shared" si="51"/>
        <v>5</v>
      </c>
      <c r="V98">
        <f t="shared" si="52"/>
        <v>0</v>
      </c>
      <c r="X98" t="s">
        <v>81</v>
      </c>
      <c r="Y98">
        <f t="shared" si="45"/>
        <v>55</v>
      </c>
      <c r="Z98">
        <f t="shared" si="53"/>
        <v>0.89999999999999858</v>
      </c>
    </row>
    <row r="99" spans="1:28">
      <c r="I99">
        <v>10</v>
      </c>
      <c r="J99" t="s">
        <v>83</v>
      </c>
      <c r="K99" t="s">
        <v>80</v>
      </c>
      <c r="L99">
        <f t="shared" si="46"/>
        <v>38</v>
      </c>
      <c r="M99">
        <f t="shared" si="41"/>
        <v>20</v>
      </c>
      <c r="N99">
        <f t="shared" si="42"/>
        <v>50</v>
      </c>
      <c r="O99">
        <f t="shared" si="43"/>
        <v>21</v>
      </c>
      <c r="P99">
        <f t="shared" si="44"/>
        <v>40</v>
      </c>
      <c r="Q99">
        <f t="shared" si="47"/>
        <v>1250</v>
      </c>
      <c r="R99">
        <f t="shared" si="48"/>
        <v>1300</v>
      </c>
      <c r="S99">
        <f t="shared" si="49"/>
        <v>100</v>
      </c>
      <c r="T99">
        <f t="shared" si="50"/>
        <v>3</v>
      </c>
      <c r="U99">
        <f t="shared" si="51"/>
        <v>7</v>
      </c>
      <c r="V99">
        <f t="shared" si="52"/>
        <v>35</v>
      </c>
      <c r="Y99" t="s">
        <v>128</v>
      </c>
      <c r="Z99">
        <f>AVERAGE(Z89:Z98)</f>
        <v>7.080000000000001</v>
      </c>
    </row>
    <row r="100" spans="1:28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I100">
        <v>7</v>
      </c>
      <c r="J100" t="s">
        <v>77</v>
      </c>
      <c r="K100" t="s">
        <v>74</v>
      </c>
      <c r="L100">
        <f t="shared" si="46"/>
        <v>55</v>
      </c>
      <c r="M100">
        <f t="shared" si="41"/>
        <v>19</v>
      </c>
      <c r="N100">
        <f t="shared" si="42"/>
        <v>50</v>
      </c>
      <c r="O100">
        <f t="shared" si="43"/>
        <v>21</v>
      </c>
      <c r="P100">
        <f t="shared" si="44"/>
        <v>45</v>
      </c>
      <c r="Q100">
        <f t="shared" si="47"/>
        <v>1190</v>
      </c>
      <c r="R100">
        <f t="shared" si="48"/>
        <v>1305</v>
      </c>
      <c r="S100">
        <f t="shared" si="49"/>
        <v>0</v>
      </c>
      <c r="T100">
        <f t="shared" si="50"/>
        <v>5</v>
      </c>
      <c r="U100">
        <f t="shared" si="51"/>
        <v>2</v>
      </c>
      <c r="V100">
        <f t="shared" si="52"/>
        <v>0</v>
      </c>
    </row>
    <row r="101" spans="1:28">
      <c r="B101" t="s">
        <v>55</v>
      </c>
      <c r="C101" t="s">
        <v>56</v>
      </c>
      <c r="D101" t="s">
        <v>57</v>
      </c>
      <c r="E101">
        <v>0.49</v>
      </c>
      <c r="F101" t="s">
        <v>58</v>
      </c>
      <c r="G101" t="s">
        <v>107</v>
      </c>
      <c r="H101" t="s">
        <v>60</v>
      </c>
      <c r="I101">
        <v>3</v>
      </c>
      <c r="J101" t="s">
        <v>81</v>
      </c>
      <c r="K101" t="s">
        <v>74</v>
      </c>
      <c r="L101">
        <f t="shared" si="46"/>
        <v>27</v>
      </c>
      <c r="M101">
        <f t="shared" si="41"/>
        <v>17</v>
      </c>
      <c r="N101">
        <f t="shared" si="42"/>
        <v>45</v>
      </c>
      <c r="O101">
        <f t="shared" si="43"/>
        <v>19</v>
      </c>
      <c r="P101">
        <f t="shared" si="44"/>
        <v>5</v>
      </c>
      <c r="Q101">
        <f t="shared" si="47"/>
        <v>1065</v>
      </c>
      <c r="R101">
        <f t="shared" si="48"/>
        <v>1145</v>
      </c>
      <c r="S101">
        <f t="shared" si="49"/>
        <v>0</v>
      </c>
      <c r="T101">
        <f t="shared" si="50"/>
        <v>7</v>
      </c>
      <c r="U101">
        <f t="shared" si="51"/>
        <v>1</v>
      </c>
      <c r="V101">
        <f t="shared" si="52"/>
        <v>0</v>
      </c>
    </row>
    <row r="102" spans="1:28">
      <c r="A102" t="s">
        <v>61</v>
      </c>
      <c r="B102" t="s">
        <v>62</v>
      </c>
      <c r="C102">
        <v>4</v>
      </c>
      <c r="D102" t="s">
        <v>63</v>
      </c>
      <c r="I102">
        <v>13</v>
      </c>
      <c r="J102" t="s">
        <v>81</v>
      </c>
      <c r="K102" t="s">
        <v>80</v>
      </c>
      <c r="L102">
        <f t="shared" si="46"/>
        <v>28</v>
      </c>
      <c r="M102">
        <f t="shared" si="41"/>
        <v>23</v>
      </c>
      <c r="N102">
        <f t="shared" si="42"/>
        <v>0</v>
      </c>
      <c r="O102">
        <f t="shared" si="43"/>
        <v>23</v>
      </c>
      <c r="P102">
        <f t="shared" si="44"/>
        <v>40</v>
      </c>
      <c r="Q102">
        <f t="shared" si="47"/>
        <v>1380</v>
      </c>
      <c r="R102">
        <f t="shared" si="48"/>
        <v>1420</v>
      </c>
      <c r="S102">
        <f t="shared" si="49"/>
        <v>235</v>
      </c>
      <c r="T102">
        <f t="shared" si="50"/>
        <v>4</v>
      </c>
      <c r="U102">
        <f t="shared" si="51"/>
        <v>5</v>
      </c>
      <c r="V102">
        <f t="shared" si="52"/>
        <v>29</v>
      </c>
    </row>
    <row r="103" spans="1:28">
      <c r="B103" t="s">
        <v>55</v>
      </c>
      <c r="C103" t="s">
        <v>56</v>
      </c>
      <c r="D103" t="s">
        <v>57</v>
      </c>
      <c r="E103">
        <v>18.41</v>
      </c>
      <c r="F103" t="s">
        <v>58</v>
      </c>
      <c r="G103" t="s">
        <v>108</v>
      </c>
      <c r="H103" t="s">
        <v>60</v>
      </c>
      <c r="S103">
        <f>SUM(S89:S102)</f>
        <v>635</v>
      </c>
      <c r="V103">
        <f>SUM(V89:V102)</f>
        <v>149</v>
      </c>
    </row>
    <row r="104" spans="1:28">
      <c r="B104" t="s">
        <v>65</v>
      </c>
      <c r="C104" t="s">
        <v>56</v>
      </c>
      <c r="D104" t="s">
        <v>66</v>
      </c>
      <c r="E104" t="s">
        <v>57</v>
      </c>
      <c r="F104">
        <v>1.94</v>
      </c>
      <c r="G104" t="s">
        <v>58</v>
      </c>
    </row>
    <row r="105" spans="1:28">
      <c r="B105" t="s">
        <v>67</v>
      </c>
      <c r="C105" t="s">
        <v>56</v>
      </c>
      <c r="D105" t="s">
        <v>66</v>
      </c>
      <c r="E105" t="s">
        <v>57</v>
      </c>
      <c r="F105">
        <v>0.03</v>
      </c>
      <c r="G105" t="s">
        <v>58</v>
      </c>
    </row>
    <row r="106" spans="1:28">
      <c r="B106" t="s">
        <v>68</v>
      </c>
    </row>
    <row r="107" spans="1:28">
      <c r="A107" t="s">
        <v>69</v>
      </c>
      <c r="B107" t="s">
        <v>70</v>
      </c>
      <c r="C107" t="s">
        <v>57</v>
      </c>
      <c r="D107">
        <v>18.91</v>
      </c>
      <c r="E107" t="s">
        <v>58</v>
      </c>
      <c r="F107" t="s">
        <v>109</v>
      </c>
      <c r="G107" t="s">
        <v>60</v>
      </c>
    </row>
    <row r="110" spans="1:28">
      <c r="A110" t="s">
        <v>111</v>
      </c>
      <c r="I110" t="s">
        <v>87</v>
      </c>
      <c r="J110" t="s">
        <v>86</v>
      </c>
      <c r="K110" t="s">
        <v>85</v>
      </c>
      <c r="L110" t="s">
        <v>126</v>
      </c>
      <c r="M110" t="s">
        <v>24</v>
      </c>
      <c r="O110" t="s">
        <v>25</v>
      </c>
      <c r="Q110" t="s">
        <v>102</v>
      </c>
      <c r="R110" t="s">
        <v>103</v>
      </c>
      <c r="S110" t="s">
        <v>104</v>
      </c>
      <c r="T110" t="s">
        <v>29</v>
      </c>
      <c r="U110" t="s">
        <v>30</v>
      </c>
      <c r="V110" t="s">
        <v>105</v>
      </c>
      <c r="X110" t="s">
        <v>86</v>
      </c>
      <c r="Y110" t="s">
        <v>125</v>
      </c>
    </row>
    <row r="111" spans="1:28">
      <c r="A111" t="s">
        <v>32</v>
      </c>
      <c r="C111" t="s">
        <v>112</v>
      </c>
      <c r="I111">
        <v>0</v>
      </c>
      <c r="J111" t="s">
        <v>84</v>
      </c>
      <c r="K111" t="s">
        <v>74</v>
      </c>
      <c r="L111">
        <f>VLOOKUP($I111,$A$2:$J$16,6,FALSE)</f>
        <v>33</v>
      </c>
      <c r="M111">
        <f t="shared" ref="M111:M124" si="54">VLOOKUP($I111,$A$3:$B$16,2,FALSE)</f>
        <v>17</v>
      </c>
      <c r="N111">
        <f t="shared" ref="N111:N124" si="55">VLOOKUP($I111,$A$3:$C$16,3,FALSE)</f>
        <v>0</v>
      </c>
      <c r="O111">
        <f t="shared" ref="O111:O124" si="56">VLOOKUP($I111,$A$3:$D$16,4,FALSE)</f>
        <v>18</v>
      </c>
      <c r="P111">
        <f t="shared" ref="P111:P124" si="57">VLOOKUP($I111,$A$3:$E$16,5,FALSE)</f>
        <v>5</v>
      </c>
      <c r="Q111">
        <f>M111*60+N111</f>
        <v>1020</v>
      </c>
      <c r="R111">
        <f>O111*60+P111</f>
        <v>1085</v>
      </c>
      <c r="T111">
        <f>VLOOKUP($I111,$A$2:$J$16,9,FALSE)</f>
        <v>4</v>
      </c>
      <c r="U111">
        <f>VLOOKUP($I111,$A$2:$J$16,10,FALSE)</f>
        <v>6</v>
      </c>
      <c r="V111">
        <v>0</v>
      </c>
      <c r="X111" t="s">
        <v>84</v>
      </c>
      <c r="Y111">
        <f t="shared" ref="Y111:Y120" si="58">SUMIF(J111:J124,X111,L111:L124)</f>
        <v>33</v>
      </c>
      <c r="Z111">
        <f>ABS(Y111-$AB$25)</f>
        <v>22.9</v>
      </c>
      <c r="AA111" t="s">
        <v>127</v>
      </c>
      <c r="AB111">
        <f>SUM($F$3:$F$16)/10</f>
        <v>55.9</v>
      </c>
    </row>
    <row r="112" spans="1:28">
      <c r="A112" t="s">
        <v>33</v>
      </c>
      <c r="B112" t="s">
        <v>34</v>
      </c>
      <c r="C112">
        <v>172.39999999999901</v>
      </c>
      <c r="I112">
        <v>9</v>
      </c>
      <c r="J112" t="s">
        <v>75</v>
      </c>
      <c r="K112" t="s">
        <v>74</v>
      </c>
      <c r="L112">
        <f t="shared" ref="L112:L124" si="59">VLOOKUP($I112,$A$2:$J$16,6,FALSE)</f>
        <v>33</v>
      </c>
      <c r="M112">
        <f t="shared" si="54"/>
        <v>20</v>
      </c>
      <c r="N112">
        <f t="shared" si="55"/>
        <v>35</v>
      </c>
      <c r="O112">
        <f t="shared" si="56"/>
        <v>21</v>
      </c>
      <c r="P112">
        <f t="shared" si="57"/>
        <v>45</v>
      </c>
      <c r="Q112">
        <f t="shared" ref="Q112:Q124" si="60">M112*60+N112</f>
        <v>1235</v>
      </c>
      <c r="R112">
        <f t="shared" ref="R112:R124" si="61">O112*60+P112</f>
        <v>1305</v>
      </c>
      <c r="S112">
        <f t="shared" ref="S112:S124" si="62">IF(J112=J111,Q112-R111,0)</f>
        <v>0</v>
      </c>
      <c r="T112">
        <f t="shared" ref="T112:T124" si="63">VLOOKUP($I112,$A$2:$J$16,9,FALSE)</f>
        <v>7</v>
      </c>
      <c r="U112">
        <f t="shared" ref="U112:U124" si="64">VLOOKUP($I112,$A$2:$J$16,10,FALSE)</f>
        <v>2</v>
      </c>
      <c r="V112">
        <f t="shared" ref="V112:V124" si="65">IF(J112=J111,INDEX($L$1:$S$8,T112+1,U111+1),0)</f>
        <v>0</v>
      </c>
      <c r="X112" t="s">
        <v>75</v>
      </c>
      <c r="Y112">
        <f t="shared" si="58"/>
        <v>33</v>
      </c>
      <c r="Z112">
        <f t="shared" ref="Z112:Z120" si="66">ABS(Y112-$AB$25)</f>
        <v>22.9</v>
      </c>
    </row>
    <row r="113" spans="1:26">
      <c r="A113" t="s">
        <v>35</v>
      </c>
      <c r="B113" t="s">
        <v>36</v>
      </c>
      <c r="C113" t="s">
        <v>37</v>
      </c>
      <c r="D113" t="s">
        <v>38</v>
      </c>
      <c r="E113" t="s">
        <v>39</v>
      </c>
      <c r="F113">
        <v>-102</v>
      </c>
      <c r="I113">
        <v>12</v>
      </c>
      <c r="J113" t="s">
        <v>78</v>
      </c>
      <c r="K113" t="s">
        <v>74</v>
      </c>
      <c r="L113">
        <f t="shared" si="59"/>
        <v>76</v>
      </c>
      <c r="M113">
        <f t="shared" si="54"/>
        <v>22</v>
      </c>
      <c r="N113">
        <f t="shared" si="55"/>
        <v>0</v>
      </c>
      <c r="O113">
        <f t="shared" si="56"/>
        <v>23</v>
      </c>
      <c r="P113">
        <f t="shared" si="57"/>
        <v>25</v>
      </c>
      <c r="Q113">
        <f t="shared" si="60"/>
        <v>1320</v>
      </c>
      <c r="R113">
        <f t="shared" si="61"/>
        <v>1405</v>
      </c>
      <c r="S113">
        <f t="shared" si="62"/>
        <v>0</v>
      </c>
      <c r="T113">
        <f t="shared" si="63"/>
        <v>7</v>
      </c>
      <c r="U113">
        <f t="shared" si="64"/>
        <v>1</v>
      </c>
      <c r="V113">
        <f t="shared" si="65"/>
        <v>0</v>
      </c>
      <c r="X113" t="s">
        <v>78</v>
      </c>
      <c r="Y113">
        <f t="shared" si="58"/>
        <v>76</v>
      </c>
      <c r="Z113">
        <f t="shared" si="66"/>
        <v>20.100000000000001</v>
      </c>
    </row>
    <row r="114" spans="1:26">
      <c r="I114">
        <v>5</v>
      </c>
      <c r="J114" t="s">
        <v>76</v>
      </c>
      <c r="K114" t="s">
        <v>74</v>
      </c>
      <c r="L114">
        <f t="shared" si="59"/>
        <v>20</v>
      </c>
      <c r="M114">
        <f t="shared" si="54"/>
        <v>18</v>
      </c>
      <c r="N114">
        <f t="shared" si="55"/>
        <v>15</v>
      </c>
      <c r="O114">
        <f t="shared" si="56"/>
        <v>19</v>
      </c>
      <c r="P114">
        <f t="shared" si="57"/>
        <v>10</v>
      </c>
      <c r="Q114">
        <f t="shared" si="60"/>
        <v>1095</v>
      </c>
      <c r="R114">
        <f t="shared" si="61"/>
        <v>1150</v>
      </c>
      <c r="S114">
        <f t="shared" si="62"/>
        <v>0</v>
      </c>
      <c r="T114">
        <f t="shared" si="63"/>
        <v>5</v>
      </c>
      <c r="U114">
        <f t="shared" si="64"/>
        <v>5</v>
      </c>
      <c r="V114">
        <f t="shared" si="65"/>
        <v>0</v>
      </c>
      <c r="X114" t="s">
        <v>76</v>
      </c>
      <c r="Y114">
        <f t="shared" si="58"/>
        <v>75</v>
      </c>
      <c r="Z114">
        <f t="shared" si="66"/>
        <v>19.100000000000001</v>
      </c>
    </row>
    <row r="115" spans="1:26">
      <c r="A115" t="s">
        <v>40</v>
      </c>
      <c r="B115" t="s">
        <v>41</v>
      </c>
      <c r="C115" t="s">
        <v>42</v>
      </c>
      <c r="D115" t="s">
        <v>43</v>
      </c>
      <c r="E115">
        <v>5</v>
      </c>
      <c r="I115">
        <v>7</v>
      </c>
      <c r="J115" t="s">
        <v>76</v>
      </c>
      <c r="K115" t="s">
        <v>80</v>
      </c>
      <c r="L115">
        <f t="shared" si="59"/>
        <v>55</v>
      </c>
      <c r="M115">
        <f t="shared" si="54"/>
        <v>19</v>
      </c>
      <c r="N115">
        <f t="shared" si="55"/>
        <v>50</v>
      </c>
      <c r="O115">
        <f t="shared" si="56"/>
        <v>21</v>
      </c>
      <c r="P115">
        <f t="shared" si="57"/>
        <v>45</v>
      </c>
      <c r="Q115">
        <f t="shared" si="60"/>
        <v>1190</v>
      </c>
      <c r="R115">
        <f t="shared" si="61"/>
        <v>1305</v>
      </c>
      <c r="S115">
        <f t="shared" si="62"/>
        <v>40</v>
      </c>
      <c r="T115">
        <f t="shared" si="63"/>
        <v>5</v>
      </c>
      <c r="U115">
        <f t="shared" si="64"/>
        <v>2</v>
      </c>
      <c r="V115">
        <f t="shared" si="65"/>
        <v>0</v>
      </c>
      <c r="X115" t="s">
        <v>82</v>
      </c>
      <c r="Y115">
        <f t="shared" si="58"/>
        <v>40</v>
      </c>
      <c r="Z115">
        <f t="shared" si="66"/>
        <v>15.899999999999999</v>
      </c>
    </row>
    <row r="116" spans="1:26">
      <c r="A116" t="s">
        <v>44</v>
      </c>
      <c r="B116" t="s">
        <v>42</v>
      </c>
      <c r="C116" t="s">
        <v>43</v>
      </c>
      <c r="D116">
        <v>6</v>
      </c>
      <c r="I116">
        <v>1</v>
      </c>
      <c r="J116" t="s">
        <v>82</v>
      </c>
      <c r="K116" t="s">
        <v>74</v>
      </c>
      <c r="L116">
        <f t="shared" si="59"/>
        <v>40</v>
      </c>
      <c r="M116">
        <f t="shared" si="54"/>
        <v>17</v>
      </c>
      <c r="N116">
        <f t="shared" si="55"/>
        <v>0</v>
      </c>
      <c r="O116">
        <f t="shared" si="56"/>
        <v>18</v>
      </c>
      <c r="P116">
        <f t="shared" si="57"/>
        <v>15</v>
      </c>
      <c r="Q116">
        <f t="shared" si="60"/>
        <v>1020</v>
      </c>
      <c r="R116">
        <f t="shared" si="61"/>
        <v>1095</v>
      </c>
      <c r="S116">
        <f t="shared" si="62"/>
        <v>0</v>
      </c>
      <c r="T116">
        <f t="shared" si="63"/>
        <v>4</v>
      </c>
      <c r="U116">
        <f t="shared" si="64"/>
        <v>6</v>
      </c>
      <c r="V116">
        <f t="shared" si="65"/>
        <v>0</v>
      </c>
      <c r="X116" t="s">
        <v>73</v>
      </c>
      <c r="Y116">
        <f t="shared" si="58"/>
        <v>65</v>
      </c>
      <c r="Z116">
        <f t="shared" si="66"/>
        <v>9.1000000000000014</v>
      </c>
    </row>
    <row r="117" spans="1:26">
      <c r="A117" t="s">
        <v>45</v>
      </c>
      <c r="B117" t="s">
        <v>37</v>
      </c>
      <c r="C117" t="s">
        <v>46</v>
      </c>
      <c r="D117" t="s">
        <v>42</v>
      </c>
      <c r="E117" t="s">
        <v>43</v>
      </c>
      <c r="F117">
        <v>27</v>
      </c>
      <c r="I117">
        <v>2</v>
      </c>
      <c r="J117" t="s">
        <v>73</v>
      </c>
      <c r="K117" t="s">
        <v>74</v>
      </c>
      <c r="L117">
        <f t="shared" si="59"/>
        <v>65</v>
      </c>
      <c r="M117">
        <f t="shared" si="54"/>
        <v>17</v>
      </c>
      <c r="N117">
        <f t="shared" si="55"/>
        <v>15</v>
      </c>
      <c r="O117">
        <f t="shared" si="56"/>
        <v>18</v>
      </c>
      <c r="P117">
        <f t="shared" si="57"/>
        <v>45</v>
      </c>
      <c r="Q117">
        <f t="shared" si="60"/>
        <v>1035</v>
      </c>
      <c r="R117">
        <f t="shared" si="61"/>
        <v>1125</v>
      </c>
      <c r="S117">
        <f t="shared" si="62"/>
        <v>0</v>
      </c>
      <c r="T117">
        <f t="shared" si="63"/>
        <v>7</v>
      </c>
      <c r="U117">
        <f t="shared" si="64"/>
        <v>6</v>
      </c>
      <c r="V117">
        <f t="shared" si="65"/>
        <v>0</v>
      </c>
      <c r="X117" t="s">
        <v>79</v>
      </c>
      <c r="Y117">
        <f t="shared" si="58"/>
        <v>64</v>
      </c>
      <c r="Z117">
        <f t="shared" si="66"/>
        <v>8.1000000000000014</v>
      </c>
    </row>
    <row r="118" spans="1:26">
      <c r="A118" t="s">
        <v>47</v>
      </c>
      <c r="B118" t="s">
        <v>42</v>
      </c>
      <c r="C118" t="s">
        <v>43</v>
      </c>
      <c r="D118">
        <v>16</v>
      </c>
      <c r="I118">
        <v>4</v>
      </c>
      <c r="J118" t="s">
        <v>79</v>
      </c>
      <c r="K118" t="s">
        <v>74</v>
      </c>
      <c r="L118">
        <f t="shared" si="59"/>
        <v>44</v>
      </c>
      <c r="M118">
        <f t="shared" si="54"/>
        <v>18</v>
      </c>
      <c r="N118">
        <f t="shared" si="55"/>
        <v>0</v>
      </c>
      <c r="O118">
        <f t="shared" si="56"/>
        <v>19</v>
      </c>
      <c r="P118">
        <f t="shared" si="57"/>
        <v>20</v>
      </c>
      <c r="Q118">
        <f t="shared" si="60"/>
        <v>1080</v>
      </c>
      <c r="R118">
        <f t="shared" si="61"/>
        <v>1160</v>
      </c>
      <c r="S118">
        <f t="shared" si="62"/>
        <v>0</v>
      </c>
      <c r="T118">
        <f t="shared" si="63"/>
        <v>6</v>
      </c>
      <c r="U118">
        <f t="shared" si="64"/>
        <v>3</v>
      </c>
      <c r="V118">
        <f t="shared" si="65"/>
        <v>0</v>
      </c>
      <c r="X118" t="s">
        <v>83</v>
      </c>
      <c r="Y118">
        <f t="shared" si="58"/>
        <v>60</v>
      </c>
      <c r="Z118">
        <f t="shared" si="66"/>
        <v>4.1000000000000014</v>
      </c>
    </row>
    <row r="119" spans="1:26">
      <c r="A119" t="s">
        <v>96</v>
      </c>
      <c r="B119" t="s">
        <v>97</v>
      </c>
      <c r="C119" t="s">
        <v>98</v>
      </c>
      <c r="D119" t="s">
        <v>42</v>
      </c>
      <c r="E119" t="s">
        <v>43</v>
      </c>
      <c r="F119">
        <v>1</v>
      </c>
      <c r="I119">
        <v>11</v>
      </c>
      <c r="J119" t="s">
        <v>79</v>
      </c>
      <c r="K119" t="s">
        <v>80</v>
      </c>
      <c r="L119">
        <f t="shared" si="59"/>
        <v>20</v>
      </c>
      <c r="M119">
        <f t="shared" si="54"/>
        <v>21</v>
      </c>
      <c r="N119">
        <f t="shared" si="55"/>
        <v>45</v>
      </c>
      <c r="O119">
        <f t="shared" si="56"/>
        <v>22</v>
      </c>
      <c r="P119">
        <f t="shared" si="57"/>
        <v>15</v>
      </c>
      <c r="Q119">
        <f t="shared" si="60"/>
        <v>1305</v>
      </c>
      <c r="R119">
        <f t="shared" si="61"/>
        <v>1335</v>
      </c>
      <c r="S119">
        <f t="shared" si="62"/>
        <v>145</v>
      </c>
      <c r="T119">
        <f t="shared" si="63"/>
        <v>3</v>
      </c>
      <c r="U119">
        <f t="shared" si="64"/>
        <v>3</v>
      </c>
      <c r="V119">
        <f t="shared" si="65"/>
        <v>0</v>
      </c>
      <c r="X119" t="s">
        <v>77</v>
      </c>
      <c r="Y119">
        <f t="shared" si="58"/>
        <v>58</v>
      </c>
      <c r="Z119">
        <f t="shared" si="66"/>
        <v>2.1000000000000014</v>
      </c>
    </row>
    <row r="120" spans="1:26">
      <c r="A120" t="s">
        <v>48</v>
      </c>
      <c r="B120" t="s">
        <v>49</v>
      </c>
      <c r="C120" t="s">
        <v>42</v>
      </c>
      <c r="D120" t="s">
        <v>43</v>
      </c>
      <c r="E120">
        <v>2</v>
      </c>
      <c r="I120">
        <v>8</v>
      </c>
      <c r="J120" t="s">
        <v>83</v>
      </c>
      <c r="K120" t="s">
        <v>74</v>
      </c>
      <c r="L120">
        <f t="shared" si="59"/>
        <v>60</v>
      </c>
      <c r="M120">
        <f t="shared" si="54"/>
        <v>19</v>
      </c>
      <c r="N120">
        <f t="shared" si="55"/>
        <v>50</v>
      </c>
      <c r="O120">
        <f t="shared" si="56"/>
        <v>21</v>
      </c>
      <c r="P120">
        <f t="shared" si="57"/>
        <v>45</v>
      </c>
      <c r="Q120">
        <f t="shared" si="60"/>
        <v>1190</v>
      </c>
      <c r="R120">
        <f t="shared" si="61"/>
        <v>1305</v>
      </c>
      <c r="S120">
        <f t="shared" si="62"/>
        <v>0</v>
      </c>
      <c r="T120">
        <f t="shared" si="63"/>
        <v>5</v>
      </c>
      <c r="U120">
        <f t="shared" si="64"/>
        <v>2</v>
      </c>
      <c r="V120">
        <f t="shared" si="65"/>
        <v>0</v>
      </c>
      <c r="X120" t="s">
        <v>81</v>
      </c>
      <c r="Y120">
        <f t="shared" si="58"/>
        <v>55</v>
      </c>
      <c r="Z120">
        <f t="shared" si="66"/>
        <v>0.89999999999999858</v>
      </c>
    </row>
    <row r="121" spans="1:26">
      <c r="I121">
        <v>6</v>
      </c>
      <c r="J121" t="s">
        <v>77</v>
      </c>
      <c r="K121" t="s">
        <v>74</v>
      </c>
      <c r="L121">
        <f t="shared" si="59"/>
        <v>20</v>
      </c>
      <c r="M121">
        <f t="shared" si="54"/>
        <v>18</v>
      </c>
      <c r="N121">
        <f t="shared" si="55"/>
        <v>15</v>
      </c>
      <c r="O121">
        <f t="shared" si="56"/>
        <v>19</v>
      </c>
      <c r="P121">
        <f t="shared" si="57"/>
        <v>15</v>
      </c>
      <c r="Q121">
        <f t="shared" si="60"/>
        <v>1095</v>
      </c>
      <c r="R121">
        <f t="shared" si="61"/>
        <v>1155</v>
      </c>
      <c r="S121">
        <f t="shared" si="62"/>
        <v>0</v>
      </c>
      <c r="T121">
        <f t="shared" si="63"/>
        <v>2</v>
      </c>
      <c r="U121">
        <f t="shared" si="64"/>
        <v>6</v>
      </c>
      <c r="V121">
        <f t="shared" si="65"/>
        <v>0</v>
      </c>
      <c r="Y121" t="s">
        <v>128</v>
      </c>
      <c r="Z121">
        <f>AVERAGE(Z111:Z120)</f>
        <v>12.52</v>
      </c>
    </row>
    <row r="122" spans="1:26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I122">
        <v>10</v>
      </c>
      <c r="J122" t="s">
        <v>77</v>
      </c>
      <c r="K122" t="s">
        <v>80</v>
      </c>
      <c r="L122">
        <f t="shared" si="59"/>
        <v>38</v>
      </c>
      <c r="M122">
        <f t="shared" si="54"/>
        <v>20</v>
      </c>
      <c r="N122">
        <f t="shared" si="55"/>
        <v>50</v>
      </c>
      <c r="O122">
        <f t="shared" si="56"/>
        <v>21</v>
      </c>
      <c r="P122">
        <f t="shared" si="57"/>
        <v>40</v>
      </c>
      <c r="Q122">
        <f t="shared" si="60"/>
        <v>1250</v>
      </c>
      <c r="R122">
        <f t="shared" si="61"/>
        <v>1300</v>
      </c>
      <c r="S122">
        <f t="shared" si="62"/>
        <v>95</v>
      </c>
      <c r="T122">
        <f t="shared" si="63"/>
        <v>3</v>
      </c>
      <c r="U122">
        <f t="shared" si="64"/>
        <v>7</v>
      </c>
      <c r="V122">
        <f t="shared" si="65"/>
        <v>30</v>
      </c>
    </row>
    <row r="123" spans="1:26">
      <c r="B123" t="s">
        <v>55</v>
      </c>
      <c r="C123" t="s">
        <v>56</v>
      </c>
      <c r="D123" t="s">
        <v>57</v>
      </c>
      <c r="E123">
        <v>0.48</v>
      </c>
      <c r="F123" t="s">
        <v>58</v>
      </c>
      <c r="G123" t="s">
        <v>113</v>
      </c>
      <c r="H123" t="s">
        <v>60</v>
      </c>
      <c r="I123">
        <v>3</v>
      </c>
      <c r="J123" t="s">
        <v>81</v>
      </c>
      <c r="K123" t="s">
        <v>74</v>
      </c>
      <c r="L123">
        <f t="shared" si="59"/>
        <v>27</v>
      </c>
      <c r="M123">
        <f t="shared" si="54"/>
        <v>17</v>
      </c>
      <c r="N123">
        <f t="shared" si="55"/>
        <v>45</v>
      </c>
      <c r="O123">
        <f t="shared" si="56"/>
        <v>19</v>
      </c>
      <c r="P123">
        <f t="shared" si="57"/>
        <v>5</v>
      </c>
      <c r="Q123">
        <f t="shared" si="60"/>
        <v>1065</v>
      </c>
      <c r="R123">
        <f t="shared" si="61"/>
        <v>1145</v>
      </c>
      <c r="S123">
        <f t="shared" si="62"/>
        <v>0</v>
      </c>
      <c r="T123">
        <f t="shared" si="63"/>
        <v>7</v>
      </c>
      <c r="U123">
        <f t="shared" si="64"/>
        <v>1</v>
      </c>
      <c r="V123">
        <f t="shared" si="65"/>
        <v>0</v>
      </c>
    </row>
    <row r="124" spans="1:26">
      <c r="A124" t="s">
        <v>61</v>
      </c>
      <c r="B124" t="s">
        <v>62</v>
      </c>
      <c r="C124">
        <v>4</v>
      </c>
      <c r="D124" t="s">
        <v>63</v>
      </c>
      <c r="I124">
        <v>13</v>
      </c>
      <c r="J124" t="s">
        <v>81</v>
      </c>
      <c r="K124" t="s">
        <v>80</v>
      </c>
      <c r="L124">
        <f t="shared" si="59"/>
        <v>28</v>
      </c>
      <c r="M124">
        <f t="shared" si="54"/>
        <v>23</v>
      </c>
      <c r="N124">
        <f t="shared" si="55"/>
        <v>0</v>
      </c>
      <c r="O124">
        <f t="shared" si="56"/>
        <v>23</v>
      </c>
      <c r="P124">
        <f t="shared" si="57"/>
        <v>40</v>
      </c>
      <c r="Q124">
        <f t="shared" si="60"/>
        <v>1380</v>
      </c>
      <c r="R124">
        <f t="shared" si="61"/>
        <v>1420</v>
      </c>
      <c r="S124">
        <f t="shared" si="62"/>
        <v>235</v>
      </c>
      <c r="T124">
        <f t="shared" si="63"/>
        <v>4</v>
      </c>
      <c r="U124">
        <f t="shared" si="64"/>
        <v>5</v>
      </c>
      <c r="V124">
        <f t="shared" si="65"/>
        <v>29</v>
      </c>
    </row>
    <row r="125" spans="1:26">
      <c r="B125" t="s">
        <v>55</v>
      </c>
      <c r="C125" t="s">
        <v>56</v>
      </c>
      <c r="D125" t="s">
        <v>57</v>
      </c>
      <c r="E125">
        <v>21.59</v>
      </c>
      <c r="F125" t="s">
        <v>58</v>
      </c>
      <c r="G125" t="s">
        <v>114</v>
      </c>
      <c r="H125" t="s">
        <v>60</v>
      </c>
      <c r="S125">
        <f>SUM(S111:S124)</f>
        <v>515</v>
      </c>
      <c r="V125">
        <f>SUM(V111:V124)</f>
        <v>59</v>
      </c>
    </row>
    <row r="126" spans="1:26">
      <c r="B126" t="s">
        <v>65</v>
      </c>
      <c r="C126" t="s">
        <v>56</v>
      </c>
      <c r="D126" t="s">
        <v>66</v>
      </c>
      <c r="E126" t="s">
        <v>57</v>
      </c>
      <c r="F126">
        <v>2.4900000000000002</v>
      </c>
      <c r="G126" t="s">
        <v>58</v>
      </c>
    </row>
    <row r="127" spans="1:26">
      <c r="B127" t="s">
        <v>67</v>
      </c>
      <c r="C127" t="s">
        <v>56</v>
      </c>
      <c r="D127" t="s">
        <v>66</v>
      </c>
      <c r="E127" t="s">
        <v>57</v>
      </c>
      <c r="F127">
        <v>0.03</v>
      </c>
      <c r="G127" t="s">
        <v>58</v>
      </c>
    </row>
    <row r="128" spans="1:26">
      <c r="B128" t="s">
        <v>68</v>
      </c>
    </row>
    <row r="129" spans="1:28">
      <c r="A129" t="s">
        <v>69</v>
      </c>
      <c r="B129" t="s">
        <v>70</v>
      </c>
      <c r="C129" t="s">
        <v>57</v>
      </c>
      <c r="D129">
        <v>22.06</v>
      </c>
      <c r="E129" t="s">
        <v>58</v>
      </c>
      <c r="F129" t="s">
        <v>115</v>
      </c>
      <c r="G129" t="s">
        <v>60</v>
      </c>
    </row>
    <row r="131" spans="1:28">
      <c r="A131" t="s">
        <v>116</v>
      </c>
      <c r="I131" t="s">
        <v>87</v>
      </c>
      <c r="J131" t="s">
        <v>86</v>
      </c>
      <c r="K131" t="s">
        <v>85</v>
      </c>
      <c r="L131" t="s">
        <v>126</v>
      </c>
      <c r="M131" t="s">
        <v>24</v>
      </c>
      <c r="O131" t="s">
        <v>25</v>
      </c>
      <c r="Q131" t="s">
        <v>102</v>
      </c>
      <c r="R131" t="s">
        <v>103</v>
      </c>
      <c r="S131" t="s">
        <v>104</v>
      </c>
      <c r="T131" t="s">
        <v>29</v>
      </c>
      <c r="U131" t="s">
        <v>30</v>
      </c>
      <c r="V131" t="s">
        <v>105</v>
      </c>
      <c r="X131" t="s">
        <v>86</v>
      </c>
      <c r="Y131" t="s">
        <v>125</v>
      </c>
    </row>
    <row r="132" spans="1:28">
      <c r="A132" t="s">
        <v>32</v>
      </c>
      <c r="C132" t="s">
        <v>112</v>
      </c>
      <c r="I132">
        <v>11</v>
      </c>
      <c r="J132" t="s">
        <v>84</v>
      </c>
      <c r="K132" t="s">
        <v>74</v>
      </c>
      <c r="L132">
        <f>VLOOKUP($I132,$A$2:$J$16,6,FALSE)</f>
        <v>20</v>
      </c>
      <c r="M132">
        <f t="shared" ref="M132:M145" si="67">VLOOKUP($I132,$A$3:$B$16,2,FALSE)</f>
        <v>21</v>
      </c>
      <c r="N132">
        <f t="shared" ref="N132:N145" si="68">VLOOKUP($I132,$A$3:$C$16,3,FALSE)</f>
        <v>45</v>
      </c>
      <c r="O132">
        <f t="shared" ref="O132:O145" si="69">VLOOKUP($I132,$A$3:$D$16,4,FALSE)</f>
        <v>22</v>
      </c>
      <c r="P132">
        <f t="shared" ref="P132:P145" si="70">VLOOKUP($I132,$A$3:$E$16,5,FALSE)</f>
        <v>15</v>
      </c>
      <c r="Q132">
        <f>M132*60+N132</f>
        <v>1305</v>
      </c>
      <c r="R132">
        <f>O132*60+P132</f>
        <v>1335</v>
      </c>
      <c r="T132">
        <f>VLOOKUP($I132,$A$2:$J$16,9,FALSE)</f>
        <v>3</v>
      </c>
      <c r="U132">
        <f>VLOOKUP($I132,$A$2:$J$16,10,FALSE)</f>
        <v>3</v>
      </c>
      <c r="V132">
        <v>0</v>
      </c>
      <c r="X132" t="s">
        <v>84</v>
      </c>
      <c r="Y132">
        <f t="shared" ref="Y132:Y141" si="71">SUMIF(J132:J145,X132,L132:L145)</f>
        <v>20</v>
      </c>
      <c r="Z132">
        <f>ABS(Y132-$AB$25)</f>
        <v>35.9</v>
      </c>
      <c r="AA132" t="s">
        <v>127</v>
      </c>
      <c r="AB132">
        <f>SUM($F$3:$F$16)/10</f>
        <v>55.9</v>
      </c>
    </row>
    <row r="133" spans="1:28">
      <c r="A133" t="s">
        <v>33</v>
      </c>
      <c r="B133" t="s">
        <v>34</v>
      </c>
      <c r="C133">
        <v>377.19999999999902</v>
      </c>
      <c r="I133">
        <v>3</v>
      </c>
      <c r="J133" t="s">
        <v>75</v>
      </c>
      <c r="K133" t="s">
        <v>74</v>
      </c>
      <c r="L133">
        <f t="shared" ref="L133:L145" si="72">VLOOKUP($I133,$A$2:$J$16,6,FALSE)</f>
        <v>27</v>
      </c>
      <c r="M133">
        <f t="shared" si="67"/>
        <v>17</v>
      </c>
      <c r="N133">
        <f t="shared" si="68"/>
        <v>45</v>
      </c>
      <c r="O133">
        <f t="shared" si="69"/>
        <v>19</v>
      </c>
      <c r="P133">
        <f t="shared" si="70"/>
        <v>5</v>
      </c>
      <c r="Q133">
        <f t="shared" ref="Q133:Q145" si="73">M133*60+N133</f>
        <v>1065</v>
      </c>
      <c r="R133">
        <f t="shared" ref="R133:R145" si="74">O133*60+P133</f>
        <v>1145</v>
      </c>
      <c r="S133">
        <f t="shared" ref="S133:S145" si="75">IF(J133=J132,Q133-R132,0)</f>
        <v>0</v>
      </c>
      <c r="T133">
        <f t="shared" ref="T133:T145" si="76">VLOOKUP($I133,$A$2:$J$16,9,FALSE)</f>
        <v>7</v>
      </c>
      <c r="U133">
        <f t="shared" ref="U133:U145" si="77">VLOOKUP($I133,$A$2:$J$16,10,FALSE)</f>
        <v>1</v>
      </c>
      <c r="V133">
        <f t="shared" ref="V133:V145" si="78">IF(J133=J132,INDEX($L$1:$S$8,T133+1,U132+1),0)</f>
        <v>0</v>
      </c>
      <c r="X133" t="s">
        <v>75</v>
      </c>
      <c r="Y133">
        <f t="shared" si="71"/>
        <v>82</v>
      </c>
      <c r="Z133">
        <f t="shared" ref="Z133:Z141" si="79">ABS(Y133-$AB$25)</f>
        <v>26.1</v>
      </c>
    </row>
    <row r="134" spans="1:28">
      <c r="A134" t="s">
        <v>35</v>
      </c>
      <c r="B134" t="s">
        <v>36</v>
      </c>
      <c r="C134" t="s">
        <v>37</v>
      </c>
      <c r="D134" t="s">
        <v>38</v>
      </c>
      <c r="E134" t="s">
        <v>39</v>
      </c>
      <c r="F134">
        <v>-102</v>
      </c>
      <c r="I134">
        <v>7</v>
      </c>
      <c r="J134" t="s">
        <v>75</v>
      </c>
      <c r="K134" t="s">
        <v>80</v>
      </c>
      <c r="L134">
        <f t="shared" si="72"/>
        <v>55</v>
      </c>
      <c r="M134">
        <f t="shared" si="67"/>
        <v>19</v>
      </c>
      <c r="N134">
        <f t="shared" si="68"/>
        <v>50</v>
      </c>
      <c r="O134">
        <f t="shared" si="69"/>
        <v>21</v>
      </c>
      <c r="P134">
        <f t="shared" si="70"/>
        <v>45</v>
      </c>
      <c r="Q134">
        <f t="shared" si="73"/>
        <v>1190</v>
      </c>
      <c r="R134">
        <f t="shared" si="74"/>
        <v>1305</v>
      </c>
      <c r="S134">
        <f t="shared" si="75"/>
        <v>45</v>
      </c>
      <c r="T134">
        <f t="shared" si="76"/>
        <v>5</v>
      </c>
      <c r="U134">
        <f t="shared" si="77"/>
        <v>2</v>
      </c>
      <c r="V134">
        <f t="shared" si="78"/>
        <v>23</v>
      </c>
      <c r="X134" t="s">
        <v>78</v>
      </c>
      <c r="Y134">
        <f t="shared" si="71"/>
        <v>80</v>
      </c>
      <c r="Z134">
        <f t="shared" si="79"/>
        <v>24.1</v>
      </c>
    </row>
    <row r="135" spans="1:28">
      <c r="A135" t="s">
        <v>72</v>
      </c>
      <c r="B135" t="s">
        <v>76</v>
      </c>
      <c r="C135" t="s">
        <v>74</v>
      </c>
      <c r="D135">
        <v>1</v>
      </c>
      <c r="I135">
        <v>5</v>
      </c>
      <c r="J135" t="s">
        <v>78</v>
      </c>
      <c r="K135" t="s">
        <v>74</v>
      </c>
      <c r="L135">
        <f t="shared" si="72"/>
        <v>20</v>
      </c>
      <c r="M135">
        <f t="shared" si="67"/>
        <v>18</v>
      </c>
      <c r="N135">
        <f t="shared" si="68"/>
        <v>15</v>
      </c>
      <c r="O135">
        <f t="shared" si="69"/>
        <v>19</v>
      </c>
      <c r="P135">
        <f t="shared" si="70"/>
        <v>10</v>
      </c>
      <c r="Q135">
        <f t="shared" si="73"/>
        <v>1095</v>
      </c>
      <c r="R135">
        <f t="shared" si="74"/>
        <v>1150</v>
      </c>
      <c r="S135">
        <f t="shared" si="75"/>
        <v>0</v>
      </c>
      <c r="T135">
        <f t="shared" si="76"/>
        <v>5</v>
      </c>
      <c r="U135">
        <f t="shared" si="77"/>
        <v>5</v>
      </c>
      <c r="V135">
        <f t="shared" si="78"/>
        <v>0</v>
      </c>
      <c r="X135" t="s">
        <v>76</v>
      </c>
      <c r="Y135">
        <f t="shared" si="71"/>
        <v>33</v>
      </c>
      <c r="Z135">
        <f t="shared" si="79"/>
        <v>22.9</v>
      </c>
    </row>
    <row r="136" spans="1:28">
      <c r="I136">
        <v>8</v>
      </c>
      <c r="J136" t="s">
        <v>78</v>
      </c>
      <c r="K136" t="s">
        <v>80</v>
      </c>
      <c r="L136">
        <f t="shared" si="72"/>
        <v>60</v>
      </c>
      <c r="M136">
        <f t="shared" si="67"/>
        <v>19</v>
      </c>
      <c r="N136">
        <f t="shared" si="68"/>
        <v>50</v>
      </c>
      <c r="O136">
        <f t="shared" si="69"/>
        <v>21</v>
      </c>
      <c r="P136">
        <f t="shared" si="70"/>
        <v>45</v>
      </c>
      <c r="Q136">
        <f t="shared" si="73"/>
        <v>1190</v>
      </c>
      <c r="R136">
        <f t="shared" si="74"/>
        <v>1305</v>
      </c>
      <c r="S136">
        <f t="shared" si="75"/>
        <v>40</v>
      </c>
      <c r="T136">
        <f t="shared" si="76"/>
        <v>5</v>
      </c>
      <c r="U136">
        <f t="shared" si="77"/>
        <v>2</v>
      </c>
      <c r="V136">
        <f t="shared" si="78"/>
        <v>0</v>
      </c>
      <c r="X136" t="s">
        <v>82</v>
      </c>
      <c r="Y136">
        <f t="shared" si="71"/>
        <v>76</v>
      </c>
      <c r="Z136">
        <f t="shared" si="79"/>
        <v>20.100000000000001</v>
      </c>
    </row>
    <row r="137" spans="1:28">
      <c r="A137" t="s">
        <v>117</v>
      </c>
      <c r="B137" t="s">
        <v>42</v>
      </c>
      <c r="C137" t="s">
        <v>43</v>
      </c>
      <c r="D137">
        <v>1</v>
      </c>
      <c r="I137">
        <v>0</v>
      </c>
      <c r="J137" t="s">
        <v>76</v>
      </c>
      <c r="K137" t="s">
        <v>74</v>
      </c>
      <c r="L137">
        <f t="shared" si="72"/>
        <v>33</v>
      </c>
      <c r="M137">
        <f t="shared" si="67"/>
        <v>17</v>
      </c>
      <c r="N137">
        <f t="shared" si="68"/>
        <v>0</v>
      </c>
      <c r="O137">
        <f t="shared" si="69"/>
        <v>18</v>
      </c>
      <c r="P137">
        <f t="shared" si="70"/>
        <v>5</v>
      </c>
      <c r="Q137">
        <f t="shared" si="73"/>
        <v>1020</v>
      </c>
      <c r="R137">
        <f t="shared" si="74"/>
        <v>1085</v>
      </c>
      <c r="S137">
        <f t="shared" si="75"/>
        <v>0</v>
      </c>
      <c r="T137">
        <f t="shared" si="76"/>
        <v>4</v>
      </c>
      <c r="U137">
        <f t="shared" si="77"/>
        <v>6</v>
      </c>
      <c r="V137">
        <f t="shared" si="78"/>
        <v>0</v>
      </c>
      <c r="X137" t="s">
        <v>73</v>
      </c>
      <c r="Y137">
        <f t="shared" si="71"/>
        <v>40</v>
      </c>
      <c r="Z137">
        <f t="shared" si="79"/>
        <v>15.899999999999999</v>
      </c>
    </row>
    <row r="138" spans="1:28">
      <c r="A138" t="s">
        <v>40</v>
      </c>
      <c r="B138" t="s">
        <v>41</v>
      </c>
      <c r="C138" t="s">
        <v>42</v>
      </c>
      <c r="D138" t="s">
        <v>43</v>
      </c>
      <c r="E138">
        <v>11</v>
      </c>
      <c r="I138">
        <v>12</v>
      </c>
      <c r="J138" t="s">
        <v>82</v>
      </c>
      <c r="K138" t="s">
        <v>74</v>
      </c>
      <c r="L138">
        <f t="shared" si="72"/>
        <v>76</v>
      </c>
      <c r="M138">
        <f t="shared" si="67"/>
        <v>22</v>
      </c>
      <c r="N138">
        <f t="shared" si="68"/>
        <v>0</v>
      </c>
      <c r="O138">
        <f t="shared" si="69"/>
        <v>23</v>
      </c>
      <c r="P138">
        <f t="shared" si="70"/>
        <v>25</v>
      </c>
      <c r="Q138">
        <f t="shared" si="73"/>
        <v>1320</v>
      </c>
      <c r="R138">
        <f t="shared" si="74"/>
        <v>1405</v>
      </c>
      <c r="S138">
        <f t="shared" si="75"/>
        <v>0</v>
      </c>
      <c r="T138">
        <f t="shared" si="76"/>
        <v>7</v>
      </c>
      <c r="U138">
        <f t="shared" si="77"/>
        <v>1</v>
      </c>
      <c r="V138">
        <f t="shared" si="78"/>
        <v>0</v>
      </c>
      <c r="X138" t="s">
        <v>79</v>
      </c>
      <c r="Y138">
        <f t="shared" si="71"/>
        <v>44</v>
      </c>
      <c r="Z138">
        <f t="shared" si="79"/>
        <v>11.899999999999999</v>
      </c>
    </row>
    <row r="139" spans="1:28">
      <c r="A139" t="s">
        <v>44</v>
      </c>
      <c r="B139" t="s">
        <v>42</v>
      </c>
      <c r="C139" t="s">
        <v>43</v>
      </c>
      <c r="D139">
        <v>5</v>
      </c>
      <c r="I139">
        <v>1</v>
      </c>
      <c r="J139" t="s">
        <v>73</v>
      </c>
      <c r="K139" t="s">
        <v>74</v>
      </c>
      <c r="L139">
        <f t="shared" si="72"/>
        <v>40</v>
      </c>
      <c r="M139">
        <f t="shared" si="67"/>
        <v>17</v>
      </c>
      <c r="N139">
        <f t="shared" si="68"/>
        <v>0</v>
      </c>
      <c r="O139">
        <f t="shared" si="69"/>
        <v>18</v>
      </c>
      <c r="P139">
        <f t="shared" si="70"/>
        <v>15</v>
      </c>
      <c r="Q139">
        <f t="shared" si="73"/>
        <v>1020</v>
      </c>
      <c r="R139">
        <f t="shared" si="74"/>
        <v>1095</v>
      </c>
      <c r="S139">
        <f t="shared" si="75"/>
        <v>0</v>
      </c>
      <c r="T139">
        <f t="shared" si="76"/>
        <v>4</v>
      </c>
      <c r="U139">
        <f t="shared" si="77"/>
        <v>6</v>
      </c>
      <c r="V139">
        <f t="shared" si="78"/>
        <v>0</v>
      </c>
      <c r="X139" t="s">
        <v>83</v>
      </c>
      <c r="Y139">
        <f t="shared" si="71"/>
        <v>65</v>
      </c>
      <c r="Z139">
        <f t="shared" si="79"/>
        <v>9.1000000000000014</v>
      </c>
    </row>
    <row r="140" spans="1:28">
      <c r="A140" t="s">
        <v>45</v>
      </c>
      <c r="B140" t="s">
        <v>37</v>
      </c>
      <c r="C140" t="s">
        <v>46</v>
      </c>
      <c r="D140" t="s">
        <v>42</v>
      </c>
      <c r="E140" t="s">
        <v>43</v>
      </c>
      <c r="F140">
        <v>29</v>
      </c>
      <c r="I140">
        <v>4</v>
      </c>
      <c r="J140" t="s">
        <v>79</v>
      </c>
      <c r="K140" t="s">
        <v>74</v>
      </c>
      <c r="L140">
        <f t="shared" si="72"/>
        <v>44</v>
      </c>
      <c r="M140">
        <f t="shared" si="67"/>
        <v>18</v>
      </c>
      <c r="N140">
        <f t="shared" si="68"/>
        <v>0</v>
      </c>
      <c r="O140">
        <f t="shared" si="69"/>
        <v>19</v>
      </c>
      <c r="P140">
        <f t="shared" si="70"/>
        <v>20</v>
      </c>
      <c r="Q140">
        <f t="shared" si="73"/>
        <v>1080</v>
      </c>
      <c r="R140">
        <f t="shared" si="74"/>
        <v>1160</v>
      </c>
      <c r="S140">
        <f t="shared" si="75"/>
        <v>0</v>
      </c>
      <c r="T140">
        <f t="shared" si="76"/>
        <v>6</v>
      </c>
      <c r="U140">
        <f t="shared" si="77"/>
        <v>3</v>
      </c>
      <c r="V140">
        <f t="shared" si="78"/>
        <v>0</v>
      </c>
      <c r="X140" t="s">
        <v>77</v>
      </c>
      <c r="Y140">
        <f t="shared" si="71"/>
        <v>61</v>
      </c>
      <c r="Z140">
        <f t="shared" si="79"/>
        <v>5.1000000000000014</v>
      </c>
    </row>
    <row r="141" spans="1:28">
      <c r="A141" t="s">
        <v>47</v>
      </c>
      <c r="B141" t="s">
        <v>42</v>
      </c>
      <c r="C141" t="s">
        <v>43</v>
      </c>
      <c r="D141">
        <v>27</v>
      </c>
      <c r="I141">
        <v>2</v>
      </c>
      <c r="J141" t="s">
        <v>83</v>
      </c>
      <c r="K141" t="s">
        <v>74</v>
      </c>
      <c r="L141">
        <f t="shared" si="72"/>
        <v>65</v>
      </c>
      <c r="M141">
        <f t="shared" si="67"/>
        <v>17</v>
      </c>
      <c r="N141">
        <f t="shared" si="68"/>
        <v>15</v>
      </c>
      <c r="O141">
        <f t="shared" si="69"/>
        <v>18</v>
      </c>
      <c r="P141">
        <f t="shared" si="70"/>
        <v>45</v>
      </c>
      <c r="Q141">
        <f t="shared" si="73"/>
        <v>1035</v>
      </c>
      <c r="R141">
        <f t="shared" si="74"/>
        <v>1125</v>
      </c>
      <c r="S141">
        <f t="shared" si="75"/>
        <v>0</v>
      </c>
      <c r="T141">
        <f t="shared" si="76"/>
        <v>7</v>
      </c>
      <c r="U141">
        <f t="shared" si="77"/>
        <v>6</v>
      </c>
      <c r="V141">
        <f t="shared" si="78"/>
        <v>0</v>
      </c>
      <c r="X141" t="s">
        <v>81</v>
      </c>
      <c r="Y141">
        <f t="shared" si="71"/>
        <v>58</v>
      </c>
      <c r="Z141">
        <f t="shared" si="79"/>
        <v>2.1000000000000014</v>
      </c>
    </row>
    <row r="142" spans="1:28">
      <c r="A142" t="s">
        <v>96</v>
      </c>
      <c r="B142" t="s">
        <v>97</v>
      </c>
      <c r="C142" t="s">
        <v>98</v>
      </c>
      <c r="D142" t="s">
        <v>42</v>
      </c>
      <c r="E142" t="s">
        <v>43</v>
      </c>
      <c r="F142">
        <v>1</v>
      </c>
      <c r="I142">
        <v>9</v>
      </c>
      <c r="J142" t="s">
        <v>77</v>
      </c>
      <c r="K142" t="s">
        <v>74</v>
      </c>
      <c r="L142">
        <f t="shared" si="72"/>
        <v>33</v>
      </c>
      <c r="M142">
        <f t="shared" si="67"/>
        <v>20</v>
      </c>
      <c r="N142">
        <f t="shared" si="68"/>
        <v>35</v>
      </c>
      <c r="O142">
        <f t="shared" si="69"/>
        <v>21</v>
      </c>
      <c r="P142">
        <f t="shared" si="70"/>
        <v>45</v>
      </c>
      <c r="Q142">
        <f t="shared" si="73"/>
        <v>1235</v>
      </c>
      <c r="R142">
        <f t="shared" si="74"/>
        <v>1305</v>
      </c>
      <c r="S142">
        <f t="shared" si="75"/>
        <v>0</v>
      </c>
      <c r="T142">
        <f t="shared" si="76"/>
        <v>7</v>
      </c>
      <c r="U142">
        <f t="shared" si="77"/>
        <v>2</v>
      </c>
      <c r="V142">
        <f t="shared" si="78"/>
        <v>0</v>
      </c>
      <c r="Y142" t="s">
        <v>128</v>
      </c>
      <c r="Z142">
        <f>AVERAGE(Z132:Z141)</f>
        <v>17.32</v>
      </c>
    </row>
    <row r="143" spans="1:28">
      <c r="A143" t="s">
        <v>48</v>
      </c>
      <c r="B143" t="s">
        <v>49</v>
      </c>
      <c r="C143" t="s">
        <v>42</v>
      </c>
      <c r="D143" t="s">
        <v>43</v>
      </c>
      <c r="E143">
        <v>1</v>
      </c>
      <c r="I143">
        <v>13</v>
      </c>
      <c r="J143" t="s">
        <v>77</v>
      </c>
      <c r="K143" t="s">
        <v>80</v>
      </c>
      <c r="L143">
        <f t="shared" si="72"/>
        <v>28</v>
      </c>
      <c r="M143">
        <f t="shared" si="67"/>
        <v>23</v>
      </c>
      <c r="N143">
        <f t="shared" si="68"/>
        <v>0</v>
      </c>
      <c r="O143">
        <f t="shared" si="69"/>
        <v>23</v>
      </c>
      <c r="P143">
        <f t="shared" si="70"/>
        <v>40</v>
      </c>
      <c r="Q143">
        <f t="shared" si="73"/>
        <v>1380</v>
      </c>
      <c r="R143">
        <f t="shared" si="74"/>
        <v>1420</v>
      </c>
      <c r="S143">
        <f t="shared" si="75"/>
        <v>75</v>
      </c>
      <c r="T143">
        <f t="shared" si="76"/>
        <v>4</v>
      </c>
      <c r="U143">
        <f t="shared" si="77"/>
        <v>5</v>
      </c>
      <c r="V143">
        <f t="shared" si="78"/>
        <v>57</v>
      </c>
    </row>
    <row r="144" spans="1:28">
      <c r="I144">
        <v>6</v>
      </c>
      <c r="J144" t="s">
        <v>81</v>
      </c>
      <c r="K144" t="s">
        <v>74</v>
      </c>
      <c r="L144">
        <f t="shared" si="72"/>
        <v>20</v>
      </c>
      <c r="M144">
        <f t="shared" si="67"/>
        <v>18</v>
      </c>
      <c r="N144">
        <f t="shared" si="68"/>
        <v>15</v>
      </c>
      <c r="O144">
        <f t="shared" si="69"/>
        <v>19</v>
      </c>
      <c r="P144">
        <f t="shared" si="70"/>
        <v>15</v>
      </c>
      <c r="Q144">
        <f t="shared" si="73"/>
        <v>1095</v>
      </c>
      <c r="R144">
        <f t="shared" si="74"/>
        <v>1155</v>
      </c>
      <c r="S144">
        <f t="shared" si="75"/>
        <v>0</v>
      </c>
      <c r="T144">
        <f t="shared" si="76"/>
        <v>2</v>
      </c>
      <c r="U144">
        <f t="shared" si="77"/>
        <v>6</v>
      </c>
      <c r="V144">
        <f t="shared" si="78"/>
        <v>0</v>
      </c>
    </row>
    <row r="145" spans="1:28">
      <c r="A145" t="s">
        <v>50</v>
      </c>
      <c r="B145" t="s">
        <v>51</v>
      </c>
      <c r="C145" t="s">
        <v>52</v>
      </c>
      <c r="D145" t="s">
        <v>53</v>
      </c>
      <c r="E145" t="s">
        <v>54</v>
      </c>
      <c r="I145">
        <v>10</v>
      </c>
      <c r="J145" t="s">
        <v>81</v>
      </c>
      <c r="K145" t="s">
        <v>80</v>
      </c>
      <c r="L145">
        <f t="shared" si="72"/>
        <v>38</v>
      </c>
      <c r="M145">
        <f t="shared" si="67"/>
        <v>20</v>
      </c>
      <c r="N145">
        <f t="shared" si="68"/>
        <v>50</v>
      </c>
      <c r="O145">
        <f t="shared" si="69"/>
        <v>21</v>
      </c>
      <c r="P145">
        <f t="shared" si="70"/>
        <v>40</v>
      </c>
      <c r="Q145">
        <f t="shared" si="73"/>
        <v>1250</v>
      </c>
      <c r="R145">
        <f t="shared" si="74"/>
        <v>1300</v>
      </c>
      <c r="S145">
        <f t="shared" si="75"/>
        <v>95</v>
      </c>
      <c r="T145">
        <f t="shared" si="76"/>
        <v>3</v>
      </c>
      <c r="U145">
        <f t="shared" si="77"/>
        <v>7</v>
      </c>
      <c r="V145">
        <f t="shared" si="78"/>
        <v>30</v>
      </c>
    </row>
    <row r="146" spans="1:28">
      <c r="B146" t="s">
        <v>55</v>
      </c>
      <c r="C146" t="s">
        <v>56</v>
      </c>
      <c r="D146" t="s">
        <v>57</v>
      </c>
      <c r="E146">
        <v>0.52</v>
      </c>
      <c r="F146" t="s">
        <v>58</v>
      </c>
      <c r="G146" t="s">
        <v>118</v>
      </c>
      <c r="H146" t="s">
        <v>60</v>
      </c>
      <c r="S146">
        <f>SUM(S132:S145)</f>
        <v>255</v>
      </c>
      <c r="V146">
        <f>SUM(V132:V145)</f>
        <v>110</v>
      </c>
    </row>
    <row r="147" spans="1:28">
      <c r="A147" t="s">
        <v>61</v>
      </c>
      <c r="B147" t="s">
        <v>62</v>
      </c>
      <c r="C147">
        <v>4</v>
      </c>
      <c r="D147" t="s">
        <v>63</v>
      </c>
    </row>
    <row r="148" spans="1:28">
      <c r="B148" t="s">
        <v>55</v>
      </c>
      <c r="C148" t="s">
        <v>56</v>
      </c>
      <c r="D148" t="s">
        <v>57</v>
      </c>
      <c r="E148">
        <v>63.61</v>
      </c>
      <c r="F148" t="s">
        <v>58</v>
      </c>
      <c r="G148" t="s">
        <v>119</v>
      </c>
      <c r="H148" t="s">
        <v>60</v>
      </c>
    </row>
    <row r="149" spans="1:28">
      <c r="B149" t="s">
        <v>65</v>
      </c>
      <c r="C149" t="s">
        <v>56</v>
      </c>
      <c r="D149" t="s">
        <v>66</v>
      </c>
      <c r="E149" t="s">
        <v>57</v>
      </c>
      <c r="F149">
        <v>5.69</v>
      </c>
      <c r="G149" t="s">
        <v>58</v>
      </c>
    </row>
    <row r="150" spans="1:28">
      <c r="B150" t="s">
        <v>67</v>
      </c>
      <c r="C150" t="s">
        <v>56</v>
      </c>
      <c r="D150" t="s">
        <v>66</v>
      </c>
      <c r="E150" t="s">
        <v>57</v>
      </c>
      <c r="F150">
        <v>0.06</v>
      </c>
      <c r="G150" t="s">
        <v>58</v>
      </c>
    </row>
    <row r="151" spans="1:28">
      <c r="B151" t="s">
        <v>68</v>
      </c>
    </row>
    <row r="152" spans="1:28">
      <c r="A152" t="s">
        <v>69</v>
      </c>
      <c r="B152" t="s">
        <v>70</v>
      </c>
      <c r="C152" t="s">
        <v>57</v>
      </c>
      <c r="D152">
        <v>64.13</v>
      </c>
      <c r="E152" t="s">
        <v>58</v>
      </c>
      <c r="F152" t="s">
        <v>120</v>
      </c>
      <c r="G152" t="s">
        <v>60</v>
      </c>
    </row>
    <row r="153" spans="1:28">
      <c r="A153" t="s">
        <v>33</v>
      </c>
      <c r="B153" t="s">
        <v>34</v>
      </c>
      <c r="C153">
        <v>377.19999999999902</v>
      </c>
    </row>
    <row r="155" spans="1:28">
      <c r="A155" t="s">
        <v>116</v>
      </c>
      <c r="I155" t="s">
        <v>87</v>
      </c>
      <c r="J155" t="s">
        <v>86</v>
      </c>
      <c r="K155" t="s">
        <v>85</v>
      </c>
      <c r="L155" t="s">
        <v>126</v>
      </c>
      <c r="M155" t="s">
        <v>24</v>
      </c>
      <c r="O155" t="s">
        <v>25</v>
      </c>
      <c r="Q155" t="s">
        <v>102</v>
      </c>
      <c r="R155" t="s">
        <v>103</v>
      </c>
      <c r="S155" t="s">
        <v>104</v>
      </c>
      <c r="T155" t="s">
        <v>29</v>
      </c>
      <c r="U155" t="s">
        <v>30</v>
      </c>
      <c r="V155" t="s">
        <v>105</v>
      </c>
      <c r="X155" t="s">
        <v>86</v>
      </c>
      <c r="Y155" t="s">
        <v>125</v>
      </c>
    </row>
    <row r="156" spans="1:28">
      <c r="A156" t="s">
        <v>32</v>
      </c>
      <c r="C156" t="s">
        <v>121</v>
      </c>
      <c r="I156">
        <v>10</v>
      </c>
      <c r="J156" t="s">
        <v>84</v>
      </c>
      <c r="K156" t="s">
        <v>74</v>
      </c>
      <c r="L156">
        <f>VLOOKUP($I156,$A$2:$J$16,6,FALSE)</f>
        <v>38</v>
      </c>
      <c r="M156">
        <f t="shared" ref="M156:M169" si="80">VLOOKUP($I156,$A$3:$B$16,2,FALSE)</f>
        <v>20</v>
      </c>
      <c r="N156">
        <f t="shared" ref="N156:N169" si="81">VLOOKUP($I156,$A$3:$C$16,3,FALSE)</f>
        <v>50</v>
      </c>
      <c r="O156">
        <f t="shared" ref="O156:O169" si="82">VLOOKUP($I156,$A$3:$D$16,4,FALSE)</f>
        <v>21</v>
      </c>
      <c r="P156">
        <f t="shared" ref="P156:P169" si="83">VLOOKUP($I156,$A$3:$E$16,5,FALSE)</f>
        <v>40</v>
      </c>
      <c r="Q156">
        <f>M156*60+N156</f>
        <v>1250</v>
      </c>
      <c r="R156">
        <f>O156*60+P156</f>
        <v>1300</v>
      </c>
      <c r="T156">
        <f>VLOOKUP($I156,$A$2:$J$16,9,FALSE)</f>
        <v>3</v>
      </c>
      <c r="U156">
        <f>VLOOKUP($I156,$A$2:$J$16,10,FALSE)</f>
        <v>7</v>
      </c>
      <c r="V156">
        <v>0</v>
      </c>
      <c r="X156" t="s">
        <v>84</v>
      </c>
      <c r="Y156">
        <f t="shared" ref="Y156:Y165" si="84">SUMIF(J156:J169,X156,L156:L169)</f>
        <v>114</v>
      </c>
      <c r="Z156">
        <f>ABS(Y156-$AB$25)</f>
        <v>58.1</v>
      </c>
      <c r="AA156" t="s">
        <v>127</v>
      </c>
      <c r="AB156">
        <f>SUM($F$3:$F$16)/10</f>
        <v>55.9</v>
      </c>
    </row>
    <row r="157" spans="1:28">
      <c r="A157" t="s">
        <v>33</v>
      </c>
      <c r="B157" t="s">
        <v>34</v>
      </c>
      <c r="C157">
        <v>419.79999999999899</v>
      </c>
      <c r="I157">
        <v>12</v>
      </c>
      <c r="J157" t="s">
        <v>84</v>
      </c>
      <c r="K157" t="s">
        <v>80</v>
      </c>
      <c r="L157">
        <f t="shared" ref="L157:L169" si="85">VLOOKUP($I157,$A$2:$J$16,6,FALSE)</f>
        <v>76</v>
      </c>
      <c r="M157">
        <f t="shared" si="80"/>
        <v>22</v>
      </c>
      <c r="N157">
        <f t="shared" si="81"/>
        <v>0</v>
      </c>
      <c r="O157">
        <f t="shared" si="82"/>
        <v>23</v>
      </c>
      <c r="P157">
        <f t="shared" si="83"/>
        <v>25</v>
      </c>
      <c r="Q157">
        <f t="shared" ref="Q157:Q169" si="86">M157*60+N157</f>
        <v>1320</v>
      </c>
      <c r="R157">
        <f t="shared" ref="R157:R169" si="87">O157*60+P157</f>
        <v>1405</v>
      </c>
      <c r="S157">
        <f t="shared" ref="S157:S169" si="88">IF(J157=J156,Q157-R156,0)</f>
        <v>20</v>
      </c>
      <c r="T157">
        <f t="shared" ref="T157:T169" si="89">VLOOKUP($I157,$A$2:$J$16,9,FALSE)</f>
        <v>7</v>
      </c>
      <c r="U157">
        <f t="shared" ref="U157:U169" si="90">VLOOKUP($I157,$A$2:$J$16,10,FALSE)</f>
        <v>1</v>
      </c>
      <c r="V157">
        <f t="shared" ref="V157:V169" si="91">IF(J157=J156,INDEX($L$1:$S$8,T157+1,U156+1),0)</f>
        <v>0</v>
      </c>
      <c r="X157" t="s">
        <v>75</v>
      </c>
      <c r="Y157">
        <f t="shared" si="84"/>
        <v>20</v>
      </c>
      <c r="Z157">
        <f t="shared" ref="Z157:Z165" si="92">ABS(Y157-$AB$25)</f>
        <v>35.9</v>
      </c>
    </row>
    <row r="158" spans="1:28">
      <c r="A158" t="s">
        <v>35</v>
      </c>
      <c r="B158" t="s">
        <v>36</v>
      </c>
      <c r="C158" t="s">
        <v>37</v>
      </c>
      <c r="D158" t="s">
        <v>38</v>
      </c>
      <c r="E158" t="s">
        <v>39</v>
      </c>
      <c r="F158">
        <v>-102</v>
      </c>
      <c r="I158">
        <v>11</v>
      </c>
      <c r="J158" t="s">
        <v>75</v>
      </c>
      <c r="K158" t="s">
        <v>74</v>
      </c>
      <c r="L158">
        <f t="shared" si="85"/>
        <v>20</v>
      </c>
      <c r="M158">
        <f t="shared" si="80"/>
        <v>21</v>
      </c>
      <c r="N158">
        <f t="shared" si="81"/>
        <v>45</v>
      </c>
      <c r="O158">
        <f t="shared" si="82"/>
        <v>22</v>
      </c>
      <c r="P158">
        <f t="shared" si="83"/>
        <v>15</v>
      </c>
      <c r="Q158">
        <f t="shared" si="86"/>
        <v>1305</v>
      </c>
      <c r="R158">
        <f t="shared" si="87"/>
        <v>1335</v>
      </c>
      <c r="S158">
        <f t="shared" si="88"/>
        <v>0</v>
      </c>
      <c r="T158">
        <f t="shared" si="89"/>
        <v>3</v>
      </c>
      <c r="U158">
        <f t="shared" si="90"/>
        <v>3</v>
      </c>
      <c r="V158">
        <f t="shared" si="91"/>
        <v>0</v>
      </c>
      <c r="X158" t="s">
        <v>78</v>
      </c>
      <c r="Y158">
        <f t="shared" si="84"/>
        <v>87</v>
      </c>
      <c r="Z158">
        <f t="shared" si="92"/>
        <v>31.1</v>
      </c>
    </row>
    <row r="159" spans="1:28">
      <c r="I159">
        <v>3</v>
      </c>
      <c r="J159" t="s">
        <v>78</v>
      </c>
      <c r="K159" t="s">
        <v>74</v>
      </c>
      <c r="L159">
        <f t="shared" si="85"/>
        <v>27</v>
      </c>
      <c r="M159">
        <f t="shared" si="80"/>
        <v>17</v>
      </c>
      <c r="N159">
        <f t="shared" si="81"/>
        <v>45</v>
      </c>
      <c r="O159">
        <f t="shared" si="82"/>
        <v>19</v>
      </c>
      <c r="P159">
        <f t="shared" si="83"/>
        <v>5</v>
      </c>
      <c r="Q159">
        <f t="shared" si="86"/>
        <v>1065</v>
      </c>
      <c r="R159">
        <f t="shared" si="87"/>
        <v>1145</v>
      </c>
      <c r="S159">
        <f t="shared" si="88"/>
        <v>0</v>
      </c>
      <c r="T159">
        <f t="shared" si="89"/>
        <v>7</v>
      </c>
      <c r="U159">
        <f t="shared" si="90"/>
        <v>1</v>
      </c>
      <c r="V159">
        <f t="shared" si="91"/>
        <v>0</v>
      </c>
      <c r="X159" t="s">
        <v>76</v>
      </c>
      <c r="Y159">
        <f t="shared" si="84"/>
        <v>28</v>
      </c>
      <c r="Z159">
        <f t="shared" si="92"/>
        <v>27.9</v>
      </c>
    </row>
    <row r="160" spans="1:28">
      <c r="A160" t="s">
        <v>40</v>
      </c>
      <c r="B160" t="s">
        <v>41</v>
      </c>
      <c r="C160" t="s">
        <v>42</v>
      </c>
      <c r="D160" t="s">
        <v>43</v>
      </c>
      <c r="E160">
        <v>14</v>
      </c>
      <c r="I160">
        <v>8</v>
      </c>
      <c r="J160" t="s">
        <v>78</v>
      </c>
      <c r="K160" t="s">
        <v>80</v>
      </c>
      <c r="L160">
        <f t="shared" si="85"/>
        <v>60</v>
      </c>
      <c r="M160">
        <f t="shared" si="80"/>
        <v>19</v>
      </c>
      <c r="N160">
        <f t="shared" si="81"/>
        <v>50</v>
      </c>
      <c r="O160">
        <f t="shared" si="82"/>
        <v>21</v>
      </c>
      <c r="P160">
        <f t="shared" si="83"/>
        <v>45</v>
      </c>
      <c r="Q160">
        <f t="shared" si="86"/>
        <v>1190</v>
      </c>
      <c r="R160">
        <f t="shared" si="87"/>
        <v>1305</v>
      </c>
      <c r="S160">
        <f t="shared" si="88"/>
        <v>45</v>
      </c>
      <c r="T160">
        <f t="shared" si="89"/>
        <v>5</v>
      </c>
      <c r="U160">
        <f t="shared" si="90"/>
        <v>2</v>
      </c>
      <c r="V160">
        <f t="shared" si="91"/>
        <v>23</v>
      </c>
      <c r="X160" t="s">
        <v>82</v>
      </c>
      <c r="Y160">
        <f t="shared" si="84"/>
        <v>33</v>
      </c>
      <c r="Z160">
        <f t="shared" si="92"/>
        <v>22.9</v>
      </c>
    </row>
    <row r="161" spans="1:26">
      <c r="A161" t="s">
        <v>44</v>
      </c>
      <c r="B161" t="s">
        <v>42</v>
      </c>
      <c r="C161" t="s">
        <v>43</v>
      </c>
      <c r="D161">
        <v>6</v>
      </c>
      <c r="I161">
        <v>13</v>
      </c>
      <c r="J161" t="s">
        <v>76</v>
      </c>
      <c r="K161" t="s">
        <v>74</v>
      </c>
      <c r="L161">
        <f t="shared" si="85"/>
        <v>28</v>
      </c>
      <c r="M161">
        <f t="shared" si="80"/>
        <v>23</v>
      </c>
      <c r="N161">
        <f t="shared" si="81"/>
        <v>0</v>
      </c>
      <c r="O161">
        <f t="shared" si="82"/>
        <v>23</v>
      </c>
      <c r="P161">
        <f t="shared" si="83"/>
        <v>40</v>
      </c>
      <c r="Q161">
        <f t="shared" si="86"/>
        <v>1380</v>
      </c>
      <c r="R161">
        <f t="shared" si="87"/>
        <v>1420</v>
      </c>
      <c r="S161">
        <f t="shared" si="88"/>
        <v>0</v>
      </c>
      <c r="T161">
        <f t="shared" si="89"/>
        <v>4</v>
      </c>
      <c r="U161">
        <f t="shared" si="90"/>
        <v>5</v>
      </c>
      <c r="V161">
        <f t="shared" si="91"/>
        <v>0</v>
      </c>
      <c r="X161" t="s">
        <v>73</v>
      </c>
      <c r="Y161">
        <f t="shared" si="84"/>
        <v>75</v>
      </c>
      <c r="Z161">
        <f t="shared" si="92"/>
        <v>19.100000000000001</v>
      </c>
    </row>
    <row r="162" spans="1:26">
      <c r="A162" t="s">
        <v>45</v>
      </c>
      <c r="B162" t="s">
        <v>37</v>
      </c>
      <c r="C162" t="s">
        <v>46</v>
      </c>
      <c r="D162" t="s">
        <v>42</v>
      </c>
      <c r="E162" t="s">
        <v>43</v>
      </c>
      <c r="F162">
        <v>20</v>
      </c>
      <c r="I162">
        <v>0</v>
      </c>
      <c r="J162" t="s">
        <v>82</v>
      </c>
      <c r="K162" t="s">
        <v>74</v>
      </c>
      <c r="L162">
        <f t="shared" si="85"/>
        <v>33</v>
      </c>
      <c r="M162">
        <f t="shared" si="80"/>
        <v>17</v>
      </c>
      <c r="N162">
        <f t="shared" si="81"/>
        <v>0</v>
      </c>
      <c r="O162">
        <f t="shared" si="82"/>
        <v>18</v>
      </c>
      <c r="P162">
        <f t="shared" si="83"/>
        <v>5</v>
      </c>
      <c r="Q162">
        <f t="shared" si="86"/>
        <v>1020</v>
      </c>
      <c r="R162">
        <f t="shared" si="87"/>
        <v>1085</v>
      </c>
      <c r="S162">
        <f t="shared" si="88"/>
        <v>0</v>
      </c>
      <c r="T162">
        <f t="shared" si="89"/>
        <v>4</v>
      </c>
      <c r="U162">
        <f t="shared" si="90"/>
        <v>6</v>
      </c>
      <c r="V162">
        <f t="shared" si="91"/>
        <v>0</v>
      </c>
      <c r="X162" t="s">
        <v>79</v>
      </c>
      <c r="Y162">
        <f t="shared" si="84"/>
        <v>40</v>
      </c>
      <c r="Z162">
        <f t="shared" si="92"/>
        <v>15.899999999999999</v>
      </c>
    </row>
    <row r="163" spans="1:26">
      <c r="A163" t="s">
        <v>47</v>
      </c>
      <c r="B163" t="s">
        <v>42</v>
      </c>
      <c r="C163" t="s">
        <v>43</v>
      </c>
      <c r="D163">
        <v>32</v>
      </c>
      <c r="I163">
        <v>5</v>
      </c>
      <c r="J163" t="s">
        <v>73</v>
      </c>
      <c r="K163" t="s">
        <v>74</v>
      </c>
      <c r="L163">
        <f t="shared" si="85"/>
        <v>20</v>
      </c>
      <c r="M163">
        <f t="shared" si="80"/>
        <v>18</v>
      </c>
      <c r="N163">
        <f t="shared" si="81"/>
        <v>15</v>
      </c>
      <c r="O163">
        <f t="shared" si="82"/>
        <v>19</v>
      </c>
      <c r="P163">
        <f t="shared" si="83"/>
        <v>10</v>
      </c>
      <c r="Q163">
        <f t="shared" si="86"/>
        <v>1095</v>
      </c>
      <c r="R163">
        <f t="shared" si="87"/>
        <v>1150</v>
      </c>
      <c r="S163">
        <f t="shared" si="88"/>
        <v>0</v>
      </c>
      <c r="T163">
        <f t="shared" si="89"/>
        <v>5</v>
      </c>
      <c r="U163">
        <f t="shared" si="90"/>
        <v>5</v>
      </c>
      <c r="V163">
        <f t="shared" si="91"/>
        <v>0</v>
      </c>
      <c r="X163" t="s">
        <v>83</v>
      </c>
      <c r="Y163">
        <f t="shared" si="84"/>
        <v>44</v>
      </c>
      <c r="Z163">
        <f t="shared" si="92"/>
        <v>11.899999999999999</v>
      </c>
    </row>
    <row r="164" spans="1:26">
      <c r="A164" t="s">
        <v>48</v>
      </c>
      <c r="B164" t="s">
        <v>49</v>
      </c>
      <c r="C164" t="s">
        <v>42</v>
      </c>
      <c r="D164" t="s">
        <v>43</v>
      </c>
      <c r="E164">
        <v>3</v>
      </c>
      <c r="I164">
        <v>7</v>
      </c>
      <c r="J164" t="s">
        <v>73</v>
      </c>
      <c r="K164" t="s">
        <v>80</v>
      </c>
      <c r="L164">
        <f t="shared" si="85"/>
        <v>55</v>
      </c>
      <c r="M164">
        <f t="shared" si="80"/>
        <v>19</v>
      </c>
      <c r="N164">
        <f t="shared" si="81"/>
        <v>50</v>
      </c>
      <c r="O164">
        <f t="shared" si="82"/>
        <v>21</v>
      </c>
      <c r="P164">
        <f t="shared" si="83"/>
        <v>45</v>
      </c>
      <c r="Q164">
        <f t="shared" si="86"/>
        <v>1190</v>
      </c>
      <c r="R164">
        <f t="shared" si="87"/>
        <v>1305</v>
      </c>
      <c r="S164">
        <f t="shared" si="88"/>
        <v>40</v>
      </c>
      <c r="T164">
        <f t="shared" si="89"/>
        <v>5</v>
      </c>
      <c r="U164">
        <f t="shared" si="90"/>
        <v>2</v>
      </c>
      <c r="V164">
        <f t="shared" si="91"/>
        <v>0</v>
      </c>
      <c r="X164" t="s">
        <v>77</v>
      </c>
      <c r="Y164">
        <f t="shared" si="84"/>
        <v>65</v>
      </c>
      <c r="Z164">
        <f t="shared" si="92"/>
        <v>9.1000000000000014</v>
      </c>
    </row>
    <row r="165" spans="1:26">
      <c r="I165">
        <v>1</v>
      </c>
      <c r="J165" t="s">
        <v>79</v>
      </c>
      <c r="K165" t="s">
        <v>74</v>
      </c>
      <c r="L165">
        <f t="shared" si="85"/>
        <v>40</v>
      </c>
      <c r="M165">
        <f t="shared" si="80"/>
        <v>17</v>
      </c>
      <c r="N165">
        <f t="shared" si="81"/>
        <v>0</v>
      </c>
      <c r="O165">
        <f t="shared" si="82"/>
        <v>18</v>
      </c>
      <c r="P165">
        <f t="shared" si="83"/>
        <v>15</v>
      </c>
      <c r="Q165">
        <f t="shared" si="86"/>
        <v>1020</v>
      </c>
      <c r="R165">
        <f t="shared" si="87"/>
        <v>1095</v>
      </c>
      <c r="S165">
        <f t="shared" si="88"/>
        <v>0</v>
      </c>
      <c r="T165">
        <f t="shared" si="89"/>
        <v>4</v>
      </c>
      <c r="U165">
        <f t="shared" si="90"/>
        <v>6</v>
      </c>
      <c r="V165">
        <f t="shared" si="91"/>
        <v>0</v>
      </c>
      <c r="X165" t="s">
        <v>81</v>
      </c>
      <c r="Y165">
        <f t="shared" si="84"/>
        <v>53</v>
      </c>
      <c r="Z165">
        <f t="shared" si="92"/>
        <v>2.8999999999999986</v>
      </c>
    </row>
    <row r="166" spans="1:26">
      <c r="A166" t="s">
        <v>50</v>
      </c>
      <c r="B166" t="s">
        <v>51</v>
      </c>
      <c r="C166" t="s">
        <v>52</v>
      </c>
      <c r="D166" t="s">
        <v>53</v>
      </c>
      <c r="E166" t="s">
        <v>54</v>
      </c>
      <c r="I166">
        <v>4</v>
      </c>
      <c r="J166" t="s">
        <v>83</v>
      </c>
      <c r="K166" t="s">
        <v>74</v>
      </c>
      <c r="L166">
        <f t="shared" si="85"/>
        <v>44</v>
      </c>
      <c r="M166">
        <f t="shared" si="80"/>
        <v>18</v>
      </c>
      <c r="N166">
        <f t="shared" si="81"/>
        <v>0</v>
      </c>
      <c r="O166">
        <f t="shared" si="82"/>
        <v>19</v>
      </c>
      <c r="P166">
        <f t="shared" si="83"/>
        <v>20</v>
      </c>
      <c r="Q166">
        <f t="shared" si="86"/>
        <v>1080</v>
      </c>
      <c r="R166">
        <f t="shared" si="87"/>
        <v>1160</v>
      </c>
      <c r="S166">
        <f t="shared" si="88"/>
        <v>0</v>
      </c>
      <c r="T166">
        <f t="shared" si="89"/>
        <v>6</v>
      </c>
      <c r="U166">
        <f t="shared" si="90"/>
        <v>3</v>
      </c>
      <c r="V166">
        <f t="shared" si="91"/>
        <v>0</v>
      </c>
      <c r="Y166" t="s">
        <v>128</v>
      </c>
      <c r="Z166">
        <f>AVERAGE(Z156:Z165)</f>
        <v>23.48</v>
      </c>
    </row>
    <row r="167" spans="1:26">
      <c r="B167" t="s">
        <v>55</v>
      </c>
      <c r="C167" t="s">
        <v>56</v>
      </c>
      <c r="D167" t="s">
        <v>57</v>
      </c>
      <c r="E167">
        <v>0.47</v>
      </c>
      <c r="F167" t="s">
        <v>58</v>
      </c>
      <c r="G167" t="s">
        <v>122</v>
      </c>
      <c r="H167" t="s">
        <v>60</v>
      </c>
      <c r="I167">
        <v>2</v>
      </c>
      <c r="J167" t="s">
        <v>77</v>
      </c>
      <c r="K167" t="s">
        <v>74</v>
      </c>
      <c r="L167">
        <f t="shared" si="85"/>
        <v>65</v>
      </c>
      <c r="M167">
        <f t="shared" si="80"/>
        <v>17</v>
      </c>
      <c r="N167">
        <f t="shared" si="81"/>
        <v>15</v>
      </c>
      <c r="O167">
        <f t="shared" si="82"/>
        <v>18</v>
      </c>
      <c r="P167">
        <f t="shared" si="83"/>
        <v>45</v>
      </c>
      <c r="Q167">
        <f t="shared" si="86"/>
        <v>1035</v>
      </c>
      <c r="R167">
        <f t="shared" si="87"/>
        <v>1125</v>
      </c>
      <c r="S167">
        <f t="shared" si="88"/>
        <v>0</v>
      </c>
      <c r="T167">
        <f t="shared" si="89"/>
        <v>7</v>
      </c>
      <c r="U167">
        <f t="shared" si="90"/>
        <v>6</v>
      </c>
      <c r="V167">
        <f t="shared" si="91"/>
        <v>0</v>
      </c>
    </row>
    <row r="168" spans="1:26">
      <c r="A168" t="s">
        <v>61</v>
      </c>
      <c r="B168" t="s">
        <v>62</v>
      </c>
      <c r="C168">
        <v>4</v>
      </c>
      <c r="D168" t="s">
        <v>63</v>
      </c>
      <c r="I168">
        <v>6</v>
      </c>
      <c r="J168" t="s">
        <v>81</v>
      </c>
      <c r="K168" t="s">
        <v>74</v>
      </c>
      <c r="L168">
        <f t="shared" si="85"/>
        <v>20</v>
      </c>
      <c r="M168">
        <f t="shared" si="80"/>
        <v>18</v>
      </c>
      <c r="N168">
        <f t="shared" si="81"/>
        <v>15</v>
      </c>
      <c r="O168">
        <f t="shared" si="82"/>
        <v>19</v>
      </c>
      <c r="P168">
        <f t="shared" si="83"/>
        <v>15</v>
      </c>
      <c r="Q168">
        <f t="shared" si="86"/>
        <v>1095</v>
      </c>
      <c r="R168">
        <f t="shared" si="87"/>
        <v>1155</v>
      </c>
      <c r="S168">
        <f t="shared" si="88"/>
        <v>0</v>
      </c>
      <c r="T168">
        <f t="shared" si="89"/>
        <v>2</v>
      </c>
      <c r="U168">
        <f t="shared" si="90"/>
        <v>6</v>
      </c>
      <c r="V168">
        <f t="shared" si="91"/>
        <v>0</v>
      </c>
    </row>
    <row r="169" spans="1:26">
      <c r="B169" t="s">
        <v>55</v>
      </c>
      <c r="C169" t="s">
        <v>56</v>
      </c>
      <c r="D169" t="s">
        <v>57</v>
      </c>
      <c r="E169">
        <v>71.650000000000006</v>
      </c>
      <c r="F169" t="s">
        <v>58</v>
      </c>
      <c r="G169" t="s">
        <v>123</v>
      </c>
      <c r="H169" t="s">
        <v>60</v>
      </c>
      <c r="I169">
        <v>9</v>
      </c>
      <c r="J169" t="s">
        <v>81</v>
      </c>
      <c r="K169" t="s">
        <v>80</v>
      </c>
      <c r="L169">
        <f t="shared" si="85"/>
        <v>33</v>
      </c>
      <c r="M169">
        <f t="shared" si="80"/>
        <v>20</v>
      </c>
      <c r="N169">
        <f t="shared" si="81"/>
        <v>35</v>
      </c>
      <c r="O169">
        <f t="shared" si="82"/>
        <v>21</v>
      </c>
      <c r="P169">
        <f t="shared" si="83"/>
        <v>45</v>
      </c>
      <c r="Q169">
        <f t="shared" si="86"/>
        <v>1235</v>
      </c>
      <c r="R169">
        <f t="shared" si="87"/>
        <v>1305</v>
      </c>
      <c r="S169">
        <f t="shared" si="88"/>
        <v>80</v>
      </c>
      <c r="T169">
        <f t="shared" si="89"/>
        <v>7</v>
      </c>
      <c r="U169">
        <f t="shared" si="90"/>
        <v>2</v>
      </c>
      <c r="V169">
        <f t="shared" si="91"/>
        <v>55</v>
      </c>
    </row>
    <row r="170" spans="1:26">
      <c r="B170" t="s">
        <v>65</v>
      </c>
      <c r="C170" t="s">
        <v>56</v>
      </c>
      <c r="D170" t="s">
        <v>66</v>
      </c>
      <c r="E170" t="s">
        <v>57</v>
      </c>
      <c r="F170">
        <v>6.13</v>
      </c>
      <c r="G170" t="s">
        <v>58</v>
      </c>
      <c r="S170">
        <f>SUM(S156:S169)</f>
        <v>185</v>
      </c>
      <c r="V170">
        <f>SUM(V156:V169)</f>
        <v>78</v>
      </c>
    </row>
    <row r="171" spans="1:26">
      <c r="B171" t="s">
        <v>67</v>
      </c>
      <c r="C171" t="s">
        <v>56</v>
      </c>
      <c r="D171" t="s">
        <v>66</v>
      </c>
      <c r="E171" t="s">
        <v>57</v>
      </c>
      <c r="F171">
        <v>0.09</v>
      </c>
      <c r="G171" t="s">
        <v>58</v>
      </c>
    </row>
    <row r="172" spans="1:26">
      <c r="B172" t="s">
        <v>68</v>
      </c>
    </row>
    <row r="173" spans="1:26">
      <c r="A173" t="s">
        <v>69</v>
      </c>
      <c r="B173" t="s">
        <v>70</v>
      </c>
      <c r="C173" t="s">
        <v>57</v>
      </c>
      <c r="D173">
        <v>72.11</v>
      </c>
      <c r="E173" t="s">
        <v>58</v>
      </c>
      <c r="F173" t="s">
        <v>124</v>
      </c>
      <c r="G173" t="s">
        <v>60</v>
      </c>
    </row>
  </sheetData>
  <autoFilter ref="A2:L16" xr:uid="{A26F5DA2-9110-8042-AF44-A0C1132CC3E4}">
    <sortState ref="A3:L16">
      <sortCondition ref="B2:B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38DD-908A-0143-A5C4-B00BF59CE7F1}">
  <dimension ref="B1:R60"/>
  <sheetViews>
    <sheetView topLeftCell="J1" workbookViewId="0">
      <selection activeCell="O2" sqref="O2:O19"/>
    </sheetView>
  </sheetViews>
  <sheetFormatPr baseColWidth="10" defaultRowHeight="16"/>
  <cols>
    <col min="17" max="17" width="13" bestFit="1" customWidth="1"/>
    <col min="18" max="18" width="18" bestFit="1" customWidth="1"/>
  </cols>
  <sheetData>
    <row r="1" spans="2:18">
      <c r="B1" s="1" t="s">
        <v>24</v>
      </c>
      <c r="D1" s="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129</v>
      </c>
      <c r="L1" s="2" t="s">
        <v>130</v>
      </c>
      <c r="N1" s="1" t="s">
        <v>24</v>
      </c>
      <c r="O1" t="s">
        <v>130</v>
      </c>
      <c r="Q1" s="6" t="s">
        <v>165</v>
      </c>
      <c r="R1" t="s">
        <v>167</v>
      </c>
    </row>
    <row r="2" spans="2:18">
      <c r="B2">
        <v>4</v>
      </c>
      <c r="C2">
        <v>20</v>
      </c>
      <c r="D2">
        <v>5</v>
      </c>
      <c r="E2">
        <v>40</v>
      </c>
      <c r="F2">
        <v>50</v>
      </c>
      <c r="G2" t="s">
        <v>131</v>
      </c>
      <c r="H2" t="s">
        <v>14</v>
      </c>
      <c r="I2">
        <v>1</v>
      </c>
      <c r="J2">
        <v>2</v>
      </c>
      <c r="K2">
        <f>(D2*60+E2)-(B2*60+C2)</f>
        <v>80</v>
      </c>
      <c r="L2" s="3">
        <f>(F2/K2)*60</f>
        <v>37.5</v>
      </c>
      <c r="N2">
        <v>4</v>
      </c>
      <c r="O2">
        <v>37.5</v>
      </c>
      <c r="Q2" s="7">
        <v>4</v>
      </c>
      <c r="R2" s="8">
        <v>34.624514374514376</v>
      </c>
    </row>
    <row r="3" spans="2:18">
      <c r="B3">
        <v>4</v>
      </c>
      <c r="C3">
        <v>30</v>
      </c>
      <c r="D3">
        <v>5</v>
      </c>
      <c r="E3">
        <v>35</v>
      </c>
      <c r="F3">
        <v>37</v>
      </c>
      <c r="G3" t="s">
        <v>132</v>
      </c>
      <c r="H3" t="s">
        <v>2</v>
      </c>
      <c r="I3">
        <v>3</v>
      </c>
      <c r="J3">
        <v>4</v>
      </c>
      <c r="K3">
        <f t="shared" ref="K3:K60" si="0">(D3*60+E3)-(B3*60+C3)</f>
        <v>65</v>
      </c>
      <c r="L3" s="3">
        <f t="shared" ref="L3:L60" si="1">(F3/K3)*60</f>
        <v>34.153846153846153</v>
      </c>
      <c r="N3">
        <v>4</v>
      </c>
      <c r="O3">
        <v>34.153846153846153</v>
      </c>
      <c r="Q3" s="7">
        <v>5</v>
      </c>
      <c r="R3" s="8">
        <v>61.036199095022624</v>
      </c>
    </row>
    <row r="4" spans="2:18">
      <c r="B4">
        <v>4</v>
      </c>
      <c r="C4">
        <v>40</v>
      </c>
      <c r="D4">
        <v>5</v>
      </c>
      <c r="E4">
        <v>45</v>
      </c>
      <c r="F4">
        <v>37</v>
      </c>
      <c r="G4" t="s">
        <v>133</v>
      </c>
      <c r="H4" t="s">
        <v>18</v>
      </c>
      <c r="I4">
        <v>3</v>
      </c>
      <c r="J4">
        <v>7</v>
      </c>
      <c r="K4">
        <f t="shared" si="0"/>
        <v>65</v>
      </c>
      <c r="L4" s="3">
        <f t="shared" si="1"/>
        <v>34.153846153846153</v>
      </c>
      <c r="N4">
        <v>4</v>
      </c>
      <c r="O4">
        <v>34.153846153846153</v>
      </c>
      <c r="Q4" s="7">
        <v>6</v>
      </c>
      <c r="R4" s="8">
        <v>37.578461538461532</v>
      </c>
    </row>
    <row r="5" spans="2:18">
      <c r="B5">
        <v>4</v>
      </c>
      <c r="C5">
        <v>45</v>
      </c>
      <c r="D5">
        <v>5</v>
      </c>
      <c r="E5">
        <v>30</v>
      </c>
      <c r="F5">
        <v>35</v>
      </c>
      <c r="G5" t="s">
        <v>134</v>
      </c>
      <c r="H5" t="s">
        <v>4</v>
      </c>
      <c r="I5">
        <v>7</v>
      </c>
      <c r="J5">
        <v>7</v>
      </c>
      <c r="K5">
        <f t="shared" si="0"/>
        <v>45</v>
      </c>
      <c r="L5" s="3">
        <f t="shared" si="1"/>
        <v>46.666666666666664</v>
      </c>
      <c r="N5">
        <v>4</v>
      </c>
      <c r="O5">
        <v>46.666666666666664</v>
      </c>
      <c r="Q5" s="7">
        <v>7</v>
      </c>
      <c r="R5" s="8">
        <v>42.744755244755247</v>
      </c>
    </row>
    <row r="6" spans="2:18">
      <c r="B6">
        <v>4</v>
      </c>
      <c r="C6">
        <v>45</v>
      </c>
      <c r="D6">
        <v>5</v>
      </c>
      <c r="E6">
        <v>45</v>
      </c>
      <c r="F6">
        <v>28</v>
      </c>
      <c r="G6" t="s">
        <v>23</v>
      </c>
      <c r="H6" t="s">
        <v>135</v>
      </c>
      <c r="I6">
        <v>5</v>
      </c>
      <c r="J6">
        <v>6</v>
      </c>
      <c r="K6">
        <f t="shared" si="0"/>
        <v>60</v>
      </c>
      <c r="L6" s="3">
        <f t="shared" si="1"/>
        <v>28</v>
      </c>
      <c r="N6">
        <v>4</v>
      </c>
      <c r="O6">
        <v>28</v>
      </c>
      <c r="Q6" s="7">
        <v>8</v>
      </c>
      <c r="R6" s="8">
        <v>54.36466165413534</v>
      </c>
    </row>
    <row r="7" spans="2:18">
      <c r="B7">
        <v>4</v>
      </c>
      <c r="C7">
        <v>50</v>
      </c>
      <c r="D7">
        <v>5</v>
      </c>
      <c r="E7">
        <v>45</v>
      </c>
      <c r="F7">
        <v>25</v>
      </c>
      <c r="G7" t="s">
        <v>136</v>
      </c>
      <c r="H7" t="s">
        <v>137</v>
      </c>
      <c r="I7">
        <v>4</v>
      </c>
      <c r="J7">
        <v>4</v>
      </c>
      <c r="K7">
        <f t="shared" si="0"/>
        <v>55</v>
      </c>
      <c r="L7" s="3">
        <f t="shared" si="1"/>
        <v>27.272727272727273</v>
      </c>
      <c r="N7">
        <v>4</v>
      </c>
      <c r="O7">
        <v>27.272727272727273</v>
      </c>
      <c r="Q7" s="7">
        <v>11</v>
      </c>
      <c r="R7" s="8">
        <v>40.13531736805394</v>
      </c>
    </row>
    <row r="8" spans="2:18">
      <c r="B8">
        <v>5</v>
      </c>
      <c r="C8">
        <v>25</v>
      </c>
      <c r="D8">
        <v>5</v>
      </c>
      <c r="E8">
        <v>45</v>
      </c>
      <c r="F8">
        <v>33</v>
      </c>
      <c r="G8" t="s">
        <v>138</v>
      </c>
      <c r="H8" t="s">
        <v>139</v>
      </c>
      <c r="I8">
        <v>2</v>
      </c>
      <c r="J8">
        <v>4</v>
      </c>
      <c r="K8">
        <f t="shared" si="0"/>
        <v>20</v>
      </c>
      <c r="L8" s="3">
        <f t="shared" si="1"/>
        <v>99</v>
      </c>
      <c r="N8">
        <v>5</v>
      </c>
      <c r="O8">
        <v>99</v>
      </c>
      <c r="Q8" s="7">
        <v>12</v>
      </c>
      <c r="R8" s="8">
        <v>21</v>
      </c>
    </row>
    <row r="9" spans="2:18">
      <c r="B9">
        <v>5</v>
      </c>
      <c r="C9">
        <v>40</v>
      </c>
      <c r="D9">
        <v>6</v>
      </c>
      <c r="E9">
        <v>45</v>
      </c>
      <c r="F9">
        <v>33</v>
      </c>
      <c r="G9" t="s">
        <v>140</v>
      </c>
      <c r="H9" t="s">
        <v>139</v>
      </c>
      <c r="I9">
        <v>2</v>
      </c>
      <c r="J9">
        <v>4</v>
      </c>
      <c r="K9">
        <f t="shared" si="0"/>
        <v>65</v>
      </c>
      <c r="L9" s="3">
        <f t="shared" si="1"/>
        <v>30.46153846153846</v>
      </c>
      <c r="N9">
        <v>5</v>
      </c>
      <c r="O9">
        <v>30.46153846153846</v>
      </c>
      <c r="Q9" s="7">
        <v>14</v>
      </c>
      <c r="R9" s="8">
        <v>36.19105691056911</v>
      </c>
    </row>
    <row r="10" spans="2:18">
      <c r="B10">
        <v>5</v>
      </c>
      <c r="C10">
        <v>50</v>
      </c>
      <c r="D10">
        <v>7</v>
      </c>
      <c r="E10">
        <v>15</v>
      </c>
      <c r="F10">
        <v>76</v>
      </c>
      <c r="G10" t="s">
        <v>141</v>
      </c>
      <c r="H10" t="s">
        <v>4</v>
      </c>
      <c r="I10">
        <v>1</v>
      </c>
      <c r="J10">
        <v>7</v>
      </c>
      <c r="K10">
        <f t="shared" si="0"/>
        <v>85</v>
      </c>
      <c r="L10" s="3">
        <f t="shared" si="1"/>
        <v>53.647058823529413</v>
      </c>
      <c r="N10">
        <v>5</v>
      </c>
      <c r="O10">
        <v>53.647058823529413</v>
      </c>
      <c r="Q10" s="7">
        <v>15</v>
      </c>
      <c r="R10" s="8">
        <v>33.342857142857142</v>
      </c>
    </row>
    <row r="11" spans="2:18">
      <c r="B11">
        <v>6</v>
      </c>
      <c r="C11">
        <v>0</v>
      </c>
      <c r="D11">
        <v>6</v>
      </c>
      <c r="E11">
        <v>50</v>
      </c>
      <c r="F11">
        <v>41</v>
      </c>
      <c r="G11" t="s">
        <v>141</v>
      </c>
      <c r="H11" t="s">
        <v>142</v>
      </c>
      <c r="I11">
        <v>1</v>
      </c>
      <c r="J11">
        <v>2</v>
      </c>
      <c r="K11">
        <f t="shared" si="0"/>
        <v>50</v>
      </c>
      <c r="L11" s="3">
        <f t="shared" si="1"/>
        <v>49.199999999999996</v>
      </c>
      <c r="N11">
        <v>6</v>
      </c>
      <c r="O11">
        <v>49.199999999999996</v>
      </c>
      <c r="Q11" s="7">
        <v>16</v>
      </c>
      <c r="R11" s="8">
        <v>38.57692307692308</v>
      </c>
    </row>
    <row r="12" spans="2:18">
      <c r="B12">
        <v>6</v>
      </c>
      <c r="C12">
        <v>15</v>
      </c>
      <c r="D12">
        <v>7</v>
      </c>
      <c r="E12">
        <v>15</v>
      </c>
      <c r="F12">
        <v>25</v>
      </c>
      <c r="G12" t="s">
        <v>137</v>
      </c>
      <c r="H12" t="s">
        <v>136</v>
      </c>
      <c r="I12">
        <v>4</v>
      </c>
      <c r="J12">
        <v>4</v>
      </c>
      <c r="K12">
        <f t="shared" si="0"/>
        <v>60</v>
      </c>
      <c r="L12" s="3">
        <f t="shared" si="1"/>
        <v>25</v>
      </c>
      <c r="N12">
        <v>6</v>
      </c>
      <c r="O12">
        <v>25</v>
      </c>
      <c r="Q12" s="7">
        <v>17</v>
      </c>
      <c r="R12" s="8">
        <v>35.504985754985753</v>
      </c>
    </row>
    <row r="13" spans="2:18">
      <c r="B13">
        <v>6</v>
      </c>
      <c r="C13">
        <v>20</v>
      </c>
      <c r="D13">
        <v>7</v>
      </c>
      <c r="E13">
        <v>20</v>
      </c>
      <c r="F13">
        <v>38</v>
      </c>
      <c r="G13" t="s">
        <v>18</v>
      </c>
      <c r="H13" t="s">
        <v>17</v>
      </c>
      <c r="I13">
        <v>7</v>
      </c>
      <c r="J13">
        <v>3</v>
      </c>
      <c r="K13">
        <f t="shared" si="0"/>
        <v>60</v>
      </c>
      <c r="L13" s="3">
        <f t="shared" si="1"/>
        <v>38</v>
      </c>
      <c r="N13">
        <v>6</v>
      </c>
      <c r="O13">
        <v>38</v>
      </c>
      <c r="Q13" s="7">
        <v>18</v>
      </c>
      <c r="R13" s="8">
        <v>24.939393939393938</v>
      </c>
    </row>
    <row r="14" spans="2:18">
      <c r="B14">
        <v>6</v>
      </c>
      <c r="C14">
        <v>25</v>
      </c>
      <c r="D14">
        <v>6</v>
      </c>
      <c r="E14">
        <v>50</v>
      </c>
      <c r="F14">
        <v>20</v>
      </c>
      <c r="G14" t="s">
        <v>143</v>
      </c>
      <c r="H14" t="s">
        <v>144</v>
      </c>
      <c r="I14">
        <v>4</v>
      </c>
      <c r="J14">
        <v>4</v>
      </c>
      <c r="K14">
        <f t="shared" si="0"/>
        <v>25</v>
      </c>
      <c r="L14" s="3">
        <f t="shared" si="1"/>
        <v>48</v>
      </c>
      <c r="N14">
        <v>6</v>
      </c>
      <c r="O14">
        <v>48</v>
      </c>
      <c r="Q14" s="7">
        <v>19</v>
      </c>
      <c r="R14" s="8">
        <v>30</v>
      </c>
    </row>
    <row r="15" spans="2:18">
      <c r="B15">
        <v>6</v>
      </c>
      <c r="C15">
        <v>45</v>
      </c>
      <c r="D15">
        <v>7</v>
      </c>
      <c r="E15">
        <v>50</v>
      </c>
      <c r="F15">
        <v>30</v>
      </c>
      <c r="G15" t="s">
        <v>145</v>
      </c>
      <c r="H15" t="s">
        <v>146</v>
      </c>
      <c r="I15">
        <v>1</v>
      </c>
      <c r="J15">
        <v>2</v>
      </c>
      <c r="K15">
        <f t="shared" si="0"/>
        <v>65</v>
      </c>
      <c r="L15" s="3">
        <f t="shared" si="1"/>
        <v>27.692307692307693</v>
      </c>
      <c r="N15">
        <v>6</v>
      </c>
      <c r="O15">
        <v>27.692307692307693</v>
      </c>
      <c r="Q15" s="7">
        <v>20</v>
      </c>
      <c r="R15" s="8">
        <v>36.942857142857143</v>
      </c>
    </row>
    <row r="16" spans="2:18">
      <c r="B16">
        <v>7</v>
      </c>
      <c r="C16">
        <v>15</v>
      </c>
      <c r="D16">
        <v>8</v>
      </c>
      <c r="E16">
        <v>30</v>
      </c>
      <c r="F16">
        <v>65</v>
      </c>
      <c r="G16" t="s">
        <v>5</v>
      </c>
      <c r="H16" t="s">
        <v>4</v>
      </c>
      <c r="I16">
        <v>6</v>
      </c>
      <c r="J16">
        <v>7</v>
      </c>
      <c r="K16">
        <f t="shared" si="0"/>
        <v>75</v>
      </c>
      <c r="L16" s="3">
        <f t="shared" si="1"/>
        <v>52</v>
      </c>
      <c r="N16">
        <v>7</v>
      </c>
      <c r="O16">
        <v>52</v>
      </c>
      <c r="Q16" s="7">
        <v>21</v>
      </c>
      <c r="R16" s="8">
        <v>40</v>
      </c>
    </row>
    <row r="17" spans="2:18">
      <c r="B17">
        <v>7</v>
      </c>
      <c r="C17">
        <v>45</v>
      </c>
      <c r="D17">
        <v>8</v>
      </c>
      <c r="E17">
        <v>45</v>
      </c>
      <c r="F17">
        <v>41</v>
      </c>
      <c r="G17" t="s">
        <v>147</v>
      </c>
      <c r="H17" t="s">
        <v>2</v>
      </c>
      <c r="I17">
        <v>1</v>
      </c>
      <c r="J17">
        <v>4</v>
      </c>
      <c r="K17">
        <f t="shared" si="0"/>
        <v>60</v>
      </c>
      <c r="L17" s="3">
        <f t="shared" si="1"/>
        <v>41</v>
      </c>
      <c r="N17">
        <v>7</v>
      </c>
      <c r="O17">
        <v>41</v>
      </c>
      <c r="Q17" s="7">
        <v>22</v>
      </c>
      <c r="R17" s="8">
        <v>53.647058823529413</v>
      </c>
    </row>
    <row r="18" spans="2:18">
      <c r="B18">
        <v>7</v>
      </c>
      <c r="C18">
        <v>45</v>
      </c>
      <c r="D18">
        <v>8</v>
      </c>
      <c r="E18">
        <v>50</v>
      </c>
      <c r="F18">
        <v>40</v>
      </c>
      <c r="G18" t="s">
        <v>148</v>
      </c>
      <c r="H18" t="s">
        <v>149</v>
      </c>
      <c r="I18">
        <v>6</v>
      </c>
      <c r="J18">
        <v>4</v>
      </c>
      <c r="K18">
        <f t="shared" si="0"/>
        <v>65</v>
      </c>
      <c r="L18" s="3">
        <f t="shared" si="1"/>
        <v>36.923076923076927</v>
      </c>
      <c r="N18">
        <v>7</v>
      </c>
      <c r="O18">
        <v>36.923076923076927</v>
      </c>
      <c r="Q18" s="7">
        <v>23</v>
      </c>
      <c r="R18" s="8">
        <v>42</v>
      </c>
    </row>
    <row r="19" spans="2:18">
      <c r="B19">
        <v>7</v>
      </c>
      <c r="C19">
        <v>50</v>
      </c>
      <c r="D19">
        <v>8</v>
      </c>
      <c r="E19">
        <v>45</v>
      </c>
      <c r="F19">
        <v>39</v>
      </c>
      <c r="G19" t="s">
        <v>150</v>
      </c>
      <c r="H19" t="s">
        <v>2</v>
      </c>
      <c r="I19">
        <v>5</v>
      </c>
      <c r="J19">
        <v>4</v>
      </c>
      <c r="K19">
        <f t="shared" si="0"/>
        <v>55</v>
      </c>
      <c r="L19" s="3">
        <f t="shared" si="1"/>
        <v>42.545454545454547</v>
      </c>
      <c r="N19">
        <v>7</v>
      </c>
      <c r="O19">
        <v>42.545454545454547</v>
      </c>
      <c r="Q19" s="7" t="s">
        <v>166</v>
      </c>
      <c r="R19" s="8">
        <v>38.772408421858955</v>
      </c>
    </row>
    <row r="20" spans="2:18">
      <c r="B20">
        <v>7</v>
      </c>
      <c r="C20">
        <v>50</v>
      </c>
      <c r="D20">
        <v>8</v>
      </c>
      <c r="E20">
        <v>45</v>
      </c>
      <c r="F20">
        <v>40</v>
      </c>
      <c r="G20" t="s">
        <v>151</v>
      </c>
      <c r="H20" t="s">
        <v>2</v>
      </c>
      <c r="I20">
        <v>6</v>
      </c>
      <c r="J20">
        <v>4</v>
      </c>
      <c r="K20">
        <f t="shared" si="0"/>
        <v>55</v>
      </c>
      <c r="L20" s="3">
        <f t="shared" si="1"/>
        <v>43.63636363636364</v>
      </c>
      <c r="N20">
        <v>7</v>
      </c>
      <c r="O20">
        <v>43.63636363636364</v>
      </c>
    </row>
    <row r="21" spans="2:18">
      <c r="B21">
        <v>7</v>
      </c>
      <c r="C21">
        <v>55</v>
      </c>
      <c r="D21">
        <v>8</v>
      </c>
      <c r="E21">
        <v>50</v>
      </c>
      <c r="F21">
        <v>37</v>
      </c>
      <c r="G21" t="s">
        <v>152</v>
      </c>
      <c r="H21" t="s">
        <v>153</v>
      </c>
      <c r="I21">
        <v>1</v>
      </c>
      <c r="J21">
        <v>4</v>
      </c>
      <c r="K21">
        <f t="shared" si="0"/>
        <v>55</v>
      </c>
      <c r="L21" s="3">
        <f t="shared" si="1"/>
        <v>40.363636363636367</v>
      </c>
      <c r="N21">
        <v>7</v>
      </c>
      <c r="O21">
        <v>40.363636363636367</v>
      </c>
    </row>
    <row r="22" spans="2:18">
      <c r="B22">
        <v>8</v>
      </c>
      <c r="C22">
        <v>10</v>
      </c>
      <c r="D22">
        <v>8</v>
      </c>
      <c r="E22">
        <v>45</v>
      </c>
      <c r="F22">
        <v>24</v>
      </c>
      <c r="G22" t="s">
        <v>136</v>
      </c>
      <c r="H22" t="s">
        <v>2</v>
      </c>
      <c r="I22">
        <v>4</v>
      </c>
      <c r="J22">
        <v>4</v>
      </c>
      <c r="K22">
        <f t="shared" si="0"/>
        <v>35</v>
      </c>
      <c r="L22" s="3">
        <f t="shared" si="1"/>
        <v>41.142857142857146</v>
      </c>
      <c r="N22">
        <v>8</v>
      </c>
      <c r="O22">
        <v>41.142857142857146</v>
      </c>
    </row>
    <row r="23" spans="2:18">
      <c r="B23">
        <v>8</v>
      </c>
      <c r="C23">
        <v>12</v>
      </c>
      <c r="D23">
        <v>8</v>
      </c>
      <c r="E23">
        <v>50</v>
      </c>
      <c r="F23">
        <v>23</v>
      </c>
      <c r="G23" t="s">
        <v>154</v>
      </c>
      <c r="H23" t="s">
        <v>6</v>
      </c>
      <c r="I23">
        <v>1</v>
      </c>
      <c r="J23">
        <v>2</v>
      </c>
      <c r="K23">
        <f t="shared" si="0"/>
        <v>38</v>
      </c>
      <c r="L23" s="3">
        <f t="shared" si="1"/>
        <v>36.315789473684212</v>
      </c>
      <c r="N23">
        <v>8</v>
      </c>
      <c r="O23">
        <v>36.315789473684212</v>
      </c>
    </row>
    <row r="24" spans="2:18">
      <c r="B24">
        <v>8</v>
      </c>
      <c r="C24">
        <v>25</v>
      </c>
      <c r="D24">
        <v>8</v>
      </c>
      <c r="E24">
        <v>50</v>
      </c>
      <c r="F24">
        <v>20</v>
      </c>
      <c r="G24" t="s">
        <v>12</v>
      </c>
      <c r="H24" t="s">
        <v>6</v>
      </c>
      <c r="I24">
        <v>6</v>
      </c>
      <c r="J24">
        <v>2</v>
      </c>
      <c r="K24">
        <f t="shared" si="0"/>
        <v>25</v>
      </c>
      <c r="L24" s="3">
        <f t="shared" si="1"/>
        <v>48</v>
      </c>
      <c r="N24">
        <v>8</v>
      </c>
      <c r="O24">
        <v>48</v>
      </c>
    </row>
    <row r="25" spans="2:18">
      <c r="B25">
        <v>8</v>
      </c>
      <c r="C25">
        <v>35</v>
      </c>
      <c r="D25">
        <v>8</v>
      </c>
      <c r="E25">
        <v>50</v>
      </c>
      <c r="F25">
        <v>23</v>
      </c>
      <c r="G25" t="s">
        <v>155</v>
      </c>
      <c r="H25" t="s">
        <v>2</v>
      </c>
      <c r="I25">
        <v>5</v>
      </c>
      <c r="J25">
        <v>4</v>
      </c>
      <c r="K25">
        <f t="shared" si="0"/>
        <v>15</v>
      </c>
      <c r="L25" s="3">
        <f t="shared" si="1"/>
        <v>92</v>
      </c>
      <c r="N25">
        <v>8</v>
      </c>
      <c r="O25">
        <v>92</v>
      </c>
    </row>
    <row r="26" spans="2:18">
      <c r="B26">
        <v>11</v>
      </c>
      <c r="C26">
        <v>10</v>
      </c>
      <c r="D26">
        <v>13</v>
      </c>
      <c r="E26">
        <v>0</v>
      </c>
      <c r="F26">
        <v>65</v>
      </c>
      <c r="G26" t="s">
        <v>156</v>
      </c>
      <c r="H26" t="s">
        <v>4</v>
      </c>
      <c r="I26">
        <v>1</v>
      </c>
      <c r="J26">
        <v>7</v>
      </c>
      <c r="K26">
        <f t="shared" si="0"/>
        <v>110</v>
      </c>
      <c r="L26" s="3">
        <f t="shared" si="1"/>
        <v>35.454545454545453</v>
      </c>
      <c r="N26">
        <v>11</v>
      </c>
      <c r="O26">
        <v>35.454545454545453</v>
      </c>
    </row>
    <row r="27" spans="2:18">
      <c r="B27">
        <v>11</v>
      </c>
      <c r="C27">
        <v>35</v>
      </c>
      <c r="D27">
        <v>13</v>
      </c>
      <c r="E27">
        <v>0</v>
      </c>
      <c r="F27">
        <v>76</v>
      </c>
      <c r="G27" t="s">
        <v>157</v>
      </c>
      <c r="H27" t="s">
        <v>4</v>
      </c>
      <c r="I27">
        <v>6</v>
      </c>
      <c r="J27">
        <v>7</v>
      </c>
      <c r="K27">
        <f t="shared" si="0"/>
        <v>85</v>
      </c>
      <c r="L27" s="3">
        <f t="shared" si="1"/>
        <v>53.647058823529413</v>
      </c>
      <c r="N27">
        <v>11</v>
      </c>
      <c r="O27">
        <v>53.647058823529413</v>
      </c>
    </row>
    <row r="28" spans="2:18">
      <c r="B28">
        <v>11</v>
      </c>
      <c r="C28">
        <v>50</v>
      </c>
      <c r="D28">
        <v>13</v>
      </c>
      <c r="E28">
        <v>45</v>
      </c>
      <c r="F28">
        <v>60</v>
      </c>
      <c r="G28" t="s">
        <v>15</v>
      </c>
      <c r="H28" t="s">
        <v>14</v>
      </c>
      <c r="I28">
        <v>5</v>
      </c>
      <c r="J28">
        <v>2</v>
      </c>
      <c r="K28">
        <f t="shared" si="0"/>
        <v>115</v>
      </c>
      <c r="L28" s="3">
        <f t="shared" si="1"/>
        <v>31.304347826086957</v>
      </c>
      <c r="N28">
        <v>11</v>
      </c>
      <c r="O28">
        <v>31.304347826086957</v>
      </c>
    </row>
    <row r="29" spans="2:18">
      <c r="B29">
        <v>12</v>
      </c>
      <c r="C29">
        <v>55</v>
      </c>
      <c r="D29">
        <v>14</v>
      </c>
      <c r="E29">
        <v>15</v>
      </c>
      <c r="F29">
        <v>28</v>
      </c>
      <c r="G29" t="s">
        <v>23</v>
      </c>
      <c r="H29" t="s">
        <v>22</v>
      </c>
      <c r="I29">
        <v>5</v>
      </c>
      <c r="J29">
        <v>4</v>
      </c>
      <c r="K29">
        <f t="shared" si="0"/>
        <v>80</v>
      </c>
      <c r="L29" s="3">
        <f t="shared" si="1"/>
        <v>21</v>
      </c>
      <c r="N29">
        <v>12</v>
      </c>
      <c r="O29">
        <v>21</v>
      </c>
    </row>
    <row r="30" spans="2:18">
      <c r="B30">
        <v>14</v>
      </c>
      <c r="C30">
        <v>30</v>
      </c>
      <c r="D30">
        <v>15</v>
      </c>
      <c r="E30">
        <v>15</v>
      </c>
      <c r="F30">
        <v>38</v>
      </c>
      <c r="G30" t="s">
        <v>4</v>
      </c>
      <c r="H30" t="s">
        <v>134</v>
      </c>
      <c r="I30">
        <v>7</v>
      </c>
      <c r="J30">
        <v>7</v>
      </c>
      <c r="K30">
        <f t="shared" si="0"/>
        <v>45</v>
      </c>
      <c r="L30" s="3">
        <f t="shared" si="1"/>
        <v>50.666666666666664</v>
      </c>
      <c r="N30">
        <v>14</v>
      </c>
      <c r="O30">
        <v>50.666666666666664</v>
      </c>
    </row>
    <row r="31" spans="2:18">
      <c r="B31">
        <v>14</v>
      </c>
      <c r="C31">
        <v>48</v>
      </c>
      <c r="D31">
        <v>16</v>
      </c>
      <c r="E31">
        <v>0</v>
      </c>
      <c r="F31">
        <v>37</v>
      </c>
      <c r="G31" t="s">
        <v>158</v>
      </c>
      <c r="H31" t="s">
        <v>159</v>
      </c>
      <c r="I31">
        <v>4</v>
      </c>
      <c r="J31">
        <v>5</v>
      </c>
      <c r="K31">
        <f t="shared" si="0"/>
        <v>72</v>
      </c>
      <c r="L31" s="3">
        <f t="shared" si="1"/>
        <v>30.833333333333329</v>
      </c>
      <c r="N31">
        <v>14</v>
      </c>
      <c r="O31">
        <v>30.833333333333329</v>
      </c>
    </row>
    <row r="32" spans="2:18">
      <c r="B32">
        <v>14</v>
      </c>
      <c r="C32">
        <v>48</v>
      </c>
      <c r="D32">
        <v>16</v>
      </c>
      <c r="E32">
        <v>10</v>
      </c>
      <c r="F32">
        <v>37</v>
      </c>
      <c r="G32" t="s">
        <v>2</v>
      </c>
      <c r="H32" t="s">
        <v>160</v>
      </c>
      <c r="I32">
        <v>4</v>
      </c>
      <c r="J32">
        <v>3</v>
      </c>
      <c r="K32">
        <f t="shared" si="0"/>
        <v>82</v>
      </c>
      <c r="L32" s="3">
        <f t="shared" si="1"/>
        <v>27.073170731707318</v>
      </c>
      <c r="N32">
        <v>14</v>
      </c>
      <c r="O32">
        <v>27.073170731707318</v>
      </c>
    </row>
    <row r="33" spans="2:15">
      <c r="B33">
        <v>15</v>
      </c>
      <c r="C33">
        <v>0</v>
      </c>
      <c r="D33">
        <v>16</v>
      </c>
      <c r="E33">
        <v>10</v>
      </c>
      <c r="F33">
        <v>30</v>
      </c>
      <c r="G33" t="s">
        <v>161</v>
      </c>
      <c r="H33" t="s">
        <v>162</v>
      </c>
      <c r="I33">
        <v>2</v>
      </c>
      <c r="J33">
        <v>1</v>
      </c>
      <c r="K33">
        <f t="shared" si="0"/>
        <v>70</v>
      </c>
      <c r="L33" s="3">
        <f t="shared" si="1"/>
        <v>25.714285714285712</v>
      </c>
      <c r="N33">
        <v>15</v>
      </c>
      <c r="O33">
        <v>25.714285714285712</v>
      </c>
    </row>
    <row r="34" spans="2:15">
      <c r="B34">
        <v>15</v>
      </c>
      <c r="C34">
        <v>5</v>
      </c>
      <c r="D34">
        <v>15</v>
      </c>
      <c r="E34">
        <v>45</v>
      </c>
      <c r="F34">
        <v>28</v>
      </c>
      <c r="G34" t="s">
        <v>22</v>
      </c>
      <c r="H34" t="s">
        <v>23</v>
      </c>
      <c r="I34">
        <v>4</v>
      </c>
      <c r="J34">
        <v>5</v>
      </c>
      <c r="K34">
        <f t="shared" si="0"/>
        <v>40</v>
      </c>
      <c r="L34" s="3">
        <f t="shared" si="1"/>
        <v>42</v>
      </c>
      <c r="N34">
        <v>15</v>
      </c>
      <c r="O34">
        <v>42</v>
      </c>
    </row>
    <row r="35" spans="2:15">
      <c r="B35">
        <v>15</v>
      </c>
      <c r="C35">
        <v>10</v>
      </c>
      <c r="D35">
        <v>16</v>
      </c>
      <c r="E35">
        <v>0</v>
      </c>
      <c r="F35">
        <v>37</v>
      </c>
      <c r="G35" t="s">
        <v>163</v>
      </c>
      <c r="H35" t="s">
        <v>133</v>
      </c>
      <c r="I35">
        <v>7</v>
      </c>
      <c r="J35">
        <v>3</v>
      </c>
      <c r="K35">
        <f t="shared" si="0"/>
        <v>50</v>
      </c>
      <c r="L35" s="3">
        <f t="shared" si="1"/>
        <v>44.4</v>
      </c>
      <c r="N35">
        <v>15</v>
      </c>
      <c r="O35">
        <v>44.4</v>
      </c>
    </row>
    <row r="36" spans="2:15">
      <c r="B36">
        <v>15</v>
      </c>
      <c r="C36">
        <v>45</v>
      </c>
      <c r="D36">
        <v>16</v>
      </c>
      <c r="E36">
        <v>45</v>
      </c>
      <c r="F36">
        <v>33</v>
      </c>
      <c r="G36" t="s">
        <v>139</v>
      </c>
      <c r="H36" t="s">
        <v>140</v>
      </c>
      <c r="I36">
        <v>4</v>
      </c>
      <c r="J36">
        <v>2</v>
      </c>
      <c r="K36">
        <f t="shared" si="0"/>
        <v>60</v>
      </c>
      <c r="L36" s="3">
        <f t="shared" si="1"/>
        <v>33</v>
      </c>
      <c r="N36">
        <v>15</v>
      </c>
      <c r="O36">
        <v>33</v>
      </c>
    </row>
    <row r="37" spans="2:15">
      <c r="B37">
        <v>15</v>
      </c>
      <c r="C37">
        <v>45</v>
      </c>
      <c r="D37">
        <v>17</v>
      </c>
      <c r="E37">
        <v>0</v>
      </c>
      <c r="F37">
        <v>27</v>
      </c>
      <c r="G37" t="s">
        <v>139</v>
      </c>
      <c r="H37" t="s">
        <v>164</v>
      </c>
      <c r="I37">
        <v>4</v>
      </c>
      <c r="J37">
        <v>2</v>
      </c>
      <c r="K37">
        <f t="shared" si="0"/>
        <v>75</v>
      </c>
      <c r="L37" s="3">
        <f t="shared" si="1"/>
        <v>21.599999999999998</v>
      </c>
      <c r="N37">
        <v>15</v>
      </c>
      <c r="O37">
        <v>21.599999999999998</v>
      </c>
    </row>
    <row r="38" spans="2:15">
      <c r="B38">
        <v>16</v>
      </c>
      <c r="C38">
        <v>15</v>
      </c>
      <c r="D38">
        <v>17</v>
      </c>
      <c r="E38">
        <v>20</v>
      </c>
      <c r="F38">
        <v>35</v>
      </c>
      <c r="G38" t="s">
        <v>4</v>
      </c>
      <c r="H38" t="s">
        <v>134</v>
      </c>
      <c r="I38">
        <v>7</v>
      </c>
      <c r="J38">
        <v>7</v>
      </c>
      <c r="K38">
        <f t="shared" si="0"/>
        <v>65</v>
      </c>
      <c r="L38" s="3">
        <f t="shared" si="1"/>
        <v>32.307692307692307</v>
      </c>
      <c r="N38">
        <v>16</v>
      </c>
      <c r="O38">
        <v>32.307692307692307</v>
      </c>
    </row>
    <row r="39" spans="2:15">
      <c r="B39">
        <v>16</v>
      </c>
      <c r="C39">
        <v>15</v>
      </c>
      <c r="D39">
        <v>17</v>
      </c>
      <c r="E39">
        <v>25</v>
      </c>
      <c r="F39">
        <v>41</v>
      </c>
      <c r="G39" t="s">
        <v>142</v>
      </c>
      <c r="H39" t="s">
        <v>141</v>
      </c>
      <c r="I39">
        <v>2</v>
      </c>
      <c r="J39">
        <v>1</v>
      </c>
      <c r="K39">
        <f t="shared" si="0"/>
        <v>70</v>
      </c>
      <c r="L39" s="3">
        <f t="shared" si="1"/>
        <v>35.142857142857146</v>
      </c>
      <c r="N39">
        <v>16</v>
      </c>
      <c r="O39">
        <v>35.142857142857146</v>
      </c>
    </row>
    <row r="40" spans="2:15">
      <c r="B40">
        <v>16</v>
      </c>
      <c r="C40">
        <v>15</v>
      </c>
      <c r="D40">
        <v>18</v>
      </c>
      <c r="E40">
        <v>0</v>
      </c>
      <c r="F40">
        <v>76</v>
      </c>
      <c r="G40" t="s">
        <v>4</v>
      </c>
      <c r="H40" t="s">
        <v>21</v>
      </c>
      <c r="I40">
        <v>7</v>
      </c>
      <c r="J40">
        <v>1</v>
      </c>
      <c r="K40">
        <f t="shared" si="0"/>
        <v>105</v>
      </c>
      <c r="L40" s="3">
        <f t="shared" si="1"/>
        <v>43.428571428571431</v>
      </c>
      <c r="N40">
        <v>16</v>
      </c>
      <c r="O40">
        <v>43.428571428571431</v>
      </c>
    </row>
    <row r="41" spans="2:15">
      <c r="B41">
        <v>16</v>
      </c>
      <c r="C41">
        <v>15</v>
      </c>
      <c r="D41">
        <v>18</v>
      </c>
      <c r="E41">
        <v>0</v>
      </c>
      <c r="F41">
        <v>76</v>
      </c>
      <c r="G41" t="s">
        <v>4</v>
      </c>
      <c r="H41" t="s">
        <v>141</v>
      </c>
      <c r="I41">
        <v>7</v>
      </c>
      <c r="J41">
        <v>1</v>
      </c>
      <c r="K41">
        <f t="shared" si="0"/>
        <v>105</v>
      </c>
      <c r="L41" s="3">
        <f t="shared" si="1"/>
        <v>43.428571428571431</v>
      </c>
      <c r="N41">
        <v>16</v>
      </c>
      <c r="O41">
        <v>43.428571428571431</v>
      </c>
    </row>
    <row r="42" spans="2:15">
      <c r="B42">
        <v>17</v>
      </c>
      <c r="C42">
        <v>0</v>
      </c>
      <c r="D42">
        <v>17</v>
      </c>
      <c r="E42">
        <v>40</v>
      </c>
      <c r="F42">
        <v>24</v>
      </c>
      <c r="G42" t="s">
        <v>2</v>
      </c>
      <c r="H42" t="s">
        <v>136</v>
      </c>
      <c r="I42">
        <v>4</v>
      </c>
      <c r="J42">
        <v>4</v>
      </c>
      <c r="K42">
        <f t="shared" si="0"/>
        <v>40</v>
      </c>
      <c r="L42" s="3">
        <f t="shared" si="1"/>
        <v>36</v>
      </c>
      <c r="N42">
        <v>17</v>
      </c>
      <c r="O42">
        <v>36</v>
      </c>
    </row>
    <row r="43" spans="2:15">
      <c r="B43">
        <v>17</v>
      </c>
      <c r="C43">
        <v>0</v>
      </c>
      <c r="D43">
        <v>17</v>
      </c>
      <c r="E43">
        <v>40</v>
      </c>
      <c r="F43">
        <v>24</v>
      </c>
      <c r="G43" t="s">
        <v>2</v>
      </c>
      <c r="H43" t="s">
        <v>136</v>
      </c>
      <c r="I43">
        <v>4</v>
      </c>
      <c r="J43">
        <v>4</v>
      </c>
      <c r="K43">
        <f t="shared" si="0"/>
        <v>40</v>
      </c>
      <c r="L43" s="3">
        <f t="shared" si="1"/>
        <v>36</v>
      </c>
      <c r="N43">
        <v>17</v>
      </c>
      <c r="O43">
        <v>36</v>
      </c>
    </row>
    <row r="44" spans="2:15">
      <c r="B44">
        <v>17</v>
      </c>
      <c r="C44">
        <v>0</v>
      </c>
      <c r="D44">
        <v>17</v>
      </c>
      <c r="E44">
        <v>40</v>
      </c>
      <c r="F44">
        <v>23</v>
      </c>
      <c r="G44" t="s">
        <v>2</v>
      </c>
      <c r="H44" t="s">
        <v>155</v>
      </c>
      <c r="I44">
        <v>4</v>
      </c>
      <c r="J44">
        <v>5</v>
      </c>
      <c r="K44">
        <f t="shared" si="0"/>
        <v>40</v>
      </c>
      <c r="L44" s="3">
        <f t="shared" si="1"/>
        <v>34.5</v>
      </c>
      <c r="N44">
        <v>17</v>
      </c>
      <c r="O44">
        <v>34.5</v>
      </c>
    </row>
    <row r="45" spans="2:15">
      <c r="B45">
        <v>17</v>
      </c>
      <c r="C45">
        <v>0</v>
      </c>
      <c r="D45">
        <v>17</v>
      </c>
      <c r="E45">
        <v>50</v>
      </c>
      <c r="F45">
        <v>40</v>
      </c>
      <c r="G45" t="s">
        <v>2</v>
      </c>
      <c r="H45" t="s">
        <v>147</v>
      </c>
      <c r="I45">
        <v>4</v>
      </c>
      <c r="J45">
        <v>1</v>
      </c>
      <c r="K45">
        <f t="shared" si="0"/>
        <v>50</v>
      </c>
      <c r="L45" s="3">
        <f t="shared" si="1"/>
        <v>48</v>
      </c>
      <c r="N45">
        <v>17</v>
      </c>
      <c r="O45">
        <v>48</v>
      </c>
    </row>
    <row r="46" spans="2:15">
      <c r="B46">
        <v>17</v>
      </c>
      <c r="C46">
        <v>0</v>
      </c>
      <c r="D46">
        <v>18</v>
      </c>
      <c r="E46">
        <v>0</v>
      </c>
      <c r="F46">
        <v>39</v>
      </c>
      <c r="G46" t="s">
        <v>2</v>
      </c>
      <c r="H46" t="s">
        <v>150</v>
      </c>
      <c r="I46">
        <v>4</v>
      </c>
      <c r="J46">
        <v>5</v>
      </c>
      <c r="K46">
        <f t="shared" si="0"/>
        <v>60</v>
      </c>
      <c r="L46" s="3">
        <f t="shared" si="1"/>
        <v>39</v>
      </c>
      <c r="N46">
        <v>17</v>
      </c>
      <c r="O46">
        <v>39</v>
      </c>
    </row>
    <row r="47" spans="2:15">
      <c r="B47">
        <v>17</v>
      </c>
      <c r="C47">
        <v>0</v>
      </c>
      <c r="D47">
        <v>18</v>
      </c>
      <c r="E47">
        <v>5</v>
      </c>
      <c r="F47">
        <v>33</v>
      </c>
      <c r="G47" t="s">
        <v>0</v>
      </c>
      <c r="H47" t="s">
        <v>1</v>
      </c>
      <c r="I47">
        <v>4</v>
      </c>
      <c r="J47">
        <v>6</v>
      </c>
      <c r="K47">
        <f t="shared" si="0"/>
        <v>65</v>
      </c>
      <c r="L47" s="3">
        <f t="shared" si="1"/>
        <v>30.46153846153846</v>
      </c>
      <c r="N47">
        <v>17</v>
      </c>
      <c r="O47">
        <v>30.46153846153846</v>
      </c>
    </row>
    <row r="48" spans="2:15">
      <c r="B48">
        <v>17</v>
      </c>
      <c r="C48">
        <v>0</v>
      </c>
      <c r="D48">
        <v>18</v>
      </c>
      <c r="E48">
        <v>15</v>
      </c>
      <c r="F48">
        <v>40</v>
      </c>
      <c r="G48" t="s">
        <v>2</v>
      </c>
      <c r="H48" t="s">
        <v>3</v>
      </c>
      <c r="I48">
        <v>4</v>
      </c>
      <c r="J48">
        <v>6</v>
      </c>
      <c r="K48">
        <f t="shared" si="0"/>
        <v>75</v>
      </c>
      <c r="L48" s="3">
        <f t="shared" si="1"/>
        <v>32</v>
      </c>
      <c r="N48">
        <v>17</v>
      </c>
      <c r="O48">
        <v>32</v>
      </c>
    </row>
    <row r="49" spans="2:15">
      <c r="B49">
        <v>17</v>
      </c>
      <c r="C49">
        <v>15</v>
      </c>
      <c r="D49">
        <v>18</v>
      </c>
      <c r="E49">
        <v>45</v>
      </c>
      <c r="F49">
        <v>65</v>
      </c>
      <c r="G49" t="s">
        <v>4</v>
      </c>
      <c r="H49" t="s">
        <v>5</v>
      </c>
      <c r="I49">
        <v>7</v>
      </c>
      <c r="J49">
        <v>6</v>
      </c>
      <c r="K49">
        <f t="shared" si="0"/>
        <v>90</v>
      </c>
      <c r="L49" s="3">
        <f t="shared" si="1"/>
        <v>43.333333333333336</v>
      </c>
      <c r="N49">
        <v>17</v>
      </c>
      <c r="O49">
        <v>43.333333333333336</v>
      </c>
    </row>
    <row r="50" spans="2:15">
      <c r="B50">
        <v>17</v>
      </c>
      <c r="C50">
        <v>45</v>
      </c>
      <c r="D50">
        <v>19</v>
      </c>
      <c r="E50">
        <v>5</v>
      </c>
      <c r="F50">
        <v>27</v>
      </c>
      <c r="G50" t="s">
        <v>6</v>
      </c>
      <c r="H50" t="s">
        <v>7</v>
      </c>
      <c r="I50">
        <v>7</v>
      </c>
      <c r="J50">
        <v>1</v>
      </c>
      <c r="K50">
        <f t="shared" si="0"/>
        <v>80</v>
      </c>
      <c r="L50" s="3">
        <f t="shared" si="1"/>
        <v>20.25</v>
      </c>
      <c r="N50">
        <v>17</v>
      </c>
      <c r="O50">
        <v>20.25</v>
      </c>
    </row>
    <row r="51" spans="2:15">
      <c r="B51">
        <v>18</v>
      </c>
      <c r="C51">
        <v>0</v>
      </c>
      <c r="D51">
        <v>19</v>
      </c>
      <c r="E51">
        <v>20</v>
      </c>
      <c r="F51">
        <v>44</v>
      </c>
      <c r="G51" t="s">
        <v>8</v>
      </c>
      <c r="H51" t="s">
        <v>9</v>
      </c>
      <c r="I51">
        <v>6</v>
      </c>
      <c r="J51">
        <v>3</v>
      </c>
      <c r="K51">
        <f t="shared" si="0"/>
        <v>80</v>
      </c>
      <c r="L51" s="3">
        <f t="shared" si="1"/>
        <v>33</v>
      </c>
      <c r="N51">
        <v>18</v>
      </c>
      <c r="O51">
        <v>33</v>
      </c>
    </row>
    <row r="52" spans="2:15">
      <c r="B52">
        <v>18</v>
      </c>
      <c r="C52">
        <v>15</v>
      </c>
      <c r="D52">
        <v>19</v>
      </c>
      <c r="E52">
        <v>10</v>
      </c>
      <c r="F52">
        <v>20</v>
      </c>
      <c r="G52" t="s">
        <v>10</v>
      </c>
      <c r="H52" t="s">
        <v>11</v>
      </c>
      <c r="I52">
        <v>5</v>
      </c>
      <c r="J52">
        <v>5</v>
      </c>
      <c r="K52">
        <f t="shared" si="0"/>
        <v>55</v>
      </c>
      <c r="L52" s="3">
        <f t="shared" si="1"/>
        <v>21.81818181818182</v>
      </c>
      <c r="N52">
        <v>18</v>
      </c>
      <c r="O52">
        <v>21.81818181818182</v>
      </c>
    </row>
    <row r="53" spans="2:15">
      <c r="B53">
        <v>18</v>
      </c>
      <c r="C53">
        <v>15</v>
      </c>
      <c r="D53">
        <v>19</v>
      </c>
      <c r="E53">
        <v>15</v>
      </c>
      <c r="F53">
        <v>20</v>
      </c>
      <c r="G53" t="s">
        <v>6</v>
      </c>
      <c r="H53" t="s">
        <v>12</v>
      </c>
      <c r="I53">
        <v>2</v>
      </c>
      <c r="J53">
        <v>6</v>
      </c>
      <c r="K53">
        <f t="shared" si="0"/>
        <v>60</v>
      </c>
      <c r="L53" s="3">
        <f t="shared" si="1"/>
        <v>20</v>
      </c>
      <c r="N53">
        <v>18</v>
      </c>
      <c r="O53">
        <v>20</v>
      </c>
    </row>
    <row r="54" spans="2:15">
      <c r="B54">
        <v>19</v>
      </c>
      <c r="C54">
        <v>50</v>
      </c>
      <c r="D54">
        <v>21</v>
      </c>
      <c r="E54">
        <v>45</v>
      </c>
      <c r="F54">
        <v>55</v>
      </c>
      <c r="G54" t="s">
        <v>13</v>
      </c>
      <c r="H54" t="s">
        <v>14</v>
      </c>
      <c r="I54">
        <v>5</v>
      </c>
      <c r="J54">
        <v>2</v>
      </c>
      <c r="K54">
        <f t="shared" si="0"/>
        <v>115</v>
      </c>
      <c r="L54" s="3">
        <f t="shared" si="1"/>
        <v>28.695652173913043</v>
      </c>
      <c r="N54">
        <v>19</v>
      </c>
      <c r="O54">
        <v>28.695652173913043</v>
      </c>
    </row>
    <row r="55" spans="2:15">
      <c r="B55">
        <v>19</v>
      </c>
      <c r="C55">
        <v>50</v>
      </c>
      <c r="D55">
        <v>21</v>
      </c>
      <c r="E55">
        <v>45</v>
      </c>
      <c r="F55">
        <v>60</v>
      </c>
      <c r="G55" t="s">
        <v>15</v>
      </c>
      <c r="H55" t="s">
        <v>14</v>
      </c>
      <c r="I55">
        <v>5</v>
      </c>
      <c r="J55">
        <v>2</v>
      </c>
      <c r="K55">
        <f t="shared" si="0"/>
        <v>115</v>
      </c>
      <c r="L55" s="3">
        <f t="shared" si="1"/>
        <v>31.304347826086957</v>
      </c>
      <c r="N55">
        <v>19</v>
      </c>
      <c r="O55">
        <v>31.304347826086957</v>
      </c>
    </row>
    <row r="56" spans="2:15">
      <c r="B56">
        <v>20</v>
      </c>
      <c r="C56">
        <v>35</v>
      </c>
      <c r="D56">
        <v>21</v>
      </c>
      <c r="E56">
        <v>45</v>
      </c>
      <c r="F56">
        <v>33</v>
      </c>
      <c r="G56" t="s">
        <v>16</v>
      </c>
      <c r="H56" t="s">
        <v>14</v>
      </c>
      <c r="I56">
        <v>7</v>
      </c>
      <c r="J56">
        <v>2</v>
      </c>
      <c r="K56">
        <f t="shared" si="0"/>
        <v>70</v>
      </c>
      <c r="L56" s="3">
        <f t="shared" si="1"/>
        <v>28.285714285714285</v>
      </c>
      <c r="N56">
        <v>20</v>
      </c>
      <c r="O56">
        <v>28.285714285714285</v>
      </c>
    </row>
    <row r="57" spans="2:15">
      <c r="B57">
        <v>20</v>
      </c>
      <c r="C57">
        <v>50</v>
      </c>
      <c r="D57">
        <v>21</v>
      </c>
      <c r="E57">
        <v>40</v>
      </c>
      <c r="F57">
        <v>38</v>
      </c>
      <c r="G57" t="s">
        <v>17</v>
      </c>
      <c r="H57" t="s">
        <v>18</v>
      </c>
      <c r="I57">
        <v>3</v>
      </c>
      <c r="J57">
        <v>7</v>
      </c>
      <c r="K57">
        <f t="shared" si="0"/>
        <v>50</v>
      </c>
      <c r="L57" s="3">
        <f t="shared" si="1"/>
        <v>45.6</v>
      </c>
      <c r="N57">
        <v>20</v>
      </c>
      <c r="O57">
        <v>45.6</v>
      </c>
    </row>
    <row r="58" spans="2:15">
      <c r="B58">
        <v>21</v>
      </c>
      <c r="C58">
        <v>45</v>
      </c>
      <c r="D58">
        <v>22</v>
      </c>
      <c r="E58">
        <v>15</v>
      </c>
      <c r="F58">
        <v>20</v>
      </c>
      <c r="G58" t="s">
        <v>19</v>
      </c>
      <c r="H58" t="s">
        <v>20</v>
      </c>
      <c r="I58">
        <v>3</v>
      </c>
      <c r="J58">
        <v>3</v>
      </c>
      <c r="K58">
        <f t="shared" si="0"/>
        <v>30</v>
      </c>
      <c r="L58" s="3">
        <f t="shared" si="1"/>
        <v>40</v>
      </c>
      <c r="N58">
        <v>21</v>
      </c>
      <c r="O58">
        <v>40</v>
      </c>
    </row>
    <row r="59" spans="2:15">
      <c r="B59">
        <v>22</v>
      </c>
      <c r="C59">
        <v>0</v>
      </c>
      <c r="D59">
        <v>23</v>
      </c>
      <c r="E59">
        <v>25</v>
      </c>
      <c r="F59">
        <v>76</v>
      </c>
      <c r="G59" t="s">
        <v>4</v>
      </c>
      <c r="H59" t="s">
        <v>21</v>
      </c>
      <c r="I59">
        <v>7</v>
      </c>
      <c r="J59">
        <v>1</v>
      </c>
      <c r="K59">
        <f t="shared" si="0"/>
        <v>85</v>
      </c>
      <c r="L59" s="3">
        <f t="shared" si="1"/>
        <v>53.647058823529413</v>
      </c>
      <c r="N59">
        <v>22</v>
      </c>
      <c r="O59">
        <v>53.647058823529413</v>
      </c>
    </row>
    <row r="60" spans="2:15">
      <c r="B60">
        <v>23</v>
      </c>
      <c r="C60">
        <v>0</v>
      </c>
      <c r="D60">
        <v>23</v>
      </c>
      <c r="E60">
        <v>40</v>
      </c>
      <c r="F60">
        <v>28</v>
      </c>
      <c r="G60" t="s">
        <v>22</v>
      </c>
      <c r="H60" t="s">
        <v>23</v>
      </c>
      <c r="I60">
        <v>4</v>
      </c>
      <c r="J60">
        <v>5</v>
      </c>
      <c r="K60">
        <f t="shared" si="0"/>
        <v>40</v>
      </c>
      <c r="L60" s="3">
        <f t="shared" si="1"/>
        <v>42</v>
      </c>
      <c r="N60">
        <v>23</v>
      </c>
      <c r="O60">
        <v>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Dalla Via Monti</dc:creator>
  <cp:lastModifiedBy>Josefina Dalla Via Monti</cp:lastModifiedBy>
  <dcterms:created xsi:type="dcterms:W3CDTF">2018-11-25T18:07:39Z</dcterms:created>
  <dcterms:modified xsi:type="dcterms:W3CDTF">2018-11-28T01:43:02Z</dcterms:modified>
</cp:coreProperties>
</file>