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imize fuel efficiency" sheetId="1" r:id="rId4"/>
    <sheet state="visible" name="Minimize cost" sheetId="2" r:id="rId5"/>
    <sheet state="visible" name="Maximize seats in new buses" sheetId="3" r:id="rId6"/>
    <sheet state="hidden" name="__OpenSolverCache__" sheetId="4" r:id="rId7"/>
    <sheet state="hidden" name="__OpenSolver__" sheetId="5" r:id="rId8"/>
  </sheets>
  <definedNames/>
  <calcPr/>
</workbook>
</file>

<file path=xl/sharedStrings.xml><?xml version="1.0" encoding="utf-8"?>
<sst xmlns="http://schemas.openxmlformats.org/spreadsheetml/2006/main" count="83" uniqueCount="22">
  <si>
    <t>Data</t>
  </si>
  <si>
    <t>Bus A</t>
  </si>
  <si>
    <t>Bus B</t>
  </si>
  <si>
    <t>Bus C</t>
  </si>
  <si>
    <t>Seating capacity</t>
  </si>
  <si>
    <t>Fuel efficiency</t>
  </si>
  <si>
    <t>Purchase cost</t>
  </si>
  <si>
    <t>Limits</t>
  </si>
  <si>
    <t>Budget</t>
  </si>
  <si>
    <t>Passengers</t>
  </si>
  <si>
    <t>Type C buses</t>
  </si>
  <si>
    <t>Number of drivers</t>
  </si>
  <si>
    <t>Decision variables</t>
  </si>
  <si>
    <t>Amount</t>
  </si>
  <si>
    <t>Objective function</t>
  </si>
  <si>
    <t>Avg fuel efficiency</t>
  </si>
  <si>
    <t>Contraints</t>
  </si>
  <si>
    <t>Value</t>
  </si>
  <si>
    <t>Limit</t>
  </si>
  <si>
    <t>Total buses</t>
  </si>
  <si>
    <t>Cost</t>
  </si>
  <si>
    <t>Seats in new buses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</si>
</sst>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DBBAA"/>
        <bgColor rgb="FF2DBBA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0.0</v>
      </c>
      <c r="C16" s="4">
        <v>0.0</v>
      </c>
      <c r="D16" s="4">
        <v>0.0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5</v>
      </c>
      <c r="B19" s="5">
        <f>SUMPRODUCT(B4:D4,B16:D16)</f>
        <v>0</v>
      </c>
      <c r="C19" s="6"/>
      <c r="D19" s="6"/>
      <c r="E19" s="6"/>
      <c r="F19" s="6"/>
      <c r="G19" s="6"/>
      <c r="H19" s="6"/>
      <c r="I19" s="6"/>
    </row>
    <row r="20">
      <c r="A20" s="7" t="s">
        <v>15</v>
      </c>
      <c r="B20" s="5" t="str">
        <f>B19/sum(B16:D16)</f>
        <v>#DIV/0!</v>
      </c>
      <c r="C20" s="6"/>
      <c r="D20" s="6"/>
      <c r="E20" s="6"/>
      <c r="F20" s="6"/>
      <c r="G20" s="6"/>
      <c r="H20" s="6"/>
      <c r="I20" s="6"/>
    </row>
    <row r="21">
      <c r="A21" s="6"/>
      <c r="B21" s="6"/>
      <c r="C21" s="6"/>
      <c r="D21" s="6"/>
      <c r="E21" s="6"/>
      <c r="F21" s="6"/>
      <c r="G21" s="6"/>
      <c r="H21" s="6"/>
      <c r="I21" s="6"/>
    </row>
    <row r="22">
      <c r="A22" s="1" t="s">
        <v>16</v>
      </c>
      <c r="D22" s="6"/>
      <c r="E22" s="6"/>
      <c r="F22" s="6"/>
      <c r="G22" s="6"/>
      <c r="H22" s="6"/>
      <c r="I22" s="6"/>
    </row>
    <row r="23">
      <c r="A23" s="6"/>
      <c r="B23" s="8" t="s">
        <v>17</v>
      </c>
      <c r="C23" s="8" t="s">
        <v>18</v>
      </c>
      <c r="D23" s="9"/>
      <c r="E23" s="6"/>
      <c r="F23" s="6"/>
      <c r="G23" s="6"/>
      <c r="H23" s="6"/>
      <c r="I23" s="6"/>
    </row>
    <row r="24">
      <c r="A24" s="7" t="s">
        <v>8</v>
      </c>
      <c r="B24" s="5">
        <f>SUMPRODUCT(B5:D5,B16:D16)</f>
        <v>0</v>
      </c>
      <c r="C24" s="5">
        <f t="shared" ref="C24:C26" si="1">B8</f>
        <v>10000000</v>
      </c>
      <c r="D24" s="6"/>
      <c r="E24" s="6"/>
      <c r="F24" s="6"/>
      <c r="G24" s="6"/>
      <c r="H24" s="6"/>
      <c r="I24" s="6"/>
    </row>
    <row r="25">
      <c r="A25" s="7" t="s">
        <v>4</v>
      </c>
      <c r="B25" s="5">
        <f>SUMPRODUCT(B3:D3,B16:D16)</f>
        <v>0</v>
      </c>
      <c r="C25" s="5">
        <f t="shared" si="1"/>
        <v>15000</v>
      </c>
      <c r="D25" s="6"/>
      <c r="E25" s="6"/>
      <c r="F25" s="6"/>
      <c r="G25" s="6"/>
      <c r="H25" s="6"/>
      <c r="I25" s="6"/>
    </row>
    <row r="26">
      <c r="A26" s="7" t="s">
        <v>10</v>
      </c>
      <c r="B26" s="5">
        <f>D16</f>
        <v>0</v>
      </c>
      <c r="C26" s="5">
        <f t="shared" si="1"/>
        <v>400</v>
      </c>
      <c r="D26" s="6"/>
      <c r="E26" s="6"/>
      <c r="F26" s="6"/>
      <c r="G26" s="6"/>
      <c r="H26" s="6"/>
      <c r="I26" s="6"/>
    </row>
    <row r="27">
      <c r="A27" s="7" t="s">
        <v>19</v>
      </c>
      <c r="B27" s="5">
        <f>SUM(B16:D16)</f>
        <v>0</v>
      </c>
      <c r="C27" s="5">
        <f>B12</f>
        <v>450</v>
      </c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  <row r="44">
      <c r="D44" s="6"/>
      <c r="E44" s="6"/>
      <c r="F44" s="6"/>
      <c r="G44" s="6"/>
      <c r="H44" s="6"/>
      <c r="I44" s="6"/>
    </row>
  </sheetData>
  <mergeCells count="5">
    <mergeCell ref="A1:D1"/>
    <mergeCell ref="A7:B7"/>
    <mergeCell ref="A14:D14"/>
    <mergeCell ref="A18:B18"/>
    <mergeCell ref="A22:C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0.0</v>
      </c>
      <c r="C16" s="10">
        <v>0.0</v>
      </c>
      <c r="D16" s="4">
        <v>0.0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20</v>
      </c>
      <c r="B19" s="5">
        <f>SUMPRODUCT(B5:D5,B16:D16)</f>
        <v>0</v>
      </c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>
      <c r="A21" s="1" t="s">
        <v>16</v>
      </c>
      <c r="D21" s="6"/>
      <c r="E21" s="6"/>
      <c r="F21" s="6"/>
      <c r="G21" s="6"/>
      <c r="H21" s="6"/>
      <c r="I21" s="6"/>
    </row>
    <row r="22">
      <c r="A22" s="6"/>
      <c r="B22" s="8" t="s">
        <v>17</v>
      </c>
      <c r="C22" s="8" t="s">
        <v>18</v>
      </c>
      <c r="D22" s="6"/>
      <c r="E22" s="6"/>
      <c r="F22" s="6"/>
      <c r="G22" s="6"/>
      <c r="H22" s="6"/>
      <c r="I22" s="6"/>
    </row>
    <row r="23">
      <c r="A23" s="7" t="s">
        <v>5</v>
      </c>
      <c r="B23" s="5">
        <f>SUMPRODUCT(B4:D4,B16:D16)</f>
        <v>0</v>
      </c>
      <c r="C23" s="5">
        <f>B11*sum(B16:D16)</f>
        <v>0</v>
      </c>
      <c r="D23" s="6"/>
      <c r="E23" s="6"/>
      <c r="F23" s="6"/>
      <c r="G23" s="6"/>
      <c r="H23" s="6"/>
      <c r="I23" s="6"/>
    </row>
    <row r="24">
      <c r="A24" s="7" t="s">
        <v>4</v>
      </c>
      <c r="B24" s="5">
        <f>SUMPRODUCT(B3:D3,B16:D16)</f>
        <v>0</v>
      </c>
      <c r="C24" s="5">
        <f t="shared" ref="C24:C25" si="1">B9</f>
        <v>15000</v>
      </c>
      <c r="D24" s="6"/>
      <c r="E24" s="6"/>
      <c r="F24" s="6"/>
      <c r="G24" s="6"/>
      <c r="H24" s="6"/>
      <c r="I24" s="6"/>
    </row>
    <row r="25">
      <c r="A25" s="7" t="s">
        <v>10</v>
      </c>
      <c r="B25" s="5">
        <f>D16</f>
        <v>0</v>
      </c>
      <c r="C25" s="5">
        <f t="shared" si="1"/>
        <v>400</v>
      </c>
      <c r="D25" s="6"/>
      <c r="E25" s="6"/>
      <c r="F25" s="6"/>
      <c r="G25" s="6"/>
      <c r="H25" s="6"/>
      <c r="I25" s="6"/>
    </row>
    <row r="26">
      <c r="A26" s="7" t="s">
        <v>19</v>
      </c>
      <c r="B26" s="5">
        <f>SUM(B16:D16)</f>
        <v>0</v>
      </c>
      <c r="C26" s="5">
        <f>B12</f>
        <v>450</v>
      </c>
      <c r="D26" s="6"/>
      <c r="E26" s="6"/>
      <c r="F26" s="6"/>
      <c r="G26" s="6"/>
      <c r="H26" s="6"/>
      <c r="I26" s="6"/>
    </row>
    <row r="27"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</sheetData>
  <mergeCells count="5">
    <mergeCell ref="A1:D1"/>
    <mergeCell ref="A7:B7"/>
    <mergeCell ref="A14:D14"/>
    <mergeCell ref="A18:B18"/>
    <mergeCell ref="A21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</row>
    <row r="3">
      <c r="A3" s="3" t="s">
        <v>4</v>
      </c>
      <c r="B3" s="4">
        <v>25.0</v>
      </c>
      <c r="C3" s="4">
        <v>50.0</v>
      </c>
      <c r="D3" s="4">
        <v>50.0</v>
      </c>
      <c r="E3" s="5"/>
      <c r="F3" s="5"/>
      <c r="G3" s="5"/>
      <c r="H3" s="5"/>
      <c r="I3" s="5"/>
    </row>
    <row r="4">
      <c r="A4" s="3" t="s">
        <v>5</v>
      </c>
      <c r="B4" s="4">
        <v>10.0</v>
      </c>
      <c r="C4" s="4">
        <v>8.0</v>
      </c>
      <c r="D4" s="4">
        <v>5.0</v>
      </c>
      <c r="E4" s="5"/>
      <c r="F4" s="5"/>
      <c r="G4" s="5"/>
      <c r="H4" s="5"/>
      <c r="I4" s="5"/>
    </row>
    <row r="5">
      <c r="A5" s="3" t="s">
        <v>6</v>
      </c>
      <c r="B5" s="4">
        <v>50000.0</v>
      </c>
      <c r="C5" s="4">
        <v>70000.0</v>
      </c>
      <c r="D5" s="4">
        <v>0.0</v>
      </c>
      <c r="E5" s="5"/>
      <c r="F5" s="5"/>
      <c r="G5" s="5"/>
      <c r="H5" s="5"/>
      <c r="I5" s="5"/>
    </row>
    <row r="6">
      <c r="A6" s="6"/>
      <c r="B6" s="6"/>
      <c r="C6" s="6"/>
      <c r="D6" s="6"/>
      <c r="E6" s="6"/>
      <c r="F6" s="6"/>
      <c r="G6" s="6"/>
      <c r="H6" s="6"/>
      <c r="I6" s="6"/>
    </row>
    <row r="7">
      <c r="A7" s="1" t="s">
        <v>7</v>
      </c>
      <c r="C7" s="6"/>
      <c r="D7" s="6"/>
      <c r="E7" s="6"/>
      <c r="F7" s="6"/>
      <c r="G7" s="6"/>
      <c r="H7" s="6"/>
      <c r="I7" s="6"/>
    </row>
    <row r="8">
      <c r="A8" s="3" t="s">
        <v>8</v>
      </c>
      <c r="B8" s="4">
        <v>1.0E7</v>
      </c>
      <c r="C8" s="6"/>
      <c r="D8" s="6"/>
      <c r="E8" s="6"/>
      <c r="F8" s="6"/>
      <c r="G8" s="6"/>
      <c r="H8" s="6"/>
      <c r="I8" s="6"/>
    </row>
    <row r="9">
      <c r="A9" s="3" t="s">
        <v>9</v>
      </c>
      <c r="B9" s="4">
        <v>15000.0</v>
      </c>
      <c r="C9" s="6"/>
      <c r="D9" s="6"/>
      <c r="E9" s="6"/>
      <c r="F9" s="6"/>
      <c r="G9" s="6"/>
      <c r="H9" s="6"/>
      <c r="I9" s="6"/>
    </row>
    <row r="10">
      <c r="A10" s="3" t="s">
        <v>10</v>
      </c>
      <c r="B10" s="4">
        <v>400.0</v>
      </c>
      <c r="C10" s="6"/>
      <c r="D10" s="6"/>
      <c r="E10" s="6"/>
      <c r="F10" s="6"/>
      <c r="G10" s="6"/>
      <c r="H10" s="6"/>
      <c r="I10" s="6"/>
    </row>
    <row r="11">
      <c r="A11" s="3" t="s">
        <v>5</v>
      </c>
      <c r="B11" s="4">
        <v>6.0</v>
      </c>
      <c r="C11" s="6"/>
      <c r="D11" s="6"/>
      <c r="E11" s="6"/>
      <c r="F11" s="6"/>
      <c r="G11" s="6"/>
      <c r="H11" s="6"/>
      <c r="I11" s="6"/>
    </row>
    <row r="12">
      <c r="A12" s="3" t="s">
        <v>11</v>
      </c>
      <c r="B12" s="4">
        <v>450.0</v>
      </c>
      <c r="C12" s="6"/>
      <c r="D12" s="6"/>
      <c r="E12" s="6"/>
      <c r="F12" s="6"/>
      <c r="G12" s="6"/>
      <c r="H12" s="6"/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1" t="s">
        <v>12</v>
      </c>
    </row>
    <row r="15">
      <c r="A15" s="2"/>
      <c r="B15" s="3" t="s">
        <v>1</v>
      </c>
      <c r="C15" s="3" t="s">
        <v>2</v>
      </c>
      <c r="D15" s="3" t="s">
        <v>3</v>
      </c>
    </row>
    <row r="16">
      <c r="A16" s="7" t="s">
        <v>13</v>
      </c>
      <c r="B16" s="4">
        <v>0.0</v>
      </c>
      <c r="C16" s="4">
        <v>0.0</v>
      </c>
      <c r="D16" s="4">
        <v>0.0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1" t="s">
        <v>14</v>
      </c>
      <c r="C18" s="6"/>
      <c r="D18" s="6"/>
      <c r="E18" s="6"/>
      <c r="F18" s="6"/>
      <c r="G18" s="6"/>
      <c r="H18" s="6"/>
      <c r="I18" s="6"/>
    </row>
    <row r="19">
      <c r="A19" s="7" t="s">
        <v>21</v>
      </c>
      <c r="B19" s="5">
        <f>SUMPRODUCT(B3:C3,B16:C16)</f>
        <v>0</v>
      </c>
      <c r="C19" s="6"/>
      <c r="D19" s="6"/>
      <c r="E19" s="6"/>
      <c r="F19" s="6"/>
      <c r="G19" s="6"/>
      <c r="H19" s="6"/>
      <c r="I19" s="6"/>
    </row>
    <row r="20">
      <c r="A20" s="6"/>
      <c r="B20" s="6"/>
      <c r="C20" s="6"/>
      <c r="D20" s="6"/>
      <c r="E20" s="6"/>
      <c r="F20" s="6"/>
      <c r="G20" s="6"/>
      <c r="H20" s="6"/>
      <c r="I20" s="6"/>
    </row>
    <row r="21">
      <c r="A21" s="1" t="s">
        <v>16</v>
      </c>
      <c r="D21" s="6"/>
      <c r="E21" s="6"/>
      <c r="F21" s="6"/>
      <c r="G21" s="6"/>
      <c r="H21" s="6"/>
      <c r="I21" s="6"/>
    </row>
    <row r="22">
      <c r="A22" s="6"/>
      <c r="B22" s="8" t="s">
        <v>17</v>
      </c>
      <c r="C22" s="8" t="s">
        <v>18</v>
      </c>
      <c r="D22" s="6"/>
      <c r="E22" s="6"/>
      <c r="F22" s="6"/>
      <c r="G22" s="6"/>
      <c r="H22" s="6"/>
      <c r="I22" s="6"/>
    </row>
    <row r="23">
      <c r="A23" s="7" t="s">
        <v>5</v>
      </c>
      <c r="B23" s="5">
        <f>SUMPRODUCT(B4:D4,B16:D16)</f>
        <v>0</v>
      </c>
      <c r="C23" s="5">
        <f>B11*sum(B16:D16)</f>
        <v>0</v>
      </c>
      <c r="D23" s="6"/>
      <c r="E23" s="6"/>
      <c r="F23" s="6"/>
      <c r="G23" s="6"/>
      <c r="H23" s="6"/>
      <c r="I23" s="6"/>
    </row>
    <row r="24">
      <c r="A24" s="7" t="s">
        <v>8</v>
      </c>
      <c r="B24" s="5">
        <f>SUMPRODUCT(B5:D5,B16:D16)</f>
        <v>0</v>
      </c>
      <c r="C24" s="5">
        <f>B8</f>
        <v>10000000</v>
      </c>
      <c r="D24" s="6"/>
      <c r="E24" s="6"/>
      <c r="F24" s="6"/>
      <c r="G24" s="6"/>
      <c r="H24" s="6"/>
      <c r="I24" s="6"/>
    </row>
    <row r="25">
      <c r="A25" s="7" t="s">
        <v>10</v>
      </c>
      <c r="B25" s="5">
        <f>D16</f>
        <v>0</v>
      </c>
      <c r="C25" s="5">
        <f>B10</f>
        <v>400</v>
      </c>
      <c r="D25" s="6"/>
      <c r="E25" s="6"/>
      <c r="F25" s="6"/>
      <c r="G25" s="6"/>
      <c r="H25" s="6"/>
      <c r="I25" s="6"/>
    </row>
    <row r="26">
      <c r="A26" s="7" t="s">
        <v>19</v>
      </c>
      <c r="B26" s="5">
        <f>SUM(B16:D16)</f>
        <v>0</v>
      </c>
      <c r="C26" s="5">
        <f>B12</f>
        <v>450</v>
      </c>
      <c r="D26" s="6"/>
      <c r="E26" s="6"/>
      <c r="F26" s="6"/>
      <c r="G26" s="6"/>
      <c r="H26" s="6"/>
      <c r="I26" s="6"/>
    </row>
    <row r="27">
      <c r="A27" s="7" t="s">
        <v>4</v>
      </c>
      <c r="B27" s="11">
        <f>SUMPRODUCT(B3:D3,B16:D16)</f>
        <v>0</v>
      </c>
      <c r="C27" s="11">
        <f>B9</f>
        <v>15000</v>
      </c>
      <c r="D27" s="6"/>
      <c r="E27" s="6"/>
      <c r="F27" s="6"/>
      <c r="G27" s="6"/>
      <c r="H27" s="6"/>
      <c r="I27" s="6"/>
    </row>
    <row r="28">
      <c r="D28" s="6"/>
      <c r="E28" s="6"/>
      <c r="F28" s="6"/>
      <c r="G28" s="6"/>
      <c r="H28" s="6"/>
      <c r="I28" s="6"/>
    </row>
    <row r="29">
      <c r="D29" s="6"/>
      <c r="E29" s="6"/>
      <c r="F29" s="6"/>
      <c r="G29" s="6"/>
      <c r="H29" s="6"/>
      <c r="I29" s="6"/>
    </row>
    <row r="30">
      <c r="D30" s="6"/>
      <c r="E30" s="6"/>
      <c r="F30" s="6"/>
      <c r="G30" s="6"/>
      <c r="H30" s="6"/>
      <c r="I30" s="6"/>
    </row>
    <row r="31">
      <c r="D31" s="6"/>
      <c r="E31" s="6"/>
      <c r="F31" s="6"/>
      <c r="G31" s="6"/>
      <c r="H31" s="6"/>
      <c r="I31" s="6"/>
    </row>
    <row r="32">
      <c r="D32" s="6"/>
      <c r="E32" s="6"/>
      <c r="F32" s="6"/>
      <c r="G32" s="6"/>
      <c r="H32" s="6"/>
      <c r="I32" s="6"/>
    </row>
    <row r="33">
      <c r="D33" s="6"/>
      <c r="E33" s="6"/>
      <c r="F33" s="6"/>
      <c r="G33" s="6"/>
      <c r="H33" s="6"/>
      <c r="I33" s="6"/>
    </row>
    <row r="34">
      <c r="D34" s="6"/>
      <c r="E34" s="6"/>
      <c r="F34" s="6"/>
      <c r="G34" s="6"/>
      <c r="H34" s="6"/>
      <c r="I34" s="6"/>
    </row>
    <row r="35">
      <c r="D35" s="6"/>
      <c r="E35" s="6"/>
      <c r="F35" s="6"/>
      <c r="G35" s="6"/>
      <c r="H35" s="6"/>
      <c r="I35" s="6"/>
    </row>
    <row r="36">
      <c r="D36" s="6"/>
      <c r="E36" s="6"/>
      <c r="F36" s="6"/>
      <c r="G36" s="6"/>
      <c r="H36" s="6"/>
      <c r="I36" s="6"/>
    </row>
    <row r="37">
      <c r="D37" s="6"/>
      <c r="E37" s="6"/>
      <c r="F37" s="6"/>
      <c r="G37" s="6"/>
      <c r="H37" s="6"/>
      <c r="I37" s="6"/>
    </row>
    <row r="38">
      <c r="D38" s="6"/>
      <c r="E38" s="6"/>
      <c r="F38" s="6"/>
      <c r="G38" s="6"/>
      <c r="H38" s="6"/>
      <c r="I38" s="6"/>
    </row>
    <row r="39">
      <c r="D39" s="6"/>
      <c r="E39" s="6"/>
      <c r="F39" s="6"/>
      <c r="G39" s="6"/>
      <c r="H39" s="6"/>
      <c r="I39" s="6"/>
    </row>
    <row r="40">
      <c r="D40" s="6"/>
      <c r="E40" s="6"/>
      <c r="F40" s="6"/>
      <c r="G40" s="6"/>
      <c r="H40" s="6"/>
      <c r="I40" s="6"/>
    </row>
    <row r="41">
      <c r="D41" s="6"/>
      <c r="E41" s="6"/>
      <c r="F41" s="6"/>
      <c r="G41" s="6"/>
      <c r="H41" s="6"/>
      <c r="I41" s="6"/>
    </row>
    <row r="42">
      <c r="D42" s="6"/>
      <c r="E42" s="6"/>
      <c r="F42" s="6"/>
      <c r="G42" s="6"/>
      <c r="H42" s="6"/>
      <c r="I42" s="6"/>
    </row>
    <row r="43">
      <c r="D43" s="6"/>
      <c r="E43" s="6"/>
      <c r="F43" s="6"/>
      <c r="G43" s="6"/>
      <c r="H43" s="6"/>
      <c r="I43" s="6"/>
    </row>
  </sheetData>
  <mergeCells count="5">
    <mergeCell ref="A1:D1"/>
    <mergeCell ref="A7:B7"/>
    <mergeCell ref="A14:D14"/>
    <mergeCell ref="A18:B18"/>
    <mergeCell ref="A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ModelSheet=Maximize fuel efficiency!A:Z</f>
        <v>#ERROR!</v>
      </c>
      <c r="B1" s="11" t="str">
        <f>ModelSheet=Minimize cost!A:Z</f>
        <v>#ERROR!</v>
      </c>
      <c r="C1" s="11" t="str">
        <f>ModelSheet=Maximize seats in new buses!A:Z</f>
        <v>#ERROR!</v>
      </c>
    </row>
    <row r="2">
      <c r="A2" s="11" t="str">
        <f t="shared" ref="A2:C2" si="1">OpenSolver_AdjNum=1</f>
        <v>#NAME?</v>
      </c>
      <c r="B2" s="11" t="str">
        <f t="shared" si="1"/>
        <v>#NAME?</v>
      </c>
      <c r="C2" s="11" t="str">
        <f t="shared" si="1"/>
        <v>#NAME?</v>
      </c>
    </row>
    <row r="3">
      <c r="A3" s="11" t="str">
        <f t="shared" ref="A3:C3" si="2">OpenSolver_ChosenSolver=Google</f>
        <v>#NAME?</v>
      </c>
      <c r="B3" s="11" t="str">
        <f t="shared" si="2"/>
        <v>#NAME?</v>
      </c>
      <c r="C3" s="11" t="str">
        <f t="shared" si="2"/>
        <v>#NAME?</v>
      </c>
    </row>
    <row r="4">
      <c r="A4" s="11" t="str">
        <f t="shared" ref="A4:C4" si="3">OpenSolver_FastBuild=0</f>
        <v>#NAME?</v>
      </c>
      <c r="B4" s="11" t="str">
        <f t="shared" si="3"/>
        <v>#NAME?</v>
      </c>
      <c r="C4" s="11" t="str">
        <f t="shared" si="3"/>
        <v>#NAME?</v>
      </c>
    </row>
    <row r="5">
      <c r="A5" s="11" t="str">
        <f t="shared" ref="A5:C5" si="4">OpenSolver_LinearityCheck=1</f>
        <v>#NAME?</v>
      </c>
      <c r="B5" s="11" t="str">
        <f t="shared" si="4"/>
        <v>#NAME?</v>
      </c>
      <c r="C5" s="11" t="str">
        <f t="shared" si="4"/>
        <v>#NAME?</v>
      </c>
    </row>
    <row r="6">
      <c r="A6" s="11" t="str">
        <f>solver_adj=Maximize fuel efficiency!B16:D16</f>
        <v>#ERROR!</v>
      </c>
      <c r="B6" s="11" t="str">
        <f>solver_adj=Minimize cost!B16:D16</f>
        <v>#ERROR!</v>
      </c>
      <c r="C6" s="11" t="str">
        <f>solver_adj=Maximize seats in new buses!B16:D16</f>
        <v>#ERROR!</v>
      </c>
    </row>
    <row r="7">
      <c r="A7" s="11" t="str">
        <f>solver_lhs1=Maximize fuel efficiency!B24</f>
        <v>#ERROR!</v>
      </c>
      <c r="B7" s="11" t="str">
        <f>solver_lhs1=Minimize cost!B23</f>
        <v>#ERROR!</v>
      </c>
      <c r="C7" s="11" t="str">
        <f>solver_lhs1=Maximize seats in new buses!B23</f>
        <v>#ERROR!</v>
      </c>
    </row>
    <row r="8">
      <c r="A8" s="11" t="str">
        <f>solver_lhs2=Maximize fuel efficiency!B25</f>
        <v>#ERROR!</v>
      </c>
      <c r="B8" s="11" t="str">
        <f>solver_lhs2=Minimize cost!B24</f>
        <v>#ERROR!</v>
      </c>
      <c r="C8" s="11" t="str">
        <f>solver_lhs2=Maximize seats in new buses!B24</f>
        <v>#ERROR!</v>
      </c>
    </row>
    <row r="9">
      <c r="A9" s="11" t="str">
        <f>solver_lhs3=Maximize fuel efficiency!B26:B27</f>
        <v>#ERROR!</v>
      </c>
      <c r="B9" s="11" t="str">
        <f>solver_lhs3=Minimize cost!B25</f>
        <v>#ERROR!</v>
      </c>
      <c r="C9" s="11" t="str">
        <f>solver_lhs3=Maximize seats in new buses!B25</f>
        <v>#ERROR!</v>
      </c>
    </row>
    <row r="10">
      <c r="A10" s="11" t="str">
        <f>solver_neg=1</f>
        <v>#NAME?</v>
      </c>
      <c r="B10" s="11" t="str">
        <f>solver_lhs4=Minimize cost!B26</f>
        <v>#ERROR!</v>
      </c>
      <c r="C10" s="11" t="str">
        <f>solver_lhs4=Maximize seats in new buses!B26</f>
        <v>#ERROR!</v>
      </c>
    </row>
    <row r="11">
      <c r="A11" s="11" t="str">
        <f>solver_num=3</f>
        <v>#NAME?</v>
      </c>
      <c r="B11" s="11" t="str">
        <f>solver_lhs5=Minimize cost!B16:D16</f>
        <v>#ERROR!</v>
      </c>
      <c r="C11" s="11" t="str">
        <f>solver_lhs5=Maximize seats in new buses!B27</f>
        <v>#ERROR!</v>
      </c>
    </row>
    <row r="12">
      <c r="A12" s="11" t="str">
        <f>solver_opt=Maximize fuel efficiency!B19</f>
        <v>#ERROR!</v>
      </c>
      <c r="B12" s="11" t="str">
        <f>solver_neg=1</f>
        <v>#NAME?</v>
      </c>
      <c r="C12" s="11" t="str">
        <f>solver_lhs6=Maximize seats in new buses!B16:D16</f>
        <v>#ERROR!</v>
      </c>
    </row>
    <row r="13">
      <c r="A13" s="11" t="str">
        <f>solver_rel1=1</f>
        <v>#NAME?</v>
      </c>
      <c r="B13" s="11" t="str">
        <f>solver_num=5</f>
        <v>#NAME?</v>
      </c>
      <c r="C13" s="11" t="str">
        <f>solver_neg=1</f>
        <v>#NAME?</v>
      </c>
    </row>
    <row r="14">
      <c r="A14" s="11" t="str">
        <f>solver_rel2=3</f>
        <v>#NAME?</v>
      </c>
      <c r="B14" s="11" t="str">
        <f>solver_opt=Minimize cost!B19</f>
        <v>#ERROR!</v>
      </c>
      <c r="C14" s="11" t="str">
        <f>solver_num=6</f>
        <v>#NAME?</v>
      </c>
    </row>
    <row r="15">
      <c r="A15" s="11" t="str">
        <f>solver_rel3=1</f>
        <v>#NAME?</v>
      </c>
      <c r="B15" s="11" t="str">
        <f>solver_rel1=3</f>
        <v>#NAME?</v>
      </c>
      <c r="C15" s="11" t="str">
        <f>solver_opt=Maximize seats in new buses!B19</f>
        <v>#ERROR!</v>
      </c>
    </row>
    <row r="16">
      <c r="A16" s="11" t="str">
        <f>solver_rhs1=Maximize fuel efficiency!C24</f>
        <v>#ERROR!</v>
      </c>
      <c r="B16" s="11" t="str">
        <f>solver_rel2=3</f>
        <v>#NAME?</v>
      </c>
      <c r="C16" s="11" t="str">
        <f>solver_rel1=3</f>
        <v>#NAME?</v>
      </c>
    </row>
    <row r="17">
      <c r="A17" s="11" t="str">
        <f>solver_rhs2=Maximize fuel efficiency!C25</f>
        <v>#ERROR!</v>
      </c>
      <c r="B17" s="11" t="str">
        <f>solver_rel3=1</f>
        <v>#NAME?</v>
      </c>
      <c r="C17" s="11" t="str">
        <f>solver_rel2=1</f>
        <v>#NAME?</v>
      </c>
    </row>
    <row r="18">
      <c r="A18" s="11" t="str">
        <f>solver_rhs3=Maximize fuel efficiency!C26:C27</f>
        <v>#ERROR!</v>
      </c>
      <c r="B18" s="11" t="str">
        <f>solver_rel4=1</f>
        <v>#NAME?</v>
      </c>
      <c r="C18" s="11" t="str">
        <f>solver_rel3=1</f>
        <v>#NAME?</v>
      </c>
    </row>
    <row r="19">
      <c r="A19" s="11" t="str">
        <f>solver_sho=1</f>
        <v>#NAME?</v>
      </c>
      <c r="B19" s="11" t="str">
        <f>solver_rel5=4</f>
        <v>#NAME?</v>
      </c>
      <c r="C19" s="11" t="str">
        <f>solver_rel4=1</f>
        <v>#NAME?</v>
      </c>
    </row>
    <row r="20">
      <c r="A20" s="11" t="str">
        <f>solver_typ=1</f>
        <v>#NAME?</v>
      </c>
      <c r="B20" s="11" t="str">
        <f>solver_rhs1=Minimize cost!C23</f>
        <v>#ERROR!</v>
      </c>
      <c r="C20" s="11" t="str">
        <f>solver_rel5=3</f>
        <v>#NAME?</v>
      </c>
    </row>
    <row r="21">
      <c r="A21" s="11" t="str">
        <f>solver_val=0</f>
        <v>#NAME?</v>
      </c>
      <c r="B21" s="11" t="str">
        <f>solver_rhs2=Minimize cost!C24</f>
        <v>#ERROR!</v>
      </c>
      <c r="C21" s="11" t="str">
        <f>solver_rel6=4</f>
        <v>#NAME?</v>
      </c>
    </row>
    <row r="22">
      <c r="B22" s="11" t="str">
        <f>solver_rhs3=Minimize cost!C25</f>
        <v>#ERROR!</v>
      </c>
      <c r="C22" s="11" t="str">
        <f>solver_rhs1=Maximize seats in new buses!C23</f>
        <v>#ERROR!</v>
      </c>
    </row>
    <row r="23">
      <c r="B23" s="11" t="str">
        <f>solver_rhs4=Minimize cost!C26</f>
        <v>#ERROR!</v>
      </c>
      <c r="C23" s="11" t="str">
        <f>solver_rhs2=Maximize seats in new buses!C24</f>
        <v>#ERROR!</v>
      </c>
    </row>
    <row r="24">
      <c r="B24" s="11" t="str">
        <f>solver_rhs5=integer</f>
        <v>#NAME?</v>
      </c>
      <c r="C24" s="11" t="str">
        <f>solver_rhs3=Maximize seats in new buses!C25</f>
        <v>#ERROR!</v>
      </c>
    </row>
    <row r="25">
      <c r="B25" s="11" t="str">
        <f>solver_sho=1</f>
        <v>#NAME?</v>
      </c>
      <c r="C25" s="11" t="str">
        <f>solver_rhs4=Maximize seats in new buses!C26</f>
        <v>#ERROR!</v>
      </c>
    </row>
    <row r="26">
      <c r="B26" s="11" t="str">
        <f>solver_typ=2</f>
        <v>#NAME?</v>
      </c>
      <c r="C26" s="11" t="str">
        <f>solver_rhs5=Maximize seats in new buses!C27</f>
        <v>#ERROR!</v>
      </c>
    </row>
    <row r="27">
      <c r="B27" s="11" t="str">
        <f>solver_val=0</f>
        <v>#NAME?</v>
      </c>
      <c r="C27" s="11" t="str">
        <f>solver_rhs6=integer</f>
        <v>#NAME?</v>
      </c>
    </row>
    <row r="28">
      <c r="C28" s="11" t="str">
        <f>solver_sho=1</f>
        <v>#NAME?</v>
      </c>
    </row>
    <row r="29">
      <c r="C29" s="11" t="str">
        <f>solver_typ=1</f>
        <v>#NAME?</v>
      </c>
    </row>
    <row r="30">
      <c r="C30" s="11" t="str">
        <f>solver_val=0</f>
        <v>#NAME?</v>
      </c>
    </row>
  </sheetData>
  <drawing r:id="rId1"/>
</worksheet>
</file>