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mihoj\OneDrive\Documentos\6 Semestre\api\"/>
    </mc:Choice>
  </mc:AlternateContent>
  <xr:revisionPtr revIDLastSave="0" documentId="13_ncr:1_{700A2F5C-EDB5-4A29-81AD-CFE98E3F2A5B}"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Salários" sheetId="13" r:id="rId2"/>
    <sheet name="About" sheetId="12" r:id="rId3"/>
  </sheets>
  <definedNames>
    <definedName name="_xlnm.Print_Area" localSheetId="0">ProjectSchedule!$1:$42</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ProjectSchedule!$4:$6</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1" l="1"/>
  <c r="K25" i="11"/>
  <c r="J25" i="11"/>
  <c r="J24" i="11"/>
  <c r="L24" i="11" s="1"/>
  <c r="K24" i="11"/>
  <c r="M7" i="11"/>
  <c r="L25" i="11"/>
  <c r="M25" i="11"/>
  <c r="J20" i="11"/>
  <c r="L20" i="11" s="1"/>
  <c r="K20" i="11"/>
  <c r="M20" i="11" s="1"/>
  <c r="J21" i="11"/>
  <c r="L21" i="11" s="1"/>
  <c r="K21" i="11"/>
  <c r="M21" i="11" s="1"/>
  <c r="J22" i="11"/>
  <c r="L22" i="11" s="1"/>
  <c r="K22" i="11"/>
  <c r="M22" i="11" s="1"/>
  <c r="J23" i="11"/>
  <c r="L23" i="11" s="1"/>
  <c r="K23" i="11"/>
  <c r="M23" i="11" s="1"/>
  <c r="M24" i="11"/>
  <c r="H20" i="11"/>
  <c r="H21" i="11"/>
  <c r="H22" i="11"/>
  <c r="H23" i="11"/>
  <c r="H24" i="11"/>
  <c r="H25" i="11"/>
  <c r="G9" i="11"/>
  <c r="J9" i="11" s="1"/>
  <c r="L9" i="11" s="1"/>
  <c r="G10" i="11"/>
  <c r="J10" i="11" s="1"/>
  <c r="L10" i="11" s="1"/>
  <c r="G11" i="11"/>
  <c r="J11" i="11" s="1"/>
  <c r="L11" i="11" s="1"/>
  <c r="G12" i="11"/>
  <c r="G13" i="11"/>
  <c r="G14" i="11"/>
  <c r="G15" i="11"/>
  <c r="J15" i="11" s="1"/>
  <c r="L15" i="11" s="1"/>
  <c r="G16" i="11"/>
  <c r="G17" i="11"/>
  <c r="J17" i="11" s="1"/>
  <c r="L17" i="11" s="1"/>
  <c r="G18" i="11"/>
  <c r="J18" i="11" s="1"/>
  <c r="L18" i="11" s="1"/>
  <c r="G20" i="11"/>
  <c r="G21" i="11"/>
  <c r="G22" i="11"/>
  <c r="G23" i="11"/>
  <c r="G24" i="11"/>
  <c r="G25" i="11"/>
  <c r="J12" i="11"/>
  <c r="L12" i="11" s="1"/>
  <c r="J16" i="11"/>
  <c r="L16" i="11" s="1"/>
  <c r="B8" i="11"/>
  <c r="H11" i="11"/>
  <c r="K11" i="11" s="1"/>
  <c r="M11" i="11" s="1"/>
  <c r="H12" i="11"/>
  <c r="K12" i="11" s="1"/>
  <c r="M12" i="11" s="1"/>
  <c r="H13" i="11"/>
  <c r="K13" i="11" s="1"/>
  <c r="M13" i="11" s="1"/>
  <c r="H14" i="11"/>
  <c r="K14" i="11" s="1"/>
  <c r="M14" i="11" s="1"/>
  <c r="H15" i="11"/>
  <c r="K15" i="11" s="1"/>
  <c r="M15" i="11" s="1"/>
  <c r="H16" i="11"/>
  <c r="K16" i="11" s="1"/>
  <c r="M16" i="11" s="1"/>
  <c r="H17" i="11"/>
  <c r="K17" i="11" s="1"/>
  <c r="M17" i="11" s="1"/>
  <c r="H18" i="11"/>
  <c r="K18" i="11" s="1"/>
  <c r="M18" i="11" s="1"/>
  <c r="H8" i="11"/>
  <c r="K8" i="11" s="1"/>
  <c r="M8" i="11" s="1"/>
  <c r="H9" i="11"/>
  <c r="K9" i="11" s="1"/>
  <c r="M9" i="11" s="1"/>
  <c r="H10" i="11"/>
  <c r="K10" i="11" s="1"/>
  <c r="M10" i="11" s="1"/>
  <c r="J13" i="11"/>
  <c r="L13" i="11" s="1"/>
  <c r="J14" i="11"/>
  <c r="L14" i="11" s="1"/>
  <c r="G8" i="11"/>
  <c r="J8" i="11" s="1"/>
  <c r="L8" i="11" s="1"/>
  <c r="D3" i="11"/>
  <c r="B13" i="12"/>
  <c r="P1" i="11"/>
  <c r="M19" i="11" l="1"/>
  <c r="N42" i="11"/>
  <c r="N41" i="11"/>
  <c r="N40" i="11"/>
  <c r="N39" i="11"/>
  <c r="N38" i="11"/>
  <c r="N33" i="11"/>
  <c r="N32" i="11"/>
  <c r="N31" i="11"/>
  <c r="N30" i="11"/>
  <c r="N27" i="11"/>
  <c r="N26" i="11"/>
  <c r="N25" i="11"/>
  <c r="N22" i="11"/>
  <c r="N21" i="11"/>
  <c r="N20" i="11"/>
  <c r="N19" i="11"/>
  <c r="N18" i="11"/>
  <c r="N12" i="11"/>
  <c r="N10" i="11"/>
  <c r="N9" i="11"/>
  <c r="N8" i="11"/>
  <c r="N7" i="11"/>
  <c r="O5" i="11" l="1"/>
  <c r="O6" i="11" s="1"/>
  <c r="P5" i="11" l="1"/>
  <c r="Q5" i="11" s="1"/>
  <c r="R5" i="11" s="1"/>
  <c r="S5" i="11" s="1"/>
  <c r="T5" i="11" s="1"/>
  <c r="U5" i="11" s="1"/>
  <c r="V5" i="11" s="1"/>
  <c r="O4" i="11"/>
  <c r="V4" i="11" l="1"/>
  <c r="W5" i="1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P6" i="11"/>
  <c r="AC4" i="11" l="1"/>
  <c r="Q6" i="11"/>
  <c r="AJ4" i="11" l="1"/>
  <c r="R6" i="11"/>
  <c r="AU5" i="11" l="1"/>
  <c r="AV5" i="11" s="1"/>
  <c r="AW5" i="11" s="1"/>
  <c r="S6" i="11"/>
  <c r="AX5" i="11" l="1"/>
  <c r="AY5" i="11" s="1"/>
  <c r="AQ4" i="11"/>
  <c r="T6" i="11"/>
  <c r="AZ5" i="11" l="1"/>
  <c r="AY6" i="11"/>
  <c r="AX4" i="11"/>
  <c r="U6" i="11"/>
  <c r="BA5" i="11" l="1"/>
  <c r="AZ6" i="11"/>
  <c r="BB5" i="11" l="1"/>
  <c r="BA6" i="11"/>
  <c r="V6" i="11"/>
  <c r="W6" i="11"/>
  <c r="BC5" i="11" l="1"/>
  <c r="BB6" i="11"/>
  <c r="X6" i="11"/>
  <c r="BD5" i="11" l="1"/>
  <c r="BE5" i="11" s="1"/>
  <c r="BC6" i="11"/>
  <c r="Y6" i="11"/>
  <c r="BE6" i="11" l="1"/>
  <c r="BF5" i="11"/>
  <c r="BE4" i="11"/>
  <c r="BD6" i="11"/>
  <c r="Z6" i="11"/>
  <c r="BG5" i="11" l="1"/>
  <c r="BF6" i="11"/>
  <c r="AA6" i="11"/>
  <c r="BG6" i="11" l="1"/>
  <c r="BH5" i="11"/>
  <c r="AB6" i="11"/>
  <c r="BH6" i="11" l="1"/>
  <c r="BI5" i="11"/>
  <c r="AC6" i="11"/>
  <c r="BI6" i="11" l="1"/>
  <c r="BJ5" i="11"/>
  <c r="AD6" i="11"/>
  <c r="BK5" i="11" l="1"/>
  <c r="BJ6" i="11"/>
  <c r="AE6" i="11"/>
  <c r="BK6" i="11" l="1"/>
  <c r="BL5" i="11"/>
  <c r="AF6" i="11"/>
  <c r="BL6" i="11" l="1"/>
  <c r="BM5" i="11"/>
  <c r="BL4" i="11"/>
  <c r="AG6" i="11"/>
  <c r="BM6" i="11" l="1"/>
  <c r="BN5" i="11"/>
  <c r="AH6" i="11"/>
  <c r="BO5" i="11" l="1"/>
  <c r="BN6" i="11"/>
  <c r="AI6" i="11"/>
  <c r="BP5" i="11" l="1"/>
  <c r="BO6" i="11"/>
  <c r="AJ6" i="11"/>
  <c r="BQ5" i="11" l="1"/>
  <c r="BP6" i="11"/>
  <c r="AK6" i="11"/>
  <c r="BR5" i="11" l="1"/>
  <c r="BQ6" i="11"/>
  <c r="AL6" i="11"/>
  <c r="BR6" i="11" l="1"/>
  <c r="AM6" i="11"/>
  <c r="AN6" i="11" l="1"/>
  <c r="AO6" i="11" l="1"/>
  <c r="AP6" i="11" l="1"/>
  <c r="AQ6" i="11" l="1"/>
  <c r="AR6" i="11" l="1"/>
  <c r="AS6" i="11" l="1"/>
  <c r="AT6" i="11" l="1"/>
  <c r="AU6" i="11" l="1"/>
  <c r="AV6" i="11" l="1"/>
  <c r="AW6" i="11" l="1"/>
  <c r="AX6" i="11" l="1"/>
</calcChain>
</file>

<file path=xl/sharedStrings.xml><?xml version="1.0" encoding="utf-8"?>
<sst xmlns="http://schemas.openxmlformats.org/spreadsheetml/2006/main" count="111" uniqueCount="84">
  <si>
    <t>Insert new rows ABOVE this one</t>
  </si>
  <si>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</si>
  <si>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</si>
  <si>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</si>
  <si>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</si>
  <si>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</si>
  <si>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</si>
  <si>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</si>
  <si>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</si>
  <si>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</si>
  <si>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</si>
  <si>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</si>
  <si>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</si>
  <si>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</si>
  <si>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</si>
  <si>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</si>
  <si>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</si>
  <si>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</si>
  <si>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Renato Passos</t>
  </si>
  <si>
    <t>[BACK - BD] Conexão com o Banco de Dados</t>
  </si>
  <si>
    <t>[FRONT] Criação da Tela de Cadastro</t>
  </si>
  <si>
    <t>[BACK] Método Cadastro</t>
  </si>
  <si>
    <t>[FRONT] Método Identificação Device Fingerprint</t>
  </si>
  <si>
    <t>[BD] Configuração e Modelagem do Banco</t>
  </si>
  <si>
    <t>[BD] Dicionário de Dados</t>
  </si>
  <si>
    <t>[FRONT] Tela de Exibição dos Usuários com ID Único</t>
  </si>
  <si>
    <t>[BACK] Método Rastreio Serial Number</t>
  </si>
  <si>
    <t>[BACK] Método Rastreio IP</t>
  </si>
  <si>
    <t>[BACK] Método Cruzar IP com SN</t>
  </si>
  <si>
    <t>[BACK] Método Exibir Usuários com ID Único</t>
  </si>
  <si>
    <t>Sprint 1 - Windows</t>
  </si>
  <si>
    <t>TAREFA</t>
  </si>
  <si>
    <t>ATRIBUÍDO
PARA</t>
  </si>
  <si>
    <t>PROGRESSO</t>
  </si>
  <si>
    <t>INÍCIO</t>
  </si>
  <si>
    <t>DIAS</t>
  </si>
  <si>
    <t>CUSTO POR HORA</t>
  </si>
  <si>
    <t>HORAS PLANEJADAS</t>
  </si>
  <si>
    <t>HORAS REALIZADAS</t>
  </si>
  <si>
    <t>CUSTO PLANEJADO</t>
  </si>
  <si>
    <t>CUSTO REALIZADO</t>
  </si>
  <si>
    <t>TÉRMINO REALIZADO</t>
  </si>
  <si>
    <t>DIAS REALIZADOS</t>
  </si>
  <si>
    <t>Salário por Hora</t>
  </si>
  <si>
    <t>Tábatha Fróes</t>
  </si>
  <si>
    <t>Natália dos Reis Neves</t>
  </si>
  <si>
    <t>Larissa Takahashi</t>
  </si>
  <si>
    <t>Ângelo Lima</t>
  </si>
  <si>
    <t>Caique Fernandes</t>
  </si>
  <si>
    <t>José Henrique dos Santos</t>
  </si>
  <si>
    <t>Matheus Henrique Rothstein</t>
  </si>
  <si>
    <t>Sandro Toline</t>
  </si>
  <si>
    <t>Membros</t>
  </si>
  <si>
    <t>Integrantes</t>
  </si>
  <si>
    <t>Matheus Rothstein</t>
  </si>
  <si>
    <t>Tabatha Fróes e Ângelo Lima</t>
  </si>
  <si>
    <t>Larissa Takahashi e Natália Neves</t>
  </si>
  <si>
    <t>Sprint 2 - Linux</t>
  </si>
  <si>
    <t>[IA] Criação da IA</t>
  </si>
  <si>
    <t>Sprint 3 - Android</t>
  </si>
  <si>
    <t>Sprint 4 - IOS</t>
  </si>
  <si>
    <t>DIAS PLANEJADOS</t>
  </si>
  <si>
    <t>TÉRMINO PLANEJADO</t>
  </si>
  <si>
    <t>INDENTIFICAÇÃO ÚNICA DE USUÁRIO</t>
  </si>
  <si>
    <t>Equipe 3</t>
  </si>
  <si>
    <t>Tabatha Fróes</t>
  </si>
  <si>
    <t>[FRONT] Captação dos Dados de Entropia do Usuário</t>
  </si>
  <si>
    <t>Matheus Rothstein e Ângelo Lima</t>
  </si>
  <si>
    <t>[BACK] Criação do Hash para Usuários Únicos</t>
  </si>
  <si>
    <t>[BACK] Score de Pontuação dos Usuários Inicial</t>
  </si>
  <si>
    <t>[BACK] Identificação Device Fingerprint</t>
  </si>
  <si>
    <t>[DOC] Documentação Geral 1/4</t>
  </si>
  <si>
    <t>[DOC] Documentação Geral 2/4</t>
  </si>
  <si>
    <t>[DOC] Documentação Geral 3/4</t>
  </si>
  <si>
    <t>[DOC] Documentação Geral 4/4</t>
  </si>
  <si>
    <t>[BACK] Validações e regras de negócio</t>
  </si>
  <si>
    <t>[BACK] Integração entre o front-end, back-end e banco de dados</t>
  </si>
  <si>
    <t>[FRONT] Comparações entre os dados de entropia e o hash</t>
  </si>
  <si>
    <t>[IA] Treinamento da IA com datasets</t>
  </si>
  <si>
    <t>Caíque</t>
  </si>
  <si>
    <t>[BACK] Exibição dos Usuários</t>
  </si>
  <si>
    <t>[BACK] Exibição dos Usuários com ID Único</t>
  </si>
  <si>
    <t>Orçamento:</t>
  </si>
  <si>
    <t>Valor restante: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</si>
</sst>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mmm\ d\,\ yyyy"/>
    <numFmt numFmtId="167" formatCode="d"/>
    <numFmt numFmtId="168"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sz val="9"/>
      <color rgb="FF000000"/>
      <name val="Roboto"/>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indexed="64"/>
      </patternFill>
    </fill>
    <fill>
      <patternFill patternType="solid">
        <fgColor rgb="FFDBE5F1"/>
        <bgColor indexed="64"/>
      </patternFill>
    </fill>
    <fill>
      <patternFill patternType="solid">
        <fgColor rgb="FFE5B8B7"/>
        <bgColor indexed="64"/>
      </patternFill>
    </fill>
    <fill>
      <patternFill patternType="solid">
        <fgColor rgb="FFF2DBDB"/>
        <bgColor indexed="64"/>
      </patternFill>
    </fill>
    <fill>
      <patternFill patternType="solid">
        <fgColor rgb="FFD6E3BC"/>
        <bgColor indexed="64"/>
      </patternFill>
    </fill>
    <fill>
      <patternFill patternType="solid">
        <fgColor rgb="FFEAF1DD"/>
        <bgColor indexed="64"/>
      </patternFill>
    </fill>
    <fill>
      <patternFill patternType="solid">
        <fgColor rgb="FFCCC0D9"/>
        <bgColor indexed="64"/>
      </patternFill>
    </fill>
    <fill>
      <patternFill patternType="solid">
        <fgColor rgb="FFE5DFEC"/>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thick">
        <color rgb="FFD8D8D8"/>
      </top>
      <bottom style="thick">
        <color rgb="FFD8D8D8"/>
      </bottom>
      <diagonal/>
    </border>
    <border>
      <left/>
      <right/>
      <top/>
      <bottom style="thick">
        <color rgb="FFD8D8D8"/>
      </bottom>
      <diagonal/>
    </border>
  </borders>
  <cellStyleXfs count="6">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xf numFmtId="0" fontId="10" fillId="0" borderId="2" applyFill="0">
      <alignment horizontal="center" vertical="center"/>
    </xf>
    <xf numFmtId="168" fontId="10" fillId="0" borderId="2" applyFill="0">
      <alignment horizontal="center" vertical="center"/>
    </xf>
    <xf numFmtId="0" fontId="10"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3" fillId="12"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xf numFmtId="0" fontId="16" fillId="0" borderId="0" xfId="1" applyFont="1" applyAlignment="1" applyProtection="1"/>
    <xf numFmtId="0" fontId="5" fillId="0"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2" fillId="0" borderId="0" xfId="0" applyFont="1" applyAlignment="1">
      <alignment horizontal="left" vertical="center"/>
    </xf>
    <xf numFmtId="0" fontId="20" fillId="0" borderId="0" xfId="0" applyFont="1"/>
    <xf numFmtId="0" fontId="21" fillId="0" borderId="0" xfId="0" applyFont="1" applyAlignment="1">
      <alignment vertical="top" wrapText="1"/>
    </xf>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3" fillId="0" borderId="0" xfId="1" applyAlignment="1" applyProtection="1">
      <alignment horizontal="left" indent="1"/>
    </xf>
    <xf numFmtId="14" fontId="23" fillId="0" borderId="0" xfId="0" applyNumberFormat="1" applyFont="1" applyAlignment="1">
      <alignment horizontal="center"/>
    </xf>
    <xf numFmtId="0" fontId="2" fillId="0" borderId="0" xfId="0" applyFont="1" applyAlignment="1">
      <alignment horizontal="right" vertical="center"/>
    </xf>
    <xf numFmtId="0" fontId="24" fillId="0" borderId="0" xfId="0" applyFont="1" applyAlignment="1" applyProtection="1">
      <alignment vertical="top"/>
    </xf>
    <xf numFmtId="0" fontId="25" fillId="0" borderId="0" xfId="0" applyFont="1"/>
    <xf numFmtId="0" fontId="25" fillId="0" borderId="0" xfId="1" applyFont="1" applyAlignment="1" applyProtection="1"/>
    <xf numFmtId="0" fontId="3" fillId="0" borderId="0" xfId="1" applyFill="1" applyAlignment="1" applyProtection="1">
      <alignment horizontal="left" indent="1"/>
    </xf>
    <xf numFmtId="165" fontId="0" fillId="0" borderId="0" xfId="0" applyNumberFormat="1" applyBorder="1" applyAlignment="1">
      <alignment horizontal="center" vertical="center"/>
    </xf>
    <xf numFmtId="0" fontId="10" fillId="3" borderId="2" xfId="4" applyNumberFormat="1" applyFill="1">
      <alignment horizontal="center" vertical="center"/>
    </xf>
    <xf numFmtId="0" fontId="0" fillId="0" borderId="0" xfId="0" applyNumberFormat="1"/>
    <xf numFmtId="14" fontId="6" fillId="14" borderId="12" xfId="0" applyNumberFormat="1" applyFont="1" applyFill="1" applyBorder="1" applyAlignment="1">
      <alignment horizontal="center" vertical="center" wrapText="1"/>
    </xf>
    <xf numFmtId="14" fontId="0" fillId="15" borderId="13" xfId="0" applyNumberFormat="1" applyFill="1" applyBorder="1" applyAlignment="1">
      <alignment horizontal="center" vertical="center" wrapText="1"/>
    </xf>
    <xf numFmtId="0" fontId="6" fillId="0" borderId="0" xfId="0" applyFont="1"/>
    <xf numFmtId="0" fontId="27" fillId="0" borderId="0" xfId="0" applyFont="1" applyAlignment="1">
      <alignment horizontal="left" vertical="center"/>
    </xf>
    <xf numFmtId="0" fontId="27" fillId="0" borderId="0" xfId="0" applyFont="1" applyAlignment="1">
      <alignment horizontal="left"/>
    </xf>
    <xf numFmtId="0" fontId="28" fillId="0" borderId="0" xfId="0" applyFont="1" applyAlignment="1">
      <alignment horizontal="left"/>
    </xf>
    <xf numFmtId="0" fontId="0" fillId="14" borderId="12" xfId="0" applyFill="1" applyBorder="1" applyAlignment="1">
      <alignment vertical="center" wrapText="1"/>
    </xf>
    <xf numFmtId="0" fontId="6" fillId="14" borderId="12" xfId="0" applyFont="1" applyFill="1" applyBorder="1" applyAlignment="1">
      <alignment vertical="center" wrapText="1"/>
    </xf>
    <xf numFmtId="0" fontId="6" fillId="14" borderId="12" xfId="0" applyFont="1" applyFill="1" applyBorder="1" applyAlignment="1">
      <alignment horizontal="center" vertical="center" wrapText="1"/>
    </xf>
    <xf numFmtId="0" fontId="0" fillId="15" borderId="13" xfId="0" applyFill="1" applyBorder="1" applyAlignment="1">
      <alignment vertical="center" wrapText="1"/>
    </xf>
    <xf numFmtId="0" fontId="0" fillId="15" borderId="13" xfId="0" applyFill="1" applyBorder="1" applyAlignment="1">
      <alignment horizontal="center" vertical="center" wrapText="1"/>
    </xf>
    <xf numFmtId="9" fontId="0" fillId="15" borderId="13" xfId="0" applyNumberFormat="1" applyFill="1" applyBorder="1" applyAlignment="1">
      <alignment horizontal="center" vertical="center" wrapText="1"/>
    </xf>
    <xf numFmtId="0" fontId="0" fillId="16" borderId="12" xfId="0" applyFill="1" applyBorder="1" applyAlignment="1">
      <alignment vertical="center" wrapText="1"/>
    </xf>
    <xf numFmtId="0" fontId="6" fillId="16" borderId="12" xfId="0" applyFont="1" applyFill="1" applyBorder="1" applyAlignment="1">
      <alignment vertical="center" wrapText="1"/>
    </xf>
    <xf numFmtId="0" fontId="6" fillId="16" borderId="12" xfId="0" applyFont="1" applyFill="1" applyBorder="1" applyAlignment="1">
      <alignment horizontal="center" vertical="center" wrapText="1"/>
    </xf>
    <xf numFmtId="14" fontId="6" fillId="16" borderId="12" xfId="0" applyNumberFormat="1" applyFont="1" applyFill="1" applyBorder="1" applyAlignment="1">
      <alignment horizontal="center" vertical="center" wrapText="1"/>
    </xf>
    <xf numFmtId="0" fontId="0" fillId="17" borderId="13" xfId="0" applyFill="1" applyBorder="1" applyAlignment="1">
      <alignment vertical="center" wrapText="1"/>
    </xf>
    <xf numFmtId="9" fontId="0" fillId="17" borderId="13" xfId="0" applyNumberFormat="1" applyFill="1" applyBorder="1" applyAlignment="1">
      <alignment horizontal="center" vertical="center" wrapText="1"/>
    </xf>
    <xf numFmtId="0" fontId="0" fillId="18" borderId="12" xfId="0" applyFill="1" applyBorder="1" applyAlignment="1">
      <alignment vertical="center" wrapText="1"/>
    </xf>
    <xf numFmtId="0" fontId="6" fillId="18" borderId="12" xfId="0" applyFont="1" applyFill="1" applyBorder="1" applyAlignment="1">
      <alignment vertical="center" wrapText="1"/>
    </xf>
    <xf numFmtId="0" fontId="6" fillId="18" borderId="12" xfId="0" applyFont="1" applyFill="1" applyBorder="1" applyAlignment="1">
      <alignment horizontal="center" vertical="center" wrapText="1"/>
    </xf>
    <xf numFmtId="14" fontId="6" fillId="18" borderId="12" xfId="0" applyNumberFormat="1" applyFont="1" applyFill="1" applyBorder="1" applyAlignment="1">
      <alignment horizontal="center" vertical="center" wrapText="1"/>
    </xf>
    <xf numFmtId="0" fontId="0" fillId="19" borderId="13" xfId="0" applyFill="1" applyBorder="1" applyAlignment="1">
      <alignment vertical="center" wrapText="1"/>
    </xf>
    <xf numFmtId="9" fontId="0" fillId="19" borderId="13" xfId="0" applyNumberFormat="1" applyFill="1" applyBorder="1" applyAlignment="1">
      <alignment horizontal="center" vertical="center" wrapText="1"/>
    </xf>
    <xf numFmtId="0" fontId="0" fillId="20" borderId="12" xfId="0" applyFill="1" applyBorder="1" applyAlignment="1">
      <alignment vertical="center" wrapText="1"/>
    </xf>
    <xf numFmtId="0" fontId="6" fillId="20" borderId="12" xfId="0" applyFont="1" applyFill="1" applyBorder="1" applyAlignment="1">
      <alignment vertical="center" wrapText="1"/>
    </xf>
    <xf numFmtId="0" fontId="6" fillId="20" borderId="12" xfId="0" applyFont="1" applyFill="1" applyBorder="1" applyAlignment="1">
      <alignment horizontal="center" vertical="center" wrapText="1"/>
    </xf>
    <xf numFmtId="14" fontId="6" fillId="20" borderId="12" xfId="0" applyNumberFormat="1" applyFont="1" applyFill="1" applyBorder="1" applyAlignment="1">
      <alignment horizontal="center" vertical="center" wrapText="1"/>
    </xf>
    <xf numFmtId="0" fontId="0" fillId="21" borderId="13" xfId="0" applyFill="1" applyBorder="1" applyAlignment="1">
      <alignment vertical="center" wrapText="1"/>
    </xf>
    <xf numFmtId="9" fontId="0" fillId="21" borderId="13" xfId="0" applyNumberFormat="1" applyFill="1" applyBorder="1" applyAlignment="1">
      <alignment horizontal="center" vertical="center" wrapText="1"/>
    </xf>
    <xf numFmtId="0" fontId="0" fillId="17" borderId="13" xfId="0" applyFill="1" applyBorder="1" applyAlignment="1">
      <alignment horizontal="center" vertical="center" wrapText="1"/>
    </xf>
    <xf numFmtId="0" fontId="0" fillId="19" borderId="13" xfId="0" applyFill="1" applyBorder="1" applyAlignment="1">
      <alignment horizontal="center" vertical="center" wrapText="1"/>
    </xf>
    <xf numFmtId="14" fontId="0" fillId="17" borderId="13" xfId="0" applyNumberFormat="1" applyFill="1" applyBorder="1" applyAlignment="1">
      <alignment vertical="center" wrapText="1"/>
    </xf>
    <xf numFmtId="0" fontId="10" fillId="4" borderId="2" xfId="4" applyNumberFormat="1" applyFill="1">
      <alignment horizontal="center" vertical="center"/>
    </xf>
    <xf numFmtId="0" fontId="10" fillId="9" borderId="2" xfId="4" applyNumberFormat="1" applyFill="1">
      <alignment horizontal="center" vertical="center"/>
    </xf>
    <xf numFmtId="0" fontId="0" fillId="4" borderId="11" xfId="0" applyFill="1" applyBorder="1" applyAlignment="1">
      <alignment vertical="center"/>
    </xf>
    <xf numFmtId="2" fontId="5" fillId="8" borderId="2" xfId="0" applyNumberFormat="1" applyFont="1" applyFill="1" applyBorder="1" applyAlignment="1">
      <alignment horizontal="center" vertical="center"/>
    </xf>
    <xf numFmtId="2" fontId="10" fillId="4" borderId="2" xfId="4" applyNumberFormat="1" applyFill="1">
      <alignment horizontal="center" vertical="center"/>
    </xf>
    <xf numFmtId="2" fontId="10" fillId="9" borderId="2" xfId="4" applyNumberFormat="1" applyFill="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0" fontId="26" fillId="0" borderId="0" xfId="1" applyFont="1" applyAlignment="1" applyProtection="1">
      <alignment horizontal="left" vertical="center"/>
    </xf>
    <xf numFmtId="0" fontId="2" fillId="0" borderId="0" xfId="0" applyFont="1" applyBorder="1" applyAlignment="1">
      <alignment horizontal="right" vertical="center"/>
    </xf>
    <xf numFmtId="165" fontId="0" fillId="0" borderId="8" xfId="0" applyNumberFormat="1" applyBorder="1" applyAlignment="1">
      <alignment horizontal="center" vertical="center"/>
    </xf>
    <xf numFmtId="0" fontId="0" fillId="0" borderId="1" xfId="0" applyBorder="1"/>
    <xf numFmtId="2" fontId="0" fillId="0" borderId="3" xfId="0" applyNumberFormat="1" applyBorder="1" applyAlignment="1">
      <alignment horizontal="center" vertical="center"/>
    </xf>
    <xf numFmtId="0" fontId="0" fillId="0" borderId="1" xfId="0" applyNumberFormat="1" applyBorder="1" applyAlignment="1">
      <alignment horizontal="center" vertical="center"/>
    </xf>
    <xf numFmtId="165" fontId="0" fillId="0" borderId="9" xfId="0" applyNumberFormat="1" applyBorder="1" applyAlignment="1">
      <alignment horizontal="center" vertical="center"/>
    </xf>
  </cellXfs>
  <cellStyles count="6">
    <cellStyle name="Data" xfId="4" xr:uid="{87A4FE9E-8534-45F6-85B2-80B5B78DBE8C}"/>
    <cellStyle name="Hiperlink" xfId="1" builtinId="8" customBuiltin="1"/>
    <cellStyle name="Nome" xfId="3" xr:uid="{1B2631CB-FB92-44DE-AC35-C1246D26FF5F}"/>
    <cellStyle name="Normal" xfId="0" builtinId="0"/>
    <cellStyle name="Porcentagem" xfId="2" builtinId="5"/>
    <cellStyle name="Tarefa" xfId="5" xr:uid="{A2DAC05F-03DB-476E-9BDC-EB5A07E30720}"/>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6"/>
  <sheetViews>
    <sheetView showGridLines="0" tabSelected="1" showRuler="0" topLeftCell="B1" zoomScale="90" zoomScaleNormal="90" zoomScalePageLayoutView="70" workbookViewId="0">
      <pane ySplit="6" topLeftCell="A13" activePane="bottomLeft" state="frozen"/>
      <selection pane="bottomLeft" activeCell="I3" sqref="I3"/>
    </sheetView>
  </sheetViews>
  <sheetFormatPr defaultRowHeight="15" x14ac:dyDescent="0.25"/>
  <cols>
    <col min="1" max="1" width="57.5703125" customWidth="1"/>
    <col min="2" max="2" width="51.42578125" bestFit="1" customWidth="1"/>
    <col min="3" max="3" width="10.7109375" customWidth="1"/>
    <col min="4" max="4" width="12.5703125" style="5" customWidth="1"/>
    <col min="5" max="5" width="13.7109375" customWidth="1"/>
    <col min="6" max="6" width="13.5703125" customWidth="1"/>
    <col min="7" max="7" width="14.28515625" bestFit="1" customWidth="1"/>
    <col min="8" max="8" width="10.140625" bestFit="1" customWidth="1"/>
    <col min="9" max="13" width="10.42578125" customWidth="1"/>
    <col min="14" max="14" width="6.140625" hidden="1" customWidth="1"/>
    <col min="15" max="15" width="2.7109375" bestFit="1" customWidth="1"/>
    <col min="16" max="25" width="2.5703125" customWidth="1"/>
    <col min="26" max="28" width="3.7109375" customWidth="1"/>
    <col min="29" max="29" width="4.140625" customWidth="1"/>
    <col min="30" max="30" width="3.7109375" customWidth="1"/>
    <col min="31" max="31" width="4.140625" customWidth="1"/>
    <col min="32" max="32" width="3.85546875" customWidth="1"/>
    <col min="33" max="33" width="4" customWidth="1"/>
    <col min="34" max="35" width="3.7109375" customWidth="1"/>
    <col min="36" max="36" width="3.5703125" customWidth="1"/>
    <col min="37" max="37" width="4.140625" customWidth="1"/>
    <col min="38" max="38" width="4.28515625" customWidth="1"/>
    <col min="39" max="40" width="3.5703125" customWidth="1"/>
    <col min="41" max="41" width="4" customWidth="1"/>
    <col min="42" max="42" width="3.5703125" customWidth="1"/>
    <col min="43" max="43" width="3.85546875" customWidth="1"/>
    <col min="44" max="44" width="3" customWidth="1"/>
    <col min="45" max="45" width="3.5703125" customWidth="1"/>
    <col min="46" max="46" width="3.7109375" customWidth="1"/>
    <col min="47" max="70" width="2.5703125" customWidth="1"/>
    <col min="75" max="76" width="10.28515625"/>
  </cols>
  <sheetData>
    <row r="1" spans="1:70" ht="28.5" x14ac:dyDescent="0.45">
      <c r="A1" s="16" t="s">
        <v>63</v>
      </c>
      <c r="B1" s="1"/>
      <c r="C1" s="2"/>
      <c r="D1" s="4"/>
      <c r="E1" s="47"/>
      <c r="F1" s="47"/>
      <c r="G1" s="47"/>
      <c r="H1" s="100"/>
      <c r="I1" s="47"/>
      <c r="J1" s="47"/>
      <c r="K1" s="47"/>
      <c r="L1" s="47"/>
      <c r="M1" s="47"/>
      <c r="N1" s="2"/>
      <c r="O1" s="8"/>
      <c r="P1" s="99" t="str">
        <f>HYPERLINK("https://vertex42.link/HowToMakeAGanttChart","► Watch How to Make a Gantt Chart in Excel")</f>
        <v>► Watch How to Make a Gantt Chart in Excel</v>
      </c>
      <c r="Q1" s="99"/>
      <c r="R1" s="99"/>
      <c r="S1" s="99"/>
      <c r="T1" s="99"/>
      <c r="U1" s="99"/>
      <c r="V1" s="99"/>
      <c r="W1" s="99"/>
      <c r="X1" s="99"/>
      <c r="Y1" s="99"/>
      <c r="Z1" s="99"/>
      <c r="AA1" s="99"/>
      <c r="AB1" s="99"/>
      <c r="AC1" s="99"/>
      <c r="AD1" s="99"/>
      <c r="AE1" s="99"/>
      <c r="AF1" s="99"/>
      <c r="AG1" s="99"/>
    </row>
    <row r="2" spans="1:70" ht="19.5" customHeight="1" x14ac:dyDescent="0.3">
      <c r="A2" s="9" t="s">
        <v>64</v>
      </c>
      <c r="C2" s="6" t="s">
        <v>1</v>
      </c>
      <c r="D2" s="94">
        <v>44438</v>
      </c>
      <c r="E2" s="95"/>
      <c r="F2" s="52"/>
      <c r="G2" s="105" t="s">
        <v>82</v>
      </c>
      <c r="H2" s="104">
        <v>21000</v>
      </c>
      <c r="I2" s="101"/>
      <c r="J2" s="52"/>
      <c r="K2" s="52"/>
      <c r="L2" s="52"/>
      <c r="M2" s="52"/>
    </row>
    <row r="3" spans="1:70" ht="19.5" customHeight="1" x14ac:dyDescent="0.3">
      <c r="A3" s="9" t="s">
        <v>65</v>
      </c>
      <c r="C3" s="6" t="s">
        <v>16</v>
      </c>
      <c r="D3" s="94">
        <f ca="1">TODAY()</f>
        <v>44478</v>
      </c>
      <c r="E3" s="95"/>
      <c r="F3" s="52"/>
      <c r="G3" s="52" t="s">
        <v>83</v>
      </c>
      <c r="H3" s="103">
        <f>H2-M7-M19-M26-M32</f>
        <v>10510.875</v>
      </c>
      <c r="I3" s="101"/>
      <c r="J3" s="52"/>
      <c r="K3" s="52"/>
      <c r="L3" s="52"/>
      <c r="M3" s="52"/>
    </row>
    <row r="4" spans="1:70" ht="19.5" customHeight="1" x14ac:dyDescent="0.25">
      <c r="C4" s="6" t="s">
        <v>3</v>
      </c>
      <c r="D4" s="7">
        <v>1</v>
      </c>
      <c r="H4" s="102"/>
      <c r="O4" s="96">
        <f>O5</f>
        <v>44438</v>
      </c>
      <c r="P4" s="97"/>
      <c r="Q4" s="97"/>
      <c r="R4" s="97"/>
      <c r="S4" s="97"/>
      <c r="T4" s="97"/>
      <c r="U4" s="98"/>
      <c r="V4" s="96">
        <f>V5</f>
        <v>44445</v>
      </c>
      <c r="W4" s="97"/>
      <c r="X4" s="97"/>
      <c r="Y4" s="97"/>
      <c r="Z4" s="97"/>
      <c r="AA4" s="97"/>
      <c r="AB4" s="98"/>
      <c r="AC4" s="96">
        <f>AC5</f>
        <v>44452</v>
      </c>
      <c r="AD4" s="97"/>
      <c r="AE4" s="97"/>
      <c r="AF4" s="97"/>
      <c r="AG4" s="97"/>
      <c r="AH4" s="97"/>
      <c r="AI4" s="98"/>
      <c r="AJ4" s="96">
        <f>AJ5</f>
        <v>44459</v>
      </c>
      <c r="AK4" s="97"/>
      <c r="AL4" s="97"/>
      <c r="AM4" s="97"/>
      <c r="AN4" s="97"/>
      <c r="AO4" s="97"/>
      <c r="AP4" s="98"/>
      <c r="AQ4" s="96">
        <f>AQ5</f>
        <v>44466</v>
      </c>
      <c r="AR4" s="97"/>
      <c r="AS4" s="97"/>
      <c r="AT4" s="97"/>
      <c r="AU4" s="97"/>
      <c r="AV4" s="97"/>
      <c r="AW4" s="98"/>
      <c r="AX4" s="96">
        <f>AX5</f>
        <v>44473</v>
      </c>
      <c r="AY4" s="97"/>
      <c r="AZ4" s="97"/>
      <c r="BA4" s="97"/>
      <c r="BB4" s="97"/>
      <c r="BC4" s="97"/>
      <c r="BD4" s="98"/>
      <c r="BE4" s="96">
        <f>BE5</f>
        <v>44480</v>
      </c>
      <c r="BF4" s="97"/>
      <c r="BG4" s="97"/>
      <c r="BH4" s="97"/>
      <c r="BI4" s="97"/>
      <c r="BJ4" s="97"/>
      <c r="BK4" s="98"/>
      <c r="BL4" s="96">
        <f>BL5</f>
        <v>44487</v>
      </c>
      <c r="BM4" s="97"/>
      <c r="BN4" s="97"/>
      <c r="BO4" s="97"/>
      <c r="BP4" s="97"/>
      <c r="BQ4" s="97"/>
      <c r="BR4" s="98"/>
    </row>
    <row r="5" spans="1:70" x14ac:dyDescent="0.25">
      <c r="G5" s="54"/>
      <c r="O5" s="13">
        <f>D2-WEEKDAY(D2,1)+2+7*(D4-1)</f>
        <v>44438</v>
      </c>
      <c r="P5" s="12">
        <f>O5+1</f>
        <v>44439</v>
      </c>
      <c r="Q5" s="12">
        <f t="shared" ref="Q5:BD5" si="0">P5+1</f>
        <v>44440</v>
      </c>
      <c r="R5" s="12">
        <f t="shared" si="0"/>
        <v>44441</v>
      </c>
      <c r="S5" s="12">
        <f t="shared" si="0"/>
        <v>44442</v>
      </c>
      <c r="T5" s="12">
        <f t="shared" si="0"/>
        <v>44443</v>
      </c>
      <c r="U5" s="14">
        <f t="shared" si="0"/>
        <v>44444</v>
      </c>
      <c r="V5" s="13">
        <f>U5+1</f>
        <v>44445</v>
      </c>
      <c r="W5" s="12">
        <f>V5+1</f>
        <v>44446</v>
      </c>
      <c r="X5" s="12">
        <f t="shared" si="0"/>
        <v>44447</v>
      </c>
      <c r="Y5" s="12">
        <f t="shared" si="0"/>
        <v>44448</v>
      </c>
      <c r="Z5" s="12">
        <f t="shared" ref="Z5" si="1">Y5+1</f>
        <v>44449</v>
      </c>
      <c r="AA5" s="12">
        <f t="shared" ref="AA5" si="2">Z5+1</f>
        <v>44450</v>
      </c>
      <c r="AB5" s="12">
        <f t="shared" ref="AB5" si="3">AA5+1</f>
        <v>44451</v>
      </c>
      <c r="AC5" s="12">
        <f t="shared" ref="AC5" si="4">AB5+1</f>
        <v>44452</v>
      </c>
      <c r="AD5" s="12">
        <f t="shared" ref="AD5" si="5">AC5+1</f>
        <v>44453</v>
      </c>
      <c r="AE5" s="12">
        <f t="shared" ref="AE5" si="6">AD5+1</f>
        <v>44454</v>
      </c>
      <c r="AF5" s="12">
        <f t="shared" ref="AF5" si="7">AE5+1</f>
        <v>44455</v>
      </c>
      <c r="AG5" s="12">
        <f t="shared" ref="AG5" si="8">AF5+1</f>
        <v>44456</v>
      </c>
      <c r="AH5" s="12">
        <f t="shared" ref="AH5" si="9">AG5+1</f>
        <v>44457</v>
      </c>
      <c r="AI5" s="12">
        <f t="shared" ref="AI5" si="10">AH5+1</f>
        <v>44458</v>
      </c>
      <c r="AJ5" s="12">
        <f t="shared" ref="AJ5" si="11">AI5+1</f>
        <v>44459</v>
      </c>
      <c r="AK5" s="12">
        <f t="shared" ref="AK5" si="12">AJ5+1</f>
        <v>44460</v>
      </c>
      <c r="AL5" s="12">
        <f t="shared" ref="AL5" si="13">AK5+1</f>
        <v>44461</v>
      </c>
      <c r="AM5" s="12">
        <f t="shared" ref="AM5" si="14">AL5+1</f>
        <v>44462</v>
      </c>
      <c r="AN5" s="12">
        <f t="shared" ref="AN5" si="15">AM5+1</f>
        <v>44463</v>
      </c>
      <c r="AO5" s="12">
        <f t="shared" ref="AO5" si="16">AN5+1</f>
        <v>44464</v>
      </c>
      <c r="AP5" s="12">
        <f t="shared" ref="AP5" si="17">AO5+1</f>
        <v>44465</v>
      </c>
      <c r="AQ5" s="12">
        <f t="shared" ref="AQ5" si="18">AP5+1</f>
        <v>44466</v>
      </c>
      <c r="AR5" s="12">
        <f t="shared" ref="AR5" si="19">AQ5+1</f>
        <v>44467</v>
      </c>
      <c r="AS5" s="12">
        <f t="shared" ref="AS5" si="20">AR5+1</f>
        <v>44468</v>
      </c>
      <c r="AT5" s="12">
        <f t="shared" ref="AT5" si="21">AS5+1</f>
        <v>44469</v>
      </c>
      <c r="AU5" s="12">
        <f t="shared" si="0"/>
        <v>44470</v>
      </c>
      <c r="AV5" s="12">
        <f t="shared" si="0"/>
        <v>44471</v>
      </c>
      <c r="AW5" s="14">
        <f t="shared" si="0"/>
        <v>44472</v>
      </c>
      <c r="AX5" s="13">
        <f>AW5+1</f>
        <v>44473</v>
      </c>
      <c r="AY5" s="12">
        <f>AX5+1</f>
        <v>44474</v>
      </c>
      <c r="AZ5" s="12">
        <f t="shared" si="0"/>
        <v>44475</v>
      </c>
      <c r="BA5" s="12">
        <f t="shared" si="0"/>
        <v>44476</v>
      </c>
      <c r="BB5" s="12">
        <f t="shared" si="0"/>
        <v>44477</v>
      </c>
      <c r="BC5" s="12">
        <f t="shared" si="0"/>
        <v>44478</v>
      </c>
      <c r="BD5" s="14">
        <f t="shared" si="0"/>
        <v>44479</v>
      </c>
      <c r="BE5" s="13">
        <f>BD5+1</f>
        <v>44480</v>
      </c>
      <c r="BF5" s="12">
        <f>BE5+1</f>
        <v>44481</v>
      </c>
      <c r="BG5" s="12">
        <f t="shared" ref="BG5:BK5" si="22">BF5+1</f>
        <v>44482</v>
      </c>
      <c r="BH5" s="12">
        <f t="shared" si="22"/>
        <v>44483</v>
      </c>
      <c r="BI5" s="12">
        <f t="shared" si="22"/>
        <v>44484</v>
      </c>
      <c r="BJ5" s="12">
        <f t="shared" si="22"/>
        <v>44485</v>
      </c>
      <c r="BK5" s="14">
        <f t="shared" si="22"/>
        <v>44486</v>
      </c>
      <c r="BL5" s="13">
        <f>BK5+1</f>
        <v>44487</v>
      </c>
      <c r="BM5" s="12">
        <f>BL5+1</f>
        <v>44488</v>
      </c>
      <c r="BN5" s="12">
        <f t="shared" ref="BN5:BR5" si="23">BM5+1</f>
        <v>44489</v>
      </c>
      <c r="BO5" s="12">
        <f t="shared" si="23"/>
        <v>44490</v>
      </c>
      <c r="BP5" s="12">
        <f t="shared" si="23"/>
        <v>44491</v>
      </c>
      <c r="BQ5" s="12">
        <f t="shared" si="23"/>
        <v>44492</v>
      </c>
      <c r="BR5" s="14">
        <f t="shared" si="23"/>
        <v>44493</v>
      </c>
    </row>
    <row r="6" spans="1:70" ht="29.25" customHeight="1" thickBot="1" x14ac:dyDescent="0.3">
      <c r="A6" s="10" t="s">
        <v>31</v>
      </c>
      <c r="B6" s="11" t="s">
        <v>32</v>
      </c>
      <c r="C6" s="11" t="s">
        <v>33</v>
      </c>
      <c r="D6" s="11" t="s">
        <v>34</v>
      </c>
      <c r="E6" s="11" t="s">
        <v>62</v>
      </c>
      <c r="F6" s="11" t="s">
        <v>41</v>
      </c>
      <c r="G6" s="11" t="s">
        <v>61</v>
      </c>
      <c r="H6" s="11" t="s">
        <v>42</v>
      </c>
      <c r="I6" s="11" t="s">
        <v>36</v>
      </c>
      <c r="J6" s="11" t="s">
        <v>37</v>
      </c>
      <c r="K6" s="11" t="s">
        <v>38</v>
      </c>
      <c r="L6" s="11" t="s">
        <v>39</v>
      </c>
      <c r="M6" s="11" t="s">
        <v>40</v>
      </c>
      <c r="N6" s="11" t="s">
        <v>35</v>
      </c>
      <c r="O6" s="15" t="str">
        <f>LEFT(TEXT(O5,"ddd"),1)</f>
        <v>s</v>
      </c>
      <c r="P6" s="15" t="str">
        <f t="shared" ref="P6:AX6" si="24">LEFT(TEXT(P5,"ddd"),1)</f>
        <v>t</v>
      </c>
      <c r="Q6" s="15" t="str">
        <f t="shared" si="24"/>
        <v>q</v>
      </c>
      <c r="R6" s="15" t="str">
        <f t="shared" si="24"/>
        <v>q</v>
      </c>
      <c r="S6" s="15" t="str">
        <f t="shared" si="24"/>
        <v>s</v>
      </c>
      <c r="T6" s="15" t="str">
        <f t="shared" si="24"/>
        <v>s</v>
      </c>
      <c r="U6" s="15" t="str">
        <f t="shared" si="24"/>
        <v>d</v>
      </c>
      <c r="V6" s="15" t="str">
        <f t="shared" si="24"/>
        <v>s</v>
      </c>
      <c r="W6" s="15" t="str">
        <f t="shared" si="24"/>
        <v>t</v>
      </c>
      <c r="X6" s="15" t="str">
        <f t="shared" si="24"/>
        <v>q</v>
      </c>
      <c r="Y6" s="15" t="str">
        <f t="shared" si="24"/>
        <v>q</v>
      </c>
      <c r="Z6" s="15" t="str">
        <f t="shared" si="24"/>
        <v>s</v>
      </c>
      <c r="AA6" s="15" t="str">
        <f t="shared" si="24"/>
        <v>s</v>
      </c>
      <c r="AB6" s="15" t="str">
        <f t="shared" si="24"/>
        <v>d</v>
      </c>
      <c r="AC6" s="15" t="str">
        <f t="shared" si="24"/>
        <v>s</v>
      </c>
      <c r="AD6" s="15" t="str">
        <f t="shared" si="24"/>
        <v>t</v>
      </c>
      <c r="AE6" s="15" t="str">
        <f t="shared" si="24"/>
        <v>q</v>
      </c>
      <c r="AF6" s="15" t="str">
        <f t="shared" si="24"/>
        <v>q</v>
      </c>
      <c r="AG6" s="15" t="str">
        <f t="shared" si="24"/>
        <v>s</v>
      </c>
      <c r="AH6" s="15" t="str">
        <f t="shared" si="24"/>
        <v>s</v>
      </c>
      <c r="AI6" s="15" t="str">
        <f t="shared" si="24"/>
        <v>d</v>
      </c>
      <c r="AJ6" s="15" t="str">
        <f t="shared" si="24"/>
        <v>s</v>
      </c>
      <c r="AK6" s="15" t="str">
        <f t="shared" si="24"/>
        <v>t</v>
      </c>
      <c r="AL6" s="15" t="str">
        <f t="shared" si="24"/>
        <v>q</v>
      </c>
      <c r="AM6" s="15" t="str">
        <f t="shared" si="24"/>
        <v>q</v>
      </c>
      <c r="AN6" s="15" t="str">
        <f t="shared" si="24"/>
        <v>s</v>
      </c>
      <c r="AO6" s="15" t="str">
        <f t="shared" si="24"/>
        <v>s</v>
      </c>
      <c r="AP6" s="15" t="str">
        <f t="shared" si="24"/>
        <v>d</v>
      </c>
      <c r="AQ6" s="15" t="str">
        <f t="shared" si="24"/>
        <v>s</v>
      </c>
      <c r="AR6" s="15" t="str">
        <f t="shared" si="24"/>
        <v>t</v>
      </c>
      <c r="AS6" s="15" t="str">
        <f t="shared" si="24"/>
        <v>q</v>
      </c>
      <c r="AT6" s="15" t="str">
        <f t="shared" si="24"/>
        <v>q</v>
      </c>
      <c r="AU6" s="15" t="str">
        <f t="shared" si="24"/>
        <v>s</v>
      </c>
      <c r="AV6" s="15" t="str">
        <f t="shared" si="24"/>
        <v>s</v>
      </c>
      <c r="AW6" s="15" t="str">
        <f t="shared" si="24"/>
        <v>d</v>
      </c>
      <c r="AX6" s="15" t="str">
        <f t="shared" si="24"/>
        <v>s</v>
      </c>
      <c r="AY6" s="15" t="str">
        <f t="shared" ref="AY6:BR6" si="25">LEFT(TEXT(AY5,"ddd"),1)</f>
        <v>t</v>
      </c>
      <c r="AZ6" s="15" t="str">
        <f t="shared" si="25"/>
        <v>q</v>
      </c>
      <c r="BA6" s="15" t="str">
        <f t="shared" si="25"/>
        <v>q</v>
      </c>
      <c r="BB6" s="15" t="str">
        <f t="shared" si="25"/>
        <v>s</v>
      </c>
      <c r="BC6" s="15" t="str">
        <f t="shared" si="25"/>
        <v>s</v>
      </c>
      <c r="BD6" s="15" t="str">
        <f t="shared" si="25"/>
        <v>d</v>
      </c>
      <c r="BE6" s="15" t="str">
        <f t="shared" si="25"/>
        <v>s</v>
      </c>
      <c r="BF6" s="15" t="str">
        <f t="shared" si="25"/>
        <v>t</v>
      </c>
      <c r="BG6" s="15" t="str">
        <f t="shared" si="25"/>
        <v>q</v>
      </c>
      <c r="BH6" s="15" t="str">
        <f t="shared" si="25"/>
        <v>q</v>
      </c>
      <c r="BI6" s="15" t="str">
        <f t="shared" si="25"/>
        <v>s</v>
      </c>
      <c r="BJ6" s="15" t="str">
        <f t="shared" si="25"/>
        <v>s</v>
      </c>
      <c r="BK6" s="15" t="str">
        <f t="shared" si="25"/>
        <v>d</v>
      </c>
      <c r="BL6" s="15" t="str">
        <f t="shared" si="25"/>
        <v>s</v>
      </c>
      <c r="BM6" s="15" t="str">
        <f t="shared" si="25"/>
        <v>t</v>
      </c>
      <c r="BN6" s="15" t="str">
        <f t="shared" si="25"/>
        <v>q</v>
      </c>
      <c r="BO6" s="15" t="str">
        <f t="shared" si="25"/>
        <v>q</v>
      </c>
      <c r="BP6" s="15" t="str">
        <f t="shared" si="25"/>
        <v>s</v>
      </c>
      <c r="BQ6" s="15" t="str">
        <f t="shared" si="25"/>
        <v>s</v>
      </c>
      <c r="BR6" s="15" t="str">
        <f t="shared" si="25"/>
        <v>d</v>
      </c>
    </row>
    <row r="7" spans="1:70" s="3" customFormat="1" ht="16.5" thickTop="1" thickBot="1" x14ac:dyDescent="0.3">
      <c r="A7" s="62" t="s">
        <v>30</v>
      </c>
      <c r="B7" s="63" t="s">
        <v>53</v>
      </c>
      <c r="C7" s="61"/>
      <c r="D7" s="55">
        <v>44438</v>
      </c>
      <c r="E7" s="55">
        <v>44458</v>
      </c>
      <c r="F7" s="55">
        <v>44458</v>
      </c>
      <c r="G7" s="20"/>
      <c r="H7" s="20"/>
      <c r="I7" s="20"/>
      <c r="J7" s="20"/>
      <c r="K7" s="20"/>
      <c r="L7" s="20"/>
      <c r="M7" s="91">
        <f>SUM(M8:M18)</f>
        <v>5131</v>
      </c>
      <c r="N7" s="19">
        <f t="shared" ref="N7:N42" si="26">IF(OR(ISBLANK(task_start),ISBLANK(task_end)),"",task_end-task_start+1)</f>
        <v>21</v>
      </c>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row>
    <row r="8" spans="1:70" s="3" customFormat="1" ht="16.5" thickTop="1" thickBot="1" x14ac:dyDescent="0.3">
      <c r="A8" s="64" t="s">
        <v>19</v>
      </c>
      <c r="B8" s="65" t="str">
        <f>Salários!C3</f>
        <v>Tábatha Fróes</v>
      </c>
      <c r="C8" s="66">
        <v>1</v>
      </c>
      <c r="D8" s="56">
        <v>44445</v>
      </c>
      <c r="E8" s="56">
        <v>44445</v>
      </c>
      <c r="F8" s="56">
        <v>44445</v>
      </c>
      <c r="G8" s="53">
        <f>(_xlfn.DAYS(E8,D8))+1</f>
        <v>1</v>
      </c>
      <c r="H8" s="53">
        <f t="shared" ref="H8:H18" si="27">(_xlfn.DAYS(F8,D8))+1</f>
        <v>1</v>
      </c>
      <c r="I8" s="53">
        <v>16.29</v>
      </c>
      <c r="J8" s="53">
        <f>4*G8</f>
        <v>4</v>
      </c>
      <c r="K8" s="53">
        <f>4*H8</f>
        <v>4</v>
      </c>
      <c r="L8" s="53">
        <f>I8*J8</f>
        <v>65.16</v>
      </c>
      <c r="M8" s="53">
        <f>I8*K8</f>
        <v>65.16</v>
      </c>
      <c r="N8" s="19">
        <f t="shared" si="26"/>
        <v>1</v>
      </c>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row>
    <row r="9" spans="1:70" s="3" customFormat="1" ht="16.5" thickTop="1" thickBot="1" x14ac:dyDescent="0.3">
      <c r="A9" s="64" t="s">
        <v>20</v>
      </c>
      <c r="B9" s="65" t="s">
        <v>54</v>
      </c>
      <c r="C9" s="66">
        <v>1</v>
      </c>
      <c r="D9" s="56">
        <v>44445</v>
      </c>
      <c r="E9" s="56">
        <v>44447</v>
      </c>
      <c r="F9" s="56">
        <v>44448</v>
      </c>
      <c r="G9" s="53">
        <f t="shared" ref="G9:G25" si="28">(_xlfn.DAYS(E9,D9))+1</f>
        <v>3</v>
      </c>
      <c r="H9" s="53">
        <f t="shared" si="27"/>
        <v>4</v>
      </c>
      <c r="I9" s="53">
        <v>13.64</v>
      </c>
      <c r="J9" s="53">
        <f t="shared" ref="J9:J18" si="29">4*G9</f>
        <v>12</v>
      </c>
      <c r="K9" s="53">
        <f t="shared" ref="K9:K18" si="30">4*H9</f>
        <v>16</v>
      </c>
      <c r="L9" s="53">
        <f t="shared" ref="L9:L18" si="31">I9*J9</f>
        <v>163.68</v>
      </c>
      <c r="M9" s="53">
        <f t="shared" ref="M9:M18" si="32">I9*K9</f>
        <v>218.24</v>
      </c>
      <c r="N9" s="19">
        <f t="shared" si="26"/>
        <v>3</v>
      </c>
      <c r="O9" s="31"/>
      <c r="P9" s="31"/>
      <c r="Q9" s="31"/>
      <c r="R9" s="31"/>
      <c r="S9" s="31"/>
      <c r="T9" s="31"/>
      <c r="U9" s="31"/>
      <c r="V9" s="31"/>
      <c r="W9" s="31"/>
      <c r="X9" s="31"/>
      <c r="Y9" s="31"/>
      <c r="Z9" s="31"/>
      <c r="AA9" s="32"/>
      <c r="AB9" s="32"/>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row>
    <row r="10" spans="1:70" s="3" customFormat="1" ht="16.5" thickTop="1" thickBot="1" x14ac:dyDescent="0.3">
      <c r="A10" s="64" t="s">
        <v>21</v>
      </c>
      <c r="B10" s="65" t="s">
        <v>49</v>
      </c>
      <c r="C10" s="66">
        <v>1</v>
      </c>
      <c r="D10" s="56">
        <v>44449</v>
      </c>
      <c r="E10" s="56">
        <v>44450</v>
      </c>
      <c r="F10" s="56">
        <v>44451</v>
      </c>
      <c r="G10" s="53">
        <f t="shared" si="28"/>
        <v>2</v>
      </c>
      <c r="H10" s="53">
        <f t="shared" si="27"/>
        <v>3</v>
      </c>
      <c r="I10" s="53">
        <v>13.64</v>
      </c>
      <c r="J10" s="53">
        <f t="shared" si="29"/>
        <v>8</v>
      </c>
      <c r="K10" s="53">
        <f t="shared" si="30"/>
        <v>12</v>
      </c>
      <c r="L10" s="53">
        <f t="shared" si="31"/>
        <v>109.12</v>
      </c>
      <c r="M10" s="53">
        <f t="shared" si="32"/>
        <v>163.68</v>
      </c>
      <c r="N10" s="19">
        <f t="shared" si="26"/>
        <v>2</v>
      </c>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row>
    <row r="11" spans="1:70" s="3" customFormat="1" ht="16.5" thickTop="1" thickBot="1" x14ac:dyDescent="0.3">
      <c r="A11" s="64" t="s">
        <v>66</v>
      </c>
      <c r="B11" s="65" t="s">
        <v>67</v>
      </c>
      <c r="C11" s="66">
        <v>1</v>
      </c>
      <c r="D11" s="56">
        <v>44449</v>
      </c>
      <c r="E11" s="56">
        <v>44457</v>
      </c>
      <c r="F11" s="56">
        <v>44457</v>
      </c>
      <c r="G11" s="53">
        <f t="shared" si="28"/>
        <v>9</v>
      </c>
      <c r="H11" s="53">
        <f t="shared" si="27"/>
        <v>9</v>
      </c>
      <c r="I11" s="53">
        <v>13.64</v>
      </c>
      <c r="J11" s="53">
        <f t="shared" si="29"/>
        <v>36</v>
      </c>
      <c r="K11" s="53">
        <f t="shared" si="30"/>
        <v>36</v>
      </c>
      <c r="L11" s="53">
        <f t="shared" si="31"/>
        <v>491.04</v>
      </c>
      <c r="M11" s="53">
        <f t="shared" si="32"/>
        <v>491.04</v>
      </c>
      <c r="N11" s="19"/>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row>
    <row r="12" spans="1:70" s="3" customFormat="1" ht="16.5" thickTop="1" thickBot="1" x14ac:dyDescent="0.3">
      <c r="A12" s="64" t="s">
        <v>23</v>
      </c>
      <c r="B12" s="65" t="s">
        <v>18</v>
      </c>
      <c r="C12" s="66">
        <v>1</v>
      </c>
      <c r="D12" s="56">
        <v>44442</v>
      </c>
      <c r="E12" s="56">
        <v>44443</v>
      </c>
      <c r="F12" s="56">
        <v>44444</v>
      </c>
      <c r="G12" s="53">
        <f t="shared" si="28"/>
        <v>2</v>
      </c>
      <c r="H12" s="53">
        <f t="shared" si="27"/>
        <v>3</v>
      </c>
      <c r="I12" s="53">
        <v>13.64</v>
      </c>
      <c r="J12" s="53">
        <f t="shared" si="29"/>
        <v>8</v>
      </c>
      <c r="K12" s="53">
        <f t="shared" si="30"/>
        <v>12</v>
      </c>
      <c r="L12" s="53">
        <f t="shared" si="31"/>
        <v>109.12</v>
      </c>
      <c r="M12" s="53">
        <f t="shared" si="32"/>
        <v>163.68</v>
      </c>
      <c r="N12" s="19">
        <f t="shared" si="26"/>
        <v>2</v>
      </c>
      <c r="O12" s="31"/>
      <c r="P12" s="31"/>
      <c r="Q12" s="31"/>
      <c r="R12" s="31"/>
      <c r="S12" s="31"/>
      <c r="T12" s="31"/>
      <c r="U12" s="31"/>
      <c r="V12" s="31"/>
      <c r="W12" s="31"/>
      <c r="X12" s="31"/>
      <c r="Y12" s="31"/>
      <c r="Z12" s="31"/>
      <c r="AA12" s="31"/>
      <c r="AB12" s="31"/>
      <c r="AC12" s="31"/>
      <c r="AD12" s="31"/>
      <c r="AE12" s="32"/>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row>
    <row r="13" spans="1:70" s="3" customFormat="1" ht="16.5" thickTop="1" thickBot="1" x14ac:dyDescent="0.3">
      <c r="A13" s="64" t="s">
        <v>24</v>
      </c>
      <c r="B13" s="65" t="s">
        <v>18</v>
      </c>
      <c r="C13" s="66">
        <v>1</v>
      </c>
      <c r="D13" s="56">
        <v>44453</v>
      </c>
      <c r="E13" s="56">
        <v>44458</v>
      </c>
      <c r="F13" s="56">
        <v>44458</v>
      </c>
      <c r="G13" s="53">
        <f t="shared" si="28"/>
        <v>6</v>
      </c>
      <c r="H13" s="53">
        <f t="shared" si="27"/>
        <v>6</v>
      </c>
      <c r="I13" s="53">
        <v>13.64</v>
      </c>
      <c r="J13" s="53">
        <f t="shared" si="29"/>
        <v>24</v>
      </c>
      <c r="K13" s="53">
        <f t="shared" si="30"/>
        <v>24</v>
      </c>
      <c r="L13" s="53">
        <f t="shared" si="31"/>
        <v>327.36</v>
      </c>
      <c r="M13" s="53">
        <f t="shared" si="32"/>
        <v>327.36</v>
      </c>
      <c r="N13" s="19"/>
      <c r="O13" s="31"/>
      <c r="P13" s="31"/>
      <c r="Q13" s="31"/>
      <c r="R13" s="31"/>
      <c r="S13" s="31"/>
      <c r="T13" s="31"/>
      <c r="U13" s="31"/>
      <c r="V13" s="31"/>
      <c r="W13" s="31"/>
      <c r="X13" s="31"/>
      <c r="Y13" s="31"/>
      <c r="Z13" s="31"/>
      <c r="AA13" s="31"/>
      <c r="AB13" s="31"/>
      <c r="AC13" s="31"/>
      <c r="AD13" s="31"/>
      <c r="AE13" s="32"/>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row>
    <row r="14" spans="1:70" s="3" customFormat="1" ht="16.5" thickTop="1" thickBot="1" x14ac:dyDescent="0.3">
      <c r="A14" s="64" t="s">
        <v>68</v>
      </c>
      <c r="B14" s="65" t="s">
        <v>55</v>
      </c>
      <c r="C14" s="66">
        <v>1</v>
      </c>
      <c r="D14" s="56">
        <v>44455</v>
      </c>
      <c r="E14" s="56">
        <v>44458</v>
      </c>
      <c r="F14" s="56">
        <v>44455</v>
      </c>
      <c r="G14" s="53">
        <f t="shared" si="28"/>
        <v>4</v>
      </c>
      <c r="H14" s="53">
        <f t="shared" si="27"/>
        <v>1</v>
      </c>
      <c r="I14" s="53">
        <v>29.93</v>
      </c>
      <c r="J14" s="53">
        <f t="shared" si="29"/>
        <v>16</v>
      </c>
      <c r="K14" s="53">
        <f t="shared" si="30"/>
        <v>4</v>
      </c>
      <c r="L14" s="53">
        <f t="shared" si="31"/>
        <v>478.88</v>
      </c>
      <c r="M14" s="53">
        <f t="shared" si="32"/>
        <v>119.72</v>
      </c>
      <c r="N14" s="19"/>
      <c r="O14" s="31"/>
      <c r="P14" s="31"/>
      <c r="Q14" s="31"/>
      <c r="R14" s="31"/>
      <c r="S14" s="31"/>
      <c r="T14" s="31"/>
      <c r="U14" s="31"/>
      <c r="V14" s="31"/>
      <c r="W14" s="31"/>
      <c r="X14" s="31"/>
      <c r="Y14" s="31"/>
      <c r="Z14" s="31"/>
      <c r="AA14" s="31"/>
      <c r="AB14" s="31"/>
      <c r="AC14" s="31"/>
      <c r="AD14" s="31"/>
      <c r="AE14" s="32"/>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row>
    <row r="15" spans="1:70" s="3" customFormat="1" ht="16.5" thickTop="1" thickBot="1" x14ac:dyDescent="0.3">
      <c r="A15" s="64" t="s">
        <v>69</v>
      </c>
      <c r="B15" s="65" t="s">
        <v>49</v>
      </c>
      <c r="C15" s="66">
        <v>1</v>
      </c>
      <c r="D15" s="56">
        <v>44452</v>
      </c>
      <c r="E15" s="56">
        <v>44457</v>
      </c>
      <c r="F15" s="56">
        <v>44457</v>
      </c>
      <c r="G15" s="53">
        <f t="shared" si="28"/>
        <v>6</v>
      </c>
      <c r="H15" s="53">
        <f t="shared" si="27"/>
        <v>6</v>
      </c>
      <c r="I15" s="53">
        <v>13.64</v>
      </c>
      <c r="J15" s="53">
        <f t="shared" si="29"/>
        <v>24</v>
      </c>
      <c r="K15" s="53">
        <f t="shared" si="30"/>
        <v>24</v>
      </c>
      <c r="L15" s="53">
        <f t="shared" si="31"/>
        <v>327.36</v>
      </c>
      <c r="M15" s="53">
        <f t="shared" si="32"/>
        <v>327.36</v>
      </c>
      <c r="N15" s="19"/>
      <c r="O15" s="31"/>
      <c r="P15" s="31"/>
      <c r="Q15" s="31"/>
      <c r="R15" s="31"/>
      <c r="S15" s="31"/>
      <c r="T15" s="31"/>
      <c r="U15" s="31"/>
      <c r="V15" s="31"/>
      <c r="W15" s="31"/>
      <c r="X15" s="31"/>
      <c r="Y15" s="31"/>
      <c r="Z15" s="31"/>
      <c r="AA15" s="31"/>
      <c r="AB15" s="31"/>
      <c r="AC15" s="31"/>
      <c r="AD15" s="31"/>
      <c r="AE15" s="32"/>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row>
    <row r="16" spans="1:70" s="3" customFormat="1" ht="16.5" thickTop="1" thickBot="1" x14ac:dyDescent="0.3">
      <c r="A16" s="64" t="s">
        <v>70</v>
      </c>
      <c r="B16" s="65" t="s">
        <v>47</v>
      </c>
      <c r="C16" s="66">
        <v>1</v>
      </c>
      <c r="D16" s="56">
        <v>44457</v>
      </c>
      <c r="E16" s="56">
        <v>44458</v>
      </c>
      <c r="F16" s="56">
        <v>44457</v>
      </c>
      <c r="G16" s="53">
        <f t="shared" si="28"/>
        <v>2</v>
      </c>
      <c r="H16" s="53">
        <f t="shared" si="27"/>
        <v>1</v>
      </c>
      <c r="I16" s="53">
        <v>13.64</v>
      </c>
      <c r="J16" s="53">
        <f t="shared" si="29"/>
        <v>8</v>
      </c>
      <c r="K16" s="53">
        <f t="shared" si="30"/>
        <v>4</v>
      </c>
      <c r="L16" s="53">
        <f t="shared" si="31"/>
        <v>109.12</v>
      </c>
      <c r="M16" s="53">
        <f t="shared" si="32"/>
        <v>54.56</v>
      </c>
      <c r="N16" s="19"/>
      <c r="O16" s="31"/>
      <c r="P16" s="31"/>
      <c r="Q16" s="31"/>
      <c r="R16" s="31"/>
      <c r="S16" s="31"/>
      <c r="T16" s="31"/>
      <c r="U16" s="31"/>
      <c r="V16" s="31"/>
      <c r="W16" s="31"/>
      <c r="X16" s="31"/>
      <c r="Y16" s="31"/>
      <c r="Z16" s="31"/>
      <c r="AA16" s="31"/>
      <c r="AB16" s="31"/>
      <c r="AC16" s="31"/>
      <c r="AD16" s="31"/>
      <c r="AE16" s="32"/>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row>
    <row r="17" spans="1:70" s="3" customFormat="1" ht="16.5" thickTop="1" thickBot="1" x14ac:dyDescent="0.3">
      <c r="A17" s="64" t="s">
        <v>29</v>
      </c>
      <c r="B17" s="65" t="s">
        <v>49</v>
      </c>
      <c r="C17" s="66">
        <v>1</v>
      </c>
      <c r="D17" s="56">
        <v>44454</v>
      </c>
      <c r="E17" s="56">
        <v>44458</v>
      </c>
      <c r="F17" s="56">
        <v>44458</v>
      </c>
      <c r="G17" s="53">
        <f t="shared" si="28"/>
        <v>5</v>
      </c>
      <c r="H17" s="53">
        <f t="shared" si="27"/>
        <v>5</v>
      </c>
      <c r="I17" s="53">
        <v>13.64</v>
      </c>
      <c r="J17" s="53">
        <f t="shared" si="29"/>
        <v>20</v>
      </c>
      <c r="K17" s="53">
        <f t="shared" si="30"/>
        <v>20</v>
      </c>
      <c r="L17" s="53">
        <f t="shared" si="31"/>
        <v>272.8</v>
      </c>
      <c r="M17" s="53">
        <f t="shared" si="32"/>
        <v>272.8</v>
      </c>
      <c r="N17" s="19"/>
      <c r="O17" s="31"/>
      <c r="P17" s="31"/>
      <c r="Q17" s="31"/>
      <c r="R17" s="31"/>
      <c r="S17" s="31"/>
      <c r="T17" s="31"/>
      <c r="U17" s="31"/>
      <c r="V17" s="31"/>
      <c r="W17" s="31"/>
      <c r="X17" s="31"/>
      <c r="Y17" s="31"/>
      <c r="Z17" s="31"/>
      <c r="AA17" s="31"/>
      <c r="AB17" s="31"/>
      <c r="AC17" s="31"/>
      <c r="AD17" s="31"/>
      <c r="AE17" s="32"/>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row>
    <row r="18" spans="1:70" s="3" customFormat="1" ht="16.5" thickTop="1" thickBot="1" x14ac:dyDescent="0.3">
      <c r="A18" s="64" t="s">
        <v>71</v>
      </c>
      <c r="B18" s="65" t="s">
        <v>56</v>
      </c>
      <c r="C18" s="66">
        <v>1</v>
      </c>
      <c r="D18" s="56">
        <v>44444</v>
      </c>
      <c r="E18" s="56">
        <v>44458</v>
      </c>
      <c r="F18" s="56">
        <v>44458</v>
      </c>
      <c r="G18" s="53">
        <f t="shared" si="28"/>
        <v>15</v>
      </c>
      <c r="H18" s="53">
        <f t="shared" si="27"/>
        <v>15</v>
      </c>
      <c r="I18" s="53">
        <v>48.79</v>
      </c>
      <c r="J18" s="53">
        <f t="shared" si="29"/>
        <v>60</v>
      </c>
      <c r="K18" s="53">
        <f t="shared" si="30"/>
        <v>60</v>
      </c>
      <c r="L18" s="53">
        <f t="shared" si="31"/>
        <v>2927.4</v>
      </c>
      <c r="M18" s="53">
        <f t="shared" si="32"/>
        <v>2927.4</v>
      </c>
      <c r="N18" s="19">
        <f t="shared" si="26"/>
        <v>15</v>
      </c>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row>
    <row r="19" spans="1:70" s="3" customFormat="1" ht="16.5" thickTop="1" thickBot="1" x14ac:dyDescent="0.3">
      <c r="A19" s="68" t="s">
        <v>57</v>
      </c>
      <c r="B19" s="69" t="s">
        <v>53</v>
      </c>
      <c r="C19" s="67"/>
      <c r="D19" s="70">
        <v>44459</v>
      </c>
      <c r="E19" s="70">
        <v>44479</v>
      </c>
      <c r="F19" s="70">
        <v>44479</v>
      </c>
      <c r="G19" s="89"/>
      <c r="H19" s="89"/>
      <c r="I19" s="89"/>
      <c r="J19" s="89"/>
      <c r="K19" s="89"/>
      <c r="L19" s="89"/>
      <c r="M19" s="93">
        <f>SUM(M20:M25)</f>
        <v>5358.125</v>
      </c>
      <c r="N19" s="19">
        <f t="shared" si="26"/>
        <v>21</v>
      </c>
      <c r="O19" s="31"/>
      <c r="P19" s="31"/>
      <c r="Q19" s="31"/>
      <c r="R19" s="31"/>
      <c r="S19" s="31"/>
      <c r="T19" s="31"/>
      <c r="U19" s="31"/>
      <c r="V19" s="31"/>
      <c r="W19" s="31"/>
      <c r="X19" s="31"/>
      <c r="Y19" s="31"/>
      <c r="Z19" s="31"/>
      <c r="AA19" s="31"/>
      <c r="AB19" s="31"/>
      <c r="AC19" s="31"/>
      <c r="AD19" s="31"/>
      <c r="AE19" s="31"/>
      <c r="AF19" s="31"/>
      <c r="AG19" s="31"/>
      <c r="AH19" s="31"/>
      <c r="AI19" s="31"/>
      <c r="AJ19" s="90"/>
      <c r="AK19" s="90"/>
      <c r="AL19" s="90"/>
      <c r="AM19" s="90"/>
      <c r="AN19" s="90"/>
      <c r="AO19" s="90"/>
      <c r="AP19" s="90"/>
      <c r="AQ19" s="90"/>
      <c r="AR19" s="90"/>
      <c r="AS19" s="90"/>
      <c r="AT19" s="90"/>
      <c r="AU19" s="90"/>
      <c r="AV19" s="90"/>
      <c r="AW19" s="90"/>
      <c r="AX19" s="90"/>
      <c r="AY19" s="90"/>
      <c r="AZ19" s="90"/>
      <c r="BA19" s="90"/>
      <c r="BB19" s="90"/>
      <c r="BC19" s="90"/>
      <c r="BD19" s="90"/>
      <c r="BE19" s="31"/>
      <c r="BF19" s="31"/>
      <c r="BG19" s="31"/>
      <c r="BH19" s="31"/>
      <c r="BI19" s="31"/>
      <c r="BJ19" s="31"/>
      <c r="BK19" s="31"/>
      <c r="BL19" s="31"/>
      <c r="BM19" s="31"/>
      <c r="BN19" s="31"/>
      <c r="BO19" s="31"/>
      <c r="BP19" s="31"/>
      <c r="BQ19" s="31"/>
      <c r="BR19" s="31"/>
    </row>
    <row r="20" spans="1:70" s="3" customFormat="1" ht="16.5" thickTop="1" thickBot="1" x14ac:dyDescent="0.3">
      <c r="A20" s="71" t="s">
        <v>20</v>
      </c>
      <c r="B20" s="85" t="s">
        <v>54</v>
      </c>
      <c r="C20" s="72">
        <v>0</v>
      </c>
      <c r="D20" s="87">
        <v>44461</v>
      </c>
      <c r="E20" s="87">
        <v>44468</v>
      </c>
      <c r="F20" s="87">
        <v>44467</v>
      </c>
      <c r="G20" s="88">
        <f t="shared" si="28"/>
        <v>8</v>
      </c>
      <c r="H20" s="88">
        <f t="shared" ref="H20:H25" si="33">(_xlfn.DAYS(F20,D20))+1</f>
        <v>7</v>
      </c>
      <c r="I20" s="88">
        <v>13.64</v>
      </c>
      <c r="J20" s="88">
        <f t="shared" ref="J20:J23" si="34">4*G20</f>
        <v>32</v>
      </c>
      <c r="K20" s="88">
        <f t="shared" ref="K20:K23" si="35">4*H20</f>
        <v>28</v>
      </c>
      <c r="L20" s="92">
        <f t="shared" ref="L20:L24" si="36">I20*J20</f>
        <v>436.48</v>
      </c>
      <c r="M20" s="92">
        <f t="shared" ref="M20:M24" si="37">I20*K20</f>
        <v>381.92</v>
      </c>
      <c r="N20" s="19">
        <f t="shared" si="26"/>
        <v>8</v>
      </c>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row>
    <row r="21" spans="1:70" s="3" customFormat="1" ht="16.5" thickTop="1" thickBot="1" x14ac:dyDescent="0.3">
      <c r="A21" s="71" t="s">
        <v>75</v>
      </c>
      <c r="B21" s="85" t="s">
        <v>47</v>
      </c>
      <c r="C21" s="72">
        <v>0</v>
      </c>
      <c r="D21" s="87">
        <v>44461</v>
      </c>
      <c r="E21" s="87">
        <v>44468</v>
      </c>
      <c r="F21" s="87">
        <v>44468</v>
      </c>
      <c r="G21" s="88">
        <f t="shared" si="28"/>
        <v>8</v>
      </c>
      <c r="H21" s="88">
        <f t="shared" si="33"/>
        <v>8</v>
      </c>
      <c r="I21" s="88">
        <v>13.64</v>
      </c>
      <c r="J21" s="88">
        <f t="shared" si="34"/>
        <v>32</v>
      </c>
      <c r="K21" s="88">
        <f t="shared" si="35"/>
        <v>32</v>
      </c>
      <c r="L21" s="92">
        <f t="shared" si="36"/>
        <v>436.48</v>
      </c>
      <c r="M21" s="92">
        <f t="shared" si="37"/>
        <v>436.48</v>
      </c>
      <c r="N21" s="19">
        <f t="shared" si="26"/>
        <v>8</v>
      </c>
      <c r="O21" s="31"/>
      <c r="P21" s="31"/>
      <c r="Q21" s="31"/>
      <c r="R21" s="31"/>
      <c r="S21" s="31"/>
      <c r="T21" s="31"/>
      <c r="U21" s="31"/>
      <c r="V21" s="31"/>
      <c r="W21" s="31"/>
      <c r="X21" s="31"/>
      <c r="Y21" s="31"/>
      <c r="Z21" s="31"/>
      <c r="AA21" s="32"/>
      <c r="AB21" s="32"/>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row>
    <row r="22" spans="1:70" s="3" customFormat="1" ht="16.5" thickTop="1" thickBot="1" x14ac:dyDescent="0.3">
      <c r="A22" s="71" t="s">
        <v>80</v>
      </c>
      <c r="B22" s="85" t="s">
        <v>65</v>
      </c>
      <c r="C22" s="72">
        <v>0</v>
      </c>
      <c r="D22" s="87">
        <v>44468</v>
      </c>
      <c r="E22" s="87">
        <v>44475</v>
      </c>
      <c r="F22" s="87">
        <v>44476</v>
      </c>
      <c r="G22" s="88">
        <f t="shared" si="28"/>
        <v>8</v>
      </c>
      <c r="H22" s="88">
        <f t="shared" si="33"/>
        <v>9</v>
      </c>
      <c r="I22" s="88">
        <v>16.29</v>
      </c>
      <c r="J22" s="88">
        <f t="shared" si="34"/>
        <v>32</v>
      </c>
      <c r="K22" s="88">
        <f t="shared" si="35"/>
        <v>36</v>
      </c>
      <c r="L22" s="92">
        <f t="shared" si="36"/>
        <v>521.28</v>
      </c>
      <c r="M22" s="92">
        <f t="shared" si="37"/>
        <v>586.43999999999994</v>
      </c>
      <c r="N22" s="19">
        <f t="shared" si="26"/>
        <v>8</v>
      </c>
      <c r="O22" s="31"/>
      <c r="P22" s="31"/>
      <c r="Q22" s="31"/>
      <c r="R22" s="31"/>
      <c r="S22" s="31"/>
      <c r="T22" s="31"/>
      <c r="U22" s="31"/>
      <c r="V22" s="31"/>
      <c r="W22" s="31"/>
      <c r="X22" s="31"/>
      <c r="Y22" s="31"/>
      <c r="Z22" s="31"/>
      <c r="AA22" s="31"/>
      <c r="AB22" s="31"/>
      <c r="AC22" s="31"/>
      <c r="AD22" s="31"/>
      <c r="AE22" s="32"/>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row>
    <row r="23" spans="1:70" s="3" customFormat="1" ht="18" customHeight="1" thickTop="1" thickBot="1" x14ac:dyDescent="0.3">
      <c r="A23" s="71" t="s">
        <v>76</v>
      </c>
      <c r="B23" s="85" t="s">
        <v>49</v>
      </c>
      <c r="C23" s="72">
        <v>0</v>
      </c>
      <c r="D23" s="87">
        <v>44461</v>
      </c>
      <c r="E23" s="87">
        <v>44475</v>
      </c>
      <c r="F23" s="87">
        <v>44475</v>
      </c>
      <c r="G23" s="88">
        <f t="shared" si="28"/>
        <v>15</v>
      </c>
      <c r="H23" s="88">
        <f t="shared" si="33"/>
        <v>15</v>
      </c>
      <c r="I23" s="88">
        <v>13.64</v>
      </c>
      <c r="J23" s="88">
        <f t="shared" si="34"/>
        <v>60</v>
      </c>
      <c r="K23" s="88">
        <f t="shared" si="35"/>
        <v>60</v>
      </c>
      <c r="L23" s="92">
        <f t="shared" si="36"/>
        <v>818.40000000000009</v>
      </c>
      <c r="M23" s="92">
        <f t="shared" si="37"/>
        <v>818.40000000000009</v>
      </c>
      <c r="N23" s="19"/>
      <c r="O23" s="31"/>
      <c r="P23" s="31"/>
      <c r="Q23" s="31"/>
      <c r="R23" s="31"/>
      <c r="S23" s="31"/>
      <c r="T23" s="31"/>
      <c r="U23" s="31"/>
      <c r="V23" s="31"/>
      <c r="W23" s="31"/>
      <c r="X23" s="31"/>
      <c r="Y23" s="31"/>
      <c r="Z23" s="31"/>
      <c r="AA23" s="31"/>
      <c r="AB23" s="31"/>
      <c r="AC23" s="31"/>
      <c r="AD23" s="31"/>
      <c r="AE23" s="32"/>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row>
    <row r="24" spans="1:70" s="3" customFormat="1" ht="16.5" thickTop="1" thickBot="1" x14ac:dyDescent="0.3">
      <c r="A24" s="71" t="s">
        <v>58</v>
      </c>
      <c r="B24" s="85" t="s">
        <v>79</v>
      </c>
      <c r="C24" s="72">
        <v>0</v>
      </c>
      <c r="D24" s="87">
        <v>44461</v>
      </c>
      <c r="E24" s="87">
        <v>44478</v>
      </c>
      <c r="F24" s="87">
        <v>44477</v>
      </c>
      <c r="G24" s="88">
        <f t="shared" si="28"/>
        <v>18</v>
      </c>
      <c r="H24" s="88">
        <f t="shared" si="33"/>
        <v>17</v>
      </c>
      <c r="I24" s="88">
        <v>13.64</v>
      </c>
      <c r="J24" s="88">
        <f>1*G24</f>
        <v>18</v>
      </c>
      <c r="K24" s="88">
        <f>1*H24</f>
        <v>17</v>
      </c>
      <c r="L24" s="92">
        <f t="shared" si="36"/>
        <v>245.52</v>
      </c>
      <c r="M24" s="92">
        <f t="shared" si="37"/>
        <v>231.88</v>
      </c>
      <c r="N24" s="19"/>
      <c r="O24" s="31"/>
      <c r="P24" s="31"/>
      <c r="Q24" s="31"/>
      <c r="R24" s="31"/>
      <c r="S24" s="31"/>
      <c r="T24" s="31"/>
      <c r="U24" s="31"/>
      <c r="V24" s="31"/>
      <c r="W24" s="31"/>
      <c r="X24" s="31"/>
      <c r="Y24" s="31"/>
      <c r="Z24" s="31"/>
      <c r="AA24" s="31"/>
      <c r="AB24" s="31"/>
      <c r="AC24" s="31"/>
      <c r="AD24" s="31"/>
      <c r="AE24" s="32"/>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row>
    <row r="25" spans="1:70" s="3" customFormat="1" ht="16.5" thickTop="1" thickBot="1" x14ac:dyDescent="0.3">
      <c r="A25" s="71" t="s">
        <v>72</v>
      </c>
      <c r="B25" s="85" t="s">
        <v>56</v>
      </c>
      <c r="C25" s="72">
        <v>0</v>
      </c>
      <c r="D25" s="87">
        <v>44463</v>
      </c>
      <c r="E25" s="87">
        <v>44479</v>
      </c>
      <c r="F25" s="87">
        <v>44479</v>
      </c>
      <c r="G25" s="88">
        <f t="shared" si="28"/>
        <v>17</v>
      </c>
      <c r="H25" s="88">
        <f t="shared" si="33"/>
        <v>17</v>
      </c>
      <c r="I25" s="88">
        <v>48.79</v>
      </c>
      <c r="J25" s="88">
        <f>3.5*G25</f>
        <v>59.5</v>
      </c>
      <c r="K25" s="88">
        <f>3.5*H25</f>
        <v>59.5</v>
      </c>
      <c r="L25" s="92">
        <f>I25*J25</f>
        <v>2903.0050000000001</v>
      </c>
      <c r="M25" s="92">
        <f>I25*K25</f>
        <v>2903.0050000000001</v>
      </c>
      <c r="N25" s="19">
        <f t="shared" si="26"/>
        <v>17</v>
      </c>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row>
    <row r="26" spans="1:70" s="3" customFormat="1" ht="16.5" thickTop="1" thickBot="1" x14ac:dyDescent="0.3">
      <c r="A26" s="74" t="s">
        <v>59</v>
      </c>
      <c r="B26" s="75" t="s">
        <v>53</v>
      </c>
      <c r="C26" s="73"/>
      <c r="D26" s="76">
        <v>44487</v>
      </c>
      <c r="E26" s="76">
        <v>44507</v>
      </c>
      <c r="F26" s="76">
        <v>44507</v>
      </c>
      <c r="G26" s="21"/>
      <c r="H26" s="21"/>
      <c r="I26" s="21"/>
      <c r="J26" s="21"/>
      <c r="K26" s="21"/>
      <c r="L26" s="21"/>
      <c r="M26" s="21"/>
      <c r="N26" s="19">
        <f t="shared" si="26"/>
        <v>21</v>
      </c>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row>
    <row r="27" spans="1:70" s="3" customFormat="1" ht="16.5" thickTop="1" thickBot="1" x14ac:dyDescent="0.3">
      <c r="A27" s="77" t="s">
        <v>77</v>
      </c>
      <c r="B27" s="86" t="s">
        <v>47</v>
      </c>
      <c r="C27" s="78">
        <v>0</v>
      </c>
      <c r="D27" s="77"/>
      <c r="E27" s="77"/>
      <c r="F27" s="77"/>
      <c r="G27" s="22"/>
      <c r="H27" s="22"/>
      <c r="I27" s="22"/>
      <c r="J27" s="22"/>
      <c r="K27" s="22"/>
      <c r="L27" s="22"/>
      <c r="M27" s="22"/>
      <c r="N27" s="19" t="str">
        <f t="shared" si="26"/>
        <v/>
      </c>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row>
    <row r="28" spans="1:70" s="3" customFormat="1" ht="16.5" thickTop="1" thickBot="1" x14ac:dyDescent="0.3">
      <c r="A28" s="77" t="s">
        <v>21</v>
      </c>
      <c r="B28" s="86" t="s">
        <v>65</v>
      </c>
      <c r="C28" s="78">
        <v>0</v>
      </c>
      <c r="D28" s="77"/>
      <c r="E28" s="77"/>
      <c r="F28" s="77"/>
      <c r="G28" s="22"/>
      <c r="H28" s="22"/>
      <c r="I28" s="22"/>
      <c r="J28" s="22"/>
      <c r="K28" s="22"/>
      <c r="L28" s="22"/>
      <c r="M28" s="22"/>
      <c r="N28" s="19"/>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row>
    <row r="29" spans="1:70" s="3" customFormat="1" ht="16.5" thickTop="1" thickBot="1" x14ac:dyDescent="0.3">
      <c r="A29" s="77" t="s">
        <v>81</v>
      </c>
      <c r="B29" s="86" t="s">
        <v>65</v>
      </c>
      <c r="C29" s="78">
        <v>0</v>
      </c>
      <c r="D29" s="77"/>
      <c r="E29" s="77"/>
      <c r="F29" s="77"/>
      <c r="G29" s="22"/>
      <c r="H29" s="22"/>
      <c r="I29" s="22"/>
      <c r="J29" s="22"/>
      <c r="K29" s="22"/>
      <c r="L29" s="22"/>
      <c r="M29" s="22"/>
      <c r="N29" s="19"/>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row>
    <row r="30" spans="1:70" s="3" customFormat="1" ht="16.5" thickTop="1" thickBot="1" x14ac:dyDescent="0.3">
      <c r="A30" s="77" t="s">
        <v>78</v>
      </c>
      <c r="B30" s="86" t="s">
        <v>18</v>
      </c>
      <c r="C30" s="78">
        <v>0</v>
      </c>
      <c r="D30" s="77"/>
      <c r="E30" s="77"/>
      <c r="F30" s="77"/>
      <c r="G30" s="22"/>
      <c r="H30" s="22"/>
      <c r="I30" s="22"/>
      <c r="J30" s="22"/>
      <c r="K30" s="22"/>
      <c r="L30" s="22"/>
      <c r="M30" s="22"/>
      <c r="N30" s="19" t="str">
        <f t="shared" si="26"/>
        <v/>
      </c>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row>
    <row r="31" spans="1:70" s="3" customFormat="1" ht="16.5" thickTop="1" thickBot="1" x14ac:dyDescent="0.3">
      <c r="A31" s="77" t="s">
        <v>73</v>
      </c>
      <c r="B31" s="86" t="s">
        <v>56</v>
      </c>
      <c r="C31" s="78">
        <v>0</v>
      </c>
      <c r="D31" s="77"/>
      <c r="E31" s="77"/>
      <c r="F31" s="77"/>
      <c r="G31" s="22"/>
      <c r="H31" s="22"/>
      <c r="I31" s="22"/>
      <c r="J31" s="22"/>
      <c r="K31" s="22"/>
      <c r="L31" s="22"/>
      <c r="M31" s="22"/>
      <c r="N31" s="19" t="str">
        <f t="shared" si="26"/>
        <v/>
      </c>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row>
    <row r="32" spans="1:70" s="3" customFormat="1" ht="16.5" thickTop="1" thickBot="1" x14ac:dyDescent="0.3">
      <c r="A32" s="80" t="s">
        <v>60</v>
      </c>
      <c r="B32" s="81" t="s">
        <v>53</v>
      </c>
      <c r="C32" s="79"/>
      <c r="D32" s="82">
        <v>44508</v>
      </c>
      <c r="E32" s="82">
        <v>44528</v>
      </c>
      <c r="F32" s="82">
        <v>44528</v>
      </c>
      <c r="G32" s="23"/>
      <c r="H32" s="23"/>
      <c r="I32" s="23"/>
      <c r="J32" s="23"/>
      <c r="K32" s="23"/>
      <c r="L32" s="23"/>
      <c r="M32" s="23"/>
      <c r="N32" s="19">
        <f t="shared" si="26"/>
        <v>21</v>
      </c>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row>
    <row r="33" spans="1:70" s="3" customFormat="1" ht="16.5" thickTop="1" thickBot="1" x14ac:dyDescent="0.3">
      <c r="A33" s="83" t="s">
        <v>20</v>
      </c>
      <c r="B33" s="83"/>
      <c r="C33" s="84">
        <v>0</v>
      </c>
      <c r="D33" s="83"/>
      <c r="E33" s="83"/>
      <c r="F33" s="83"/>
      <c r="G33" s="24"/>
      <c r="H33" s="24"/>
      <c r="I33" s="24"/>
      <c r="J33" s="24"/>
      <c r="K33" s="24"/>
      <c r="L33" s="24"/>
      <c r="M33" s="24"/>
      <c r="N33" s="19" t="str">
        <f t="shared" si="26"/>
        <v/>
      </c>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row>
    <row r="34" spans="1:70" s="3" customFormat="1" ht="16.5" thickTop="1" thickBot="1" x14ac:dyDescent="0.3">
      <c r="A34" s="83" t="s">
        <v>21</v>
      </c>
      <c r="B34" s="83"/>
      <c r="C34" s="84">
        <v>0</v>
      </c>
      <c r="D34" s="83"/>
      <c r="E34" s="83"/>
      <c r="F34" s="83"/>
      <c r="G34" s="24"/>
      <c r="H34" s="24"/>
      <c r="I34" s="24"/>
      <c r="J34" s="24"/>
      <c r="K34" s="24"/>
      <c r="L34" s="24"/>
      <c r="M34" s="24"/>
      <c r="N34" s="19"/>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row>
    <row r="35" spans="1:70" s="3" customFormat="1" ht="16.5" thickTop="1" thickBot="1" x14ac:dyDescent="0.3">
      <c r="A35" s="83" t="s">
        <v>22</v>
      </c>
      <c r="B35" s="83"/>
      <c r="C35" s="84">
        <v>0</v>
      </c>
      <c r="D35" s="83"/>
      <c r="E35" s="83"/>
      <c r="F35" s="83"/>
      <c r="G35" s="24"/>
      <c r="H35" s="24"/>
      <c r="I35" s="24"/>
      <c r="J35" s="24"/>
      <c r="K35" s="24"/>
      <c r="L35" s="24"/>
      <c r="M35" s="24"/>
      <c r="N35" s="19"/>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row>
    <row r="36" spans="1:70" s="3" customFormat="1" ht="16.5" thickTop="1" thickBot="1" x14ac:dyDescent="0.3">
      <c r="A36" s="83" t="s">
        <v>25</v>
      </c>
      <c r="B36" s="83"/>
      <c r="C36" s="84">
        <v>0</v>
      </c>
      <c r="D36" s="83"/>
      <c r="E36" s="83"/>
      <c r="F36" s="83"/>
      <c r="G36" s="24"/>
      <c r="H36" s="24"/>
      <c r="I36" s="24"/>
      <c r="J36" s="24"/>
      <c r="K36" s="24"/>
      <c r="L36" s="24"/>
      <c r="M36" s="24"/>
      <c r="N36" s="19"/>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row>
    <row r="37" spans="1:70" s="3" customFormat="1" ht="16.5" thickTop="1" thickBot="1" x14ac:dyDescent="0.3">
      <c r="A37" s="83" t="s">
        <v>26</v>
      </c>
      <c r="B37" s="83"/>
      <c r="C37" s="84">
        <v>0</v>
      </c>
      <c r="D37" s="83"/>
      <c r="E37" s="83"/>
      <c r="F37" s="83"/>
      <c r="G37" s="24"/>
      <c r="H37" s="24"/>
      <c r="I37" s="24"/>
      <c r="J37" s="24"/>
      <c r="K37" s="24"/>
      <c r="L37" s="24"/>
      <c r="M37" s="24"/>
      <c r="N37" s="19"/>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row>
    <row r="38" spans="1:70" s="3" customFormat="1" ht="16.5" thickTop="1" thickBot="1" x14ac:dyDescent="0.3">
      <c r="A38" s="83" t="s">
        <v>27</v>
      </c>
      <c r="B38" s="83"/>
      <c r="C38" s="84">
        <v>0</v>
      </c>
      <c r="D38" s="83"/>
      <c r="E38" s="83"/>
      <c r="F38" s="83"/>
      <c r="G38" s="24"/>
      <c r="H38" s="24"/>
      <c r="I38" s="24"/>
      <c r="J38" s="24"/>
      <c r="K38" s="24"/>
      <c r="L38" s="24"/>
      <c r="M38" s="24"/>
      <c r="N38" s="19" t="str">
        <f t="shared" si="26"/>
        <v/>
      </c>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row>
    <row r="39" spans="1:70" s="3" customFormat="1" ht="16.5" thickTop="1" thickBot="1" x14ac:dyDescent="0.3">
      <c r="A39" s="83" t="s">
        <v>28</v>
      </c>
      <c r="B39" s="83"/>
      <c r="C39" s="84">
        <v>0</v>
      </c>
      <c r="D39" s="83"/>
      <c r="E39" s="83"/>
      <c r="F39" s="83"/>
      <c r="G39" s="24"/>
      <c r="H39" s="24"/>
      <c r="I39" s="24"/>
      <c r="J39" s="24"/>
      <c r="K39" s="24"/>
      <c r="L39" s="24"/>
      <c r="M39" s="24"/>
      <c r="N39" s="19" t="str">
        <f t="shared" si="26"/>
        <v/>
      </c>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row>
    <row r="40" spans="1:70" s="3" customFormat="1" ht="16.5" thickTop="1" thickBot="1" x14ac:dyDescent="0.3">
      <c r="A40" s="83" t="s">
        <v>29</v>
      </c>
      <c r="B40" s="83"/>
      <c r="C40" s="84">
        <v>0</v>
      </c>
      <c r="D40" s="83"/>
      <c r="E40" s="83"/>
      <c r="F40" s="83"/>
      <c r="G40" s="24"/>
      <c r="H40" s="24"/>
      <c r="I40" s="24"/>
      <c r="J40" s="24"/>
      <c r="K40" s="24"/>
      <c r="L40" s="24"/>
      <c r="M40" s="24"/>
      <c r="N40" s="19" t="str">
        <f t="shared" si="26"/>
        <v/>
      </c>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row>
    <row r="41" spans="1:70" s="3" customFormat="1" ht="16.5" thickTop="1" thickBot="1" x14ac:dyDescent="0.3">
      <c r="A41" s="83" t="s">
        <v>74</v>
      </c>
      <c r="B41" s="83"/>
      <c r="C41" s="84">
        <v>0</v>
      </c>
      <c r="D41" s="83"/>
      <c r="E41" s="83"/>
      <c r="F41" s="83"/>
      <c r="G41" s="24"/>
      <c r="H41" s="24"/>
      <c r="I41" s="24"/>
      <c r="J41" s="24"/>
      <c r="K41" s="24"/>
      <c r="L41" s="24"/>
      <c r="M41" s="24"/>
      <c r="N41" s="19" t="str">
        <f t="shared" si="26"/>
        <v/>
      </c>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row>
    <row r="42" spans="1:70" s="3" customFormat="1" ht="16.5" thickTop="1" thickBot="1" x14ac:dyDescent="0.3">
      <c r="A42" s="25" t="s">
        <v>0</v>
      </c>
      <c r="B42" s="26"/>
      <c r="C42" s="27"/>
      <c r="D42" s="28"/>
      <c r="E42" s="29"/>
      <c r="F42" s="29"/>
      <c r="G42" s="29"/>
      <c r="H42" s="29"/>
      <c r="I42" s="29"/>
      <c r="J42" s="29"/>
      <c r="K42" s="29"/>
      <c r="L42" s="29"/>
      <c r="M42" s="29"/>
      <c r="N42" s="30" t="str">
        <f t="shared" si="26"/>
        <v/>
      </c>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row>
    <row r="44" spans="1:70" x14ac:dyDescent="0.25">
      <c r="A44" s="17" t="s">
        <v>6</v>
      </c>
      <c r="B44" s="17"/>
      <c r="E44" s="46">
        <v>43113</v>
      </c>
      <c r="F44" s="46"/>
      <c r="G44" s="46"/>
      <c r="H44" s="46"/>
      <c r="I44" s="46"/>
      <c r="J44" s="46"/>
      <c r="K44" s="46"/>
      <c r="L44" s="46"/>
      <c r="M44" s="46"/>
    </row>
    <row r="45" spans="1:70" x14ac:dyDescent="0.25">
      <c r="A45" s="50" t="s">
        <v>11</v>
      </c>
      <c r="B45" s="18"/>
    </row>
    <row r="46" spans="1:70" x14ac:dyDescent="0.25">
      <c r="A46" s="49" t="s">
        <v>17</v>
      </c>
    </row>
  </sheetData>
  <mergeCells count="11">
    <mergeCell ref="P1:AG1"/>
    <mergeCell ref="AQ4:AW4"/>
    <mergeCell ref="AX4:BD4"/>
    <mergeCell ref="BE4:BK4"/>
    <mergeCell ref="BL4:BR4"/>
    <mergeCell ref="D2:E2"/>
    <mergeCell ref="O4:U4"/>
    <mergeCell ref="V4:AB4"/>
    <mergeCell ref="AC4:AI4"/>
    <mergeCell ref="AJ4:AP4"/>
    <mergeCell ref="D3:E3"/>
  </mergeCells>
  <conditionalFormatting sqref="C4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O7:BR42">
    <cfRule type="expression" dxfId="2" priority="25">
      <formula>AND(task_start&lt;=O$5,ROUNDDOWN((task_end-task_start+1)*task_progress,0)+task_start-1&gt;=O$5)</formula>
    </cfRule>
    <cfRule type="expression" dxfId="1" priority="26" stopIfTrue="1">
      <formula>AND(task_end&gt;=O$5,task_start&lt;O$5+1)</formula>
    </cfRule>
  </conditionalFormatting>
  <conditionalFormatting sqref="O5:BR42">
    <cfRule type="expression" dxfId="0" priority="27">
      <formula>AND(today&gt;=O$5,today&lt;O$5+1)</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A45" r:id="rId1" xr:uid="{00000000-0004-0000-0000-000000000000}"/>
    <hyperlink ref="A44" r:id="rId2" xr:uid="{00000000-0004-0000-0000-000001000000}"/>
  </hyperlinks>
  <pageMargins left="0.35" right="0.35" top="0.35" bottom="0.5" header="0.3" footer="0.3"/>
  <pageSetup scale="62" fitToHeight="0" orientation="landscape" r:id="rId3"/>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37ADD-74BB-46D1-8EF0-28F2AF675509}">
  <dimension ref="B2:C11"/>
  <sheetViews>
    <sheetView workbookViewId="0">
      <selection activeCell="B4" sqref="B4"/>
    </sheetView>
  </sheetViews>
  <sheetFormatPr defaultRowHeight="15" x14ac:dyDescent="0.25"/>
  <cols>
    <col min="2" max="2" width="15.140625" bestFit="1" customWidth="1"/>
    <col min="3" max="3" width="27" bestFit="1" customWidth="1"/>
  </cols>
  <sheetData>
    <row r="2" spans="2:3" x14ac:dyDescent="0.25">
      <c r="B2" s="57" t="s">
        <v>43</v>
      </c>
      <c r="C2" s="57" t="s">
        <v>52</v>
      </c>
    </row>
    <row r="3" spans="2:3" x14ac:dyDescent="0.25">
      <c r="B3" s="58">
        <v>16.29</v>
      </c>
      <c r="C3" t="s">
        <v>44</v>
      </c>
    </row>
    <row r="4" spans="2:3" x14ac:dyDescent="0.25">
      <c r="B4" s="59">
        <v>22.39</v>
      </c>
      <c r="C4" t="s">
        <v>45</v>
      </c>
    </row>
    <row r="5" spans="2:3" x14ac:dyDescent="0.25">
      <c r="B5" s="60">
        <v>26.4</v>
      </c>
      <c r="C5" t="s">
        <v>46</v>
      </c>
    </row>
    <row r="6" spans="2:3" x14ac:dyDescent="0.25">
      <c r="B6" s="59">
        <v>13.64</v>
      </c>
      <c r="C6" t="s">
        <v>47</v>
      </c>
    </row>
    <row r="7" spans="2:3" x14ac:dyDescent="0.25">
      <c r="B7" s="59">
        <v>13.64</v>
      </c>
      <c r="C7" t="s">
        <v>48</v>
      </c>
    </row>
    <row r="8" spans="2:3" x14ac:dyDescent="0.25">
      <c r="B8" s="59">
        <v>13.64</v>
      </c>
      <c r="C8" t="s">
        <v>49</v>
      </c>
    </row>
    <row r="9" spans="2:3" x14ac:dyDescent="0.25">
      <c r="B9" s="59">
        <v>13.64</v>
      </c>
      <c r="C9" t="s">
        <v>50</v>
      </c>
    </row>
    <row r="10" spans="2:3" x14ac:dyDescent="0.25">
      <c r="B10" s="59">
        <v>13.64</v>
      </c>
      <c r="C10" t="s">
        <v>18</v>
      </c>
    </row>
    <row r="11" spans="2:3" x14ac:dyDescent="0.25">
      <c r="B11" s="59">
        <v>13.64</v>
      </c>
      <c r="C11" t="s">
        <v>51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35" customWidth="1"/>
    <col min="2" max="2" width="87.140625" style="42" customWidth="1"/>
    <col min="3" max="16384" width="9.140625" style="35"/>
  </cols>
  <sheetData>
    <row r="1" spans="2:3" ht="46.5" customHeight="1" x14ac:dyDescent="0.2">
      <c r="B1" s="34"/>
    </row>
    <row r="2" spans="2:3" s="37" customFormat="1" ht="15.75" x14ac:dyDescent="0.25">
      <c r="B2" s="36" t="s">
        <v>6</v>
      </c>
      <c r="C2" s="36"/>
    </row>
    <row r="3" spans="2:3" s="39" customFormat="1" ht="13.5" customHeight="1" x14ac:dyDescent="0.25">
      <c r="B3" s="38" t="s">
        <v>11</v>
      </c>
      <c r="C3" s="38"/>
    </row>
    <row r="4" spans="2:3" x14ac:dyDescent="0.2">
      <c r="B4" s="48" t="s">
        <v>17</v>
      </c>
    </row>
    <row r="5" spans="2:3" x14ac:dyDescent="0.2">
      <c r="B5" s="34"/>
    </row>
    <row r="6" spans="2:3" s="40" customFormat="1" ht="26.25" x14ac:dyDescent="0.4">
      <c r="B6" s="43" t="s">
        <v>5</v>
      </c>
    </row>
    <row r="7" spans="2:3" ht="60" x14ac:dyDescent="0.2">
      <c r="B7" s="44" t="s">
        <v>14</v>
      </c>
    </row>
    <row r="8" spans="2:3" ht="15" x14ac:dyDescent="0.2">
      <c r="B8" s="41"/>
    </row>
    <row r="9" spans="2:3" s="40" customFormat="1" ht="26.25" x14ac:dyDescent="0.4">
      <c r="B9" s="43" t="s">
        <v>7</v>
      </c>
    </row>
    <row r="10" spans="2:3" ht="60" x14ac:dyDescent="0.2">
      <c r="B10" s="44" t="s">
        <v>15</v>
      </c>
    </row>
    <row r="11" spans="2:3" ht="14.25" x14ac:dyDescent="0.2">
      <c r="B11" s="45" t="s">
        <v>13</v>
      </c>
    </row>
    <row r="12" spans="2:3" ht="15" x14ac:dyDescent="0.2">
      <c r="B12" s="41"/>
    </row>
    <row r="13" spans="2:3" ht="14.25" x14ac:dyDescent="0.2">
      <c r="B13" s="51" t="str">
        <f>HYPERLINK("https://vertex42.link/HowToMakeAGanttChart","► Watch How This Gantt Chart Was Created")</f>
        <v>► Watch How This Gantt Chart Was Created</v>
      </c>
    </row>
    <row r="14" spans="2:3" ht="15" x14ac:dyDescent="0.2">
      <c r="B14" s="41"/>
    </row>
    <row r="15" spans="2:3" s="40" customFormat="1" ht="26.25" x14ac:dyDescent="0.4">
      <c r="B15" s="43" t="s">
        <v>4</v>
      </c>
    </row>
    <row r="16" spans="2:3" ht="30" x14ac:dyDescent="0.2">
      <c r="B16" s="44" t="s">
        <v>12</v>
      </c>
    </row>
    <row r="17" spans="2:2" ht="14.25" x14ac:dyDescent="0.2">
      <c r="B17" s="45" t="s">
        <v>2</v>
      </c>
    </row>
    <row r="18" spans="2:2" ht="15" x14ac:dyDescent="0.2">
      <c r="B18" s="41"/>
    </row>
    <row r="19" spans="2:2" s="40" customFormat="1" ht="26.25" x14ac:dyDescent="0.4">
      <c r="B19" s="43" t="s">
        <v>8</v>
      </c>
    </row>
    <row r="20" spans="2:2" ht="60" x14ac:dyDescent="0.2">
      <c r="B20" s="44" t="s">
        <v>9</v>
      </c>
    </row>
    <row r="21" spans="2:2" ht="15" x14ac:dyDescent="0.2">
      <c r="B21" s="41"/>
    </row>
    <row r="22" spans="2:2" ht="75" x14ac:dyDescent="0.2">
      <c r="B22" s="44" t="s">
        <v>10</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6</vt:i4>
      </vt:variant>
    </vt:vector>
  </HeadingPairs>
  <TitlesOfParts>
    <vt:vector size="9" baseType="lpstr">
      <vt:lpstr>ProjectSchedule</vt:lpstr>
      <vt:lpstr>Salários</vt:lpstr>
      <vt:lpstr>About</vt:lpstr>
      <vt:lpstr>ProjectSchedule!Area_de_impressao</vt:lpstr>
      <vt:lpstr>ProjectSchedule!task_end</vt:lpstr>
      <vt:lpstr>ProjectSchedule!task_progress</vt:lpstr>
      <vt:lpstr>ProjectSchedule!task_start</vt:lpstr>
      <vt:lpstr>ProjectSchedule!Titulos_de_impressao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Miho Takahashi</cp:lastModifiedBy>
  <cp:lastPrinted>2019-04-24T14:39:40Z</cp:lastPrinted>
  <dcterms:created xsi:type="dcterms:W3CDTF">2017-01-09T18:01:51Z</dcterms:created>
  <dcterms:modified xsi:type="dcterms:W3CDTF">2021-10-09T05:00:13Z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