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le2015\Downloads\"/>
    </mc:Choice>
  </mc:AlternateContent>
  <bookViews>
    <workbookView xWindow="1860" yWindow="0" windowWidth="14430" windowHeight="8340" firstSheet="2" activeTab="8"/>
  </bookViews>
  <sheets>
    <sheet name="COMPLEJIDAD" sheetId="2" r:id="rId1"/>
    <sheet name="ILF" sheetId="1" r:id="rId2"/>
    <sheet name="EI" sheetId="3" r:id="rId3"/>
    <sheet name="EO" sheetId="4" r:id="rId4"/>
    <sheet name="EQ" sheetId="5" r:id="rId5"/>
    <sheet name="PUNTOS DE FUNCION" sheetId="6" r:id="rId6"/>
    <sheet name="NVI" sheetId="7" r:id="rId7"/>
    <sheet name="CALCULO" sheetId="8" r:id="rId8"/>
    <sheet name="TABLA DE CON DE COSTE" sheetId="9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8" l="1"/>
  <c r="N2" i="8"/>
  <c r="E3" i="8" l="1"/>
  <c r="I3" i="8"/>
  <c r="A6" i="8" s="1"/>
  <c r="C11" i="8"/>
  <c r="D11" i="8" s="1"/>
  <c r="G6" i="8" l="1"/>
  <c r="C8" i="8" s="1"/>
  <c r="E2" i="8" l="1"/>
  <c r="C16" i="7"/>
  <c r="E2" i="6"/>
  <c r="E3" i="6"/>
  <c r="E5" i="6"/>
  <c r="E6" i="6"/>
  <c r="E7" i="6"/>
  <c r="E8" i="6"/>
  <c r="E9" i="6"/>
  <c r="E10" i="6"/>
  <c r="E11" i="6"/>
  <c r="E12" i="6"/>
  <c r="E13" i="6"/>
  <c r="E4" i="6"/>
  <c r="B2" i="3"/>
  <c r="N4" i="8" l="1"/>
  <c r="N6" i="8" s="1"/>
  <c r="M10" i="8"/>
  <c r="E14" i="6"/>
</calcChain>
</file>

<file path=xl/sharedStrings.xml><?xml version="1.0" encoding="utf-8"?>
<sst xmlns="http://schemas.openxmlformats.org/spreadsheetml/2006/main" count="274" uniqueCount="131">
  <si>
    <t>Ficheros Logicos Internos</t>
  </si>
  <si>
    <t>DET (Columnas)</t>
  </si>
  <si>
    <t>Ingreso de datos de la persona</t>
  </si>
  <si>
    <t>Nombre</t>
  </si>
  <si>
    <t>Apellido</t>
  </si>
  <si>
    <t>Telefono</t>
  </si>
  <si>
    <t>Sexo</t>
  </si>
  <si>
    <t>Cantidad de RET</t>
  </si>
  <si>
    <t>Cantidad de DET</t>
  </si>
  <si>
    <t>Complejidad</t>
  </si>
  <si>
    <t>Numero de Campos</t>
  </si>
  <si>
    <t>1 - 19 Atributos</t>
  </si>
  <si>
    <t>1 Registro Logico</t>
  </si>
  <si>
    <t>BAJA</t>
  </si>
  <si>
    <t>MEDIA</t>
  </si>
  <si>
    <t>ALTA</t>
  </si>
  <si>
    <t>2 - 5 Registros Logicos</t>
  </si>
  <si>
    <t>6 o mas Registros Logicos</t>
  </si>
  <si>
    <t>ENTRADAS EXTERNAS</t>
  </si>
  <si>
    <t>COMPLEJIDAD</t>
  </si>
  <si>
    <t>Actualizacion</t>
  </si>
  <si>
    <t>Eliminacion</t>
  </si>
  <si>
    <t>C. FTR (File Type Referenced )</t>
  </si>
  <si>
    <t>C. DET (Data Element Type)</t>
  </si>
  <si>
    <t>SALIDAS EXTERNAS</t>
  </si>
  <si>
    <t>SOPORTE DE SALIDA</t>
  </si>
  <si>
    <t>PANTALLA / IMPRESORA</t>
  </si>
  <si>
    <t>COMPLEJIDAD DE FICHEROS LOGICOS</t>
  </si>
  <si>
    <t>COMPLEJIDAD DE FICHEROS INTERFAZ</t>
  </si>
  <si>
    <t>20 - 49 Atributos</t>
  </si>
  <si>
    <t>1 - 4 Atributos</t>
  </si>
  <si>
    <t>5 - 15 Atributos</t>
  </si>
  <si>
    <t>16 - mas Atributos</t>
  </si>
  <si>
    <t>50 - mas Atributos</t>
  </si>
  <si>
    <t>CLASIFICACION DE SALIDAS</t>
  </si>
  <si>
    <t>CLASIFICACION DE ENTRADAS</t>
  </si>
  <si>
    <t>PARAMETRO</t>
  </si>
  <si>
    <t>NUMERO</t>
  </si>
  <si>
    <t>PESO</t>
  </si>
  <si>
    <t>TOTAL</t>
  </si>
  <si>
    <t>ILF</t>
  </si>
  <si>
    <t>EIF</t>
  </si>
  <si>
    <t>EO</t>
  </si>
  <si>
    <t>EQ</t>
  </si>
  <si>
    <t>EI</t>
  </si>
  <si>
    <t>CARACTERISTICAS GENERALES DEL SISTEMA</t>
  </si>
  <si>
    <t>NV DE INFLUENCIA</t>
  </si>
  <si>
    <t>Nº</t>
  </si>
  <si>
    <t>Comunicación de datos</t>
  </si>
  <si>
    <t>Performarce</t>
  </si>
  <si>
    <t>Procesamiento distribuido</t>
  </si>
  <si>
    <t>Configuracion del equipamiento</t>
  </si>
  <si>
    <t>Procesamiento complejo</t>
  </si>
  <si>
    <t>Reusabilidad</t>
  </si>
  <si>
    <t>Entrada de datos online</t>
  </si>
  <si>
    <t>Interfase con el usuario</t>
  </si>
  <si>
    <t>Actualizacion on-line</t>
  </si>
  <si>
    <t>N</t>
  </si>
  <si>
    <t>SI</t>
  </si>
  <si>
    <t>NO</t>
  </si>
  <si>
    <t>Ingreso de datos</t>
  </si>
  <si>
    <t>INGRESO DE DATOS</t>
  </si>
  <si>
    <t>Volumenes de transacciones</t>
  </si>
  <si>
    <t>Dificuldad de implementacion</t>
  </si>
  <si>
    <t>Dificuldad de operación</t>
  </si>
  <si>
    <t>Multiples locales</t>
  </si>
  <si>
    <t>Dificuldad de cambios</t>
  </si>
  <si>
    <t>FACTOR DE AJUSTE</t>
  </si>
  <si>
    <t>Formula</t>
  </si>
  <si>
    <t>(Nivel de Influencia*1%)+65%</t>
  </si>
  <si>
    <t>CALCULO DEL ESFUERZO</t>
  </si>
  <si>
    <t>/</t>
  </si>
  <si>
    <t>=</t>
  </si>
  <si>
    <t>h/p</t>
  </si>
  <si>
    <t>Reajuste</t>
  </si>
  <si>
    <t>Persona/Horas laborales</t>
  </si>
  <si>
    <t>*</t>
  </si>
  <si>
    <t>PF</t>
  </si>
  <si>
    <t>id</t>
  </si>
  <si>
    <t>Parentesco</t>
  </si>
  <si>
    <t>Familiar</t>
  </si>
  <si>
    <t>(6*0,01)+0,65</t>
  </si>
  <si>
    <t>a KLDC e * FAE (persona x mes)</t>
  </si>
  <si>
    <t>* E(Esfuerzo)</t>
  </si>
  <si>
    <r>
      <t xml:space="preserve">* T </t>
    </r>
    <r>
      <rPr>
        <sz val="10"/>
        <color theme="1"/>
        <rFont val="Arial"/>
        <family val="2"/>
      </rPr>
      <t xml:space="preserve">(Tiempo de duración del desarrollo) </t>
    </r>
  </si>
  <si>
    <t>*P(personal)</t>
  </si>
  <si>
    <t>c Esfuerzo d (meses)</t>
  </si>
  <si>
    <t>E/T(personas)</t>
  </si>
  <si>
    <t>LDC</t>
  </si>
  <si>
    <t>visual basic</t>
  </si>
  <si>
    <t>KLDC</t>
  </si>
  <si>
    <t>organico</t>
  </si>
  <si>
    <t>a</t>
  </si>
  <si>
    <t>e</t>
  </si>
  <si>
    <t>c</t>
  </si>
  <si>
    <t>d</t>
  </si>
  <si>
    <t>TIPO</t>
  </si>
  <si>
    <t>Conductores de coste</t>
  </si>
  <si>
    <t>VALORACIÓN</t>
  </si>
  <si>
    <t>Muy bajo</t>
  </si>
  <si>
    <t>Bajo</t>
  </si>
  <si>
    <t>Nominal</t>
  </si>
  <si>
    <t>Alto</t>
  </si>
  <si>
    <t>Extr. alto</t>
  </si>
  <si>
    <t>Fiabilidad requerida del software</t>
  </si>
  <si>
    <t>1.00</t>
  </si>
  <si>
    <t>-</t>
  </si>
  <si>
    <t>Tamaño de la base de datos</t>
  </si>
  <si>
    <t>Complejidad del producto</t>
  </si>
  <si>
    <t>Restricciones del tiempo de ejecución</t>
  </si>
  <si>
    <t>Restricciones del almacenamiento principal</t>
  </si>
  <si>
    <t>Volatilidad de la máquina virtual</t>
  </si>
  <si>
    <t>Tiempo de respuesta del ordenador</t>
  </si>
  <si>
    <t>Capacidad del analista</t>
  </si>
  <si>
    <t>Experiencia en la aplicación</t>
  </si>
  <si>
    <t>Capacidad de los programadores</t>
  </si>
  <si>
    <t>Experiencia en S.O. utilizado</t>
  </si>
  <si>
    <t>Experiencia en el lenguaje de programación</t>
  </si>
  <si>
    <t>Prácticas de programación modernas</t>
  </si>
  <si>
    <t>Utilización de herramientas software</t>
  </si>
  <si>
    <t>Limitaciones de planificación del proyecto</t>
  </si>
  <si>
    <t>MuyAlto</t>
  </si>
  <si>
    <t>FAE</t>
  </si>
  <si>
    <t>Calculo del esfuerzo de desarrollo</t>
  </si>
  <si>
    <t xml:space="preserve">   personas/mes</t>
  </si>
  <si>
    <t>meses</t>
  </si>
  <si>
    <t>PR(productividad)</t>
  </si>
  <si>
    <t>LDC/E</t>
  </si>
  <si>
    <t>LDC/personas mes</t>
  </si>
  <si>
    <t>cantidad de personas para realizar el proyecto</t>
  </si>
  <si>
    <t>Se requiere de 4 personas para realizar este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</si>
</sst>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ymbol"/>
      <family val="1"/>
      <charset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2" borderId="9" xfId="0" applyFill="1" applyBorder="1"/>
    <xf numFmtId="0" fontId="0" fillId="2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2" fillId="0" borderId="0" xfId="0" applyFont="1"/>
    <xf numFmtId="0" fontId="0" fillId="0" borderId="11" xfId="0" applyBorder="1"/>
    <xf numFmtId="0" fontId="0" fillId="0" borderId="13" xfId="0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0" fillId="3" borderId="0" xfId="0" applyFill="1"/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9" xfId="0" applyFill="1" applyBorder="1" applyAlignment="1">
      <alignment horizontal="center"/>
    </xf>
    <xf numFmtId="9" fontId="0" fillId="0" borderId="0" xfId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2" borderId="20" xfId="0" applyFill="1" applyBorder="1"/>
    <xf numFmtId="9" fontId="0" fillId="2" borderId="10" xfId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/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8" fillId="0" borderId="0" xfId="0" applyFont="1"/>
    <xf numFmtId="0" fontId="9" fillId="0" borderId="0" xfId="0" applyFont="1"/>
    <xf numFmtId="0" fontId="9" fillId="0" borderId="1" xfId="0" applyFont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0" fillId="8" borderId="1" xfId="0" applyFill="1" applyBorder="1"/>
    <xf numFmtId="0" fontId="6" fillId="0" borderId="0" xfId="0" applyFont="1"/>
    <xf numFmtId="0" fontId="11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10" fillId="0" borderId="0" xfId="0" applyFont="1"/>
    <xf numFmtId="2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9" fillId="0" borderId="0" xfId="0" applyFont="1" applyAlignment="1">
      <alignment horizontal="justify" vertical="top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sqref="A1:B2"/>
    </sheetView>
  </sheetViews>
  <sheetFormatPr baseColWidth="10" defaultRowHeight="15" x14ac:dyDescent="0.25"/>
  <cols>
    <col min="1" max="2" width="12.7109375" customWidth="1"/>
    <col min="3" max="5" width="16.140625" customWidth="1"/>
  </cols>
  <sheetData>
    <row r="1" spans="1:5" x14ac:dyDescent="0.25">
      <c r="A1" s="59" t="s">
        <v>27</v>
      </c>
      <c r="B1" s="60"/>
      <c r="C1" s="63" t="s">
        <v>10</v>
      </c>
      <c r="D1" s="63"/>
      <c r="E1" s="63"/>
    </row>
    <row r="2" spans="1:5" x14ac:dyDescent="0.25">
      <c r="A2" s="61"/>
      <c r="B2" s="62"/>
      <c r="C2" s="58" t="s">
        <v>11</v>
      </c>
      <c r="D2" s="58" t="s">
        <v>29</v>
      </c>
      <c r="E2" s="58" t="s">
        <v>33</v>
      </c>
    </row>
    <row r="3" spans="1:5" x14ac:dyDescent="0.25">
      <c r="A3" s="2" t="s">
        <v>12</v>
      </c>
      <c r="B3" s="3"/>
      <c r="C3" s="4" t="s">
        <v>13</v>
      </c>
      <c r="D3" s="4" t="s">
        <v>13</v>
      </c>
      <c r="E3" s="4" t="s">
        <v>14</v>
      </c>
    </row>
    <row r="4" spans="1:5" x14ac:dyDescent="0.25">
      <c r="A4" s="2" t="s">
        <v>16</v>
      </c>
      <c r="B4" s="3"/>
      <c r="C4" s="4" t="s">
        <v>13</v>
      </c>
      <c r="D4" s="4" t="s">
        <v>14</v>
      </c>
      <c r="E4" s="4" t="s">
        <v>15</v>
      </c>
    </row>
    <row r="5" spans="1:5" x14ac:dyDescent="0.25">
      <c r="A5" s="2" t="s">
        <v>17</v>
      </c>
      <c r="B5" s="3"/>
      <c r="C5" s="4" t="s">
        <v>14</v>
      </c>
      <c r="D5" s="4" t="s">
        <v>15</v>
      </c>
      <c r="E5" s="4" t="s">
        <v>15</v>
      </c>
    </row>
    <row r="8" spans="1:5" x14ac:dyDescent="0.25">
      <c r="A8" s="59" t="s">
        <v>35</v>
      </c>
      <c r="B8" s="60"/>
      <c r="C8" s="64" t="s">
        <v>10</v>
      </c>
      <c r="D8" s="65"/>
      <c r="E8" s="65"/>
    </row>
    <row r="9" spans="1:5" x14ac:dyDescent="0.25">
      <c r="A9" s="61"/>
      <c r="B9" s="62"/>
      <c r="C9" s="58" t="s">
        <v>30</v>
      </c>
      <c r="D9" s="58" t="s">
        <v>31</v>
      </c>
      <c r="E9" s="58" t="s">
        <v>32</v>
      </c>
    </row>
    <row r="10" spans="1:5" x14ac:dyDescent="0.25">
      <c r="A10" s="2" t="s">
        <v>12</v>
      </c>
      <c r="B10" s="3"/>
      <c r="C10" s="4" t="s">
        <v>13</v>
      </c>
      <c r="D10" s="4" t="s">
        <v>13</v>
      </c>
      <c r="E10" s="4" t="s">
        <v>14</v>
      </c>
    </row>
    <row r="11" spans="1:5" x14ac:dyDescent="0.25">
      <c r="A11" s="2" t="s">
        <v>16</v>
      </c>
      <c r="B11" s="3"/>
      <c r="C11" s="4" t="s">
        <v>13</v>
      </c>
      <c r="D11" s="4" t="s">
        <v>14</v>
      </c>
      <c r="E11" s="4" t="s">
        <v>15</v>
      </c>
    </row>
    <row r="12" spans="1:5" x14ac:dyDescent="0.25">
      <c r="A12" s="2" t="s">
        <v>17</v>
      </c>
      <c r="B12" s="3"/>
      <c r="C12" s="4" t="s">
        <v>14</v>
      </c>
      <c r="D12" s="4" t="s">
        <v>15</v>
      </c>
      <c r="E12" s="4" t="s">
        <v>15</v>
      </c>
    </row>
    <row r="15" spans="1:5" ht="15" customHeight="1" x14ac:dyDescent="0.25">
      <c r="A15" s="59" t="s">
        <v>34</v>
      </c>
      <c r="B15" s="60"/>
      <c r="C15" s="64" t="s">
        <v>10</v>
      </c>
      <c r="D15" s="65"/>
      <c r="E15" s="65"/>
    </row>
    <row r="16" spans="1:5" x14ac:dyDescent="0.25">
      <c r="A16" s="61"/>
      <c r="B16" s="62"/>
      <c r="C16" s="58" t="s">
        <v>30</v>
      </c>
      <c r="D16" s="58" t="s">
        <v>31</v>
      </c>
      <c r="E16" s="58" t="s">
        <v>32</v>
      </c>
    </row>
    <row r="17" spans="1:5" x14ac:dyDescent="0.25">
      <c r="A17" s="2" t="s">
        <v>12</v>
      </c>
      <c r="B17" s="3"/>
      <c r="C17" s="4" t="s">
        <v>13</v>
      </c>
      <c r="D17" s="4" t="s">
        <v>13</v>
      </c>
      <c r="E17" s="4" t="s">
        <v>14</v>
      </c>
    </row>
    <row r="18" spans="1:5" x14ac:dyDescent="0.25">
      <c r="A18" s="2" t="s">
        <v>16</v>
      </c>
      <c r="B18" s="3"/>
      <c r="C18" s="4" t="s">
        <v>13</v>
      </c>
      <c r="D18" s="4" t="s">
        <v>14</v>
      </c>
      <c r="E18" s="4" t="s">
        <v>15</v>
      </c>
    </row>
    <row r="19" spans="1:5" x14ac:dyDescent="0.25">
      <c r="A19" s="2" t="s">
        <v>17</v>
      </c>
      <c r="B19" s="3"/>
      <c r="C19" s="4" t="s">
        <v>14</v>
      </c>
      <c r="D19" s="4" t="s">
        <v>15</v>
      </c>
      <c r="E19" s="4" t="s">
        <v>15</v>
      </c>
    </row>
    <row r="22" spans="1:5" ht="15" customHeight="1" x14ac:dyDescent="0.25">
      <c r="A22" s="59" t="s">
        <v>28</v>
      </c>
      <c r="B22" s="60"/>
      <c r="C22" s="63" t="s">
        <v>10</v>
      </c>
      <c r="D22" s="63"/>
      <c r="E22" s="63"/>
    </row>
    <row r="23" spans="1:5" x14ac:dyDescent="0.25">
      <c r="A23" s="61"/>
      <c r="B23" s="62"/>
      <c r="C23" s="58" t="s">
        <v>11</v>
      </c>
      <c r="D23" s="58" t="s">
        <v>29</v>
      </c>
      <c r="E23" s="58" t="s">
        <v>33</v>
      </c>
    </row>
    <row r="24" spans="1:5" x14ac:dyDescent="0.25">
      <c r="A24" s="2" t="s">
        <v>12</v>
      </c>
      <c r="B24" s="3"/>
      <c r="C24" s="4" t="s">
        <v>13</v>
      </c>
      <c r="D24" s="4" t="s">
        <v>13</v>
      </c>
      <c r="E24" s="4" t="s">
        <v>14</v>
      </c>
    </row>
    <row r="25" spans="1:5" x14ac:dyDescent="0.25">
      <c r="A25" s="2" t="s">
        <v>16</v>
      </c>
      <c r="B25" s="3"/>
      <c r="C25" s="4" t="s">
        <v>13</v>
      </c>
      <c r="D25" s="4" t="s">
        <v>14</v>
      </c>
      <c r="E25" s="4" t="s">
        <v>15</v>
      </c>
    </row>
    <row r="26" spans="1:5" x14ac:dyDescent="0.25">
      <c r="A26" s="2" t="s">
        <v>17</v>
      </c>
      <c r="B26" s="3"/>
      <c r="C26" s="4" t="s">
        <v>14</v>
      </c>
      <c r="D26" s="4" t="s">
        <v>15</v>
      </c>
      <c r="E26" s="4" t="s">
        <v>15</v>
      </c>
    </row>
    <row r="29" spans="1:5" ht="15" customHeight="1" x14ac:dyDescent="0.25"/>
  </sheetData>
  <mergeCells count="8">
    <mergeCell ref="C8:E8"/>
    <mergeCell ref="A8:B9"/>
    <mergeCell ref="A15:B16"/>
    <mergeCell ref="C15:E15"/>
    <mergeCell ref="A22:B23"/>
    <mergeCell ref="C22:E22"/>
    <mergeCell ref="A1:B2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9" sqref="A9"/>
    </sheetView>
  </sheetViews>
  <sheetFormatPr baseColWidth="10" defaultRowHeight="15" x14ac:dyDescent="0.25"/>
  <cols>
    <col min="1" max="1" width="28.28515625" bestFit="1" customWidth="1"/>
    <col min="2" max="2" width="26.7109375" customWidth="1"/>
    <col min="3" max="3" width="20.85546875" customWidth="1"/>
    <col min="4" max="4" width="18.28515625" customWidth="1"/>
    <col min="5" max="5" width="14.42578125" customWidth="1"/>
  </cols>
  <sheetData>
    <row r="1" spans="1:10" ht="30.75" customHeight="1" x14ac:dyDescent="0.25">
      <c r="A1" s="26" t="s">
        <v>0</v>
      </c>
      <c r="B1" s="26" t="s">
        <v>1</v>
      </c>
      <c r="C1" s="26" t="s">
        <v>8</v>
      </c>
      <c r="D1" s="26" t="s">
        <v>7</v>
      </c>
      <c r="E1" s="26" t="s">
        <v>9</v>
      </c>
    </row>
    <row r="2" spans="1:10" x14ac:dyDescent="0.25">
      <c r="A2" s="8" t="s">
        <v>2</v>
      </c>
      <c r="B2" s="8" t="s">
        <v>78</v>
      </c>
      <c r="C2" s="66">
        <v>6</v>
      </c>
      <c r="D2" s="66">
        <v>3</v>
      </c>
      <c r="E2" s="66" t="s">
        <v>13</v>
      </c>
    </row>
    <row r="3" spans="1:10" x14ac:dyDescent="0.25">
      <c r="A3" s="8"/>
      <c r="B3" s="8" t="s">
        <v>3</v>
      </c>
      <c r="C3" s="66"/>
      <c r="D3" s="66"/>
      <c r="E3" s="66"/>
    </row>
    <row r="4" spans="1:10" x14ac:dyDescent="0.25">
      <c r="A4" s="8"/>
      <c r="B4" s="8" t="s">
        <v>4</v>
      </c>
      <c r="C4" s="66"/>
      <c r="D4" s="66"/>
      <c r="E4" s="66"/>
    </row>
    <row r="5" spans="1:10" x14ac:dyDescent="0.25">
      <c r="A5" s="8"/>
      <c r="B5" s="8" t="s">
        <v>79</v>
      </c>
      <c r="C5" s="66"/>
      <c r="D5" s="66"/>
      <c r="E5" s="66"/>
    </row>
    <row r="6" spans="1:10" x14ac:dyDescent="0.25">
      <c r="A6" s="8"/>
      <c r="B6" s="8" t="s">
        <v>5</v>
      </c>
      <c r="C6" s="66"/>
      <c r="D6" s="66"/>
      <c r="E6" s="66"/>
    </row>
    <row r="7" spans="1:10" x14ac:dyDescent="0.25">
      <c r="A7" s="8"/>
      <c r="B7" s="8" t="s">
        <v>6</v>
      </c>
      <c r="C7" s="66"/>
      <c r="D7" s="66"/>
      <c r="E7" s="66"/>
    </row>
    <row r="11" spans="1:10" x14ac:dyDescent="0.25">
      <c r="A11" s="28" t="s">
        <v>80</v>
      </c>
    </row>
    <row r="12" spans="1:10" x14ac:dyDescent="0.25">
      <c r="A12" s="8" t="s">
        <v>78</v>
      </c>
    </row>
    <row r="13" spans="1:10" x14ac:dyDescent="0.25">
      <c r="A13" s="8" t="s">
        <v>3</v>
      </c>
      <c r="B13" s="6"/>
      <c r="C13" s="6"/>
      <c r="D13" s="67"/>
      <c r="E13" s="67"/>
      <c r="F13" s="67"/>
      <c r="G13" s="67"/>
      <c r="H13" s="67"/>
      <c r="I13" s="67"/>
      <c r="J13" s="5"/>
    </row>
    <row r="14" spans="1:10" x14ac:dyDescent="0.25">
      <c r="A14" s="8" t="s">
        <v>4</v>
      </c>
      <c r="B14" s="6"/>
      <c r="C14" s="6"/>
      <c r="D14" s="68"/>
      <c r="E14" s="68"/>
      <c r="F14" s="68"/>
      <c r="G14" s="68"/>
      <c r="H14" s="68"/>
      <c r="I14" s="68"/>
      <c r="J14" s="5"/>
    </row>
    <row r="15" spans="1:10" x14ac:dyDescent="0.25">
      <c r="A15" s="8" t="s">
        <v>79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25">
      <c r="A16" s="8" t="s">
        <v>5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8" t="s">
        <v>6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5"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5"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B21" s="5"/>
      <c r="C21" s="5"/>
      <c r="D21" s="5"/>
      <c r="E21" s="5"/>
      <c r="F21" s="5"/>
      <c r="G21" s="5"/>
      <c r="H21" s="5"/>
      <c r="I21" s="5"/>
      <c r="J21" s="5"/>
    </row>
  </sheetData>
  <mergeCells count="7">
    <mergeCell ref="C2:C7"/>
    <mergeCell ref="D2:D7"/>
    <mergeCell ref="E2:E7"/>
    <mergeCell ref="D13:I13"/>
    <mergeCell ref="D14:E14"/>
    <mergeCell ref="F14:G14"/>
    <mergeCell ref="H1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"/>
    </sheetView>
  </sheetViews>
  <sheetFormatPr baseColWidth="10" defaultRowHeight="15" x14ac:dyDescent="0.25"/>
  <cols>
    <col min="1" max="1" width="24" customWidth="1"/>
    <col min="2" max="2" width="19.5703125" customWidth="1"/>
    <col min="3" max="3" width="18.7109375" customWidth="1"/>
    <col min="4" max="4" width="15.85546875" customWidth="1"/>
  </cols>
  <sheetData>
    <row r="1" spans="1:4" ht="42" customHeight="1" x14ac:dyDescent="0.25">
      <c r="A1" s="26" t="s">
        <v>18</v>
      </c>
      <c r="B1" s="27" t="s">
        <v>23</v>
      </c>
      <c r="C1" s="27" t="s">
        <v>22</v>
      </c>
      <c r="D1" s="26" t="s">
        <v>19</v>
      </c>
    </row>
    <row r="2" spans="1:4" x14ac:dyDescent="0.25">
      <c r="A2" s="8" t="s">
        <v>60</v>
      </c>
      <c r="B2" s="12">
        <f>ILF!C2:C7</f>
        <v>6</v>
      </c>
      <c r="C2" s="12">
        <v>2</v>
      </c>
      <c r="D2" s="12" t="s">
        <v>13</v>
      </c>
    </row>
    <row r="3" spans="1:4" ht="15.75" customHeight="1" x14ac:dyDescent="0.25">
      <c r="A3" s="8" t="s">
        <v>20</v>
      </c>
      <c r="B3" s="12">
        <v>4</v>
      </c>
      <c r="C3" s="12">
        <v>2</v>
      </c>
      <c r="D3" s="12" t="s">
        <v>14</v>
      </c>
    </row>
    <row r="4" spans="1:4" x14ac:dyDescent="0.25">
      <c r="A4" s="8" t="s">
        <v>21</v>
      </c>
      <c r="B4" s="12">
        <v>1</v>
      </c>
      <c r="C4" s="12">
        <v>2</v>
      </c>
      <c r="D4" s="1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baseColWidth="10" defaultRowHeight="15" x14ac:dyDescent="0.25"/>
  <cols>
    <col min="1" max="2" width="23" customWidth="1"/>
    <col min="3" max="3" width="18.140625" customWidth="1"/>
    <col min="4" max="4" width="19.42578125" customWidth="1"/>
    <col min="5" max="5" width="16.42578125" customWidth="1"/>
  </cols>
  <sheetData>
    <row r="1" spans="1:5" s="7" customFormat="1" ht="31.5" x14ac:dyDescent="0.25">
      <c r="A1" s="26" t="s">
        <v>24</v>
      </c>
      <c r="B1" s="26" t="s">
        <v>25</v>
      </c>
      <c r="C1" s="27" t="s">
        <v>23</v>
      </c>
      <c r="D1" s="27" t="s">
        <v>22</v>
      </c>
      <c r="E1" s="26" t="s">
        <v>19</v>
      </c>
    </row>
    <row r="2" spans="1:5" x14ac:dyDescent="0.25">
      <c r="A2" s="8" t="s">
        <v>60</v>
      </c>
      <c r="B2" s="8" t="s">
        <v>26</v>
      </c>
      <c r="C2" s="12">
        <v>6</v>
      </c>
      <c r="D2" s="12">
        <v>2</v>
      </c>
      <c r="E2" s="12" t="s">
        <v>13</v>
      </c>
    </row>
    <row r="3" spans="1:5" x14ac:dyDescent="0.25">
      <c r="C3" s="7"/>
      <c r="D3" s="7"/>
      <c r="E3" s="7"/>
    </row>
    <row r="4" spans="1:5" x14ac:dyDescent="0.25">
      <c r="C4" s="7"/>
      <c r="D4" s="7"/>
      <c r="E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3" sqref="D3"/>
    </sheetView>
  </sheetViews>
  <sheetFormatPr baseColWidth="10" defaultRowHeight="15" x14ac:dyDescent="0.25"/>
  <cols>
    <col min="1" max="2" width="23" customWidth="1"/>
    <col min="3" max="3" width="18.140625" customWidth="1"/>
    <col min="4" max="4" width="19.42578125" customWidth="1"/>
    <col min="5" max="5" width="16.42578125" customWidth="1"/>
  </cols>
  <sheetData>
    <row r="1" spans="1:5" s="25" customFormat="1" ht="35.25" customHeight="1" x14ac:dyDescent="0.25">
      <c r="A1" s="26" t="s">
        <v>18</v>
      </c>
      <c r="B1" s="26" t="s">
        <v>25</v>
      </c>
      <c r="C1" s="27" t="s">
        <v>23</v>
      </c>
      <c r="D1" s="27" t="s">
        <v>22</v>
      </c>
      <c r="E1" s="26" t="s">
        <v>19</v>
      </c>
    </row>
    <row r="2" spans="1:5" x14ac:dyDescent="0.25">
      <c r="A2" s="8" t="s">
        <v>61</v>
      </c>
      <c r="B2" s="8" t="s">
        <v>26</v>
      </c>
      <c r="C2" s="12">
        <v>3</v>
      </c>
      <c r="D2" s="12">
        <v>2</v>
      </c>
      <c r="E2" s="12" t="s">
        <v>13</v>
      </c>
    </row>
    <row r="3" spans="1:5" x14ac:dyDescent="0.25">
      <c r="C3" s="7"/>
      <c r="D3" s="7"/>
      <c r="E3" s="7"/>
    </row>
    <row r="4" spans="1:5" x14ac:dyDescent="0.25">
      <c r="C4" s="7"/>
      <c r="D4" s="7"/>
      <c r="E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8" sqref="C8"/>
    </sheetView>
  </sheetViews>
  <sheetFormatPr baseColWidth="10" defaultRowHeight="15" x14ac:dyDescent="0.25"/>
  <cols>
    <col min="1" max="2" width="20.5703125" customWidth="1"/>
    <col min="3" max="3" width="12.42578125" customWidth="1"/>
    <col min="4" max="4" width="14.42578125" customWidth="1"/>
    <col min="5" max="5" width="13.140625" customWidth="1"/>
  </cols>
  <sheetData>
    <row r="1" spans="1:9" s="7" customFormat="1" ht="33.75" customHeight="1" x14ac:dyDescent="0.25">
      <c r="A1" s="16" t="s">
        <v>36</v>
      </c>
      <c r="B1" s="16" t="s">
        <v>19</v>
      </c>
      <c r="C1" s="16" t="s">
        <v>37</v>
      </c>
      <c r="D1" s="16" t="s">
        <v>38</v>
      </c>
      <c r="E1" s="16" t="s">
        <v>39</v>
      </c>
    </row>
    <row r="2" spans="1:9" x14ac:dyDescent="0.25">
      <c r="A2" s="70" t="s">
        <v>40</v>
      </c>
      <c r="B2" s="21" t="s">
        <v>15</v>
      </c>
      <c r="C2" s="17">
        <v>0</v>
      </c>
      <c r="D2" s="17">
        <v>9</v>
      </c>
      <c r="E2" s="17">
        <f t="shared" ref="E2:E13" si="0">D2*C2</f>
        <v>0</v>
      </c>
    </row>
    <row r="3" spans="1:9" x14ac:dyDescent="0.25">
      <c r="A3" s="70"/>
      <c r="B3" s="21" t="s">
        <v>14</v>
      </c>
      <c r="C3" s="17">
        <v>0</v>
      </c>
      <c r="D3" s="17">
        <v>9</v>
      </c>
      <c r="E3" s="17">
        <f t="shared" si="0"/>
        <v>0</v>
      </c>
    </row>
    <row r="4" spans="1:9" x14ac:dyDescent="0.25">
      <c r="A4" s="70"/>
      <c r="B4" s="21" t="s">
        <v>13</v>
      </c>
      <c r="C4" s="17">
        <v>1</v>
      </c>
      <c r="D4" s="17">
        <v>7</v>
      </c>
      <c r="E4" s="17">
        <f t="shared" si="0"/>
        <v>7</v>
      </c>
    </row>
    <row r="5" spans="1:9" x14ac:dyDescent="0.25">
      <c r="A5" s="71" t="s">
        <v>44</v>
      </c>
      <c r="B5" s="22" t="s">
        <v>15</v>
      </c>
      <c r="C5" s="18">
        <v>0</v>
      </c>
      <c r="D5" s="18">
        <v>27</v>
      </c>
      <c r="E5" s="18">
        <f t="shared" si="0"/>
        <v>0</v>
      </c>
      <c r="I5" t="s">
        <v>41</v>
      </c>
    </row>
    <row r="6" spans="1:9" x14ac:dyDescent="0.25">
      <c r="A6" s="71"/>
      <c r="B6" s="22" t="s">
        <v>14</v>
      </c>
      <c r="C6" s="18">
        <v>1</v>
      </c>
      <c r="D6" s="18">
        <v>27</v>
      </c>
      <c r="E6" s="18">
        <f t="shared" si="0"/>
        <v>27</v>
      </c>
      <c r="I6" t="s">
        <v>41</v>
      </c>
    </row>
    <row r="7" spans="1:9" x14ac:dyDescent="0.25">
      <c r="A7" s="71"/>
      <c r="B7" s="22" t="s">
        <v>13</v>
      </c>
      <c r="C7" s="18">
        <v>2</v>
      </c>
      <c r="D7" s="18">
        <v>4</v>
      </c>
      <c r="E7" s="18">
        <f t="shared" si="0"/>
        <v>8</v>
      </c>
      <c r="I7" t="s">
        <v>42</v>
      </c>
    </row>
    <row r="8" spans="1:9" x14ac:dyDescent="0.25">
      <c r="A8" s="72" t="s">
        <v>42</v>
      </c>
      <c r="B8" s="23" t="s">
        <v>15</v>
      </c>
      <c r="C8" s="19">
        <v>0</v>
      </c>
      <c r="D8" s="19">
        <v>9</v>
      </c>
      <c r="E8" s="19">
        <f t="shared" si="0"/>
        <v>0</v>
      </c>
      <c r="I8" t="s">
        <v>43</v>
      </c>
    </row>
    <row r="9" spans="1:9" x14ac:dyDescent="0.25">
      <c r="A9" s="72"/>
      <c r="B9" s="23" t="s">
        <v>14</v>
      </c>
      <c r="C9" s="19">
        <v>0</v>
      </c>
      <c r="D9" s="19">
        <v>5</v>
      </c>
      <c r="E9" s="19">
        <f t="shared" si="0"/>
        <v>0</v>
      </c>
    </row>
    <row r="10" spans="1:9" x14ac:dyDescent="0.25">
      <c r="A10" s="72"/>
      <c r="B10" s="23" t="s">
        <v>13</v>
      </c>
      <c r="C10" s="19">
        <v>1</v>
      </c>
      <c r="D10" s="19">
        <v>4</v>
      </c>
      <c r="E10" s="19">
        <f t="shared" si="0"/>
        <v>4</v>
      </c>
    </row>
    <row r="11" spans="1:9" x14ac:dyDescent="0.25">
      <c r="A11" s="73" t="s">
        <v>43</v>
      </c>
      <c r="B11" s="24" t="s">
        <v>15</v>
      </c>
      <c r="C11" s="20">
        <v>0</v>
      </c>
      <c r="D11" s="20">
        <v>9</v>
      </c>
      <c r="E11" s="20">
        <f t="shared" si="0"/>
        <v>0</v>
      </c>
    </row>
    <row r="12" spans="1:9" x14ac:dyDescent="0.25">
      <c r="A12" s="73"/>
      <c r="B12" s="24" t="s">
        <v>14</v>
      </c>
      <c r="C12" s="20">
        <v>0</v>
      </c>
      <c r="D12" s="20">
        <v>9</v>
      </c>
      <c r="E12" s="20">
        <f t="shared" si="0"/>
        <v>0</v>
      </c>
    </row>
    <row r="13" spans="1:9" x14ac:dyDescent="0.25">
      <c r="A13" s="73"/>
      <c r="B13" s="24" t="s">
        <v>13</v>
      </c>
      <c r="C13" s="20">
        <v>1</v>
      </c>
      <c r="D13" s="20">
        <v>9</v>
      </c>
      <c r="E13" s="20">
        <f t="shared" si="0"/>
        <v>9</v>
      </c>
    </row>
    <row r="14" spans="1:9" x14ac:dyDescent="0.25">
      <c r="A14" s="74" t="s">
        <v>39</v>
      </c>
      <c r="B14" s="74"/>
      <c r="C14" s="74"/>
      <c r="D14" s="74"/>
      <c r="E14" s="69">
        <f>+SUM(E2:E13)</f>
        <v>55</v>
      </c>
    </row>
    <row r="15" spans="1:9" x14ac:dyDescent="0.25">
      <c r="A15" s="74"/>
      <c r="B15" s="74"/>
      <c r="C15" s="74"/>
      <c r="D15" s="74"/>
      <c r="E15" s="69"/>
    </row>
  </sheetData>
  <mergeCells count="6">
    <mergeCell ref="E14:E15"/>
    <mergeCell ref="A2:A4"/>
    <mergeCell ref="A5:A7"/>
    <mergeCell ref="A8:A10"/>
    <mergeCell ref="A11:A13"/>
    <mergeCell ref="A14:D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C15" sqref="C15"/>
    </sheetView>
  </sheetViews>
  <sheetFormatPr baseColWidth="10" defaultRowHeight="15" x14ac:dyDescent="0.25"/>
  <cols>
    <col min="2" max="2" width="30" customWidth="1"/>
    <col min="3" max="3" width="14.7109375" customWidth="1"/>
  </cols>
  <sheetData>
    <row r="1" spans="1:4" ht="37.5" customHeight="1" x14ac:dyDescent="0.25">
      <c r="A1" s="10" t="s">
        <v>47</v>
      </c>
      <c r="B1" s="11" t="s">
        <v>45</v>
      </c>
      <c r="C1" s="11" t="s">
        <v>46</v>
      </c>
    </row>
    <row r="2" spans="1:4" x14ac:dyDescent="0.25">
      <c r="A2" s="12">
        <v>1</v>
      </c>
      <c r="B2" s="14" t="s">
        <v>48</v>
      </c>
      <c r="C2" s="15" t="s">
        <v>58</v>
      </c>
    </row>
    <row r="3" spans="1:4" x14ac:dyDescent="0.25">
      <c r="A3" s="12">
        <v>2</v>
      </c>
      <c r="B3" s="14" t="s">
        <v>50</v>
      </c>
      <c r="C3" s="15" t="s">
        <v>58</v>
      </c>
    </row>
    <row r="4" spans="1:4" x14ac:dyDescent="0.25">
      <c r="A4" s="12">
        <v>3</v>
      </c>
      <c r="B4" s="14" t="s">
        <v>49</v>
      </c>
      <c r="C4" s="15" t="s">
        <v>57</v>
      </c>
    </row>
    <row r="5" spans="1:4" x14ac:dyDescent="0.25">
      <c r="A5" s="12">
        <v>4</v>
      </c>
      <c r="B5" s="14" t="s">
        <v>51</v>
      </c>
      <c r="C5" s="15" t="s">
        <v>58</v>
      </c>
    </row>
    <row r="6" spans="1:4" x14ac:dyDescent="0.25">
      <c r="A6" s="12">
        <v>5</v>
      </c>
      <c r="B6" s="14" t="s">
        <v>62</v>
      </c>
      <c r="C6" s="15" t="s">
        <v>57</v>
      </c>
    </row>
    <row r="7" spans="1:4" x14ac:dyDescent="0.25">
      <c r="A7" s="12">
        <v>6</v>
      </c>
      <c r="B7" s="14" t="s">
        <v>54</v>
      </c>
      <c r="C7" s="15" t="s">
        <v>58</v>
      </c>
    </row>
    <row r="8" spans="1:4" x14ac:dyDescent="0.25">
      <c r="A8" s="12">
        <v>7</v>
      </c>
      <c r="B8" s="14" t="s">
        <v>55</v>
      </c>
      <c r="C8" s="15" t="s">
        <v>58</v>
      </c>
    </row>
    <row r="9" spans="1:4" x14ac:dyDescent="0.25">
      <c r="A9" s="12">
        <v>8</v>
      </c>
      <c r="B9" s="14" t="s">
        <v>56</v>
      </c>
      <c r="C9" s="15" t="s">
        <v>58</v>
      </c>
    </row>
    <row r="10" spans="1:4" x14ac:dyDescent="0.25">
      <c r="A10" s="12">
        <v>9</v>
      </c>
      <c r="B10" s="14" t="s">
        <v>52</v>
      </c>
      <c r="C10" s="15" t="s">
        <v>57</v>
      </c>
    </row>
    <row r="11" spans="1:4" x14ac:dyDescent="0.25">
      <c r="A11" s="12">
        <v>10</v>
      </c>
      <c r="B11" s="14" t="s">
        <v>53</v>
      </c>
      <c r="C11" s="15" t="s">
        <v>57</v>
      </c>
    </row>
    <row r="12" spans="1:4" x14ac:dyDescent="0.25">
      <c r="A12" s="29">
        <v>11</v>
      </c>
      <c r="B12" s="32" t="s">
        <v>63</v>
      </c>
      <c r="C12" s="34" t="s">
        <v>57</v>
      </c>
      <c r="D12" s="31"/>
    </row>
    <row r="13" spans="1:4" x14ac:dyDescent="0.25">
      <c r="A13" s="33">
        <v>12</v>
      </c>
      <c r="B13" s="30" t="s">
        <v>64</v>
      </c>
      <c r="C13" s="34" t="s">
        <v>57</v>
      </c>
      <c r="D13" s="31"/>
    </row>
    <row r="14" spans="1:4" x14ac:dyDescent="0.25">
      <c r="A14" s="12">
        <v>13</v>
      </c>
      <c r="B14" s="32" t="s">
        <v>65</v>
      </c>
      <c r="C14" s="34" t="s">
        <v>57</v>
      </c>
      <c r="D14" s="31"/>
    </row>
    <row r="15" spans="1:4" x14ac:dyDescent="0.25">
      <c r="A15" s="29">
        <v>14</v>
      </c>
      <c r="B15" s="30" t="s">
        <v>66</v>
      </c>
      <c r="C15" s="35" t="s">
        <v>57</v>
      </c>
      <c r="D15" s="31"/>
    </row>
    <row r="16" spans="1:4" x14ac:dyDescent="0.25">
      <c r="A16" s="75" t="s">
        <v>39</v>
      </c>
      <c r="B16" s="75"/>
      <c r="C16" s="75">
        <f>COUNTIF(C2:C11,"SI")</f>
        <v>6</v>
      </c>
      <c r="D16" s="31"/>
    </row>
    <row r="17" spans="1:3" x14ac:dyDescent="0.25">
      <c r="A17" s="75"/>
      <c r="B17" s="75"/>
      <c r="C17" s="75"/>
    </row>
    <row r="35" spans="14:15" x14ac:dyDescent="0.25">
      <c r="N35" s="13" t="s">
        <v>58</v>
      </c>
      <c r="O35" s="13" t="s">
        <v>59</v>
      </c>
    </row>
  </sheetData>
  <mergeCells count="2">
    <mergeCell ref="A16:B17"/>
    <mergeCell ref="C16:C17"/>
  </mergeCells>
  <dataValidations count="1">
    <dataValidation type="list" allowBlank="1" showInputMessage="1" showErrorMessage="1" sqref="C2:C10 C11:C15">
      <formula1>$N$35:$O$35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E12" sqref="E12"/>
    </sheetView>
  </sheetViews>
  <sheetFormatPr baseColWidth="10" defaultRowHeight="15" x14ac:dyDescent="0.25"/>
  <cols>
    <col min="1" max="1" width="15.5703125" customWidth="1"/>
    <col min="2" max="2" width="3" customWidth="1"/>
    <col min="3" max="3" width="18.5703125" customWidth="1"/>
    <col min="4" max="4" width="6.85546875" customWidth="1"/>
    <col min="5" max="5" width="9.85546875" customWidth="1"/>
    <col min="6" max="6" width="6.140625" style="7" customWidth="1"/>
    <col min="7" max="7" width="7.5703125" customWidth="1"/>
    <col min="8" max="8" width="2.42578125" style="7" customWidth="1"/>
    <col min="9" max="9" width="16.7109375" customWidth="1"/>
    <col min="14" max="14" width="14.7109375" bestFit="1" customWidth="1"/>
    <col min="15" max="15" width="14.42578125" customWidth="1"/>
  </cols>
  <sheetData>
    <row r="1" spans="1:20" ht="29.25" customHeight="1" x14ac:dyDescent="0.25">
      <c r="A1" s="81" t="s">
        <v>67</v>
      </c>
      <c r="B1" s="82"/>
      <c r="C1" s="82"/>
      <c r="D1" s="82"/>
      <c r="E1" s="82"/>
      <c r="F1" s="82"/>
      <c r="G1" s="82"/>
      <c r="H1" s="82"/>
      <c r="I1" s="83"/>
      <c r="J1" s="56" t="s">
        <v>83</v>
      </c>
      <c r="K1" s="50"/>
      <c r="L1" s="37"/>
      <c r="M1" s="38" t="s">
        <v>72</v>
      </c>
      <c r="N1" s="78" t="s">
        <v>82</v>
      </c>
      <c r="O1" s="78"/>
      <c r="P1" s="78"/>
      <c r="Q1" s="78"/>
      <c r="R1" s="38"/>
    </row>
    <row r="2" spans="1:20" ht="15.75" customHeight="1" x14ac:dyDescent="0.25">
      <c r="A2" s="39" t="s">
        <v>68</v>
      </c>
      <c r="B2" s="85" t="s">
        <v>69</v>
      </c>
      <c r="C2" s="85"/>
      <c r="D2" s="85"/>
      <c r="E2" s="40">
        <f>0.7</f>
        <v>0.7</v>
      </c>
      <c r="F2" s="41" t="s">
        <v>76</v>
      </c>
      <c r="G2" s="41" t="s">
        <v>77</v>
      </c>
      <c r="H2" s="41" t="s">
        <v>72</v>
      </c>
      <c r="I2" s="42" t="s">
        <v>74</v>
      </c>
      <c r="J2" s="47" t="s">
        <v>123</v>
      </c>
      <c r="M2" s="7"/>
      <c r="N2" s="55">
        <f>3.2*((C8)^1.05)*D11</f>
        <v>19.205545687785257</v>
      </c>
      <c r="O2" s="7" t="s">
        <v>124</v>
      </c>
      <c r="P2" s="78"/>
      <c r="Q2" s="78"/>
      <c r="R2" s="78"/>
      <c r="S2" s="78"/>
      <c r="T2" s="78"/>
    </row>
    <row r="3" spans="1:20" ht="15.75" x14ac:dyDescent="0.25">
      <c r="A3" s="43"/>
      <c r="B3" s="84" t="s">
        <v>81</v>
      </c>
      <c r="C3" s="84"/>
      <c r="D3" s="44" t="s">
        <v>72</v>
      </c>
      <c r="E3" s="84">
        <f>(6*0.01)+0.65</f>
        <v>0.71</v>
      </c>
      <c r="F3" s="84"/>
      <c r="G3" s="44">
        <v>55</v>
      </c>
      <c r="H3" s="44" t="s">
        <v>72</v>
      </c>
      <c r="I3" s="45">
        <f>E3*G3</f>
        <v>39.049999999999997</v>
      </c>
      <c r="J3" s="48" t="s">
        <v>84</v>
      </c>
      <c r="M3" s="7" t="s">
        <v>72</v>
      </c>
      <c r="N3" s="78" t="s">
        <v>86</v>
      </c>
      <c r="O3" s="78"/>
      <c r="P3" s="78"/>
      <c r="Q3" s="78"/>
      <c r="R3" s="78"/>
    </row>
    <row r="4" spans="1:20" ht="15.75" x14ac:dyDescent="0.25">
      <c r="B4" s="1"/>
      <c r="C4" s="1"/>
      <c r="D4" s="7"/>
      <c r="E4" s="7"/>
      <c r="I4" s="7"/>
      <c r="M4" s="36"/>
      <c r="N4" s="48">
        <f xml:space="preserve"> 2.5 * (N2)^0.38</f>
        <v>7.6849692867464325</v>
      </c>
      <c r="O4" s="36" t="s">
        <v>125</v>
      </c>
    </row>
    <row r="5" spans="1:20" ht="28.5" customHeight="1" x14ac:dyDescent="0.25">
      <c r="A5" s="81" t="s">
        <v>70</v>
      </c>
      <c r="B5" s="82"/>
      <c r="C5" s="82"/>
      <c r="D5" s="82"/>
      <c r="E5" s="82"/>
      <c r="F5" s="82"/>
      <c r="G5" s="82"/>
      <c r="H5" s="82"/>
      <c r="I5" s="83"/>
      <c r="J5" t="s">
        <v>85</v>
      </c>
      <c r="M5" s="7" t="s">
        <v>72</v>
      </c>
      <c r="N5" t="s">
        <v>87</v>
      </c>
      <c r="O5" s="7"/>
    </row>
    <row r="6" spans="1:20" x14ac:dyDescent="0.25">
      <c r="A6" s="45">
        <f>I3</f>
        <v>39.049999999999997</v>
      </c>
      <c r="B6" s="9" t="s">
        <v>71</v>
      </c>
      <c r="C6" s="80" t="s">
        <v>75</v>
      </c>
      <c r="D6" s="80"/>
      <c r="E6" s="9" t="s">
        <v>72</v>
      </c>
      <c r="F6" s="9"/>
      <c r="G6">
        <f>A6/(1/8)</f>
        <v>312.39999999999998</v>
      </c>
      <c r="H6" s="79" t="s">
        <v>73</v>
      </c>
      <c r="I6" s="79"/>
      <c r="N6">
        <f>N2/N4</f>
        <v>2.4991050674603623</v>
      </c>
    </row>
    <row r="7" spans="1:20" ht="15.75" x14ac:dyDescent="0.25">
      <c r="A7" s="37" t="s">
        <v>88</v>
      </c>
      <c r="B7">
        <v>32</v>
      </c>
      <c r="C7" t="s">
        <v>89</v>
      </c>
      <c r="K7" s="76"/>
    </row>
    <row r="8" spans="1:20" ht="13.5" customHeight="1" x14ac:dyDescent="0.25">
      <c r="A8" s="37" t="s">
        <v>90</v>
      </c>
      <c r="B8" s="37"/>
      <c r="C8" s="46">
        <f>(G6*32)/1000</f>
        <v>9.9967999999999986</v>
      </c>
      <c r="D8" s="37"/>
      <c r="K8" s="76"/>
    </row>
    <row r="9" spans="1:20" x14ac:dyDescent="0.25">
      <c r="A9" s="51" t="s">
        <v>96</v>
      </c>
      <c r="B9" s="7"/>
      <c r="C9" t="s">
        <v>91</v>
      </c>
      <c r="D9" t="s">
        <v>92</v>
      </c>
      <c r="E9" t="s">
        <v>93</v>
      </c>
      <c r="F9" s="7" t="s">
        <v>94</v>
      </c>
      <c r="G9" t="s">
        <v>95</v>
      </c>
      <c r="K9" s="76"/>
    </row>
    <row r="10" spans="1:20" x14ac:dyDescent="0.25">
      <c r="D10" s="49">
        <v>3.2</v>
      </c>
      <c r="E10" s="49">
        <v>1.05</v>
      </c>
      <c r="F10" s="49">
        <v>2.5</v>
      </c>
      <c r="G10" s="49">
        <v>0.38</v>
      </c>
      <c r="J10" t="s">
        <v>126</v>
      </c>
      <c r="L10" t="s">
        <v>127</v>
      </c>
      <c r="M10">
        <f>(C8*1000)/N2</f>
        <v>520.51632182250216</v>
      </c>
      <c r="N10" s="57" t="s">
        <v>128</v>
      </c>
    </row>
    <row r="11" spans="1:20" ht="15.75" x14ac:dyDescent="0.25">
      <c r="A11" s="54" t="s">
        <v>122</v>
      </c>
      <c r="C11" s="48">
        <f>1.15*1*0.85*1.11*1*1*1.07*0.86*0.82*0.7*1*0.95*1*0.91*1.08</f>
        <v>0.53508480616920406</v>
      </c>
      <c r="D11">
        <f>C11</f>
        <v>0.53508480616920406</v>
      </c>
    </row>
    <row r="12" spans="1:20" x14ac:dyDescent="0.25">
      <c r="A12" s="77" t="s">
        <v>129</v>
      </c>
      <c r="B12" s="77"/>
      <c r="C12" s="77"/>
      <c r="D12" s="77"/>
      <c r="E12">
        <f>N2/5</f>
        <v>3.8411091375570514</v>
      </c>
    </row>
    <row r="13" spans="1:20" ht="47.25" customHeight="1" x14ac:dyDescent="0.25">
      <c r="A13" s="76"/>
      <c r="B13" s="48" t="s">
        <v>130</v>
      </c>
    </row>
    <row r="14" spans="1:20" x14ac:dyDescent="0.25">
      <c r="A14" s="76"/>
    </row>
    <row r="15" spans="1:20" x14ac:dyDescent="0.25">
      <c r="A15" s="76"/>
    </row>
  </sheetData>
  <mergeCells count="13">
    <mergeCell ref="N1:Q1"/>
    <mergeCell ref="H6:I6"/>
    <mergeCell ref="C6:D6"/>
    <mergeCell ref="A1:I1"/>
    <mergeCell ref="A5:I5"/>
    <mergeCell ref="B3:C3"/>
    <mergeCell ref="B2:D2"/>
    <mergeCell ref="E3:F3"/>
    <mergeCell ref="A13:A15"/>
    <mergeCell ref="K7:K9"/>
    <mergeCell ref="A12:D12"/>
    <mergeCell ref="P2:T2"/>
    <mergeCell ref="N3:R3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tabSelected="1" topLeftCell="C13" workbookViewId="0">
      <selection activeCell="C21" sqref="C21"/>
    </sheetView>
  </sheetViews>
  <sheetFormatPr baseColWidth="10" defaultRowHeight="15" x14ac:dyDescent="0.25"/>
  <cols>
    <col min="1" max="1" width="22.85546875" customWidth="1"/>
  </cols>
  <sheetData>
    <row r="2" spans="1:7" ht="32.25" customHeight="1" x14ac:dyDescent="0.25"/>
    <row r="3" spans="1:7" ht="15.75" customHeight="1" x14ac:dyDescent="0.25"/>
    <row r="5" spans="1:7" ht="15" customHeight="1" x14ac:dyDescent="0.25">
      <c r="A5" s="86" t="s">
        <v>97</v>
      </c>
      <c r="B5" s="86" t="s">
        <v>98</v>
      </c>
      <c r="C5" s="86"/>
      <c r="D5" s="86"/>
      <c r="E5" s="86"/>
      <c r="F5" s="86"/>
      <c r="G5" s="86"/>
    </row>
    <row r="6" spans="1:7" x14ac:dyDescent="0.25">
      <c r="A6" s="86"/>
      <c r="B6" s="4" t="s">
        <v>99</v>
      </c>
      <c r="C6" s="4" t="s">
        <v>100</v>
      </c>
      <c r="D6" s="4" t="s">
        <v>101</v>
      </c>
      <c r="E6" s="4" t="s">
        <v>102</v>
      </c>
      <c r="F6" s="4" t="s">
        <v>121</v>
      </c>
      <c r="G6" s="4" t="s">
        <v>103</v>
      </c>
    </row>
    <row r="7" spans="1:7" ht="30" x14ac:dyDescent="0.25">
      <c r="A7" s="52" t="s">
        <v>104</v>
      </c>
      <c r="B7" s="4">
        <v>0.75</v>
      </c>
      <c r="C7" s="4">
        <v>0.88</v>
      </c>
      <c r="D7" s="4" t="s">
        <v>105</v>
      </c>
      <c r="E7" s="53">
        <v>1.1499999999999999</v>
      </c>
      <c r="F7" s="4">
        <v>1.4</v>
      </c>
      <c r="G7" s="4" t="s">
        <v>106</v>
      </c>
    </row>
    <row r="8" spans="1:7" ht="30" x14ac:dyDescent="0.25">
      <c r="A8" s="52" t="s">
        <v>107</v>
      </c>
      <c r="B8" s="4" t="s">
        <v>106</v>
      </c>
      <c r="C8" s="4">
        <v>0.94</v>
      </c>
      <c r="D8" s="53" t="s">
        <v>105</v>
      </c>
      <c r="E8" s="4">
        <v>1.08</v>
      </c>
      <c r="F8" s="4">
        <v>1.1599999999999999</v>
      </c>
      <c r="G8" s="4" t="s">
        <v>106</v>
      </c>
    </row>
    <row r="9" spans="1:7" ht="30" x14ac:dyDescent="0.25">
      <c r="A9" s="52" t="s">
        <v>108</v>
      </c>
      <c r="B9" s="4">
        <v>0.7</v>
      </c>
      <c r="C9" s="53">
        <v>0.85</v>
      </c>
      <c r="D9" s="4" t="s">
        <v>105</v>
      </c>
      <c r="E9" s="4">
        <v>1.1499999999999999</v>
      </c>
      <c r="F9" s="4">
        <v>1.3</v>
      </c>
      <c r="G9" s="4">
        <v>1.65</v>
      </c>
    </row>
    <row r="10" spans="1:7" ht="30" x14ac:dyDescent="0.25">
      <c r="A10" s="52" t="s">
        <v>109</v>
      </c>
      <c r="B10" s="4" t="s">
        <v>106</v>
      </c>
      <c r="C10" s="4" t="s">
        <v>106</v>
      </c>
      <c r="D10" s="4" t="s">
        <v>105</v>
      </c>
      <c r="E10" s="53">
        <v>1.1100000000000001</v>
      </c>
      <c r="F10" s="4">
        <v>1.3</v>
      </c>
      <c r="G10" s="4">
        <v>1.66</v>
      </c>
    </row>
    <row r="11" spans="1:7" ht="45" x14ac:dyDescent="0.25">
      <c r="A11" s="52" t="s">
        <v>110</v>
      </c>
      <c r="B11" s="4" t="s">
        <v>106</v>
      </c>
      <c r="C11" s="4" t="s">
        <v>106</v>
      </c>
      <c r="D11" s="53" t="s">
        <v>105</v>
      </c>
      <c r="E11" s="4">
        <v>1.06</v>
      </c>
      <c r="F11" s="4">
        <v>1.21</v>
      </c>
      <c r="G11" s="4">
        <v>1.56</v>
      </c>
    </row>
    <row r="12" spans="1:7" ht="44.25" customHeight="1" x14ac:dyDescent="0.25">
      <c r="A12" s="52" t="s">
        <v>111</v>
      </c>
      <c r="B12" s="4"/>
      <c r="C12" s="4">
        <v>0.87</v>
      </c>
      <c r="D12" s="53" t="s">
        <v>105</v>
      </c>
      <c r="E12" s="4">
        <v>1.1499999999999999</v>
      </c>
      <c r="F12" s="4">
        <v>1.3</v>
      </c>
      <c r="G12" s="4" t="s">
        <v>106</v>
      </c>
    </row>
    <row r="13" spans="1:7" ht="30" x14ac:dyDescent="0.25">
      <c r="A13" s="52" t="s">
        <v>112</v>
      </c>
      <c r="B13" s="4" t="s">
        <v>106</v>
      </c>
      <c r="C13" s="4">
        <v>0.87</v>
      </c>
      <c r="D13" s="4" t="s">
        <v>105</v>
      </c>
      <c r="E13" s="53">
        <v>1.07</v>
      </c>
      <c r="F13" s="4">
        <v>1.1499999999999999</v>
      </c>
      <c r="G13" s="4" t="s">
        <v>106</v>
      </c>
    </row>
    <row r="14" spans="1:7" ht="30" x14ac:dyDescent="0.25">
      <c r="A14" s="52" t="s">
        <v>113</v>
      </c>
      <c r="B14" s="4">
        <v>1.46</v>
      </c>
      <c r="C14" s="4">
        <v>1.19</v>
      </c>
      <c r="D14" s="4" t="s">
        <v>105</v>
      </c>
      <c r="E14" s="53">
        <v>0.86</v>
      </c>
      <c r="F14" s="4">
        <v>0.71</v>
      </c>
      <c r="G14" s="4" t="s">
        <v>106</v>
      </c>
    </row>
    <row r="15" spans="1:7" ht="30" x14ac:dyDescent="0.25">
      <c r="A15" s="52" t="s">
        <v>114</v>
      </c>
      <c r="B15" s="4">
        <v>1.29</v>
      </c>
      <c r="C15" s="4">
        <v>1.1299999999999999</v>
      </c>
      <c r="D15" s="4" t="s">
        <v>105</v>
      </c>
      <c r="E15" s="4">
        <v>0.91</v>
      </c>
      <c r="F15" s="53">
        <v>0.82</v>
      </c>
      <c r="G15" s="4" t="s">
        <v>106</v>
      </c>
    </row>
    <row r="16" spans="1:7" ht="30" x14ac:dyDescent="0.25">
      <c r="A16" s="52" t="s">
        <v>115</v>
      </c>
      <c r="B16" s="4">
        <v>1.42</v>
      </c>
      <c r="C16" s="4">
        <v>1.17</v>
      </c>
      <c r="D16" s="4" t="s">
        <v>105</v>
      </c>
      <c r="E16" s="4">
        <v>0.86</v>
      </c>
      <c r="F16" s="53">
        <v>0.7</v>
      </c>
      <c r="G16" s="4" t="s">
        <v>106</v>
      </c>
    </row>
    <row r="17" spans="1:7" ht="30" x14ac:dyDescent="0.25">
      <c r="A17" s="52" t="s">
        <v>116</v>
      </c>
      <c r="B17" s="4">
        <v>1.21</v>
      </c>
      <c r="C17" s="4">
        <v>1.1000000000000001</v>
      </c>
      <c r="D17" s="53" t="s">
        <v>105</v>
      </c>
      <c r="E17" s="4">
        <v>0.9</v>
      </c>
      <c r="F17" s="4" t="s">
        <v>106</v>
      </c>
      <c r="G17" s="4" t="s">
        <v>106</v>
      </c>
    </row>
    <row r="18" spans="1:7" ht="45" x14ac:dyDescent="0.25">
      <c r="A18" s="52" t="s">
        <v>117</v>
      </c>
      <c r="B18" s="4">
        <v>1.1399999999999999</v>
      </c>
      <c r="C18" s="4">
        <v>1.07</v>
      </c>
      <c r="D18" s="4" t="s">
        <v>105</v>
      </c>
      <c r="E18" s="53">
        <v>0.95</v>
      </c>
      <c r="F18" s="4" t="s">
        <v>106</v>
      </c>
      <c r="G18" s="4" t="s">
        <v>106</v>
      </c>
    </row>
    <row r="19" spans="1:7" ht="45" x14ac:dyDescent="0.25">
      <c r="A19" s="52" t="s">
        <v>118</v>
      </c>
      <c r="B19" s="4">
        <v>1.24</v>
      </c>
      <c r="C19" s="4">
        <v>1.1000000000000001</v>
      </c>
      <c r="D19" s="53" t="s">
        <v>105</v>
      </c>
      <c r="E19" s="4">
        <v>0.91</v>
      </c>
      <c r="F19" s="4">
        <v>0.82</v>
      </c>
      <c r="G19" s="4" t="s">
        <v>106</v>
      </c>
    </row>
    <row r="20" spans="1:7" ht="45" x14ac:dyDescent="0.25">
      <c r="A20" s="52" t="s">
        <v>119</v>
      </c>
      <c r="B20" s="4">
        <v>1.24</v>
      </c>
      <c r="C20" s="4">
        <v>1.1000000000000001</v>
      </c>
      <c r="D20" s="4" t="s">
        <v>105</v>
      </c>
      <c r="E20" s="53">
        <v>0.91</v>
      </c>
      <c r="F20" s="4">
        <v>0.83</v>
      </c>
      <c r="G20" s="4" t="s">
        <v>106</v>
      </c>
    </row>
    <row r="21" spans="1:7" ht="45" x14ac:dyDescent="0.25">
      <c r="A21" s="52" t="s">
        <v>120</v>
      </c>
      <c r="B21" s="4">
        <v>1.23</v>
      </c>
      <c r="C21" s="53">
        <v>1.08</v>
      </c>
      <c r="D21" s="4" t="s">
        <v>105</v>
      </c>
      <c r="E21" s="4">
        <v>1.04</v>
      </c>
      <c r="F21" s="4">
        <v>1.1000000000000001</v>
      </c>
      <c r="G21" s="4" t="s">
        <v>106</v>
      </c>
    </row>
  </sheetData>
  <mergeCells count="2">
    <mergeCell ref="A5:A6"/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COMPLEJIDAD</vt:lpstr>
      <vt:lpstr>ILF</vt:lpstr>
      <vt:lpstr>EI</vt:lpstr>
      <vt:lpstr>EO</vt:lpstr>
      <vt:lpstr>EQ</vt:lpstr>
      <vt:lpstr>PUNTOS DE FUNCION</vt:lpstr>
      <vt:lpstr>NVI</vt:lpstr>
      <vt:lpstr>CALCULO</vt:lpstr>
      <vt:lpstr>TABLA DE CON DE COSTE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Harby Jimenez</dc:creator>
  <cp:lastModifiedBy>josele2015</cp:lastModifiedBy>
  <dcterms:created xsi:type="dcterms:W3CDTF">2016-04-07T11:02:15Z</dcterms:created>
  <dcterms:modified xsi:type="dcterms:W3CDTF">2016-04-20T06:47:00Z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bd6e30b6-7baa-4c5c-9d28-1acb419b673e</vt:lpwstr>
  </property>
</Properties>
</file>