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HACKIO_DATA\PREWORK\PREWORK-DATA-HACK-IO-\Project0_Data_Excel\"/>
    </mc:Choice>
  </mc:AlternateContent>
  <xr:revisionPtr revIDLastSave="0" documentId="13_ncr:1_{1AECACAB-1C09-4569-A67A-143F4C5DE781}" xr6:coauthVersionLast="47" xr6:coauthVersionMax="47" xr10:uidLastSave="{00000000-0000-0000-0000-000000000000}"/>
  <bookViews>
    <workbookView xWindow="-108" yWindow="-108" windowWidth="23256" windowHeight="13176" tabRatio="522" firstSheet="1" activeTab="4" xr2:uid="{A7C49BA5-16E7-4FB7-A377-9353ECAEBF51}"/>
  </bookViews>
  <sheets>
    <sheet name="cocina_def" sheetId="2" r:id="rId1"/>
    <sheet name="sala_def" sheetId="3" r:id="rId2"/>
    <sheet name="Tablas_Dinamicas_Pedidas" sheetId="5" r:id="rId3"/>
    <sheet name="Reporte_Principal" sheetId="7" r:id="rId4"/>
    <sheet name="Reporte_Adicional" sheetId="10" r:id="rId5"/>
    <sheet name="Tablas_Dinamicas_Adicionales" sheetId="8" r:id="rId6"/>
  </sheets>
  <definedNames>
    <definedName name="_xlcn.WorksheetConnection_Reto_Excel_Prework_Data.xlsxTabla_cocina1" hidden="1">Tabla_cocina[]</definedName>
    <definedName name="_xlcn.WorksheetConnection_Reto_Excel_Prework_Data.xlsxTabla_Sala1" hidden="1">Tabla_Sala[]</definedName>
    <definedName name="NativeTimeline_Fecha_de_Factura">#N/A</definedName>
    <definedName name="SegmentaciónDeDatos_Mesero_Asignado">#N/A</definedName>
    <definedName name="SegmentaciónDeDatos_Método_de_Pago">#N/A</definedName>
    <definedName name="SegmentaciónDeDatos_País_de_Origen">#N/A</definedName>
    <definedName name="SegmentaciónDeDatos_Tipo_de_Servicio">#N/A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a_Sala" name="Tabla_Sala" connection="WorksheetConnection_Reto_Excel_Prework_Data.xlsx!Tabla_Sala"/>
          <x15:modelTable id="Tabla_cocina" name="Tabla_cocina" connection="WorksheetConnection_Reto_Excel_Prework_Data.xlsx!Tabla_cocina"/>
        </x15:modelTables>
        <x15:modelRelationships>
          <x15:modelRelationship fromTable="Tabla_cocina" fromColumn="Numero de Orden" toTable="Tabla_Sala" toColumn="Número de Orde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89" i="8" l="1"/>
  <c r="D289" i="8"/>
  <c r="E289" i="8"/>
  <c r="F289" i="8"/>
  <c r="G289" i="8"/>
  <c r="H289" i="8"/>
  <c r="I289" i="8"/>
  <c r="J289" i="8"/>
  <c r="K289" i="8"/>
  <c r="L289" i="8"/>
  <c r="B289" i="8"/>
  <c r="C288" i="8"/>
  <c r="D288" i="8"/>
  <c r="E288" i="8"/>
  <c r="F288" i="8"/>
  <c r="G288" i="8"/>
  <c r="H288" i="8"/>
  <c r="I288" i="8"/>
  <c r="J288" i="8"/>
  <c r="K288" i="8"/>
  <c r="L288" i="8"/>
  <c r="B288" i="8"/>
  <c r="B284" i="8"/>
  <c r="C285" i="8"/>
  <c r="D285" i="8"/>
  <c r="E285" i="8"/>
  <c r="F285" i="8"/>
  <c r="G285" i="8"/>
  <c r="H285" i="8"/>
  <c r="I285" i="8"/>
  <c r="J285" i="8"/>
  <c r="K285" i="8"/>
  <c r="L285" i="8"/>
  <c r="B285" i="8"/>
  <c r="C284" i="8"/>
  <c r="D284" i="8"/>
  <c r="E284" i="8"/>
  <c r="F284" i="8"/>
  <c r="G284" i="8"/>
  <c r="H284" i="8"/>
  <c r="I284" i="8"/>
  <c r="J284" i="8"/>
  <c r="K284" i="8"/>
  <c r="L284" i="8"/>
  <c r="F8" i="8"/>
  <c r="N15" i="8"/>
  <c r="D15" i="8"/>
  <c r="O4" i="2"/>
  <c r="I3" i="3" s="1"/>
  <c r="O3" i="2"/>
  <c r="O5" i="2"/>
  <c r="O6" i="2"/>
  <c r="O7" i="2"/>
  <c r="O9" i="2"/>
  <c r="O8" i="2"/>
  <c r="O10" i="2"/>
  <c r="O11" i="2"/>
  <c r="O12" i="2"/>
  <c r="O14" i="2"/>
  <c r="O13" i="2"/>
  <c r="O15" i="2"/>
  <c r="I8" i="3" s="1"/>
  <c r="O17" i="2"/>
  <c r="O16" i="2"/>
  <c r="O20" i="2"/>
  <c r="O19" i="2"/>
  <c r="O18" i="2"/>
  <c r="O22" i="2"/>
  <c r="O23" i="2"/>
  <c r="O24" i="2"/>
  <c r="O21" i="2"/>
  <c r="O26" i="2"/>
  <c r="O25" i="2"/>
  <c r="O28" i="2"/>
  <c r="I13" i="3" s="1"/>
  <c r="O27" i="2"/>
  <c r="O32" i="2"/>
  <c r="O30" i="2"/>
  <c r="O31" i="2"/>
  <c r="O29" i="2"/>
  <c r="O33" i="2"/>
  <c r="I15" i="3" s="1"/>
  <c r="O37" i="2"/>
  <c r="O34" i="2"/>
  <c r="O36" i="2"/>
  <c r="O35" i="2"/>
  <c r="O39" i="2"/>
  <c r="O40" i="2"/>
  <c r="O38" i="2"/>
  <c r="O41" i="2"/>
  <c r="I18" i="3" s="1"/>
  <c r="O42" i="2"/>
  <c r="O44" i="2"/>
  <c r="I19" i="3" s="1"/>
  <c r="O43" i="2"/>
  <c r="O47" i="2"/>
  <c r="O45" i="2"/>
  <c r="O48" i="2"/>
  <c r="O46" i="2"/>
  <c r="O49" i="2"/>
  <c r="I21" i="3" s="1"/>
  <c r="O50" i="2"/>
  <c r="O51" i="2"/>
  <c r="O52" i="2"/>
  <c r="O53" i="2"/>
  <c r="O56" i="2"/>
  <c r="O54" i="2"/>
  <c r="O55" i="2"/>
  <c r="O60" i="2"/>
  <c r="O58" i="2"/>
  <c r="O59" i="2"/>
  <c r="O57" i="2"/>
  <c r="O62" i="2"/>
  <c r="O61" i="2"/>
  <c r="O65" i="2"/>
  <c r="O64" i="2"/>
  <c r="O66" i="2"/>
  <c r="O63" i="2"/>
  <c r="O67" i="2"/>
  <c r="I27" i="3" s="1"/>
  <c r="O70" i="2"/>
  <c r="O69" i="2"/>
  <c r="O68" i="2"/>
  <c r="O71" i="2"/>
  <c r="O72" i="2"/>
  <c r="O74" i="2"/>
  <c r="I30" i="3" s="1"/>
  <c r="O73" i="2"/>
  <c r="O76" i="2"/>
  <c r="O77" i="2"/>
  <c r="O75" i="2"/>
  <c r="O78" i="2"/>
  <c r="O79" i="2"/>
  <c r="O80" i="2"/>
  <c r="O81" i="2"/>
  <c r="I33" i="3" s="1"/>
  <c r="O83" i="2"/>
  <c r="O82" i="2"/>
  <c r="O84" i="2"/>
  <c r="O85" i="2"/>
  <c r="O86" i="2"/>
  <c r="O88" i="2"/>
  <c r="O87" i="2"/>
  <c r="O89" i="2"/>
  <c r="O90" i="2"/>
  <c r="O91" i="2"/>
  <c r="I36" i="3" s="1"/>
  <c r="O94" i="2"/>
  <c r="O95" i="2"/>
  <c r="O92" i="2"/>
  <c r="O93" i="2"/>
  <c r="O96" i="2"/>
  <c r="I38" i="3" s="1"/>
  <c r="O97" i="2"/>
  <c r="I39" i="3" s="1"/>
  <c r="O100" i="2"/>
  <c r="O99" i="2"/>
  <c r="I40" i="3" s="1"/>
  <c r="O98" i="2"/>
  <c r="O101" i="2"/>
  <c r="I41" i="3" s="1"/>
  <c r="O103" i="2"/>
  <c r="O102" i="2"/>
  <c r="O104" i="2"/>
  <c r="O105" i="2"/>
  <c r="O107" i="2"/>
  <c r="O106" i="2"/>
  <c r="O109" i="2"/>
  <c r="O108" i="2"/>
  <c r="O111" i="2"/>
  <c r="O110" i="2"/>
  <c r="O113" i="2"/>
  <c r="O112" i="2"/>
  <c r="O114" i="2"/>
  <c r="O115" i="2"/>
  <c r="O116" i="2"/>
  <c r="O117" i="2"/>
  <c r="I47" i="3" s="1"/>
  <c r="O119" i="2"/>
  <c r="O118" i="2"/>
  <c r="O120" i="2"/>
  <c r="O121" i="2"/>
  <c r="O122" i="2"/>
  <c r="O123" i="2"/>
  <c r="O125" i="2"/>
  <c r="O126" i="2"/>
  <c r="O124" i="2"/>
  <c r="O128" i="2"/>
  <c r="O127" i="2"/>
  <c r="O129" i="2"/>
  <c r="I51" i="3" s="1"/>
  <c r="O130" i="2"/>
  <c r="O131" i="2"/>
  <c r="I52" i="3" s="1"/>
  <c r="O133" i="2"/>
  <c r="O132" i="2"/>
  <c r="O134" i="2"/>
  <c r="O135" i="2"/>
  <c r="O137" i="2"/>
  <c r="O138" i="2"/>
  <c r="O136" i="2"/>
  <c r="O141" i="2"/>
  <c r="O140" i="2"/>
  <c r="O139" i="2"/>
  <c r="O142" i="2"/>
  <c r="O144" i="2"/>
  <c r="O145" i="2"/>
  <c r="O143" i="2"/>
  <c r="O147" i="2"/>
  <c r="O149" i="2"/>
  <c r="O146" i="2"/>
  <c r="O148" i="2"/>
  <c r="O150" i="2"/>
  <c r="O151" i="2"/>
  <c r="O154" i="2"/>
  <c r="O152" i="2"/>
  <c r="O155" i="2"/>
  <c r="O153" i="2"/>
  <c r="O156" i="2"/>
  <c r="O157" i="2"/>
  <c r="O160" i="2"/>
  <c r="O159" i="2"/>
  <c r="O161" i="2"/>
  <c r="O158" i="2"/>
  <c r="O163" i="2"/>
  <c r="O162" i="2"/>
  <c r="O164" i="2"/>
  <c r="O167" i="2"/>
  <c r="O165" i="2"/>
  <c r="O166" i="2"/>
  <c r="O169" i="2"/>
  <c r="O170" i="2"/>
  <c r="I64" i="3" s="1"/>
  <c r="O168" i="2"/>
  <c r="O172" i="2"/>
  <c r="I65" i="3" s="1"/>
  <c r="O171" i="2"/>
  <c r="O175" i="2"/>
  <c r="O173" i="2"/>
  <c r="O174" i="2"/>
  <c r="O178" i="2"/>
  <c r="O177" i="2"/>
  <c r="O179" i="2"/>
  <c r="O176" i="2"/>
  <c r="O181" i="2"/>
  <c r="O180" i="2"/>
  <c r="O182" i="2"/>
  <c r="O183" i="2"/>
  <c r="O184" i="2"/>
  <c r="O186" i="2"/>
  <c r="I69" i="3" s="1"/>
  <c r="O185" i="2"/>
  <c r="O190" i="2"/>
  <c r="O188" i="2"/>
  <c r="O187" i="2"/>
  <c r="O189" i="2"/>
  <c r="O193" i="2"/>
  <c r="O192" i="2"/>
  <c r="O191" i="2"/>
  <c r="O195" i="2"/>
  <c r="O194" i="2"/>
  <c r="I72" i="3" s="1"/>
  <c r="O196" i="2"/>
  <c r="O197" i="2"/>
  <c r="O198" i="2"/>
  <c r="O199" i="2"/>
  <c r="O200" i="2"/>
  <c r="I75" i="3" s="1"/>
  <c r="O203" i="2"/>
  <c r="O201" i="2"/>
  <c r="O202" i="2"/>
  <c r="O204" i="2"/>
  <c r="O205" i="2"/>
  <c r="I77" i="3" s="1"/>
  <c r="O206" i="2"/>
  <c r="O209" i="2"/>
  <c r="O208" i="2"/>
  <c r="O207" i="2"/>
  <c r="O212" i="2"/>
  <c r="O211" i="2"/>
  <c r="O210" i="2"/>
  <c r="O213" i="2"/>
  <c r="I80" i="3" s="1"/>
  <c r="O215" i="2"/>
  <c r="O214" i="2"/>
  <c r="O217" i="2"/>
  <c r="O216" i="2"/>
  <c r="O220" i="2"/>
  <c r="O218" i="2"/>
  <c r="O219" i="2"/>
  <c r="O221" i="2"/>
  <c r="I83" i="3" s="1"/>
  <c r="O223" i="2"/>
  <c r="O222" i="2"/>
  <c r="O225" i="2"/>
  <c r="O226" i="2"/>
  <c r="O224" i="2"/>
  <c r="O227" i="2"/>
  <c r="I86" i="3" s="1"/>
  <c r="O230" i="2"/>
  <c r="O228" i="2"/>
  <c r="O231" i="2"/>
  <c r="O229" i="2"/>
  <c r="O232" i="2"/>
  <c r="I88" i="3" s="1"/>
  <c r="O235" i="2"/>
  <c r="O233" i="2"/>
  <c r="O234" i="2"/>
  <c r="O236" i="2"/>
  <c r="O238" i="2"/>
  <c r="O237" i="2"/>
  <c r="O240" i="2"/>
  <c r="O239" i="2"/>
  <c r="O241" i="2"/>
  <c r="O242" i="2"/>
  <c r="I92" i="3" s="1"/>
  <c r="O243" i="2"/>
  <c r="O246" i="2"/>
  <c r="O245" i="2"/>
  <c r="O244" i="2"/>
  <c r="O247" i="2"/>
  <c r="O248" i="2"/>
  <c r="O249" i="2"/>
  <c r="I95" i="3" s="1"/>
  <c r="O252" i="2"/>
  <c r="O251" i="2"/>
  <c r="O250" i="2"/>
  <c r="O254" i="2"/>
  <c r="I97" i="3" s="1"/>
  <c r="O253" i="2"/>
  <c r="O255" i="2"/>
  <c r="O257" i="2"/>
  <c r="O256" i="2"/>
  <c r="O259" i="2"/>
  <c r="O260" i="2"/>
  <c r="O258" i="2"/>
  <c r="O262" i="2"/>
  <c r="O261" i="2"/>
  <c r="O263" i="2"/>
  <c r="O265" i="2"/>
  <c r="O264" i="2"/>
  <c r="O267" i="2"/>
  <c r="O266" i="2"/>
  <c r="O269" i="2"/>
  <c r="O270" i="2"/>
  <c r="O268" i="2"/>
  <c r="O272" i="2"/>
  <c r="O273" i="2"/>
  <c r="O274" i="2"/>
  <c r="O271" i="2"/>
  <c r="O276" i="2"/>
  <c r="I104" i="3" s="1"/>
  <c r="O275" i="2"/>
  <c r="O278" i="2"/>
  <c r="O277" i="2"/>
  <c r="O279" i="2"/>
  <c r="O281" i="2"/>
  <c r="O280" i="2"/>
  <c r="O283" i="2"/>
  <c r="O282" i="2"/>
  <c r="O284" i="2"/>
  <c r="I108" i="3" s="1"/>
  <c r="O286" i="2"/>
  <c r="O287" i="2"/>
  <c r="O285" i="2"/>
  <c r="O288" i="2"/>
  <c r="O291" i="2"/>
  <c r="O290" i="2"/>
  <c r="O289" i="2"/>
  <c r="O292" i="2"/>
  <c r="O293" i="2"/>
  <c r="O294" i="2"/>
  <c r="O295" i="2"/>
  <c r="O297" i="2"/>
  <c r="O296" i="2"/>
  <c r="O298" i="2"/>
  <c r="O301" i="2"/>
  <c r="O300" i="2"/>
  <c r="O299" i="2"/>
  <c r="O302" i="2"/>
  <c r="I114" i="3" s="1"/>
  <c r="O303" i="2"/>
  <c r="I115" i="3" s="1"/>
  <c r="O304" i="2"/>
  <c r="O305" i="2"/>
  <c r="O307" i="2"/>
  <c r="O306" i="2"/>
  <c r="O310" i="2"/>
  <c r="O309" i="2"/>
  <c r="O308" i="2"/>
  <c r="O314" i="2"/>
  <c r="O312" i="2"/>
  <c r="O311" i="2"/>
  <c r="O313" i="2"/>
  <c r="O315" i="2"/>
  <c r="I119" i="3" s="1"/>
  <c r="O319" i="2"/>
  <c r="O318" i="2"/>
  <c r="O317" i="2"/>
  <c r="O316" i="2"/>
  <c r="O321" i="2"/>
  <c r="O320" i="2"/>
  <c r="O322" i="2"/>
  <c r="O323" i="2"/>
  <c r="O324" i="2"/>
  <c r="O325" i="2"/>
  <c r="I129" i="3" s="1"/>
  <c r="O326" i="2"/>
  <c r="I212" i="3" s="1"/>
  <c r="O327" i="2"/>
  <c r="I147" i="3" s="1"/>
  <c r="O331" i="2"/>
  <c r="O330" i="2"/>
  <c r="O328" i="2"/>
  <c r="O329" i="2"/>
  <c r="O333" i="2"/>
  <c r="O332" i="2"/>
  <c r="O334" i="2"/>
  <c r="O337" i="2"/>
  <c r="O335" i="2"/>
  <c r="O338" i="2"/>
  <c r="O336" i="2"/>
  <c r="O339" i="2"/>
  <c r="I237" i="3" s="1"/>
  <c r="O341" i="2"/>
  <c r="O343" i="2"/>
  <c r="O342" i="2"/>
  <c r="O340" i="2"/>
  <c r="O346" i="2"/>
  <c r="O345" i="2"/>
  <c r="O344" i="2"/>
  <c r="O347" i="2"/>
  <c r="I252" i="3" s="1"/>
  <c r="O348" i="2"/>
  <c r="O350" i="2"/>
  <c r="O349" i="2"/>
  <c r="O353" i="2"/>
  <c r="O351" i="2"/>
  <c r="O354" i="2"/>
  <c r="O352" i="2"/>
  <c r="O356" i="2"/>
  <c r="O355" i="2"/>
  <c r="O357" i="2"/>
  <c r="O358" i="2"/>
  <c r="O360" i="2"/>
  <c r="O359" i="2"/>
  <c r="O362" i="2"/>
  <c r="O361" i="2"/>
  <c r="O363" i="2"/>
  <c r="O364" i="2"/>
  <c r="I198" i="3" s="1"/>
  <c r="O365" i="2"/>
  <c r="I214" i="3" s="1"/>
  <c r="O366" i="2"/>
  <c r="O369" i="2"/>
  <c r="O368" i="2"/>
  <c r="O367" i="2"/>
  <c r="O370" i="2"/>
  <c r="I240" i="3" s="1"/>
  <c r="O372" i="2"/>
  <c r="O371" i="2"/>
  <c r="O373" i="2"/>
  <c r="O374" i="2"/>
  <c r="I191" i="3" s="1"/>
  <c r="O376" i="2"/>
  <c r="O377" i="2"/>
  <c r="O375" i="2"/>
  <c r="O378" i="2"/>
  <c r="I249" i="3" s="1"/>
  <c r="O379" i="2"/>
  <c r="O382" i="2"/>
  <c r="O381" i="2"/>
  <c r="O380" i="2"/>
  <c r="O384" i="2"/>
  <c r="O383" i="2"/>
  <c r="O385" i="2"/>
  <c r="I203" i="3" s="1"/>
  <c r="O386" i="2"/>
  <c r="O387" i="2"/>
  <c r="O389" i="2"/>
  <c r="O388" i="2"/>
  <c r="O391" i="2"/>
  <c r="O390" i="2"/>
  <c r="O392" i="2"/>
  <c r="O393" i="2"/>
  <c r="O395" i="2"/>
  <c r="O394" i="2"/>
  <c r="O397" i="2"/>
  <c r="O396" i="2"/>
  <c r="O398" i="2"/>
  <c r="O399" i="2"/>
  <c r="O400" i="2"/>
  <c r="O401" i="2"/>
  <c r="I219" i="3" s="1"/>
  <c r="O403" i="2"/>
  <c r="O404" i="2"/>
  <c r="O402" i="2"/>
  <c r="O405" i="2"/>
  <c r="O406" i="2"/>
  <c r="O408" i="2"/>
  <c r="O407" i="2"/>
  <c r="O409" i="2"/>
  <c r="O410" i="2"/>
  <c r="I241" i="3" s="1"/>
  <c r="O414" i="2"/>
  <c r="O413" i="2"/>
  <c r="O412" i="2"/>
  <c r="O411" i="2"/>
  <c r="O418" i="2"/>
  <c r="O417" i="2"/>
  <c r="O415" i="2"/>
  <c r="O416" i="2"/>
  <c r="O421" i="2"/>
  <c r="O420" i="2"/>
  <c r="O422" i="2"/>
  <c r="O419" i="2"/>
  <c r="O423" i="2"/>
  <c r="O424" i="2"/>
  <c r="O425" i="2"/>
  <c r="I234" i="3" s="1"/>
  <c r="O426" i="2"/>
  <c r="I228" i="3" s="1"/>
  <c r="O428" i="2"/>
  <c r="O429" i="2"/>
  <c r="O427" i="2"/>
  <c r="O430" i="2"/>
  <c r="O434" i="2"/>
  <c r="O431" i="2"/>
  <c r="O432" i="2"/>
  <c r="O433" i="2"/>
  <c r="O435" i="2"/>
  <c r="I180" i="3" s="1"/>
  <c r="O436" i="2"/>
  <c r="O437" i="2"/>
  <c r="I217" i="3" s="1"/>
  <c r="O440" i="2"/>
  <c r="O438" i="2"/>
  <c r="O439" i="2"/>
  <c r="O441" i="2"/>
  <c r="I189" i="3" s="1"/>
  <c r="O444" i="2"/>
  <c r="O442" i="2"/>
  <c r="O443" i="2"/>
  <c r="O448" i="2"/>
  <c r="O447" i="2"/>
  <c r="O445" i="2"/>
  <c r="O446" i="2"/>
  <c r="O450" i="2"/>
  <c r="O449" i="2"/>
  <c r="O451" i="2"/>
  <c r="I156" i="3" s="1"/>
  <c r="O453" i="2"/>
  <c r="O452" i="2"/>
  <c r="O454" i="2"/>
  <c r="I265" i="3" s="1"/>
  <c r="O455" i="2"/>
  <c r="O456" i="2"/>
  <c r="O457" i="2"/>
  <c r="I177" i="3" s="1"/>
  <c r="O459" i="2"/>
  <c r="O458" i="2"/>
  <c r="O460" i="2"/>
  <c r="O461" i="2"/>
  <c r="O464" i="2"/>
  <c r="O462" i="2"/>
  <c r="O465" i="2"/>
  <c r="O463" i="2"/>
  <c r="O466" i="2"/>
  <c r="I235" i="3" s="1"/>
  <c r="O468" i="2"/>
  <c r="O467" i="2"/>
  <c r="O470" i="2"/>
  <c r="O469" i="2"/>
  <c r="O471" i="2"/>
  <c r="I165" i="3" s="1"/>
  <c r="O472" i="2"/>
  <c r="I123" i="3" s="1"/>
  <c r="O474" i="2"/>
  <c r="O475" i="2"/>
  <c r="O476" i="2"/>
  <c r="O473" i="2"/>
  <c r="O477" i="2"/>
  <c r="O478" i="2"/>
  <c r="O479" i="2"/>
  <c r="O481" i="2"/>
  <c r="O480" i="2"/>
  <c r="O484" i="2"/>
  <c r="O482" i="2"/>
  <c r="O483" i="2"/>
  <c r="O485" i="2"/>
  <c r="O488" i="2"/>
  <c r="O486" i="2"/>
  <c r="O487" i="2"/>
  <c r="O489" i="2"/>
  <c r="O490" i="2"/>
  <c r="O491" i="2"/>
  <c r="O492" i="2"/>
  <c r="O493" i="2"/>
  <c r="O497" i="2"/>
  <c r="O494" i="2"/>
  <c r="O495" i="2"/>
  <c r="O496" i="2"/>
  <c r="O499" i="2"/>
  <c r="O498" i="2"/>
  <c r="O500" i="2"/>
  <c r="I170" i="3" s="1"/>
  <c r="O503" i="2"/>
  <c r="O501" i="2"/>
  <c r="O502" i="2"/>
  <c r="O504" i="2"/>
  <c r="O505" i="2"/>
  <c r="O506" i="2"/>
  <c r="O507" i="2"/>
  <c r="I150" i="3" s="1"/>
  <c r="O511" i="2"/>
  <c r="O510" i="2"/>
  <c r="O508" i="2"/>
  <c r="O509" i="2"/>
  <c r="O512" i="2"/>
  <c r="O513" i="2"/>
  <c r="O514" i="2"/>
  <c r="I248" i="3" s="1"/>
  <c r="O516" i="2"/>
  <c r="O515" i="2"/>
  <c r="O518" i="2"/>
  <c r="O517" i="2"/>
  <c r="O520" i="2"/>
  <c r="O519" i="2"/>
  <c r="O521" i="2"/>
  <c r="I257" i="3" s="1"/>
  <c r="O523" i="2"/>
  <c r="O522" i="2"/>
  <c r="O525" i="2"/>
  <c r="O524" i="2"/>
  <c r="O526" i="2"/>
  <c r="O527" i="2"/>
  <c r="O528" i="2"/>
  <c r="I258" i="3" s="1"/>
  <c r="O529" i="2"/>
  <c r="O530" i="2"/>
  <c r="O531" i="2"/>
  <c r="I139" i="3" s="1"/>
  <c r="O534" i="2"/>
  <c r="O532" i="2"/>
  <c r="O533" i="2"/>
  <c r="O536" i="2"/>
  <c r="O535" i="2"/>
  <c r="O537" i="2"/>
  <c r="O541" i="2"/>
  <c r="O538" i="2"/>
  <c r="O540" i="2"/>
  <c r="O539" i="2"/>
  <c r="O545" i="2"/>
  <c r="O543" i="2"/>
  <c r="O544" i="2"/>
  <c r="O542" i="2"/>
  <c r="O547" i="2"/>
  <c r="O549" i="2"/>
  <c r="O546" i="2"/>
  <c r="O548" i="2"/>
  <c r="O550" i="2"/>
  <c r="O552" i="2"/>
  <c r="O553" i="2"/>
  <c r="O551" i="2"/>
  <c r="O555" i="2"/>
  <c r="O554" i="2"/>
  <c r="O557" i="2"/>
  <c r="O556" i="2"/>
  <c r="O558" i="2"/>
  <c r="O559" i="2"/>
  <c r="O560" i="2"/>
  <c r="O562" i="2"/>
  <c r="O563" i="2"/>
  <c r="O561" i="2"/>
  <c r="O564" i="2"/>
  <c r="I230" i="3" s="1"/>
  <c r="O567" i="2"/>
  <c r="O565" i="2"/>
  <c r="O566" i="2"/>
  <c r="O569" i="2"/>
  <c r="O568" i="2"/>
  <c r="O570" i="2"/>
  <c r="I223" i="3" s="1"/>
  <c r="O572" i="2"/>
  <c r="O571" i="2"/>
  <c r="O573" i="2"/>
  <c r="O575" i="2"/>
  <c r="O574" i="2"/>
  <c r="O576" i="2"/>
  <c r="I218" i="3" s="1"/>
  <c r="O577" i="2"/>
  <c r="I187" i="3" s="1"/>
  <c r="O578" i="2"/>
  <c r="O579" i="2"/>
  <c r="O583" i="2"/>
  <c r="O582" i="2"/>
  <c r="O581" i="2"/>
  <c r="O580" i="2"/>
  <c r="O587" i="2"/>
  <c r="O585" i="2"/>
  <c r="O586" i="2"/>
  <c r="O584" i="2"/>
  <c r="O588" i="2"/>
  <c r="I204" i="3" s="1"/>
  <c r="O592" i="2"/>
  <c r="O590" i="2"/>
  <c r="O589" i="2"/>
  <c r="O591" i="2"/>
  <c r="O593" i="2"/>
  <c r="O595" i="2"/>
  <c r="O594" i="2"/>
  <c r="O599" i="2"/>
  <c r="O596" i="2"/>
  <c r="O598" i="2"/>
  <c r="O597" i="2"/>
  <c r="O603" i="2"/>
  <c r="O601" i="2"/>
  <c r="O600" i="2"/>
  <c r="O602" i="2"/>
  <c r="O604" i="2"/>
  <c r="I232" i="3" s="1"/>
  <c r="O606" i="2"/>
  <c r="O607" i="2"/>
  <c r="O605" i="2"/>
  <c r="O608" i="2"/>
  <c r="I255" i="3" s="1"/>
  <c r="O610" i="2"/>
  <c r="O612" i="2"/>
  <c r="O609" i="2"/>
  <c r="O611" i="2"/>
  <c r="O614" i="2"/>
  <c r="O613" i="2"/>
  <c r="O615" i="2"/>
  <c r="I182" i="3" s="1"/>
  <c r="O616" i="2"/>
  <c r="O617" i="2"/>
  <c r="O619" i="2"/>
  <c r="O620" i="2"/>
  <c r="O621" i="2"/>
  <c r="O618" i="2"/>
  <c r="O622" i="2"/>
  <c r="I267" i="3" s="1"/>
  <c r="O624" i="2"/>
  <c r="O625" i="2"/>
  <c r="O623" i="2"/>
  <c r="O626" i="2"/>
  <c r="I238" i="3" s="1"/>
  <c r="O627" i="2"/>
  <c r="O628" i="2"/>
  <c r="O632" i="2"/>
  <c r="O631" i="2"/>
  <c r="O629" i="2"/>
  <c r="O630" i="2"/>
  <c r="O635" i="2"/>
  <c r="O636" i="2"/>
  <c r="O633" i="2"/>
  <c r="O634" i="2"/>
  <c r="O637" i="2"/>
  <c r="I175" i="3" s="1"/>
  <c r="O638" i="2"/>
  <c r="O639" i="2"/>
  <c r="O640" i="2"/>
  <c r="O641" i="2"/>
  <c r="O642" i="2"/>
  <c r="O643" i="2"/>
  <c r="O644" i="2"/>
  <c r="I153" i="3" s="1"/>
  <c r="O645" i="2"/>
  <c r="O647" i="2"/>
  <c r="O646" i="2"/>
  <c r="O648" i="2"/>
  <c r="O650" i="2"/>
  <c r="O649" i="2"/>
  <c r="O652" i="2"/>
  <c r="O653" i="2"/>
  <c r="O651" i="2"/>
  <c r="O655" i="2"/>
  <c r="O657" i="2"/>
  <c r="O654" i="2"/>
  <c r="O656" i="2"/>
  <c r="O658" i="2"/>
  <c r="I179" i="3" s="1"/>
  <c r="O659" i="2"/>
  <c r="I254" i="3" s="1"/>
  <c r="O660" i="2"/>
  <c r="I186" i="3" s="1"/>
  <c r="O663" i="2"/>
  <c r="O664" i="2"/>
  <c r="O662" i="2"/>
  <c r="O661" i="2"/>
  <c r="O665" i="2"/>
  <c r="I140" i="3" s="1"/>
  <c r="O666" i="2"/>
  <c r="I213" i="3" s="1"/>
  <c r="O667" i="2"/>
  <c r="O668" i="2"/>
  <c r="O670" i="2"/>
  <c r="O669" i="2"/>
  <c r="O672" i="2"/>
  <c r="O671" i="2"/>
  <c r="O673" i="2"/>
  <c r="O674" i="2"/>
  <c r="O675" i="2"/>
  <c r="O676" i="2"/>
  <c r="O677" i="2"/>
  <c r="O678" i="2"/>
  <c r="O682" i="2"/>
  <c r="O679" i="2"/>
  <c r="O681" i="2"/>
  <c r="O680" i="2"/>
  <c r="O684" i="2"/>
  <c r="I250" i="3" s="1"/>
  <c r="O683" i="2"/>
  <c r="O685" i="2"/>
  <c r="O687" i="2"/>
  <c r="O686" i="2"/>
  <c r="O688" i="2"/>
  <c r="O689" i="2"/>
  <c r="O691" i="2"/>
  <c r="O690" i="2"/>
  <c r="O692" i="2"/>
  <c r="O693" i="2"/>
  <c r="I272" i="3" s="1"/>
  <c r="O694" i="2"/>
  <c r="I273" i="3" s="1"/>
  <c r="O696" i="2"/>
  <c r="O695" i="2"/>
  <c r="O697" i="2"/>
  <c r="O699" i="2"/>
  <c r="O698" i="2"/>
  <c r="O700" i="2"/>
  <c r="O701" i="2"/>
  <c r="O702" i="2"/>
  <c r="O703" i="2"/>
  <c r="O704" i="2"/>
  <c r="O706" i="2"/>
  <c r="O705" i="2"/>
  <c r="O707" i="2"/>
  <c r="I279" i="3" s="1"/>
  <c r="O708" i="2"/>
  <c r="O709" i="2"/>
  <c r="O710" i="2"/>
  <c r="O711" i="2"/>
  <c r="O713" i="2"/>
  <c r="O712" i="2"/>
  <c r="O714" i="2"/>
  <c r="O715" i="2"/>
  <c r="O716" i="2"/>
  <c r="I283" i="3" s="1"/>
  <c r="O718" i="2"/>
  <c r="O717" i="2"/>
  <c r="O719" i="2"/>
  <c r="I285" i="3" s="1"/>
  <c r="O722" i="2"/>
  <c r="O721" i="2"/>
  <c r="O723" i="2"/>
  <c r="O720" i="2"/>
  <c r="O724" i="2"/>
  <c r="I287" i="3" s="1"/>
  <c r="O725" i="2"/>
  <c r="I288" i="3" s="1"/>
  <c r="O726" i="2"/>
  <c r="O728" i="2"/>
  <c r="O727" i="2"/>
  <c r="O729" i="2"/>
  <c r="O730" i="2"/>
  <c r="O732" i="2"/>
  <c r="O731" i="2"/>
  <c r="O733" i="2"/>
  <c r="I292" i="3" s="1"/>
  <c r="O735" i="2"/>
  <c r="O737" i="2"/>
  <c r="O734" i="2"/>
  <c r="O736" i="2"/>
  <c r="O738" i="2"/>
  <c r="I294" i="3" s="1"/>
  <c r="O741" i="2"/>
  <c r="O740" i="2"/>
  <c r="O739" i="2"/>
  <c r="O744" i="2"/>
  <c r="O742" i="2"/>
  <c r="O745" i="2"/>
  <c r="O743" i="2"/>
  <c r="O746" i="2"/>
  <c r="O748" i="2"/>
  <c r="O747" i="2"/>
  <c r="O749" i="2"/>
  <c r="O751" i="2"/>
  <c r="O750" i="2"/>
  <c r="O752" i="2"/>
  <c r="O754" i="2"/>
  <c r="O753" i="2"/>
  <c r="O756" i="2"/>
  <c r="O755" i="2"/>
  <c r="O757" i="2"/>
  <c r="O760" i="2"/>
  <c r="O758" i="2"/>
  <c r="O759" i="2"/>
  <c r="O761" i="2"/>
  <c r="O762" i="2"/>
  <c r="O765" i="2"/>
  <c r="O764" i="2"/>
  <c r="O763" i="2"/>
  <c r="O766" i="2"/>
  <c r="O768" i="2"/>
  <c r="O767" i="2"/>
  <c r="O769" i="2"/>
  <c r="O770" i="2"/>
  <c r="I304" i="3" s="1"/>
  <c r="O774" i="2"/>
  <c r="O771" i="2"/>
  <c r="O772" i="2"/>
  <c r="O773" i="2"/>
  <c r="O776" i="2"/>
  <c r="O778" i="2"/>
  <c r="O775" i="2"/>
  <c r="O777" i="2"/>
  <c r="O779" i="2"/>
  <c r="I307" i="3" s="1"/>
  <c r="O780" i="2"/>
  <c r="O781" i="2"/>
  <c r="I308" i="3" s="1"/>
  <c r="O782" i="2"/>
  <c r="I309" i="3" s="1"/>
  <c r="O784" i="2"/>
  <c r="O783" i="2"/>
  <c r="O785" i="2"/>
  <c r="O786" i="2"/>
  <c r="O787" i="2"/>
  <c r="O789" i="2"/>
  <c r="O788" i="2"/>
  <c r="O791" i="2"/>
  <c r="O790" i="2"/>
  <c r="O793" i="2"/>
  <c r="O792" i="2"/>
  <c r="O795" i="2"/>
  <c r="O794" i="2"/>
  <c r="O799" i="2"/>
  <c r="O797" i="2"/>
  <c r="O796" i="2"/>
  <c r="O798" i="2"/>
  <c r="O800" i="2"/>
  <c r="I316" i="3" s="1"/>
  <c r="O803" i="2"/>
  <c r="O802" i="2"/>
  <c r="O801" i="2"/>
  <c r="O804" i="2"/>
  <c r="O808" i="2"/>
  <c r="O807" i="2"/>
  <c r="O806" i="2"/>
  <c r="O805" i="2"/>
  <c r="O811" i="2"/>
  <c r="O809" i="2"/>
  <c r="O810" i="2"/>
  <c r="O812" i="2"/>
  <c r="I320" i="3" s="1"/>
  <c r="O815" i="2"/>
  <c r="O814" i="2"/>
  <c r="O813" i="2"/>
  <c r="O816" i="2"/>
  <c r="O819" i="2"/>
  <c r="O818" i="2"/>
  <c r="O817" i="2"/>
  <c r="O820" i="2"/>
  <c r="O822" i="2"/>
  <c r="O821" i="2"/>
  <c r="O823" i="2"/>
  <c r="O824" i="2"/>
  <c r="O827" i="2"/>
  <c r="O825" i="2"/>
  <c r="O826" i="2"/>
  <c r="O828" i="2"/>
  <c r="O829" i="2"/>
  <c r="O830" i="2"/>
  <c r="O831" i="2"/>
  <c r="O835" i="2"/>
  <c r="O834" i="2"/>
  <c r="O832" i="2"/>
  <c r="O833" i="2"/>
  <c r="O836" i="2"/>
  <c r="O838" i="2"/>
  <c r="O837" i="2"/>
  <c r="O839" i="2"/>
  <c r="O841" i="2"/>
  <c r="O840" i="2"/>
  <c r="O842" i="2"/>
  <c r="I330" i="3" s="1"/>
  <c r="O846" i="2"/>
  <c r="O843" i="2"/>
  <c r="O844" i="2"/>
  <c r="O845" i="2"/>
  <c r="O848" i="2"/>
  <c r="O847" i="2"/>
  <c r="O849" i="2"/>
  <c r="O850" i="2"/>
  <c r="O854" i="2"/>
  <c r="O851" i="2"/>
  <c r="O853" i="2"/>
  <c r="O852" i="2"/>
  <c r="O855" i="2"/>
  <c r="I334" i="3" s="1"/>
  <c r="O856" i="2"/>
  <c r="O857" i="2"/>
  <c r="O861" i="2"/>
  <c r="O860" i="2"/>
  <c r="O859" i="2"/>
  <c r="O858" i="2"/>
  <c r="O862" i="2"/>
  <c r="O863" i="2"/>
  <c r="O865" i="2"/>
  <c r="O866" i="2"/>
  <c r="O864" i="2"/>
  <c r="O868" i="2"/>
  <c r="O867" i="2"/>
  <c r="O869" i="2"/>
  <c r="O871" i="2"/>
  <c r="O870" i="2"/>
  <c r="O872" i="2"/>
  <c r="O873" i="2"/>
  <c r="O874" i="2"/>
  <c r="O875" i="2"/>
  <c r="O876" i="2"/>
  <c r="O878" i="2"/>
  <c r="O879" i="2"/>
  <c r="O877" i="2"/>
  <c r="O881" i="2"/>
  <c r="O880" i="2"/>
  <c r="O882" i="2"/>
  <c r="O883" i="2"/>
  <c r="O884" i="2"/>
  <c r="O886" i="2"/>
  <c r="O885" i="2"/>
  <c r="O887" i="2"/>
  <c r="O888" i="2"/>
  <c r="I347" i="3" s="1"/>
  <c r="O889" i="2"/>
  <c r="I348" i="3" s="1"/>
  <c r="O890" i="2"/>
  <c r="I349" i="3" s="1"/>
  <c r="O891" i="2"/>
  <c r="O892" i="2"/>
  <c r="O894" i="2"/>
  <c r="O895" i="2"/>
  <c r="O893" i="2"/>
  <c r="O896" i="2"/>
  <c r="O897" i="2"/>
  <c r="O899" i="2"/>
  <c r="O898" i="2"/>
  <c r="O900" i="2"/>
  <c r="I354" i="3" s="1"/>
  <c r="O904" i="2"/>
  <c r="O903" i="2"/>
  <c r="O901" i="2"/>
  <c r="O902" i="2"/>
  <c r="O907" i="2"/>
  <c r="O905" i="2"/>
  <c r="O908" i="2"/>
  <c r="O906" i="2"/>
  <c r="O909" i="2"/>
  <c r="I357" i="3" s="1"/>
  <c r="O910" i="2"/>
  <c r="I358" i="3" s="1"/>
  <c r="O912" i="2"/>
  <c r="O914" i="2"/>
  <c r="O911" i="2"/>
  <c r="O913" i="2"/>
  <c r="O915" i="2"/>
  <c r="O917" i="2"/>
  <c r="O916" i="2"/>
  <c r="O921" i="2"/>
  <c r="O919" i="2"/>
  <c r="O918" i="2"/>
  <c r="O920" i="2"/>
  <c r="O925" i="2"/>
  <c r="O923" i="2"/>
  <c r="O924" i="2"/>
  <c r="O922" i="2"/>
  <c r="O926" i="2"/>
  <c r="O927" i="2"/>
  <c r="O929" i="2"/>
  <c r="O928" i="2"/>
  <c r="O930" i="2"/>
  <c r="O933" i="2"/>
  <c r="O934" i="2"/>
  <c r="O931" i="2"/>
  <c r="O932" i="2"/>
  <c r="O936" i="2"/>
  <c r="O938" i="2"/>
  <c r="O937" i="2"/>
  <c r="O935" i="2"/>
  <c r="O939" i="2"/>
  <c r="I367" i="3" s="1"/>
  <c r="O942" i="2"/>
  <c r="O941" i="2"/>
  <c r="O940" i="2"/>
  <c r="O944" i="2"/>
  <c r="O943" i="2"/>
  <c r="O945" i="2"/>
  <c r="O946" i="2"/>
  <c r="O947" i="2"/>
  <c r="O948" i="2"/>
  <c r="O951" i="2"/>
  <c r="O949" i="2"/>
  <c r="O950" i="2"/>
  <c r="O952" i="2"/>
  <c r="I372" i="3" s="1"/>
  <c r="O954" i="2"/>
  <c r="O953" i="2"/>
  <c r="O955" i="2"/>
  <c r="O956" i="2"/>
  <c r="O957" i="2"/>
  <c r="I374" i="3" s="1"/>
  <c r="O960" i="2"/>
  <c r="O958" i="2"/>
  <c r="O959" i="2"/>
  <c r="O961" i="2"/>
  <c r="O962" i="2"/>
  <c r="I376" i="3" s="1"/>
  <c r="O963" i="2"/>
  <c r="I377" i="3" s="1"/>
  <c r="O964" i="2"/>
  <c r="I378" i="3" s="1"/>
  <c r="O965" i="2"/>
  <c r="O966" i="2"/>
  <c r="O967" i="2"/>
  <c r="O968" i="2"/>
  <c r="O969" i="2"/>
  <c r="I381" i="3" s="1"/>
  <c r="O970" i="2"/>
  <c r="O971" i="2"/>
  <c r="O973" i="2"/>
  <c r="O972" i="2"/>
  <c r="O974" i="2"/>
  <c r="I384" i="3" s="1"/>
  <c r="O975" i="2"/>
  <c r="I385" i="3" s="1"/>
  <c r="O978" i="2"/>
  <c r="O977" i="2"/>
  <c r="O976" i="2"/>
  <c r="O979" i="2"/>
  <c r="I387" i="3" s="1"/>
  <c r="O980" i="2"/>
  <c r="I388" i="3" s="1"/>
  <c r="O981" i="2"/>
  <c r="I389" i="3" s="1"/>
  <c r="O984" i="2"/>
  <c r="O982" i="2"/>
  <c r="O985" i="2"/>
  <c r="O983" i="2"/>
  <c r="O986" i="2"/>
  <c r="I391" i="3" s="1"/>
  <c r="O988" i="2"/>
  <c r="O987" i="2"/>
  <c r="O989" i="2"/>
  <c r="O990" i="2"/>
  <c r="I393" i="3" s="1"/>
  <c r="O991" i="2"/>
  <c r="O992" i="2"/>
  <c r="O996" i="2"/>
  <c r="O993" i="2"/>
  <c r="O995" i="2"/>
  <c r="O994" i="2"/>
  <c r="O998" i="2"/>
  <c r="O997" i="2"/>
  <c r="O999" i="2"/>
  <c r="I397" i="3" s="1"/>
  <c r="O1001" i="2"/>
  <c r="O1000" i="2"/>
  <c r="O1003" i="2"/>
  <c r="O1002" i="2"/>
  <c r="O1005" i="2"/>
  <c r="O1004" i="2"/>
  <c r="O1007" i="2"/>
  <c r="O1006" i="2"/>
  <c r="O1008" i="2"/>
  <c r="O1010" i="2"/>
  <c r="O1009" i="2"/>
  <c r="O1011" i="2"/>
  <c r="I403" i="3" s="1"/>
  <c r="O1012" i="2"/>
  <c r="O1014" i="2"/>
  <c r="O1013" i="2"/>
  <c r="O1017" i="2"/>
  <c r="O1018" i="2"/>
  <c r="O1015" i="2"/>
  <c r="O1016" i="2"/>
  <c r="O1020" i="2"/>
  <c r="O1021" i="2"/>
  <c r="O1019" i="2"/>
  <c r="O1023" i="2"/>
  <c r="O1022" i="2"/>
  <c r="O1024" i="2"/>
  <c r="O1027" i="2"/>
  <c r="O1025" i="2"/>
  <c r="O1026" i="2"/>
  <c r="O1029" i="2"/>
  <c r="O1028" i="2"/>
  <c r="O1031" i="2"/>
  <c r="O1032" i="2"/>
  <c r="O1030" i="2"/>
  <c r="O1036" i="2"/>
  <c r="O1033" i="2"/>
  <c r="O1034" i="2"/>
  <c r="O1035" i="2"/>
  <c r="O1038" i="2"/>
  <c r="O1037" i="2"/>
  <c r="O1039" i="2"/>
  <c r="O1041" i="2"/>
  <c r="O1040" i="2"/>
  <c r="O1042" i="2"/>
  <c r="I414" i="3" s="1"/>
  <c r="O1043" i="2"/>
  <c r="I415" i="3" s="1"/>
  <c r="O1044" i="2"/>
  <c r="I416" i="3" s="1"/>
  <c r="O1047" i="2"/>
  <c r="O1046" i="2"/>
  <c r="O1045" i="2"/>
  <c r="O1048" i="2"/>
  <c r="I418" i="3" s="1"/>
  <c r="O1050" i="2"/>
  <c r="O1049" i="2"/>
  <c r="O1052" i="2"/>
  <c r="O1051" i="2"/>
  <c r="O1054" i="2"/>
  <c r="O1053" i="2"/>
  <c r="O1055" i="2"/>
  <c r="O1056" i="2"/>
  <c r="O1057" i="2"/>
  <c r="O1060" i="2"/>
  <c r="O1059" i="2"/>
  <c r="O1058" i="2"/>
  <c r="O1061" i="2"/>
  <c r="O1062" i="2"/>
  <c r="O1064" i="2"/>
  <c r="O1063" i="2"/>
  <c r="O1066" i="2"/>
  <c r="O1065" i="2"/>
  <c r="O1068" i="2"/>
  <c r="O1067" i="2"/>
  <c r="O1069" i="2"/>
  <c r="I427" i="3" s="1"/>
  <c r="O1071" i="2"/>
  <c r="O1072" i="2"/>
  <c r="O1073" i="2"/>
  <c r="O1070" i="2"/>
  <c r="O1075" i="2"/>
  <c r="O1074" i="2"/>
  <c r="O1076" i="2"/>
  <c r="O1077" i="2"/>
  <c r="O1078" i="2"/>
  <c r="O1081" i="2"/>
  <c r="O1080" i="2"/>
  <c r="O1079" i="2"/>
  <c r="O1082" i="2"/>
  <c r="I431" i="3" s="1"/>
  <c r="O1083" i="2"/>
  <c r="I432" i="3" s="1"/>
  <c r="O1084" i="2"/>
  <c r="I433" i="3" s="1"/>
  <c r="O1087" i="2"/>
  <c r="O1086" i="2"/>
  <c r="O1085" i="2"/>
  <c r="O1088" i="2"/>
  <c r="O1089" i="2"/>
  <c r="O1090" i="2"/>
  <c r="O1091" i="2"/>
  <c r="O1093" i="2"/>
  <c r="O1094" i="2"/>
  <c r="O1092" i="2"/>
  <c r="O1095" i="2"/>
  <c r="I438" i="3" s="1"/>
  <c r="O1096" i="2"/>
  <c r="I439" i="3" s="1"/>
  <c r="O1097" i="2"/>
  <c r="I440" i="3" s="1"/>
  <c r="O1098" i="2"/>
  <c r="O1099" i="2"/>
  <c r="O1100" i="2"/>
  <c r="O1101" i="2"/>
  <c r="O1102" i="2"/>
  <c r="O1103" i="2"/>
  <c r="O1105" i="2"/>
  <c r="O1106" i="2"/>
  <c r="O1104" i="2"/>
  <c r="O1110" i="2"/>
  <c r="O1107" i="2"/>
  <c r="O1109" i="2"/>
  <c r="O1108" i="2"/>
  <c r="O1112" i="2"/>
  <c r="O1111" i="2"/>
  <c r="O1113" i="2"/>
  <c r="I447" i="3" s="1"/>
  <c r="O1114" i="2"/>
  <c r="I448" i="3" s="1"/>
  <c r="O1116" i="2"/>
  <c r="O1117" i="2"/>
  <c r="O1115" i="2"/>
  <c r="O1119" i="2"/>
  <c r="O1118" i="2"/>
  <c r="O1120" i="2"/>
  <c r="I451" i="3" s="1"/>
  <c r="O1122" i="2"/>
  <c r="O1121" i="2"/>
  <c r="O1123" i="2"/>
  <c r="O1125" i="2"/>
  <c r="O1124" i="2"/>
  <c r="O1126" i="2"/>
  <c r="O1127" i="2"/>
  <c r="O1128" i="2"/>
  <c r="O1129" i="2"/>
  <c r="O1130" i="2"/>
  <c r="O1132" i="2"/>
  <c r="O1134" i="2"/>
  <c r="O1131" i="2"/>
  <c r="O1133" i="2"/>
  <c r="O1135" i="2"/>
  <c r="I457" i="3" s="1"/>
  <c r="O1136" i="2"/>
  <c r="O1137" i="2"/>
  <c r="O1138" i="2"/>
  <c r="O1139" i="2"/>
  <c r="O1142" i="2"/>
  <c r="O1140" i="2"/>
  <c r="O1141" i="2"/>
  <c r="O1143" i="2"/>
  <c r="O1144" i="2"/>
  <c r="I461" i="3" s="1"/>
  <c r="O1145" i="2"/>
  <c r="O1146" i="2"/>
  <c r="O1147" i="2"/>
  <c r="O1148" i="2"/>
  <c r="O1149" i="2"/>
  <c r="O1150" i="2"/>
  <c r="O1151" i="2"/>
  <c r="I464" i="3" s="1"/>
  <c r="O1152" i="2"/>
  <c r="I465" i="3" s="1"/>
  <c r="O1154" i="2"/>
  <c r="O1153" i="2"/>
  <c r="O1155" i="2"/>
  <c r="O1156" i="2"/>
  <c r="O1157" i="2"/>
  <c r="O1160" i="2"/>
  <c r="O1158" i="2"/>
  <c r="O1159" i="2"/>
  <c r="O1161" i="2"/>
  <c r="O1162" i="2"/>
  <c r="I469" i="3" s="1"/>
  <c r="O1165" i="2"/>
  <c r="O1164" i="2"/>
  <c r="O1163" i="2"/>
  <c r="O1166" i="2"/>
  <c r="O1167" i="2"/>
  <c r="O1168" i="2"/>
  <c r="O1169" i="2"/>
  <c r="O1170" i="2"/>
  <c r="I473" i="3" s="1"/>
  <c r="O1171" i="2"/>
  <c r="O1172" i="2"/>
  <c r="O1174" i="2"/>
  <c r="O1173" i="2"/>
  <c r="O1175" i="2"/>
  <c r="O1177" i="2"/>
  <c r="O1176" i="2"/>
  <c r="O1178" i="2"/>
  <c r="O1180" i="2"/>
  <c r="O1179" i="2"/>
  <c r="O1184" i="2"/>
  <c r="O1182" i="2"/>
  <c r="O1183" i="2"/>
  <c r="O1181" i="2"/>
  <c r="O1185" i="2"/>
  <c r="O1187" i="2"/>
  <c r="O1186" i="2"/>
  <c r="O1188" i="2"/>
  <c r="O1189" i="2"/>
  <c r="O1190" i="2"/>
  <c r="O1192" i="2"/>
  <c r="O1191" i="2"/>
  <c r="O1193" i="2"/>
  <c r="O1194" i="2"/>
  <c r="I482" i="3" s="1"/>
  <c r="O1195" i="2"/>
  <c r="I483" i="3" s="1"/>
  <c r="O1196" i="2"/>
  <c r="I484" i="3" s="1"/>
  <c r="O1197" i="2"/>
  <c r="I485" i="3" s="1"/>
  <c r="O1198" i="2"/>
  <c r="I486" i="3" s="1"/>
  <c r="O1200" i="2"/>
  <c r="O1199" i="2"/>
  <c r="O1201" i="2"/>
  <c r="O1204" i="2"/>
  <c r="O1202" i="2"/>
  <c r="O1203" i="2"/>
  <c r="O1205" i="2"/>
  <c r="O1206" i="2"/>
  <c r="O1207" i="2"/>
  <c r="O1210" i="2"/>
  <c r="O1209" i="2"/>
  <c r="O1208" i="2"/>
  <c r="O1211" i="2"/>
  <c r="O1212" i="2"/>
  <c r="O1215" i="2"/>
  <c r="O1214" i="2"/>
  <c r="O1213" i="2"/>
  <c r="O1217" i="2"/>
  <c r="O1216" i="2"/>
  <c r="O1218" i="2"/>
  <c r="O1220" i="2"/>
  <c r="O1219" i="2"/>
  <c r="O1221" i="2"/>
  <c r="I495" i="3" s="1"/>
  <c r="O1223" i="2"/>
  <c r="O1222" i="2"/>
  <c r="O1224" i="2"/>
  <c r="O1227" i="2"/>
  <c r="O1226" i="2"/>
  <c r="O1225" i="2"/>
  <c r="O1229" i="2"/>
  <c r="O1228" i="2"/>
  <c r="O1231" i="2"/>
  <c r="O1230" i="2"/>
  <c r="O1233" i="2"/>
  <c r="O1232" i="2"/>
  <c r="O1234" i="2"/>
  <c r="I500" i="3" s="1"/>
  <c r="O1236" i="2"/>
  <c r="O1235" i="2"/>
  <c r="O1237" i="2"/>
  <c r="O1238" i="2"/>
  <c r="O1239" i="2"/>
  <c r="O1240" i="2"/>
  <c r="O1242" i="2"/>
  <c r="O1241" i="2"/>
  <c r="I503" i="3" s="1"/>
  <c r="O1244" i="2"/>
  <c r="O1245" i="2"/>
  <c r="O1243" i="2"/>
  <c r="O1246" i="2"/>
  <c r="O1247" i="2"/>
  <c r="O1248" i="2"/>
  <c r="I506" i="3" s="1"/>
  <c r="O1249" i="2"/>
  <c r="O1250" i="2"/>
  <c r="I507" i="3" s="1"/>
  <c r="O1251" i="2"/>
  <c r="I508" i="3" s="1"/>
  <c r="O1253" i="2"/>
  <c r="O1252" i="2"/>
  <c r="O1254" i="2"/>
  <c r="I510" i="3" s="1"/>
  <c r="O1255" i="2"/>
  <c r="I511" i="3" s="1"/>
  <c r="O1256" i="2"/>
  <c r="I512" i="3" s="1"/>
  <c r="O1258" i="2"/>
  <c r="O1257" i="2"/>
  <c r="I513" i="3" s="1"/>
  <c r="O1260" i="2"/>
  <c r="O1259" i="2"/>
  <c r="O1261" i="2"/>
  <c r="I515" i="3" s="1"/>
  <c r="O1263" i="2"/>
  <c r="O1265" i="2"/>
  <c r="O1264" i="2"/>
  <c r="O1262" i="2"/>
  <c r="O1266" i="2"/>
  <c r="I517" i="3" s="1"/>
  <c r="O1269" i="2"/>
  <c r="O1267" i="2"/>
  <c r="O1268" i="2"/>
  <c r="O1270" i="2"/>
  <c r="O1272" i="2"/>
  <c r="O1271" i="2"/>
  <c r="O1273" i="2"/>
  <c r="O1274" i="2"/>
  <c r="I520" i="3" s="1"/>
  <c r="O1276" i="2"/>
  <c r="O1275" i="2"/>
  <c r="O1277" i="2"/>
  <c r="O1281" i="2"/>
  <c r="O1278" i="2"/>
  <c r="O1279" i="2"/>
  <c r="O1280" i="2"/>
  <c r="O1284" i="2"/>
  <c r="O1283" i="2"/>
  <c r="O1282" i="2"/>
  <c r="O1285" i="2"/>
  <c r="I524" i="3" s="1"/>
  <c r="O1286" i="2"/>
  <c r="I525" i="3" s="1"/>
  <c r="O1288" i="2"/>
  <c r="O1287" i="2"/>
  <c r="O1291" i="2"/>
  <c r="O1289" i="2"/>
  <c r="O1290" i="2"/>
  <c r="O1292" i="2"/>
  <c r="I528" i="3" s="1"/>
  <c r="O1293" i="2"/>
  <c r="I529" i="3" s="1"/>
  <c r="O1295" i="2"/>
  <c r="O1294" i="2"/>
  <c r="O1296" i="2"/>
  <c r="O1298" i="2"/>
  <c r="O1297" i="2"/>
  <c r="O1300" i="2"/>
  <c r="O1299" i="2"/>
  <c r="O1303" i="2"/>
  <c r="O1301" i="2"/>
  <c r="O1302" i="2"/>
  <c r="O1306" i="2"/>
  <c r="O1304" i="2"/>
  <c r="O1307" i="2"/>
  <c r="O1305" i="2"/>
  <c r="O1310" i="2"/>
  <c r="O1309" i="2"/>
  <c r="O1308" i="2"/>
  <c r="O1312" i="2"/>
  <c r="O1311" i="2"/>
  <c r="O1315" i="2"/>
  <c r="O1314" i="2"/>
  <c r="O1313" i="2"/>
  <c r="O1316" i="2"/>
  <c r="O1317" i="2"/>
  <c r="O1318" i="2"/>
  <c r="O1319" i="2"/>
  <c r="O1323" i="2"/>
  <c r="O1321" i="2"/>
  <c r="O1322" i="2"/>
  <c r="O1320" i="2"/>
  <c r="O1324" i="2"/>
  <c r="I539" i="3" s="1"/>
  <c r="O1326" i="2"/>
  <c r="O1328" i="2"/>
  <c r="O1325" i="2"/>
  <c r="O1327" i="2"/>
  <c r="O1329" i="2"/>
  <c r="O1331" i="2"/>
  <c r="O1330" i="2"/>
  <c r="O1332" i="2"/>
  <c r="O1334" i="2"/>
  <c r="O1333" i="2"/>
  <c r="O1338" i="2"/>
  <c r="O1335" i="2"/>
  <c r="O1336" i="2"/>
  <c r="O1337" i="2"/>
  <c r="O1339" i="2"/>
  <c r="O1341" i="2"/>
  <c r="O1340" i="2"/>
  <c r="O1343" i="2"/>
  <c r="O1344" i="2"/>
  <c r="O1342" i="2"/>
  <c r="O1345" i="2"/>
  <c r="I546" i="3" s="1"/>
  <c r="O1346" i="2"/>
  <c r="O1347" i="2"/>
  <c r="O1348" i="2"/>
  <c r="O1349" i="2"/>
  <c r="O1352" i="2"/>
  <c r="O1351" i="2"/>
  <c r="O1350" i="2"/>
  <c r="O1353" i="2"/>
  <c r="O1354" i="2"/>
  <c r="O1357" i="2"/>
  <c r="O1355" i="2"/>
  <c r="O1356" i="2"/>
  <c r="O1358" i="2"/>
  <c r="O1359" i="2"/>
  <c r="O1360" i="2"/>
  <c r="O1361" i="2"/>
  <c r="O1363" i="2"/>
  <c r="O1364" i="2"/>
  <c r="O1362" i="2"/>
  <c r="O1365" i="2"/>
  <c r="O1366" i="2"/>
  <c r="O1367" i="2"/>
  <c r="O1368" i="2"/>
  <c r="O1369" i="2"/>
  <c r="O1370" i="2"/>
  <c r="O1371" i="2"/>
  <c r="O1373" i="2"/>
  <c r="O1372" i="2"/>
  <c r="O1374" i="2"/>
  <c r="I557" i="3" s="1"/>
  <c r="O1375" i="2"/>
  <c r="O1376" i="2"/>
  <c r="I558" i="3" s="1"/>
  <c r="O1377" i="2"/>
  <c r="O1379" i="2"/>
  <c r="O1378" i="2"/>
  <c r="O1381" i="2"/>
  <c r="O1382" i="2"/>
  <c r="O1380" i="2"/>
  <c r="O1383" i="2"/>
  <c r="I561" i="3" s="1"/>
  <c r="O1385" i="2"/>
  <c r="O1384" i="2"/>
  <c r="O1387" i="2"/>
  <c r="O1386" i="2"/>
  <c r="O1388" i="2"/>
  <c r="O1390" i="2"/>
  <c r="O1391" i="2"/>
  <c r="O1389" i="2"/>
  <c r="O1392" i="2"/>
  <c r="I565" i="3" s="1"/>
  <c r="O1394" i="2"/>
  <c r="O1393" i="2"/>
  <c r="O1395" i="2"/>
  <c r="O1398" i="2"/>
  <c r="O1399" i="2"/>
  <c r="O1397" i="2"/>
  <c r="O1396" i="2"/>
  <c r="O1400" i="2"/>
  <c r="I568" i="3" s="1"/>
  <c r="O1403" i="2"/>
  <c r="O1402" i="2"/>
  <c r="O1401" i="2"/>
  <c r="O1404" i="2"/>
  <c r="O1406" i="2"/>
  <c r="O1405" i="2"/>
  <c r="O1407" i="2"/>
  <c r="O1408" i="2"/>
  <c r="O1409" i="2"/>
  <c r="O1410" i="2"/>
  <c r="I572" i="3" s="1"/>
  <c r="O1411" i="2"/>
  <c r="I573" i="3" s="1"/>
  <c r="O1412" i="2"/>
  <c r="O1413" i="2"/>
  <c r="O1415" i="2"/>
  <c r="O1414" i="2"/>
  <c r="O1417" i="2"/>
  <c r="O1416" i="2"/>
  <c r="O1419" i="2"/>
  <c r="O1418" i="2"/>
  <c r="O1420" i="2"/>
  <c r="I577" i="3" s="1"/>
  <c r="O1422" i="2"/>
  <c r="O1423" i="2"/>
  <c r="O1421" i="2"/>
  <c r="O1425" i="2"/>
  <c r="I579" i="3" s="1"/>
  <c r="O1424" i="2"/>
  <c r="O1426" i="2"/>
  <c r="I580" i="3" s="1"/>
  <c r="O1427" i="2"/>
  <c r="I581" i="3" s="1"/>
  <c r="O1428" i="2"/>
  <c r="I582" i="3" s="1"/>
  <c r="O1429" i="2"/>
  <c r="O1430" i="2"/>
  <c r="O1431" i="2"/>
  <c r="I584" i="3" s="1"/>
  <c r="O1434" i="2"/>
  <c r="O1435" i="2"/>
  <c r="O1433" i="2"/>
  <c r="O1432" i="2"/>
  <c r="O1438" i="2"/>
  <c r="O1436" i="2"/>
  <c r="O1437" i="2"/>
  <c r="O1440" i="2"/>
  <c r="O1439" i="2"/>
  <c r="O1442" i="2"/>
  <c r="O1441" i="2"/>
  <c r="O1443" i="2"/>
  <c r="O1444" i="2"/>
  <c r="O1445" i="2"/>
  <c r="I589" i="3" s="1"/>
  <c r="O1446" i="2"/>
  <c r="O1447" i="2"/>
  <c r="O1450" i="2"/>
  <c r="O1448" i="2"/>
  <c r="O1451" i="2"/>
  <c r="O1449" i="2"/>
  <c r="O1452" i="2"/>
  <c r="O1453" i="2"/>
  <c r="O1454" i="2"/>
  <c r="I593" i="3" s="1"/>
  <c r="O1456" i="2"/>
  <c r="O1455" i="2"/>
  <c r="O1457" i="2"/>
  <c r="O1460" i="2"/>
  <c r="O1459" i="2"/>
  <c r="O1458" i="2"/>
  <c r="O1461" i="2"/>
  <c r="O1462" i="2"/>
  <c r="O1463" i="2"/>
  <c r="O1465" i="2"/>
  <c r="O1464" i="2"/>
  <c r="O1469" i="2"/>
  <c r="O1468" i="2"/>
  <c r="O1466" i="2"/>
  <c r="O1467" i="2"/>
  <c r="O1471" i="2"/>
  <c r="O1473" i="2"/>
  <c r="O1470" i="2"/>
  <c r="O1472" i="2"/>
  <c r="O1476" i="2"/>
  <c r="O1474" i="2"/>
  <c r="O1475" i="2"/>
  <c r="O1478" i="2"/>
  <c r="O1479" i="2"/>
  <c r="O1477" i="2"/>
  <c r="O1481" i="2"/>
  <c r="I602" i="3" s="1"/>
  <c r="O1480" i="2"/>
  <c r="O1482" i="2"/>
  <c r="O1484" i="2"/>
  <c r="O1485" i="2"/>
  <c r="O1483" i="2"/>
  <c r="O1487" i="2"/>
  <c r="O1489" i="2"/>
  <c r="O1488" i="2"/>
  <c r="O1486" i="2"/>
  <c r="O1490" i="2"/>
  <c r="I605" i="3" s="1"/>
  <c r="O1491" i="2"/>
  <c r="I606" i="3" s="1"/>
  <c r="O1495" i="2"/>
  <c r="O1492" i="2"/>
  <c r="O1493" i="2"/>
  <c r="O1494" i="2"/>
  <c r="O1498" i="2"/>
  <c r="O1496" i="2"/>
  <c r="O1497" i="2"/>
  <c r="I608" i="3" s="1"/>
  <c r="O1499" i="2"/>
  <c r="O1500" i="2"/>
  <c r="O1501" i="2"/>
  <c r="I610" i="3" s="1"/>
  <c r="O1502" i="2"/>
  <c r="I611" i="3" s="1"/>
  <c r="O1503" i="2"/>
  <c r="O1504" i="2"/>
  <c r="I612" i="3" s="1"/>
  <c r="O1506" i="2"/>
  <c r="O1505" i="2"/>
  <c r="I613" i="3" s="1"/>
  <c r="O1509" i="2"/>
  <c r="O1507" i="2"/>
  <c r="O1508" i="2"/>
  <c r="O1510" i="2"/>
  <c r="O1513" i="2"/>
  <c r="O1512" i="2"/>
  <c r="O1514" i="2"/>
  <c r="O1511" i="2"/>
  <c r="O1515" i="2"/>
  <c r="I616" i="3" s="1"/>
  <c r="O1517" i="2"/>
  <c r="O1519" i="2"/>
  <c r="O1518" i="2"/>
  <c r="O1516" i="2"/>
  <c r="O1521" i="2"/>
  <c r="I618" i="3" s="1"/>
  <c r="O1520" i="2"/>
  <c r="O1523" i="2"/>
  <c r="O1522" i="2"/>
  <c r="O1525" i="2"/>
  <c r="O1526" i="2"/>
  <c r="O1527" i="2"/>
  <c r="O1524" i="2"/>
  <c r="O1528" i="2"/>
  <c r="O1529" i="2"/>
  <c r="O1530" i="2"/>
  <c r="I622" i="3" s="1"/>
  <c r="O1531" i="2"/>
  <c r="I623" i="3" s="1"/>
  <c r="O1532" i="2"/>
  <c r="O1533" i="2"/>
  <c r="O1537" i="2"/>
  <c r="O1534" i="2"/>
  <c r="O1536" i="2"/>
  <c r="O1535" i="2"/>
  <c r="O1538" i="2"/>
  <c r="O1539" i="2"/>
  <c r="O1540" i="2"/>
  <c r="O1543" i="2"/>
  <c r="O1541" i="2"/>
  <c r="O1542" i="2"/>
  <c r="O1544" i="2"/>
  <c r="O1546" i="2"/>
  <c r="O1545" i="2"/>
  <c r="O1547" i="2"/>
  <c r="I629" i="3" s="1"/>
  <c r="O1549" i="2"/>
  <c r="O1548" i="2"/>
  <c r="O1550" i="2"/>
  <c r="O1551" i="2"/>
  <c r="O1552" i="2"/>
  <c r="O1554" i="2"/>
  <c r="O1553" i="2"/>
  <c r="O1555" i="2"/>
  <c r="I633" i="3" s="1"/>
  <c r="O1557" i="2"/>
  <c r="O1556" i="2"/>
  <c r="O1558" i="2"/>
  <c r="O1559" i="2"/>
  <c r="O1560" i="2"/>
  <c r="O1561" i="2"/>
  <c r="O1565" i="2"/>
  <c r="O1562" i="2"/>
  <c r="O1564" i="2"/>
  <c r="O1563" i="2"/>
  <c r="O1566" i="2"/>
  <c r="I637" i="3" s="1"/>
  <c r="O1567" i="2"/>
  <c r="O1569" i="2"/>
  <c r="I638" i="3" s="1"/>
  <c r="O1568" i="2"/>
  <c r="O1571" i="2"/>
  <c r="O1570" i="2"/>
  <c r="O1572" i="2"/>
  <c r="O1573" i="2"/>
  <c r="I640" i="3" s="1"/>
  <c r="O1575" i="2"/>
  <c r="O1574" i="2"/>
  <c r="O1576" i="2"/>
  <c r="O1578" i="2"/>
  <c r="O1579" i="2"/>
  <c r="O1577" i="2"/>
  <c r="O1580" i="2"/>
  <c r="O1581" i="2"/>
  <c r="O1582" i="2"/>
  <c r="O1585" i="2"/>
  <c r="O1584" i="2"/>
  <c r="I644" i="3" s="1"/>
  <c r="O1583" i="2"/>
  <c r="O1586" i="2"/>
  <c r="I645" i="3" s="1"/>
  <c r="O1587" i="2"/>
  <c r="I646" i="3" s="1"/>
  <c r="O1588" i="2"/>
  <c r="O1589" i="2"/>
  <c r="O1590" i="2"/>
  <c r="I648" i="3" s="1"/>
  <c r="O1592" i="2"/>
  <c r="O1591" i="2"/>
  <c r="O1593" i="2"/>
  <c r="I650" i="3" s="1"/>
  <c r="O1594" i="2"/>
  <c r="O1595" i="2"/>
  <c r="O1596" i="2"/>
  <c r="O1597" i="2"/>
  <c r="O1601" i="2"/>
  <c r="O1600" i="2"/>
  <c r="O1599" i="2"/>
  <c r="O1598" i="2"/>
  <c r="O1602" i="2"/>
  <c r="O1604" i="2"/>
  <c r="O1603" i="2"/>
  <c r="O1606" i="2"/>
  <c r="O1605" i="2"/>
  <c r="O1609" i="2"/>
  <c r="O1608" i="2"/>
  <c r="O1607" i="2"/>
  <c r="O1610" i="2"/>
  <c r="O1611" i="2"/>
  <c r="O1612" i="2"/>
  <c r="I657" i="3" s="1"/>
  <c r="O1614" i="2"/>
  <c r="O1615" i="2"/>
  <c r="O1616" i="2"/>
  <c r="O1613" i="2"/>
  <c r="O1617" i="2"/>
  <c r="O1619" i="2"/>
  <c r="O1618" i="2"/>
  <c r="O1620" i="2"/>
  <c r="O1621" i="2"/>
  <c r="O1622" i="2"/>
  <c r="I661" i="3" s="1"/>
  <c r="O1625" i="2"/>
  <c r="O1624" i="2"/>
  <c r="O1623" i="2"/>
  <c r="O1629" i="2"/>
  <c r="O1626" i="2"/>
  <c r="O1628" i="2"/>
  <c r="O1627" i="2"/>
  <c r="O1632" i="2"/>
  <c r="O1631" i="2"/>
  <c r="O1630" i="2"/>
  <c r="O1635" i="2"/>
  <c r="O1633" i="2"/>
  <c r="O1634" i="2"/>
  <c r="O1638" i="2"/>
  <c r="O1637" i="2"/>
  <c r="O1636" i="2"/>
  <c r="O1640" i="2"/>
  <c r="O1639" i="2"/>
  <c r="I667" i="3" s="1"/>
  <c r="O1641" i="2"/>
  <c r="I668" i="3" s="1"/>
  <c r="O1642" i="2"/>
  <c r="I669" i="3" s="1"/>
  <c r="O1643" i="2"/>
  <c r="O1645" i="2"/>
  <c r="O1644" i="2"/>
  <c r="O1647" i="2"/>
  <c r="O1648" i="2"/>
  <c r="O1646" i="2"/>
  <c r="O1651" i="2"/>
  <c r="O1650" i="2"/>
  <c r="O1649" i="2"/>
  <c r="O1652" i="2"/>
  <c r="O1654" i="2"/>
  <c r="O1653" i="2"/>
  <c r="O1655" i="2"/>
  <c r="O1656" i="2"/>
  <c r="O1657" i="2"/>
  <c r="O1658" i="2"/>
  <c r="O1659" i="2"/>
  <c r="O1660" i="2"/>
  <c r="O1661" i="2"/>
  <c r="O1664" i="2"/>
  <c r="O1665" i="2"/>
  <c r="O1662" i="2"/>
  <c r="O1663" i="2"/>
  <c r="O1667" i="2"/>
  <c r="O1668" i="2"/>
  <c r="O1666" i="2"/>
  <c r="O1669" i="2"/>
  <c r="O1671" i="2"/>
  <c r="O1670" i="2"/>
  <c r="O1672" i="2"/>
  <c r="O1675" i="2"/>
  <c r="O1673" i="2"/>
  <c r="O1674" i="2"/>
  <c r="O1677" i="2"/>
  <c r="O1679" i="2"/>
  <c r="O1676" i="2"/>
  <c r="O1678" i="2"/>
  <c r="O1683" i="2"/>
  <c r="O1681" i="2"/>
  <c r="O1680" i="2"/>
  <c r="O1682" i="2"/>
  <c r="O1686" i="2"/>
  <c r="O1685" i="2"/>
  <c r="O1684" i="2"/>
  <c r="O1687" i="2"/>
  <c r="O1688" i="2"/>
  <c r="O1689" i="2"/>
  <c r="I684" i="3" s="1"/>
  <c r="O1692" i="2"/>
  <c r="O1693" i="2"/>
  <c r="O1690" i="2"/>
  <c r="O1691" i="2"/>
  <c r="O1694" i="2"/>
  <c r="O1695" i="2"/>
  <c r="O1697" i="2"/>
  <c r="O1696" i="2"/>
  <c r="O1698" i="2"/>
  <c r="I687" i="3" s="1"/>
  <c r="O1699" i="2"/>
  <c r="O1700" i="2"/>
  <c r="O1701" i="2"/>
  <c r="I689" i="3" s="1"/>
  <c r="O1702" i="2"/>
  <c r="I690" i="3" s="1"/>
  <c r="O1704" i="2"/>
  <c r="O1703" i="2"/>
  <c r="O1705" i="2"/>
  <c r="O1706" i="2"/>
  <c r="O1708" i="2"/>
  <c r="O1709" i="2"/>
  <c r="O1707" i="2"/>
  <c r="O1710" i="2"/>
  <c r="I693" i="3" s="1"/>
  <c r="O1711" i="2"/>
  <c r="O1712" i="2"/>
  <c r="O1714" i="2"/>
  <c r="O1713" i="2"/>
  <c r="O1715" i="2"/>
  <c r="O1716" i="2"/>
  <c r="O1719" i="2"/>
  <c r="O1720" i="2"/>
  <c r="O1717" i="2"/>
  <c r="O1718" i="2"/>
  <c r="O1722" i="2"/>
  <c r="O1721" i="2"/>
  <c r="O1723" i="2"/>
  <c r="I698" i="3" s="1"/>
  <c r="O1727" i="2"/>
  <c r="O1724" i="2"/>
  <c r="O1725" i="2"/>
  <c r="O1726" i="2"/>
  <c r="O1728" i="2"/>
  <c r="O1729" i="2"/>
  <c r="O1730" i="2"/>
  <c r="O1731" i="2"/>
  <c r="O1732" i="2"/>
  <c r="I701" i="3" s="1"/>
  <c r="O1733" i="2"/>
  <c r="O1735" i="2"/>
  <c r="O1734" i="2"/>
  <c r="O1736" i="2"/>
  <c r="O1737" i="2"/>
  <c r="O1741" i="2"/>
  <c r="O1740" i="2"/>
  <c r="O1739" i="2"/>
  <c r="O1738" i="2"/>
  <c r="O1742" i="2"/>
  <c r="I705" i="3" s="1"/>
  <c r="O1743" i="2"/>
  <c r="I706" i="3" s="1"/>
  <c r="O1745" i="2"/>
  <c r="O1744" i="2"/>
  <c r="O1746" i="2"/>
  <c r="I708" i="3" s="1"/>
  <c r="O1748" i="2"/>
  <c r="O1750" i="2"/>
  <c r="O1749" i="2"/>
  <c r="O1747" i="2"/>
  <c r="O1751" i="2"/>
  <c r="I710" i="3" s="1"/>
  <c r="O1755" i="2"/>
  <c r="O1752" i="2"/>
  <c r="O1753" i="2"/>
  <c r="O1754" i="2"/>
  <c r="O1757" i="2"/>
  <c r="O1758" i="2"/>
  <c r="O1759" i="2"/>
  <c r="O1756" i="2"/>
  <c r="O1760" i="2"/>
  <c r="O1761" i="2"/>
  <c r="O1762" i="2"/>
  <c r="I714" i="3" s="1"/>
  <c r="O1763" i="2"/>
  <c r="O1765" i="2"/>
  <c r="O1764" i="2"/>
  <c r="O1766" i="2"/>
  <c r="O1767" i="2"/>
  <c r="O1769" i="2"/>
  <c r="O1768" i="2"/>
  <c r="O1770" i="2"/>
  <c r="O1771" i="2"/>
  <c r="O1772" i="2"/>
  <c r="O1773" i="2"/>
  <c r="O1776" i="2"/>
  <c r="O1775" i="2"/>
  <c r="O1774" i="2"/>
  <c r="O1779" i="2"/>
  <c r="O1777" i="2"/>
  <c r="O1778" i="2"/>
  <c r="O1780" i="2"/>
  <c r="I720" i="3" s="1"/>
  <c r="O1781" i="2"/>
  <c r="O1783" i="2"/>
  <c r="O1782" i="2"/>
  <c r="O1784" i="2"/>
  <c r="O1785" i="2"/>
  <c r="O1786" i="2"/>
  <c r="I722" i="3" s="1"/>
  <c r="O1788" i="2"/>
  <c r="O1787" i="2"/>
  <c r="O1790" i="2"/>
  <c r="O1789" i="2"/>
  <c r="O1792" i="2"/>
  <c r="O1791" i="2"/>
  <c r="O1794" i="2"/>
  <c r="O1793" i="2"/>
  <c r="O1795" i="2"/>
  <c r="I726" i="3" s="1"/>
  <c r="O1796" i="2"/>
  <c r="O1797" i="2"/>
  <c r="O1800" i="2"/>
  <c r="O1798" i="2"/>
  <c r="O1799" i="2"/>
  <c r="O1801" i="2"/>
  <c r="I729" i="3" s="1"/>
  <c r="O1804" i="2"/>
  <c r="I730" i="3" s="1"/>
  <c r="O1803" i="2"/>
  <c r="O1802" i="2"/>
  <c r="O1805" i="2"/>
  <c r="O1806" i="2"/>
  <c r="O1807" i="2"/>
  <c r="O1808" i="2"/>
  <c r="O1809" i="2"/>
  <c r="I733" i="3" s="1"/>
  <c r="O1810" i="2"/>
  <c r="O1812" i="2"/>
  <c r="O1811" i="2"/>
  <c r="O1813" i="2"/>
  <c r="O1815" i="2"/>
  <c r="O1814" i="2"/>
  <c r="O1816" i="2"/>
  <c r="O1817" i="2"/>
  <c r="O1818" i="2"/>
  <c r="I736" i="3" s="1"/>
  <c r="O1820" i="2"/>
  <c r="O1819" i="2"/>
  <c r="O1823" i="2"/>
  <c r="O1822" i="2"/>
  <c r="O1821" i="2"/>
  <c r="O1825" i="2"/>
  <c r="O1824" i="2"/>
  <c r="O1827" i="2"/>
  <c r="O1826" i="2"/>
  <c r="O1828" i="2"/>
  <c r="O1829" i="2"/>
  <c r="I741" i="3" s="1"/>
  <c r="O1832" i="2"/>
  <c r="O1831" i="2"/>
  <c r="O1830" i="2"/>
  <c r="O1833" i="2"/>
  <c r="O1837" i="2"/>
  <c r="O1835" i="2"/>
  <c r="O1834" i="2"/>
  <c r="O1836" i="2"/>
  <c r="O1838" i="2"/>
  <c r="O1839" i="2"/>
  <c r="O1840" i="2"/>
  <c r="O1841" i="2"/>
  <c r="O1842" i="2"/>
  <c r="O1844" i="2"/>
  <c r="O1843" i="2"/>
  <c r="O1846" i="2"/>
  <c r="O1845" i="2"/>
  <c r="O1847" i="2"/>
  <c r="O1850" i="2"/>
  <c r="O1849" i="2"/>
  <c r="O1848" i="2"/>
  <c r="O1851" i="2"/>
  <c r="O1852" i="2"/>
  <c r="O1853" i="2"/>
  <c r="I749" i="3" s="1"/>
  <c r="O1854" i="2"/>
  <c r="O1855" i="2"/>
  <c r="O1856" i="2"/>
  <c r="I751" i="3" s="1"/>
  <c r="O1857" i="2"/>
  <c r="O1858" i="2"/>
  <c r="I752" i="3" s="1"/>
  <c r="O1859" i="2"/>
  <c r="O1860" i="2"/>
  <c r="O1861" i="2"/>
  <c r="O1862" i="2"/>
  <c r="I754" i="3" s="1"/>
  <c r="O1864" i="2"/>
  <c r="O1866" i="2"/>
  <c r="O1865" i="2"/>
  <c r="O1863" i="2"/>
  <c r="O1869" i="2"/>
  <c r="O1868" i="2"/>
  <c r="O1867" i="2"/>
  <c r="O1872" i="2"/>
  <c r="O1871" i="2"/>
  <c r="O1873" i="2"/>
  <c r="O1870" i="2"/>
  <c r="O1874" i="2"/>
  <c r="O1875" i="2"/>
  <c r="O1876" i="2"/>
  <c r="I759" i="3" s="1"/>
  <c r="O1877" i="2"/>
  <c r="O1878" i="2"/>
  <c r="O1879" i="2"/>
  <c r="O1881" i="2"/>
  <c r="O1882" i="2"/>
  <c r="O1880" i="2"/>
  <c r="I761" i="3" s="1"/>
  <c r="O1883" i="2"/>
  <c r="I762" i="3" s="1"/>
  <c r="O1885" i="2"/>
  <c r="O1884" i="2"/>
  <c r="O1886" i="2"/>
  <c r="O1888" i="2"/>
  <c r="O1887" i="2"/>
  <c r="I764" i="3" s="1"/>
  <c r="O1889" i="2"/>
  <c r="O1890" i="2"/>
  <c r="I765" i="3" s="1"/>
  <c r="O1892" i="2"/>
  <c r="O1891" i="2"/>
  <c r="O1893" i="2"/>
  <c r="O1896" i="2"/>
  <c r="O1895" i="2"/>
  <c r="O1897" i="2"/>
  <c r="O1894" i="2"/>
  <c r="O1898" i="2"/>
  <c r="O1901" i="2"/>
  <c r="O1900" i="2"/>
  <c r="O1899" i="2"/>
  <c r="O1902" i="2"/>
  <c r="O1903" i="2"/>
  <c r="O1904" i="2"/>
  <c r="H3" i="3"/>
  <c r="J3" i="3" s="1"/>
  <c r="Y3" i="3" s="1"/>
  <c r="H4" i="3"/>
  <c r="H5" i="3"/>
  <c r="H6" i="3"/>
  <c r="H7" i="3"/>
  <c r="H8" i="3"/>
  <c r="J8" i="3" s="1"/>
  <c r="Y8" i="3" s="1"/>
  <c r="H9" i="3"/>
  <c r="H10" i="3"/>
  <c r="H11" i="3"/>
  <c r="H12" i="3"/>
  <c r="H13" i="3"/>
  <c r="J13" i="3" s="1"/>
  <c r="Y13" i="3" s="1"/>
  <c r="H14" i="3"/>
  <c r="H15" i="3"/>
  <c r="J15" i="3" s="1"/>
  <c r="Y15" i="3" s="1"/>
  <c r="H16" i="3"/>
  <c r="H17" i="3"/>
  <c r="H18" i="3"/>
  <c r="J18" i="3" s="1"/>
  <c r="Y18" i="3" s="1"/>
  <c r="H19" i="3"/>
  <c r="J19" i="3" s="1"/>
  <c r="Y19" i="3" s="1"/>
  <c r="H20" i="3"/>
  <c r="H21" i="3"/>
  <c r="J21" i="3" s="1"/>
  <c r="Y21" i="3" s="1"/>
  <c r="H22" i="3"/>
  <c r="H23" i="3"/>
  <c r="H24" i="3"/>
  <c r="H25" i="3"/>
  <c r="H26" i="3"/>
  <c r="H27" i="3"/>
  <c r="J27" i="3" s="1"/>
  <c r="Y27" i="3" s="1"/>
  <c r="H28" i="3"/>
  <c r="H29" i="3"/>
  <c r="H30" i="3"/>
  <c r="J30" i="3" s="1"/>
  <c r="Y30" i="3" s="1"/>
  <c r="H31" i="3"/>
  <c r="H32" i="3"/>
  <c r="H33" i="3"/>
  <c r="J33" i="3" s="1"/>
  <c r="Y33" i="3" s="1"/>
  <c r="H34" i="3"/>
  <c r="H35" i="3"/>
  <c r="H36" i="3"/>
  <c r="J36" i="3" s="1"/>
  <c r="Y36" i="3" s="1"/>
  <c r="H37" i="3"/>
  <c r="H38" i="3"/>
  <c r="J38" i="3" s="1"/>
  <c r="Y38" i="3" s="1"/>
  <c r="H39" i="3"/>
  <c r="J39" i="3" s="1"/>
  <c r="Y39" i="3" s="1"/>
  <c r="H40" i="3"/>
  <c r="J40" i="3" s="1"/>
  <c r="Y40" i="3" s="1"/>
  <c r="H41" i="3"/>
  <c r="J41" i="3" s="1"/>
  <c r="Y41" i="3" s="1"/>
  <c r="H42" i="3"/>
  <c r="H43" i="3"/>
  <c r="H44" i="3"/>
  <c r="H45" i="3"/>
  <c r="H46" i="3"/>
  <c r="H47" i="3"/>
  <c r="J47" i="3" s="1"/>
  <c r="Y47" i="3" s="1"/>
  <c r="H48" i="3"/>
  <c r="H49" i="3"/>
  <c r="H50" i="3"/>
  <c r="H51" i="3"/>
  <c r="J51" i="3" s="1"/>
  <c r="Y51" i="3" s="1"/>
  <c r="H52" i="3"/>
  <c r="J52" i="3" s="1"/>
  <c r="Y52" i="3" s="1"/>
  <c r="H53" i="3"/>
  <c r="H54" i="3"/>
  <c r="H55" i="3"/>
  <c r="H56" i="3"/>
  <c r="H57" i="3"/>
  <c r="H58" i="3"/>
  <c r="H59" i="3"/>
  <c r="H60" i="3"/>
  <c r="H61" i="3"/>
  <c r="H62" i="3"/>
  <c r="H63" i="3"/>
  <c r="H64" i="3"/>
  <c r="J64" i="3" s="1"/>
  <c r="Y64" i="3" s="1"/>
  <c r="H65" i="3"/>
  <c r="J65" i="3" s="1"/>
  <c r="Y65" i="3" s="1"/>
  <c r="H66" i="3"/>
  <c r="H67" i="3"/>
  <c r="H68" i="3"/>
  <c r="H69" i="3"/>
  <c r="J69" i="3" s="1"/>
  <c r="Y69" i="3" s="1"/>
  <c r="H70" i="3"/>
  <c r="H71" i="3"/>
  <c r="H72" i="3"/>
  <c r="J72" i="3" s="1"/>
  <c r="Y72" i="3" s="1"/>
  <c r="H73" i="3"/>
  <c r="H74" i="3"/>
  <c r="H75" i="3"/>
  <c r="J75" i="3" s="1"/>
  <c r="Y75" i="3" s="1"/>
  <c r="H76" i="3"/>
  <c r="H77" i="3"/>
  <c r="J77" i="3" s="1"/>
  <c r="Y77" i="3" s="1"/>
  <c r="H78" i="3"/>
  <c r="H79" i="3"/>
  <c r="H80" i="3"/>
  <c r="H81" i="3"/>
  <c r="H82" i="3"/>
  <c r="H83" i="3"/>
  <c r="J83" i="3" s="1"/>
  <c r="Y83" i="3" s="1"/>
  <c r="H84" i="3"/>
  <c r="H85" i="3"/>
  <c r="H86" i="3"/>
  <c r="J86" i="3" s="1"/>
  <c r="Y86" i="3" s="1"/>
  <c r="H87" i="3"/>
  <c r="H88" i="3"/>
  <c r="J88" i="3" s="1"/>
  <c r="Y88" i="3" s="1"/>
  <c r="H89" i="3"/>
  <c r="H90" i="3"/>
  <c r="H91" i="3"/>
  <c r="H92" i="3"/>
  <c r="J92" i="3" s="1"/>
  <c r="Y92" i="3" s="1"/>
  <c r="H93" i="3"/>
  <c r="H94" i="3"/>
  <c r="H95" i="3"/>
  <c r="J95" i="3" s="1"/>
  <c r="Y95" i="3" s="1"/>
  <c r="H96" i="3"/>
  <c r="H97" i="3"/>
  <c r="H98" i="3"/>
  <c r="H99" i="3"/>
  <c r="H100" i="3"/>
  <c r="H101" i="3"/>
  <c r="H102" i="3"/>
  <c r="H103" i="3"/>
  <c r="H104" i="3"/>
  <c r="J104" i="3" s="1"/>
  <c r="Y104" i="3" s="1"/>
  <c r="H105" i="3"/>
  <c r="H106" i="3"/>
  <c r="H107" i="3"/>
  <c r="H108" i="3"/>
  <c r="J108" i="3" s="1"/>
  <c r="Y108" i="3" s="1"/>
  <c r="H109" i="3"/>
  <c r="H110" i="3"/>
  <c r="H111" i="3"/>
  <c r="H112" i="3"/>
  <c r="H113" i="3"/>
  <c r="H114" i="3"/>
  <c r="J114" i="3" s="1"/>
  <c r="Y114" i="3" s="1"/>
  <c r="H115" i="3"/>
  <c r="J115" i="3" s="1"/>
  <c r="Y115" i="3" s="1"/>
  <c r="H116" i="3"/>
  <c r="H117" i="3"/>
  <c r="H118" i="3"/>
  <c r="H119" i="3"/>
  <c r="J119" i="3" s="1"/>
  <c r="Y119" i="3" s="1"/>
  <c r="H120" i="3"/>
  <c r="H121" i="3"/>
  <c r="H122" i="3"/>
  <c r="H123" i="3"/>
  <c r="J123" i="3" s="1"/>
  <c r="Y123" i="3" s="1"/>
  <c r="H124" i="3"/>
  <c r="H125" i="3"/>
  <c r="H126" i="3"/>
  <c r="H127" i="3"/>
  <c r="H128" i="3"/>
  <c r="H129" i="3"/>
  <c r="H130" i="3"/>
  <c r="H131" i="3"/>
  <c r="H132" i="3"/>
  <c r="H133" i="3"/>
  <c r="H134" i="3"/>
  <c r="H135" i="3"/>
  <c r="H136" i="3"/>
  <c r="H137" i="3"/>
  <c r="H138" i="3"/>
  <c r="H139" i="3"/>
  <c r="J139" i="3" s="1"/>
  <c r="Y139" i="3" s="1"/>
  <c r="H140" i="3"/>
  <c r="J140" i="3" s="1"/>
  <c r="Y140" i="3" s="1"/>
  <c r="H141" i="3"/>
  <c r="H142" i="3"/>
  <c r="H143" i="3"/>
  <c r="H144" i="3"/>
  <c r="H145" i="3"/>
  <c r="H146" i="3"/>
  <c r="H147" i="3"/>
  <c r="J147" i="3" s="1"/>
  <c r="Y147" i="3" s="1"/>
  <c r="H148" i="3"/>
  <c r="H149" i="3"/>
  <c r="H150" i="3"/>
  <c r="J150" i="3" s="1"/>
  <c r="Y150" i="3" s="1"/>
  <c r="H151" i="3"/>
  <c r="H152" i="3"/>
  <c r="H153" i="3"/>
  <c r="J153" i="3" s="1"/>
  <c r="Y153" i="3" s="1"/>
  <c r="H154" i="3"/>
  <c r="H155" i="3"/>
  <c r="H156" i="3"/>
  <c r="J156" i="3" s="1"/>
  <c r="Y156" i="3" s="1"/>
  <c r="H157" i="3"/>
  <c r="H158" i="3"/>
  <c r="H159" i="3"/>
  <c r="H160" i="3"/>
  <c r="H161" i="3"/>
  <c r="H162" i="3"/>
  <c r="H163" i="3"/>
  <c r="H164" i="3"/>
  <c r="H165" i="3"/>
  <c r="H166" i="3"/>
  <c r="H167" i="3"/>
  <c r="H168" i="3"/>
  <c r="H169" i="3"/>
  <c r="H170" i="3"/>
  <c r="J170" i="3" s="1"/>
  <c r="Y170" i="3" s="1"/>
  <c r="H171" i="3"/>
  <c r="H172" i="3"/>
  <c r="H173" i="3"/>
  <c r="H174" i="3"/>
  <c r="H175" i="3"/>
  <c r="J175" i="3" s="1"/>
  <c r="Y175" i="3" s="1"/>
  <c r="H176" i="3"/>
  <c r="H177" i="3"/>
  <c r="J177" i="3" s="1"/>
  <c r="Y177" i="3" s="1"/>
  <c r="H178" i="3"/>
  <c r="H179" i="3"/>
  <c r="H180" i="3"/>
  <c r="J180" i="3" s="1"/>
  <c r="Y180" i="3" s="1"/>
  <c r="H181" i="3"/>
  <c r="H182" i="3"/>
  <c r="J182" i="3" s="1"/>
  <c r="Y182" i="3" s="1"/>
  <c r="H183" i="3"/>
  <c r="H184" i="3"/>
  <c r="H185" i="3"/>
  <c r="H186" i="3"/>
  <c r="J186" i="3" s="1"/>
  <c r="Y186" i="3" s="1"/>
  <c r="H187" i="3"/>
  <c r="J187" i="3" s="1"/>
  <c r="Y187" i="3" s="1"/>
  <c r="H188" i="3"/>
  <c r="H189" i="3"/>
  <c r="H190" i="3"/>
  <c r="H191" i="3"/>
  <c r="J191" i="3" s="1"/>
  <c r="Y191" i="3" s="1"/>
  <c r="H192" i="3"/>
  <c r="H193" i="3"/>
  <c r="H194" i="3"/>
  <c r="H195" i="3"/>
  <c r="H196" i="3"/>
  <c r="H197" i="3"/>
  <c r="H198" i="3"/>
  <c r="J198" i="3" s="1"/>
  <c r="Y198" i="3" s="1"/>
  <c r="H199" i="3"/>
  <c r="H200" i="3"/>
  <c r="H201" i="3"/>
  <c r="H202" i="3"/>
  <c r="H203" i="3"/>
  <c r="J203" i="3" s="1"/>
  <c r="Y203" i="3" s="1"/>
  <c r="H204" i="3"/>
  <c r="J204" i="3" s="1"/>
  <c r="Y204" i="3" s="1"/>
  <c r="H205" i="3"/>
  <c r="H206" i="3"/>
  <c r="H207" i="3"/>
  <c r="H208" i="3"/>
  <c r="H209" i="3"/>
  <c r="H210" i="3"/>
  <c r="H211" i="3"/>
  <c r="H212" i="3"/>
  <c r="J212" i="3" s="1"/>
  <c r="Y212" i="3" s="1"/>
  <c r="H213" i="3"/>
  <c r="H214" i="3"/>
  <c r="H215" i="3"/>
  <c r="H216" i="3"/>
  <c r="H217" i="3"/>
  <c r="H218" i="3"/>
  <c r="J218" i="3" s="1"/>
  <c r="Y218" i="3" s="1"/>
  <c r="H219" i="3"/>
  <c r="J219" i="3" s="1"/>
  <c r="Y219" i="3" s="1"/>
  <c r="H220" i="3"/>
  <c r="H221" i="3"/>
  <c r="H222" i="3"/>
  <c r="H223" i="3"/>
  <c r="J223" i="3" s="1"/>
  <c r="Y223" i="3" s="1"/>
  <c r="H224" i="3"/>
  <c r="H225" i="3"/>
  <c r="H226" i="3"/>
  <c r="H227" i="3"/>
  <c r="H228" i="3"/>
  <c r="J228" i="3" s="1"/>
  <c r="Y228" i="3" s="1"/>
  <c r="H229" i="3"/>
  <c r="H230" i="3"/>
  <c r="J230" i="3" s="1"/>
  <c r="Y230" i="3" s="1"/>
  <c r="H231" i="3"/>
  <c r="H232" i="3"/>
  <c r="J232" i="3" s="1"/>
  <c r="Y232" i="3" s="1"/>
  <c r="H233" i="3"/>
  <c r="H234" i="3"/>
  <c r="J234" i="3" s="1"/>
  <c r="Y234" i="3" s="1"/>
  <c r="H235" i="3"/>
  <c r="J235" i="3" s="1"/>
  <c r="Y235" i="3" s="1"/>
  <c r="H236" i="3"/>
  <c r="H237" i="3"/>
  <c r="H238" i="3"/>
  <c r="J238" i="3" s="1"/>
  <c r="Y238" i="3" s="1"/>
  <c r="H239" i="3"/>
  <c r="H240" i="3"/>
  <c r="J240" i="3" s="1"/>
  <c r="Y240" i="3" s="1"/>
  <c r="H241" i="3"/>
  <c r="H242" i="3"/>
  <c r="H243" i="3"/>
  <c r="H244" i="3"/>
  <c r="H245" i="3"/>
  <c r="H246" i="3"/>
  <c r="H247" i="3"/>
  <c r="H248" i="3"/>
  <c r="H249" i="3"/>
  <c r="J249" i="3" s="1"/>
  <c r="Y249" i="3" s="1"/>
  <c r="H250" i="3"/>
  <c r="J250" i="3" s="1"/>
  <c r="Y250" i="3" s="1"/>
  <c r="H251" i="3"/>
  <c r="H252" i="3"/>
  <c r="J252" i="3" s="1"/>
  <c r="Y252" i="3" s="1"/>
  <c r="H253" i="3"/>
  <c r="H254" i="3"/>
  <c r="J254" i="3" s="1"/>
  <c r="Y254" i="3" s="1"/>
  <c r="H255" i="3"/>
  <c r="J255" i="3" s="1"/>
  <c r="Y255" i="3" s="1"/>
  <c r="H256" i="3"/>
  <c r="H257" i="3"/>
  <c r="J257" i="3" s="1"/>
  <c r="Y257" i="3" s="1"/>
  <c r="H258" i="3"/>
  <c r="J258" i="3" s="1"/>
  <c r="Y258" i="3" s="1"/>
  <c r="H259" i="3"/>
  <c r="H260" i="3"/>
  <c r="H261" i="3"/>
  <c r="H262" i="3"/>
  <c r="H263" i="3"/>
  <c r="H264" i="3"/>
  <c r="H265" i="3"/>
  <c r="H266" i="3"/>
  <c r="H267" i="3"/>
  <c r="J267" i="3" s="1"/>
  <c r="Y267" i="3" s="1"/>
  <c r="H268" i="3"/>
  <c r="H269" i="3"/>
  <c r="H270" i="3"/>
  <c r="H271" i="3"/>
  <c r="H272" i="3"/>
  <c r="H273" i="3"/>
  <c r="H274" i="3"/>
  <c r="H275" i="3"/>
  <c r="H276" i="3"/>
  <c r="H277" i="3"/>
  <c r="H278" i="3"/>
  <c r="H279" i="3"/>
  <c r="J279" i="3" s="1"/>
  <c r="Y279" i="3" s="1"/>
  <c r="H280" i="3"/>
  <c r="H281" i="3"/>
  <c r="H282" i="3"/>
  <c r="H283" i="3"/>
  <c r="J283" i="3" s="1"/>
  <c r="Y283" i="3" s="1"/>
  <c r="H284" i="3"/>
  <c r="H285" i="3"/>
  <c r="H286" i="3"/>
  <c r="H287" i="3"/>
  <c r="J287" i="3" s="1"/>
  <c r="Y287" i="3" s="1"/>
  <c r="H288" i="3"/>
  <c r="H289" i="3"/>
  <c r="H290" i="3"/>
  <c r="H291" i="3"/>
  <c r="H292" i="3"/>
  <c r="J292" i="3" s="1"/>
  <c r="Y292" i="3" s="1"/>
  <c r="H293" i="3"/>
  <c r="H294" i="3"/>
  <c r="J294" i="3" s="1"/>
  <c r="Y294" i="3" s="1"/>
  <c r="H295" i="3"/>
  <c r="H296" i="3"/>
  <c r="H297" i="3"/>
  <c r="H298" i="3"/>
  <c r="H299" i="3"/>
  <c r="H300" i="3"/>
  <c r="H301" i="3"/>
  <c r="H302" i="3"/>
  <c r="H303" i="3"/>
  <c r="H304" i="3"/>
  <c r="H305" i="3"/>
  <c r="H306" i="3"/>
  <c r="H307" i="3"/>
  <c r="H308" i="3"/>
  <c r="J308" i="3" s="1"/>
  <c r="Y308" i="3" s="1"/>
  <c r="H309" i="3"/>
  <c r="H310" i="3"/>
  <c r="H311" i="3"/>
  <c r="H312" i="3"/>
  <c r="H313" i="3"/>
  <c r="H314" i="3"/>
  <c r="H315" i="3"/>
  <c r="H316" i="3"/>
  <c r="J316" i="3" s="1"/>
  <c r="Y316" i="3" s="1"/>
  <c r="H317" i="3"/>
  <c r="H318" i="3"/>
  <c r="H319" i="3"/>
  <c r="H320" i="3"/>
  <c r="J320" i="3" s="1"/>
  <c r="Y320" i="3" s="1"/>
  <c r="H321" i="3"/>
  <c r="H322" i="3"/>
  <c r="H323" i="3"/>
  <c r="H324" i="3"/>
  <c r="H325" i="3"/>
  <c r="H326" i="3"/>
  <c r="H327" i="3"/>
  <c r="H328" i="3"/>
  <c r="H329" i="3"/>
  <c r="H330" i="3"/>
  <c r="J330" i="3" s="1"/>
  <c r="Y330" i="3" s="1"/>
  <c r="H331" i="3"/>
  <c r="H332" i="3"/>
  <c r="H333" i="3"/>
  <c r="H334" i="3"/>
  <c r="J334" i="3" s="1"/>
  <c r="Y334" i="3" s="1"/>
  <c r="H335" i="3"/>
  <c r="H336" i="3"/>
  <c r="H337" i="3"/>
  <c r="H338" i="3"/>
  <c r="H339" i="3"/>
  <c r="H340" i="3"/>
  <c r="H341" i="3"/>
  <c r="H342" i="3"/>
  <c r="H343" i="3"/>
  <c r="H344" i="3"/>
  <c r="H345" i="3"/>
  <c r="H346" i="3"/>
  <c r="H347" i="3"/>
  <c r="J347" i="3" s="1"/>
  <c r="Y347" i="3" s="1"/>
  <c r="H348" i="3"/>
  <c r="J348" i="3" s="1"/>
  <c r="Y348" i="3" s="1"/>
  <c r="H349" i="3"/>
  <c r="H350" i="3"/>
  <c r="H351" i="3"/>
  <c r="H352" i="3"/>
  <c r="H353" i="3"/>
  <c r="H354" i="3"/>
  <c r="J354" i="3" s="1"/>
  <c r="Y354" i="3" s="1"/>
  <c r="H355" i="3"/>
  <c r="H356" i="3"/>
  <c r="H357" i="3"/>
  <c r="H358" i="3"/>
  <c r="J358" i="3" s="1"/>
  <c r="Y358" i="3" s="1"/>
  <c r="H359" i="3"/>
  <c r="H360" i="3"/>
  <c r="H361" i="3"/>
  <c r="H362" i="3"/>
  <c r="H363" i="3"/>
  <c r="H364" i="3"/>
  <c r="H365" i="3"/>
  <c r="H366" i="3"/>
  <c r="H367" i="3"/>
  <c r="J367" i="3" s="1"/>
  <c r="Y367" i="3" s="1"/>
  <c r="H368" i="3"/>
  <c r="H369" i="3"/>
  <c r="H370" i="3"/>
  <c r="H371" i="3"/>
  <c r="H372" i="3"/>
  <c r="J372" i="3" s="1"/>
  <c r="Y372" i="3" s="1"/>
  <c r="H373" i="3"/>
  <c r="H374" i="3"/>
  <c r="H375" i="3"/>
  <c r="H376" i="3"/>
  <c r="H377" i="3"/>
  <c r="H378" i="3"/>
  <c r="J378" i="3" s="1"/>
  <c r="Y378" i="3" s="1"/>
  <c r="H379" i="3"/>
  <c r="H380" i="3"/>
  <c r="H381" i="3"/>
  <c r="H382" i="3"/>
  <c r="H383" i="3"/>
  <c r="H384" i="3"/>
  <c r="J384" i="3" s="1"/>
  <c r="Y384" i="3" s="1"/>
  <c r="H385" i="3"/>
  <c r="J385" i="3" s="1"/>
  <c r="Y385" i="3" s="1"/>
  <c r="H386" i="3"/>
  <c r="H387" i="3"/>
  <c r="H388" i="3"/>
  <c r="J388" i="3" s="1"/>
  <c r="Y388" i="3" s="1"/>
  <c r="H389" i="3"/>
  <c r="H390" i="3"/>
  <c r="H391" i="3"/>
  <c r="J391" i="3" s="1"/>
  <c r="Y391" i="3" s="1"/>
  <c r="H392" i="3"/>
  <c r="H393" i="3"/>
  <c r="H394" i="3"/>
  <c r="H395" i="3"/>
  <c r="H396" i="3"/>
  <c r="H397" i="3"/>
  <c r="H398" i="3"/>
  <c r="H399" i="3"/>
  <c r="H400" i="3"/>
  <c r="H401" i="3"/>
  <c r="H402" i="3"/>
  <c r="H403" i="3"/>
  <c r="H404" i="3"/>
  <c r="H405" i="3"/>
  <c r="H406" i="3"/>
  <c r="H407" i="3"/>
  <c r="H408" i="3"/>
  <c r="H409" i="3"/>
  <c r="H410" i="3"/>
  <c r="H411" i="3"/>
  <c r="H412" i="3"/>
  <c r="H413" i="3"/>
  <c r="H414" i="3"/>
  <c r="H415" i="3"/>
  <c r="J415" i="3" s="1"/>
  <c r="Y415" i="3" s="1"/>
  <c r="H416" i="3"/>
  <c r="H417" i="3"/>
  <c r="H418" i="3"/>
  <c r="J418" i="3" s="1"/>
  <c r="Y418" i="3" s="1"/>
  <c r="H419" i="3"/>
  <c r="H420" i="3"/>
  <c r="H421" i="3"/>
  <c r="H422" i="3"/>
  <c r="H423" i="3"/>
  <c r="H424" i="3"/>
  <c r="H425" i="3"/>
  <c r="H426" i="3"/>
  <c r="H427" i="3"/>
  <c r="H428" i="3"/>
  <c r="H429" i="3"/>
  <c r="H430" i="3"/>
  <c r="H431" i="3"/>
  <c r="H432" i="3"/>
  <c r="H433" i="3"/>
  <c r="J433" i="3" s="1"/>
  <c r="Y433" i="3" s="1"/>
  <c r="H434" i="3"/>
  <c r="H435" i="3"/>
  <c r="H436" i="3"/>
  <c r="H437" i="3"/>
  <c r="H438" i="3"/>
  <c r="J438" i="3" s="1"/>
  <c r="Y438" i="3" s="1"/>
  <c r="H439" i="3"/>
  <c r="J439" i="3" s="1"/>
  <c r="Y439" i="3" s="1"/>
  <c r="H440" i="3"/>
  <c r="J440" i="3" s="1"/>
  <c r="Y440" i="3" s="1"/>
  <c r="H441" i="3"/>
  <c r="H442" i="3"/>
  <c r="H443" i="3"/>
  <c r="H444" i="3"/>
  <c r="H445" i="3"/>
  <c r="H446" i="3"/>
  <c r="H447" i="3"/>
  <c r="J447" i="3" s="1"/>
  <c r="Y447" i="3" s="1"/>
  <c r="H448" i="3"/>
  <c r="H449" i="3"/>
  <c r="H450" i="3"/>
  <c r="H451" i="3"/>
  <c r="H452" i="3"/>
  <c r="H453" i="3"/>
  <c r="H454" i="3"/>
  <c r="H455" i="3"/>
  <c r="H456" i="3"/>
  <c r="H457" i="3"/>
  <c r="J457" i="3" s="1"/>
  <c r="Y457" i="3" s="1"/>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J484" i="3" s="1"/>
  <c r="Y484" i="3" s="1"/>
  <c r="H485" i="3"/>
  <c r="H486" i="3"/>
  <c r="H487" i="3"/>
  <c r="H488" i="3"/>
  <c r="H489" i="3"/>
  <c r="H490" i="3"/>
  <c r="H491" i="3"/>
  <c r="H492" i="3"/>
  <c r="H493" i="3"/>
  <c r="H494" i="3"/>
  <c r="H495" i="3"/>
  <c r="J495" i="3" s="1"/>
  <c r="Y495" i="3" s="1"/>
  <c r="H496" i="3"/>
  <c r="H497" i="3"/>
  <c r="H498" i="3"/>
  <c r="H499" i="3"/>
  <c r="H500" i="3"/>
  <c r="J500" i="3" s="1"/>
  <c r="Y500" i="3" s="1"/>
  <c r="H501" i="3"/>
  <c r="H502" i="3"/>
  <c r="H503" i="3"/>
  <c r="H504" i="3"/>
  <c r="H505" i="3"/>
  <c r="H506" i="3"/>
  <c r="J506" i="3" s="1"/>
  <c r="Y506" i="3" s="1"/>
  <c r="H507" i="3"/>
  <c r="H508" i="3"/>
  <c r="J508" i="3" s="1"/>
  <c r="Y508" i="3" s="1"/>
  <c r="H509" i="3"/>
  <c r="H510" i="3"/>
  <c r="H511" i="3"/>
  <c r="J511" i="3" s="1"/>
  <c r="Y511" i="3" s="1"/>
  <c r="H512" i="3"/>
  <c r="H513" i="3"/>
  <c r="H514" i="3"/>
  <c r="H515" i="3"/>
  <c r="H516" i="3"/>
  <c r="H517" i="3"/>
  <c r="H518" i="3"/>
  <c r="H519" i="3"/>
  <c r="H520" i="3"/>
  <c r="H521" i="3"/>
  <c r="H522" i="3"/>
  <c r="H523" i="3"/>
  <c r="H524" i="3"/>
  <c r="J524" i="3" s="1"/>
  <c r="Y524" i="3" s="1"/>
  <c r="H525" i="3"/>
  <c r="H526" i="3"/>
  <c r="H527" i="3"/>
  <c r="H528" i="3"/>
  <c r="H529" i="3"/>
  <c r="H530" i="3"/>
  <c r="H531" i="3"/>
  <c r="H532" i="3"/>
  <c r="H533" i="3"/>
  <c r="H534" i="3"/>
  <c r="H535" i="3"/>
  <c r="H536" i="3"/>
  <c r="H537" i="3"/>
  <c r="H538" i="3"/>
  <c r="H539" i="3"/>
  <c r="H540" i="3"/>
  <c r="H541" i="3"/>
  <c r="H542" i="3"/>
  <c r="H543" i="3"/>
  <c r="H544" i="3"/>
  <c r="H545" i="3"/>
  <c r="H546" i="3"/>
  <c r="J546" i="3" s="1"/>
  <c r="Y546" i="3" s="1"/>
  <c r="H547" i="3"/>
  <c r="H548" i="3"/>
  <c r="H549" i="3"/>
  <c r="H550" i="3"/>
  <c r="H551" i="3"/>
  <c r="H552" i="3"/>
  <c r="H553" i="3"/>
  <c r="H554" i="3"/>
  <c r="H555" i="3"/>
  <c r="H556" i="3"/>
  <c r="H557" i="3"/>
  <c r="H558" i="3"/>
  <c r="H559" i="3"/>
  <c r="H560" i="3"/>
  <c r="H561" i="3"/>
  <c r="J561" i="3" s="1"/>
  <c r="Y561" i="3" s="1"/>
  <c r="H562" i="3"/>
  <c r="H563" i="3"/>
  <c r="H564" i="3"/>
  <c r="H565" i="3"/>
  <c r="H566" i="3"/>
  <c r="H567" i="3"/>
  <c r="H568" i="3"/>
  <c r="H569" i="3"/>
  <c r="H570" i="3"/>
  <c r="H571" i="3"/>
  <c r="H572" i="3"/>
  <c r="J572" i="3" s="1"/>
  <c r="Y572" i="3" s="1"/>
  <c r="H573" i="3"/>
  <c r="H574" i="3"/>
  <c r="H575" i="3"/>
  <c r="H576" i="3"/>
  <c r="H577" i="3"/>
  <c r="H578" i="3"/>
  <c r="H579" i="3"/>
  <c r="H580" i="3"/>
  <c r="J580" i="3" s="1"/>
  <c r="Y580" i="3" s="1"/>
  <c r="H581" i="3"/>
  <c r="H582" i="3"/>
  <c r="J582" i="3" s="1"/>
  <c r="Y582" i="3" s="1"/>
  <c r="H583" i="3"/>
  <c r="H584" i="3"/>
  <c r="H585" i="3"/>
  <c r="H586" i="3"/>
  <c r="H587" i="3"/>
  <c r="H588" i="3"/>
  <c r="H589" i="3"/>
  <c r="H590" i="3"/>
  <c r="H591" i="3"/>
  <c r="H592" i="3"/>
  <c r="H593" i="3"/>
  <c r="H594" i="3"/>
  <c r="H595" i="3"/>
  <c r="H596" i="3"/>
  <c r="H597" i="3"/>
  <c r="H598" i="3"/>
  <c r="H599" i="3"/>
  <c r="H600" i="3"/>
  <c r="H601" i="3"/>
  <c r="H602" i="3"/>
  <c r="J602" i="3" s="1"/>
  <c r="Y602" i="3" s="1"/>
  <c r="H603" i="3"/>
  <c r="H604" i="3"/>
  <c r="H605" i="3"/>
  <c r="H606" i="3"/>
  <c r="H607" i="3"/>
  <c r="H608" i="3"/>
  <c r="H609" i="3"/>
  <c r="H610" i="3"/>
  <c r="H611" i="3"/>
  <c r="H612" i="3"/>
  <c r="J612" i="3" s="1"/>
  <c r="Y612" i="3" s="1"/>
  <c r="H613" i="3"/>
  <c r="H614" i="3"/>
  <c r="H615" i="3"/>
  <c r="H616" i="3"/>
  <c r="H617" i="3"/>
  <c r="H618" i="3"/>
  <c r="J618" i="3" s="1"/>
  <c r="Y618" i="3" s="1"/>
  <c r="H619" i="3"/>
  <c r="H620" i="3"/>
  <c r="H621" i="3"/>
  <c r="H622" i="3"/>
  <c r="H623" i="3"/>
  <c r="J623" i="3" s="1"/>
  <c r="Y623" i="3" s="1"/>
  <c r="H624" i="3"/>
  <c r="H625" i="3"/>
  <c r="H626" i="3"/>
  <c r="H627" i="3"/>
  <c r="H628" i="3"/>
  <c r="H629" i="3"/>
  <c r="H630" i="3"/>
  <c r="H631" i="3"/>
  <c r="H632" i="3"/>
  <c r="H633" i="3"/>
  <c r="H634" i="3"/>
  <c r="H635" i="3"/>
  <c r="H636" i="3"/>
  <c r="H637" i="3"/>
  <c r="H638" i="3"/>
  <c r="H639" i="3"/>
  <c r="H640" i="3"/>
  <c r="H641" i="3"/>
  <c r="H642" i="3"/>
  <c r="H643" i="3"/>
  <c r="H644" i="3"/>
  <c r="J644" i="3" s="1"/>
  <c r="Y644" i="3" s="1"/>
  <c r="H645" i="3"/>
  <c r="H646" i="3"/>
  <c r="H647" i="3"/>
  <c r="H648" i="3"/>
  <c r="H649" i="3"/>
  <c r="H650" i="3"/>
  <c r="J650" i="3" s="1"/>
  <c r="Y650" i="3" s="1"/>
  <c r="H651" i="3"/>
  <c r="H652" i="3"/>
  <c r="H653" i="3"/>
  <c r="H654" i="3"/>
  <c r="H655" i="3"/>
  <c r="H656" i="3"/>
  <c r="H657" i="3"/>
  <c r="H658" i="3"/>
  <c r="H659" i="3"/>
  <c r="H660" i="3"/>
  <c r="H661" i="3"/>
  <c r="H662" i="3"/>
  <c r="H663" i="3"/>
  <c r="H664" i="3"/>
  <c r="H665" i="3"/>
  <c r="H666" i="3"/>
  <c r="H667" i="3"/>
  <c r="H668" i="3"/>
  <c r="J668" i="3" s="1"/>
  <c r="Y668" i="3" s="1"/>
  <c r="H669" i="3"/>
  <c r="H670" i="3"/>
  <c r="H671" i="3"/>
  <c r="H672" i="3"/>
  <c r="H673" i="3"/>
  <c r="H674" i="3"/>
  <c r="H675" i="3"/>
  <c r="H676" i="3"/>
  <c r="H677" i="3"/>
  <c r="H678" i="3"/>
  <c r="H679" i="3"/>
  <c r="H680" i="3"/>
  <c r="H681" i="3"/>
  <c r="H682" i="3"/>
  <c r="H683" i="3"/>
  <c r="H684" i="3"/>
  <c r="J684" i="3" s="1"/>
  <c r="Y684" i="3" s="1"/>
  <c r="H685" i="3"/>
  <c r="H686" i="3"/>
  <c r="H687" i="3"/>
  <c r="H688" i="3"/>
  <c r="H689" i="3"/>
  <c r="H690" i="3"/>
  <c r="H691" i="3"/>
  <c r="H692" i="3"/>
  <c r="H693" i="3"/>
  <c r="H694" i="3"/>
  <c r="H695" i="3"/>
  <c r="H696" i="3"/>
  <c r="H697" i="3"/>
  <c r="H698" i="3"/>
  <c r="H699" i="3"/>
  <c r="H700" i="3"/>
  <c r="H701" i="3"/>
  <c r="H702" i="3"/>
  <c r="H703" i="3"/>
  <c r="H704" i="3"/>
  <c r="H705" i="3"/>
  <c r="H706" i="3"/>
  <c r="J706" i="3" s="1"/>
  <c r="Y706" i="3" s="1"/>
  <c r="H707" i="3"/>
  <c r="H708" i="3"/>
  <c r="J708" i="3" s="1"/>
  <c r="Y708" i="3" s="1"/>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J751" i="3" s="1"/>
  <c r="Y751" i="3" s="1"/>
  <c r="H752" i="3"/>
  <c r="H753" i="3"/>
  <c r="H754" i="3"/>
  <c r="H755" i="3"/>
  <c r="H756" i="3"/>
  <c r="H757" i="3"/>
  <c r="H758" i="3"/>
  <c r="H759" i="3"/>
  <c r="H760" i="3"/>
  <c r="H761" i="3"/>
  <c r="H762" i="3"/>
  <c r="H763" i="3"/>
  <c r="H764" i="3"/>
  <c r="J764" i="3" s="1"/>
  <c r="Y764" i="3" s="1"/>
  <c r="H765" i="3"/>
  <c r="H766" i="3"/>
  <c r="H767" i="3"/>
  <c r="H768" i="3"/>
  <c r="H769"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X3" i="3" a="1"/>
  <c r="X3" i="3" s="1"/>
  <c r="X4" i="3" a="1"/>
  <c r="X4" i="3" s="1"/>
  <c r="X5" i="3" a="1"/>
  <c r="X5" i="3" s="1"/>
  <c r="X6" i="3" a="1"/>
  <c r="X6" i="3" s="1"/>
  <c r="X7" i="3" a="1"/>
  <c r="X7" i="3" s="1"/>
  <c r="X8" i="3" a="1"/>
  <c r="X8" i="3" s="1"/>
  <c r="X9" i="3" a="1"/>
  <c r="X9" i="3" s="1"/>
  <c r="X10" i="3" a="1"/>
  <c r="X10" i="3" s="1"/>
  <c r="X11" i="3" a="1"/>
  <c r="X11" i="3" s="1"/>
  <c r="X12" i="3" a="1"/>
  <c r="X12" i="3" s="1"/>
  <c r="X13" i="3" a="1"/>
  <c r="X13" i="3" s="1"/>
  <c r="X14" i="3" a="1"/>
  <c r="X14" i="3" s="1"/>
  <c r="X15" i="3" a="1"/>
  <c r="X15" i="3" s="1"/>
  <c r="X16" i="3" a="1"/>
  <c r="X16" i="3" s="1"/>
  <c r="X17" i="3" a="1"/>
  <c r="X17" i="3" s="1"/>
  <c r="X18" i="3" a="1"/>
  <c r="X18" i="3" s="1"/>
  <c r="X19" i="3" a="1"/>
  <c r="X19" i="3" s="1"/>
  <c r="X20" i="3" a="1"/>
  <c r="X20" i="3" s="1"/>
  <c r="X21" i="3" a="1"/>
  <c r="X21" i="3" s="1"/>
  <c r="X22" i="3" a="1"/>
  <c r="X22" i="3" s="1"/>
  <c r="X23" i="3" a="1"/>
  <c r="X23" i="3" s="1"/>
  <c r="X24" i="3" a="1"/>
  <c r="X24" i="3" s="1"/>
  <c r="X25" i="3" a="1"/>
  <c r="X25" i="3" s="1"/>
  <c r="X26" i="3" a="1"/>
  <c r="X26" i="3" s="1"/>
  <c r="X27" i="3" a="1"/>
  <c r="X27" i="3" s="1"/>
  <c r="X28" i="3" a="1"/>
  <c r="X28" i="3" s="1"/>
  <c r="X29" i="3" a="1"/>
  <c r="X29" i="3" s="1"/>
  <c r="X30" i="3" a="1"/>
  <c r="X30" i="3" s="1"/>
  <c r="X31" i="3" a="1"/>
  <c r="X31" i="3" s="1"/>
  <c r="X32" i="3" a="1"/>
  <c r="X32" i="3" s="1"/>
  <c r="X33" i="3" a="1"/>
  <c r="X33" i="3" s="1"/>
  <c r="X34" i="3" a="1"/>
  <c r="X34" i="3" s="1"/>
  <c r="X35" i="3" a="1"/>
  <c r="X35" i="3" s="1"/>
  <c r="X36" i="3" a="1"/>
  <c r="X36" i="3" s="1"/>
  <c r="X37" i="3" a="1"/>
  <c r="X37" i="3" s="1"/>
  <c r="X38" i="3" a="1"/>
  <c r="X38" i="3" s="1"/>
  <c r="X39" i="3" a="1"/>
  <c r="X39" i="3" s="1"/>
  <c r="X40" i="3" a="1"/>
  <c r="X40" i="3" s="1"/>
  <c r="X41" i="3" a="1"/>
  <c r="X41" i="3" s="1"/>
  <c r="X42" i="3" a="1"/>
  <c r="X42" i="3" s="1"/>
  <c r="X43" i="3" a="1"/>
  <c r="X43" i="3" s="1"/>
  <c r="X44" i="3" a="1"/>
  <c r="X44" i="3" s="1"/>
  <c r="X45" i="3" a="1"/>
  <c r="X45" i="3" s="1"/>
  <c r="X46" i="3" a="1"/>
  <c r="X46" i="3" s="1"/>
  <c r="X47" i="3" a="1"/>
  <c r="X47" i="3" s="1"/>
  <c r="X48" i="3" a="1"/>
  <c r="X48" i="3" s="1"/>
  <c r="X49" i="3" a="1"/>
  <c r="X49" i="3" s="1"/>
  <c r="X50" i="3" a="1"/>
  <c r="X50" i="3" s="1"/>
  <c r="X51" i="3" a="1"/>
  <c r="X51" i="3" s="1"/>
  <c r="X52" i="3" a="1"/>
  <c r="X52" i="3" s="1"/>
  <c r="X53" i="3" a="1"/>
  <c r="X53" i="3" s="1"/>
  <c r="X54" i="3" a="1"/>
  <c r="X54" i="3" s="1"/>
  <c r="X55" i="3" a="1"/>
  <c r="X55" i="3" s="1"/>
  <c r="X56" i="3" a="1"/>
  <c r="X56" i="3" s="1"/>
  <c r="X57" i="3" a="1"/>
  <c r="X57" i="3" s="1"/>
  <c r="X58" i="3" a="1"/>
  <c r="X58" i="3" s="1"/>
  <c r="X59" i="3" a="1"/>
  <c r="X59" i="3" s="1"/>
  <c r="X60" i="3" a="1"/>
  <c r="X60" i="3" s="1"/>
  <c r="X61" i="3" a="1"/>
  <c r="X61" i="3" s="1"/>
  <c r="X62" i="3" a="1"/>
  <c r="X62" i="3" s="1"/>
  <c r="X63" i="3" a="1"/>
  <c r="X63" i="3" s="1"/>
  <c r="X64" i="3" a="1"/>
  <c r="X64" i="3" s="1"/>
  <c r="X65" i="3" a="1"/>
  <c r="X65" i="3" s="1"/>
  <c r="X66" i="3" a="1"/>
  <c r="X66" i="3" s="1"/>
  <c r="X67" i="3" a="1"/>
  <c r="X67" i="3" s="1"/>
  <c r="X68" i="3" a="1"/>
  <c r="X68" i="3" s="1"/>
  <c r="X69" i="3" a="1"/>
  <c r="X69" i="3" s="1"/>
  <c r="X70" i="3" a="1"/>
  <c r="X70" i="3" s="1"/>
  <c r="X71" i="3" a="1"/>
  <c r="X71" i="3" s="1"/>
  <c r="X72" i="3" a="1"/>
  <c r="X72" i="3" s="1"/>
  <c r="X73" i="3" a="1"/>
  <c r="X73" i="3" s="1"/>
  <c r="X74" i="3" a="1"/>
  <c r="X74" i="3" s="1"/>
  <c r="X75" i="3" a="1"/>
  <c r="X75" i="3" s="1"/>
  <c r="X76" i="3" a="1"/>
  <c r="X76" i="3" s="1"/>
  <c r="X77" i="3" a="1"/>
  <c r="X77" i="3" s="1"/>
  <c r="X78" i="3" a="1"/>
  <c r="X78" i="3" s="1"/>
  <c r="X79" i="3" a="1"/>
  <c r="X79" i="3" s="1"/>
  <c r="X80" i="3" a="1"/>
  <c r="X80" i="3" s="1"/>
  <c r="X81" i="3" a="1"/>
  <c r="X81" i="3" s="1"/>
  <c r="X82" i="3" a="1"/>
  <c r="X82" i="3" s="1"/>
  <c r="X83" i="3" a="1"/>
  <c r="X83" i="3" s="1"/>
  <c r="X84" i="3" a="1"/>
  <c r="X84" i="3" s="1"/>
  <c r="X85" i="3" a="1"/>
  <c r="X85" i="3" s="1"/>
  <c r="X86" i="3" a="1"/>
  <c r="X86" i="3" s="1"/>
  <c r="X87" i="3" a="1"/>
  <c r="X87" i="3" s="1"/>
  <c r="X88" i="3" a="1"/>
  <c r="X88" i="3" s="1"/>
  <c r="X89" i="3" a="1"/>
  <c r="X89" i="3" s="1"/>
  <c r="X90" i="3" a="1"/>
  <c r="X90" i="3" s="1"/>
  <c r="X91" i="3" a="1"/>
  <c r="X91" i="3" s="1"/>
  <c r="X92" i="3" a="1"/>
  <c r="X92" i="3" s="1"/>
  <c r="X93" i="3" a="1"/>
  <c r="X93" i="3" s="1"/>
  <c r="X94" i="3" a="1"/>
  <c r="X94" i="3" s="1"/>
  <c r="X95" i="3" a="1"/>
  <c r="X95" i="3" s="1"/>
  <c r="X96" i="3" a="1"/>
  <c r="X96" i="3" s="1"/>
  <c r="X97" i="3" a="1"/>
  <c r="X97" i="3" s="1"/>
  <c r="X98" i="3" a="1"/>
  <c r="X98" i="3" s="1"/>
  <c r="X99" i="3" a="1"/>
  <c r="X99" i="3" s="1"/>
  <c r="X100" i="3" a="1"/>
  <c r="X100" i="3" s="1"/>
  <c r="X101" i="3" a="1"/>
  <c r="X101" i="3" s="1"/>
  <c r="X102" i="3" a="1"/>
  <c r="X102" i="3" s="1"/>
  <c r="X103" i="3" a="1"/>
  <c r="X103" i="3" s="1"/>
  <c r="X104" i="3" a="1"/>
  <c r="X104" i="3" s="1"/>
  <c r="X105" i="3" a="1"/>
  <c r="X105" i="3" s="1"/>
  <c r="X106" i="3" a="1"/>
  <c r="X106" i="3" s="1"/>
  <c r="X107" i="3" a="1"/>
  <c r="X107" i="3" s="1"/>
  <c r="X108" i="3" a="1"/>
  <c r="X108" i="3" s="1"/>
  <c r="X109" i="3" a="1"/>
  <c r="X109" i="3" s="1"/>
  <c r="X110" i="3" a="1"/>
  <c r="X110" i="3" s="1"/>
  <c r="X111" i="3" a="1"/>
  <c r="X111" i="3" s="1"/>
  <c r="X112" i="3" a="1"/>
  <c r="X112" i="3" s="1"/>
  <c r="X113" i="3" a="1"/>
  <c r="X113" i="3" s="1"/>
  <c r="X114" i="3" a="1"/>
  <c r="X114" i="3" s="1"/>
  <c r="X115" i="3" a="1"/>
  <c r="X115" i="3" s="1"/>
  <c r="X116" i="3" a="1"/>
  <c r="X116" i="3" s="1"/>
  <c r="X117" i="3" a="1"/>
  <c r="X117" i="3" s="1"/>
  <c r="X118" i="3" a="1"/>
  <c r="X118" i="3" s="1"/>
  <c r="X119" i="3" a="1"/>
  <c r="X119" i="3" s="1"/>
  <c r="X120" i="3" a="1"/>
  <c r="X120" i="3" s="1"/>
  <c r="X121" i="3" a="1"/>
  <c r="X121" i="3" s="1"/>
  <c r="X122" i="3" a="1"/>
  <c r="X122" i="3" s="1"/>
  <c r="X123" i="3" a="1"/>
  <c r="X123" i="3" s="1"/>
  <c r="X124" i="3" a="1"/>
  <c r="X124" i="3" s="1"/>
  <c r="X125" i="3" a="1"/>
  <c r="X125" i="3" s="1"/>
  <c r="X126" i="3" a="1"/>
  <c r="X126" i="3" s="1"/>
  <c r="X127" i="3" a="1"/>
  <c r="X127" i="3" s="1"/>
  <c r="X128" i="3" a="1"/>
  <c r="X128" i="3" s="1"/>
  <c r="X129" i="3" a="1"/>
  <c r="X129" i="3" s="1"/>
  <c r="X130" i="3" a="1"/>
  <c r="X130" i="3" s="1"/>
  <c r="X131" i="3" a="1"/>
  <c r="X131" i="3" s="1"/>
  <c r="X132" i="3" a="1"/>
  <c r="X132" i="3" s="1"/>
  <c r="X133" i="3" a="1"/>
  <c r="X133" i="3" s="1"/>
  <c r="X134" i="3" a="1"/>
  <c r="X134" i="3" s="1"/>
  <c r="X135" i="3" a="1"/>
  <c r="X135" i="3" s="1"/>
  <c r="X136" i="3" a="1"/>
  <c r="X136" i="3" s="1"/>
  <c r="X137" i="3" a="1"/>
  <c r="X137" i="3" s="1"/>
  <c r="X138" i="3" a="1"/>
  <c r="X138" i="3" s="1"/>
  <c r="X139" i="3" a="1"/>
  <c r="X139" i="3" s="1"/>
  <c r="X140" i="3" a="1"/>
  <c r="X140" i="3" s="1"/>
  <c r="X141" i="3" a="1"/>
  <c r="X141" i="3" s="1"/>
  <c r="X142" i="3" a="1"/>
  <c r="X142" i="3" s="1"/>
  <c r="X143" i="3" a="1"/>
  <c r="X143" i="3" s="1"/>
  <c r="X144" i="3" a="1"/>
  <c r="X144" i="3" s="1"/>
  <c r="X145" i="3" a="1"/>
  <c r="X145" i="3" s="1"/>
  <c r="X146" i="3" a="1"/>
  <c r="X146" i="3" s="1"/>
  <c r="X147" i="3" a="1"/>
  <c r="X147" i="3" s="1"/>
  <c r="X148" i="3" a="1"/>
  <c r="X148" i="3" s="1"/>
  <c r="X149" i="3" a="1"/>
  <c r="X149" i="3" s="1"/>
  <c r="X150" i="3" a="1"/>
  <c r="X150" i="3" s="1"/>
  <c r="X151" i="3" a="1"/>
  <c r="X151" i="3" s="1"/>
  <c r="X152" i="3" a="1"/>
  <c r="X152" i="3" s="1"/>
  <c r="X153" i="3" a="1"/>
  <c r="X153" i="3" s="1"/>
  <c r="X154" i="3" a="1"/>
  <c r="X154" i="3" s="1"/>
  <c r="X155" i="3" a="1"/>
  <c r="X155" i="3" s="1"/>
  <c r="X156" i="3" a="1"/>
  <c r="X156" i="3" s="1"/>
  <c r="X157" i="3" a="1"/>
  <c r="X157" i="3" s="1"/>
  <c r="X158" i="3" a="1"/>
  <c r="X158" i="3" s="1"/>
  <c r="X159" i="3" a="1"/>
  <c r="X159" i="3" s="1"/>
  <c r="X160" i="3" a="1"/>
  <c r="X160" i="3" s="1"/>
  <c r="X161" i="3" a="1"/>
  <c r="X161" i="3" s="1"/>
  <c r="X162" i="3" a="1"/>
  <c r="X162" i="3" s="1"/>
  <c r="X163" i="3" a="1"/>
  <c r="X163" i="3" s="1"/>
  <c r="X164" i="3" a="1"/>
  <c r="X164" i="3" s="1"/>
  <c r="X165" i="3" a="1"/>
  <c r="X165" i="3" s="1"/>
  <c r="X166" i="3" a="1"/>
  <c r="X166" i="3" s="1"/>
  <c r="X167" i="3" a="1"/>
  <c r="X167" i="3" s="1"/>
  <c r="X168" i="3" a="1"/>
  <c r="X168" i="3" s="1"/>
  <c r="X169" i="3" a="1"/>
  <c r="X169" i="3" s="1"/>
  <c r="X170" i="3" a="1"/>
  <c r="X170" i="3" s="1"/>
  <c r="X171" i="3" a="1"/>
  <c r="X171" i="3" s="1"/>
  <c r="X172" i="3" a="1"/>
  <c r="X172" i="3" s="1"/>
  <c r="X173" i="3" a="1"/>
  <c r="X173" i="3" s="1"/>
  <c r="X174" i="3" a="1"/>
  <c r="X174" i="3" s="1"/>
  <c r="X175" i="3" a="1"/>
  <c r="X175" i="3" s="1"/>
  <c r="X176" i="3" a="1"/>
  <c r="X176" i="3" s="1"/>
  <c r="X177" i="3" a="1"/>
  <c r="X177" i="3" s="1"/>
  <c r="X178" i="3" a="1"/>
  <c r="X178" i="3" s="1"/>
  <c r="X179" i="3" a="1"/>
  <c r="X179" i="3" s="1"/>
  <c r="X180" i="3" a="1"/>
  <c r="X180" i="3" s="1"/>
  <c r="X181" i="3" a="1"/>
  <c r="X181" i="3" s="1"/>
  <c r="X182" i="3" a="1"/>
  <c r="X182" i="3" s="1"/>
  <c r="X183" i="3" a="1"/>
  <c r="X183" i="3" s="1"/>
  <c r="X184" i="3" a="1"/>
  <c r="X184" i="3" s="1"/>
  <c r="X185" i="3" a="1"/>
  <c r="X185" i="3" s="1"/>
  <c r="X186" i="3" a="1"/>
  <c r="X186" i="3" s="1"/>
  <c r="X187" i="3" a="1"/>
  <c r="X187" i="3" s="1"/>
  <c r="X188" i="3" a="1"/>
  <c r="X188" i="3" s="1"/>
  <c r="X189" i="3" a="1"/>
  <c r="X189" i="3" s="1"/>
  <c r="X190" i="3" a="1"/>
  <c r="X190" i="3" s="1"/>
  <c r="X191" i="3" a="1"/>
  <c r="X191" i="3" s="1"/>
  <c r="X192" i="3" a="1"/>
  <c r="X192" i="3" s="1"/>
  <c r="X193" i="3" a="1"/>
  <c r="X193" i="3" s="1"/>
  <c r="X194" i="3" a="1"/>
  <c r="X194" i="3" s="1"/>
  <c r="X195" i="3" a="1"/>
  <c r="X195" i="3" s="1"/>
  <c r="X196" i="3" a="1"/>
  <c r="X196" i="3" s="1"/>
  <c r="X197" i="3" a="1"/>
  <c r="X197" i="3" s="1"/>
  <c r="X198" i="3" a="1"/>
  <c r="X198" i="3" s="1"/>
  <c r="X199" i="3" a="1"/>
  <c r="X199" i="3" s="1"/>
  <c r="X200" i="3" a="1"/>
  <c r="X200" i="3" s="1"/>
  <c r="X201" i="3" a="1"/>
  <c r="X201" i="3" s="1"/>
  <c r="X202" i="3" a="1"/>
  <c r="X202" i="3" s="1"/>
  <c r="X203" i="3" a="1"/>
  <c r="X203" i="3" s="1"/>
  <c r="X204" i="3" a="1"/>
  <c r="X204" i="3" s="1"/>
  <c r="X205" i="3" a="1"/>
  <c r="X205" i="3" s="1"/>
  <c r="X206" i="3" a="1"/>
  <c r="X206" i="3" s="1"/>
  <c r="X207" i="3" a="1"/>
  <c r="X207" i="3" s="1"/>
  <c r="X208" i="3" a="1"/>
  <c r="X208" i="3" s="1"/>
  <c r="X209" i="3" a="1"/>
  <c r="X209" i="3" s="1"/>
  <c r="X210" i="3" a="1"/>
  <c r="X210" i="3" s="1"/>
  <c r="X211" i="3" a="1"/>
  <c r="X211" i="3" s="1"/>
  <c r="X212" i="3" a="1"/>
  <c r="X212" i="3" s="1"/>
  <c r="X213" i="3" a="1"/>
  <c r="X213" i="3" s="1"/>
  <c r="X214" i="3" a="1"/>
  <c r="X214" i="3" s="1"/>
  <c r="X215" i="3" a="1"/>
  <c r="X215" i="3" s="1"/>
  <c r="X216" i="3" a="1"/>
  <c r="X216" i="3" s="1"/>
  <c r="X217" i="3" a="1"/>
  <c r="X217" i="3" s="1"/>
  <c r="X218" i="3" a="1"/>
  <c r="X218" i="3" s="1"/>
  <c r="X219" i="3" a="1"/>
  <c r="X219" i="3" s="1"/>
  <c r="X220" i="3" a="1"/>
  <c r="X220" i="3" s="1"/>
  <c r="X221" i="3" a="1"/>
  <c r="X221" i="3" s="1"/>
  <c r="X222" i="3" a="1"/>
  <c r="X222" i="3" s="1"/>
  <c r="X223" i="3" a="1"/>
  <c r="X223" i="3" s="1"/>
  <c r="X224" i="3" a="1"/>
  <c r="X224" i="3" s="1"/>
  <c r="X225" i="3" a="1"/>
  <c r="X225" i="3" s="1"/>
  <c r="X226" i="3" a="1"/>
  <c r="X226" i="3" s="1"/>
  <c r="X227" i="3" a="1"/>
  <c r="X227" i="3" s="1"/>
  <c r="X228" i="3" a="1"/>
  <c r="X228" i="3" s="1"/>
  <c r="X229" i="3" a="1"/>
  <c r="X229" i="3" s="1"/>
  <c r="X230" i="3" a="1"/>
  <c r="X230" i="3" s="1"/>
  <c r="X231" i="3" a="1"/>
  <c r="X231" i="3" s="1"/>
  <c r="X232" i="3" a="1"/>
  <c r="X232" i="3" s="1"/>
  <c r="X233" i="3" a="1"/>
  <c r="X233" i="3" s="1"/>
  <c r="X234" i="3" a="1"/>
  <c r="X234" i="3" s="1"/>
  <c r="X235" i="3" a="1"/>
  <c r="X235" i="3" s="1"/>
  <c r="X236" i="3" a="1"/>
  <c r="X236" i="3" s="1"/>
  <c r="X237" i="3" a="1"/>
  <c r="X237" i="3" s="1"/>
  <c r="X238" i="3" a="1"/>
  <c r="X238" i="3" s="1"/>
  <c r="X239" i="3" a="1"/>
  <c r="X239" i="3" s="1"/>
  <c r="X240" i="3" a="1"/>
  <c r="X240" i="3" s="1"/>
  <c r="X241" i="3" a="1"/>
  <c r="X241" i="3" s="1"/>
  <c r="X242" i="3" a="1"/>
  <c r="X242" i="3" s="1"/>
  <c r="X243" i="3" a="1"/>
  <c r="X243" i="3" s="1"/>
  <c r="X244" i="3" a="1"/>
  <c r="X244" i="3" s="1"/>
  <c r="X245" i="3" a="1"/>
  <c r="X245" i="3" s="1"/>
  <c r="X246" i="3" a="1"/>
  <c r="X246" i="3" s="1"/>
  <c r="X247" i="3" a="1"/>
  <c r="X247" i="3" s="1"/>
  <c r="X248" i="3" a="1"/>
  <c r="X248" i="3" s="1"/>
  <c r="X249" i="3" a="1"/>
  <c r="X249" i="3" s="1"/>
  <c r="X250" i="3" a="1"/>
  <c r="X250" i="3" s="1"/>
  <c r="X251" i="3" a="1"/>
  <c r="X251" i="3" s="1"/>
  <c r="X252" i="3" a="1"/>
  <c r="X252" i="3" s="1"/>
  <c r="X253" i="3" a="1"/>
  <c r="X253" i="3" s="1"/>
  <c r="X254" i="3" a="1"/>
  <c r="X254" i="3" s="1"/>
  <c r="X255" i="3" a="1"/>
  <c r="X255" i="3" s="1"/>
  <c r="X256" i="3" a="1"/>
  <c r="X256" i="3" s="1"/>
  <c r="X257" i="3" a="1"/>
  <c r="X257" i="3" s="1"/>
  <c r="X258" i="3" a="1"/>
  <c r="X258" i="3" s="1"/>
  <c r="X259" i="3" a="1"/>
  <c r="X259" i="3" s="1"/>
  <c r="X260" i="3" a="1"/>
  <c r="X260" i="3" s="1"/>
  <c r="X261" i="3" a="1"/>
  <c r="X261" i="3" s="1"/>
  <c r="X262" i="3" a="1"/>
  <c r="X262" i="3" s="1"/>
  <c r="X263" i="3" a="1"/>
  <c r="X263" i="3" s="1"/>
  <c r="X264" i="3" a="1"/>
  <c r="X264" i="3" s="1"/>
  <c r="X265" i="3" a="1"/>
  <c r="X265" i="3" s="1"/>
  <c r="X266" i="3" a="1"/>
  <c r="X266" i="3" s="1"/>
  <c r="X267" i="3" a="1"/>
  <c r="X267" i="3" s="1"/>
  <c r="X268" i="3" a="1"/>
  <c r="X268" i="3" s="1"/>
  <c r="X269" i="3" a="1"/>
  <c r="X269" i="3" s="1"/>
  <c r="X270" i="3" a="1"/>
  <c r="X270" i="3" s="1"/>
  <c r="X271" i="3" a="1"/>
  <c r="X271" i="3" s="1"/>
  <c r="X272" i="3" a="1"/>
  <c r="X272" i="3" s="1"/>
  <c r="X273" i="3" a="1"/>
  <c r="X273" i="3" s="1"/>
  <c r="X274" i="3" a="1"/>
  <c r="X274" i="3" s="1"/>
  <c r="X275" i="3" a="1"/>
  <c r="X275" i="3" s="1"/>
  <c r="X276" i="3" a="1"/>
  <c r="X276" i="3" s="1"/>
  <c r="X277" i="3" a="1"/>
  <c r="X277" i="3" s="1"/>
  <c r="X278" i="3" a="1"/>
  <c r="X278" i="3" s="1"/>
  <c r="X279" i="3" a="1"/>
  <c r="X279" i="3" s="1"/>
  <c r="X280" i="3" a="1"/>
  <c r="X280" i="3" s="1"/>
  <c r="X281" i="3" a="1"/>
  <c r="X281" i="3" s="1"/>
  <c r="X282" i="3" a="1"/>
  <c r="X282" i="3" s="1"/>
  <c r="X283" i="3" a="1"/>
  <c r="X283" i="3" s="1"/>
  <c r="X284" i="3" a="1"/>
  <c r="X284" i="3" s="1"/>
  <c r="X285" i="3" a="1"/>
  <c r="X285" i="3" s="1"/>
  <c r="X286" i="3" a="1"/>
  <c r="X286" i="3" s="1"/>
  <c r="X287" i="3" a="1"/>
  <c r="X287" i="3" s="1"/>
  <c r="X288" i="3" a="1"/>
  <c r="X288" i="3" s="1"/>
  <c r="X289" i="3" a="1"/>
  <c r="X289" i="3" s="1"/>
  <c r="X290" i="3" a="1"/>
  <c r="X290" i="3" s="1"/>
  <c r="X291" i="3" a="1"/>
  <c r="X291" i="3" s="1"/>
  <c r="X292" i="3" a="1"/>
  <c r="X292" i="3" s="1"/>
  <c r="X293" i="3" a="1"/>
  <c r="X293" i="3" s="1"/>
  <c r="X294" i="3" a="1"/>
  <c r="X294" i="3" s="1"/>
  <c r="X295" i="3" a="1"/>
  <c r="X295" i="3" s="1"/>
  <c r="X296" i="3" a="1"/>
  <c r="X296" i="3" s="1"/>
  <c r="X297" i="3" a="1"/>
  <c r="X297" i="3" s="1"/>
  <c r="X298" i="3" a="1"/>
  <c r="X298" i="3" s="1"/>
  <c r="X299" i="3" a="1"/>
  <c r="X299" i="3" s="1"/>
  <c r="X300" i="3" a="1"/>
  <c r="X300" i="3" s="1"/>
  <c r="X301" i="3" a="1"/>
  <c r="X301" i="3" s="1"/>
  <c r="X302" i="3" a="1"/>
  <c r="X302" i="3" s="1"/>
  <c r="X303" i="3" a="1"/>
  <c r="X303" i="3" s="1"/>
  <c r="X304" i="3" a="1"/>
  <c r="X304" i="3" s="1"/>
  <c r="X305" i="3" a="1"/>
  <c r="X305" i="3" s="1"/>
  <c r="X306" i="3" a="1"/>
  <c r="X306" i="3" s="1"/>
  <c r="X307" i="3" a="1"/>
  <c r="X307" i="3" s="1"/>
  <c r="X308" i="3" a="1"/>
  <c r="X308" i="3" s="1"/>
  <c r="X309" i="3" a="1"/>
  <c r="X309" i="3" s="1"/>
  <c r="X310" i="3" a="1"/>
  <c r="X310" i="3" s="1"/>
  <c r="X311" i="3" a="1"/>
  <c r="X311" i="3" s="1"/>
  <c r="X312" i="3" a="1"/>
  <c r="X312" i="3" s="1"/>
  <c r="X313" i="3" a="1"/>
  <c r="X313" i="3" s="1"/>
  <c r="X314" i="3" a="1"/>
  <c r="X314" i="3" s="1"/>
  <c r="X315" i="3" a="1"/>
  <c r="X315" i="3" s="1"/>
  <c r="X316" i="3" a="1"/>
  <c r="X316" i="3" s="1"/>
  <c r="X317" i="3" a="1"/>
  <c r="X317" i="3" s="1"/>
  <c r="X318" i="3" a="1"/>
  <c r="X318" i="3" s="1"/>
  <c r="X319" i="3" a="1"/>
  <c r="X319" i="3" s="1"/>
  <c r="X320" i="3" a="1"/>
  <c r="X320" i="3" s="1"/>
  <c r="X321" i="3" a="1"/>
  <c r="X321" i="3" s="1"/>
  <c r="X322" i="3" a="1"/>
  <c r="X322" i="3" s="1"/>
  <c r="X323" i="3" a="1"/>
  <c r="X323" i="3" s="1"/>
  <c r="X324" i="3" a="1"/>
  <c r="X324" i="3" s="1"/>
  <c r="X325" i="3" a="1"/>
  <c r="X325" i="3" s="1"/>
  <c r="X326" i="3" a="1"/>
  <c r="X326" i="3" s="1"/>
  <c r="X327" i="3" a="1"/>
  <c r="X327" i="3" s="1"/>
  <c r="X328" i="3" a="1"/>
  <c r="X328" i="3" s="1"/>
  <c r="X329" i="3" a="1"/>
  <c r="X329" i="3" s="1"/>
  <c r="X330" i="3" a="1"/>
  <c r="X330" i="3" s="1"/>
  <c r="X331" i="3" a="1"/>
  <c r="X331" i="3" s="1"/>
  <c r="X332" i="3" a="1"/>
  <c r="X332" i="3" s="1"/>
  <c r="X333" i="3" a="1"/>
  <c r="X333" i="3" s="1"/>
  <c r="X334" i="3" a="1"/>
  <c r="X334" i="3" s="1"/>
  <c r="X335" i="3" a="1"/>
  <c r="X335" i="3" s="1"/>
  <c r="X336" i="3" a="1"/>
  <c r="X336" i="3" s="1"/>
  <c r="X337" i="3" a="1"/>
  <c r="X337" i="3" s="1"/>
  <c r="X338" i="3" a="1"/>
  <c r="X338" i="3" s="1"/>
  <c r="X339" i="3" a="1"/>
  <c r="X339" i="3" s="1"/>
  <c r="X340" i="3" a="1"/>
  <c r="X340" i="3" s="1"/>
  <c r="X341" i="3" a="1"/>
  <c r="X341" i="3" s="1"/>
  <c r="X342" i="3" a="1"/>
  <c r="X342" i="3" s="1"/>
  <c r="X343" i="3" a="1"/>
  <c r="X343" i="3" s="1"/>
  <c r="X344" i="3" a="1"/>
  <c r="X344" i="3" s="1"/>
  <c r="X345" i="3" a="1"/>
  <c r="X345" i="3" s="1"/>
  <c r="X346" i="3" a="1"/>
  <c r="X346" i="3" s="1"/>
  <c r="X347" i="3" a="1"/>
  <c r="X347" i="3" s="1"/>
  <c r="X348" i="3" a="1"/>
  <c r="X348" i="3" s="1"/>
  <c r="X349" i="3" a="1"/>
  <c r="X349" i="3" s="1"/>
  <c r="X350" i="3" a="1"/>
  <c r="X350" i="3" s="1"/>
  <c r="X351" i="3" a="1"/>
  <c r="X351" i="3" s="1"/>
  <c r="X352" i="3" a="1"/>
  <c r="X352" i="3" s="1"/>
  <c r="X353" i="3" a="1"/>
  <c r="X353" i="3" s="1"/>
  <c r="X354" i="3" a="1"/>
  <c r="X354" i="3" s="1"/>
  <c r="X355" i="3" a="1"/>
  <c r="X355" i="3" s="1"/>
  <c r="X356" i="3" a="1"/>
  <c r="X356" i="3" s="1"/>
  <c r="X357" i="3" a="1"/>
  <c r="X357" i="3" s="1"/>
  <c r="X358" i="3" a="1"/>
  <c r="X358" i="3" s="1"/>
  <c r="X359" i="3" a="1"/>
  <c r="X359" i="3" s="1"/>
  <c r="X360" i="3" a="1"/>
  <c r="X360" i="3" s="1"/>
  <c r="X361" i="3" a="1"/>
  <c r="X361" i="3" s="1"/>
  <c r="X362" i="3" a="1"/>
  <c r="X362" i="3" s="1"/>
  <c r="X363" i="3" a="1"/>
  <c r="X363" i="3" s="1"/>
  <c r="X364" i="3" a="1"/>
  <c r="X364" i="3" s="1"/>
  <c r="X365" i="3" a="1"/>
  <c r="X365" i="3" s="1"/>
  <c r="X366" i="3" a="1"/>
  <c r="X366" i="3" s="1"/>
  <c r="X367" i="3" a="1"/>
  <c r="X367" i="3" s="1"/>
  <c r="X368" i="3" a="1"/>
  <c r="X368" i="3" s="1"/>
  <c r="X369" i="3" a="1"/>
  <c r="X369" i="3" s="1"/>
  <c r="X370" i="3" a="1"/>
  <c r="X370" i="3" s="1"/>
  <c r="X371" i="3" a="1"/>
  <c r="X371" i="3" s="1"/>
  <c r="X372" i="3" a="1"/>
  <c r="X372" i="3" s="1"/>
  <c r="X373" i="3" a="1"/>
  <c r="X373" i="3" s="1"/>
  <c r="X374" i="3" a="1"/>
  <c r="X374" i="3" s="1"/>
  <c r="X375" i="3" a="1"/>
  <c r="X375" i="3" s="1"/>
  <c r="X376" i="3" a="1"/>
  <c r="X376" i="3" s="1"/>
  <c r="X377" i="3" a="1"/>
  <c r="X377" i="3" s="1"/>
  <c r="X378" i="3" a="1"/>
  <c r="X378" i="3" s="1"/>
  <c r="X379" i="3" a="1"/>
  <c r="X379" i="3" s="1"/>
  <c r="X380" i="3" a="1"/>
  <c r="X380" i="3" s="1"/>
  <c r="X381" i="3" a="1"/>
  <c r="X381" i="3" s="1"/>
  <c r="X382" i="3" a="1"/>
  <c r="X382" i="3" s="1"/>
  <c r="X383" i="3" a="1"/>
  <c r="X383" i="3" s="1"/>
  <c r="X384" i="3" a="1"/>
  <c r="X384" i="3" s="1"/>
  <c r="X385" i="3" a="1"/>
  <c r="X385" i="3" s="1"/>
  <c r="X386" i="3" a="1"/>
  <c r="X386" i="3" s="1"/>
  <c r="X387" i="3" a="1"/>
  <c r="X387" i="3" s="1"/>
  <c r="X388" i="3" a="1"/>
  <c r="X388" i="3" s="1"/>
  <c r="X389" i="3" a="1"/>
  <c r="X389" i="3" s="1"/>
  <c r="X390" i="3" a="1"/>
  <c r="X390" i="3" s="1"/>
  <c r="X391" i="3" a="1"/>
  <c r="X391" i="3" s="1"/>
  <c r="X392" i="3" a="1"/>
  <c r="X392" i="3" s="1"/>
  <c r="X393" i="3" a="1"/>
  <c r="X393" i="3" s="1"/>
  <c r="X394" i="3" a="1"/>
  <c r="X394" i="3" s="1"/>
  <c r="X395" i="3" a="1"/>
  <c r="X395" i="3" s="1"/>
  <c r="X396" i="3" a="1"/>
  <c r="X396" i="3" s="1"/>
  <c r="X397" i="3" a="1"/>
  <c r="X397" i="3" s="1"/>
  <c r="X398" i="3" a="1"/>
  <c r="X398" i="3" s="1"/>
  <c r="X399" i="3" a="1"/>
  <c r="X399" i="3" s="1"/>
  <c r="X400" i="3" a="1"/>
  <c r="X400" i="3" s="1"/>
  <c r="X401" i="3" a="1"/>
  <c r="X401" i="3" s="1"/>
  <c r="X402" i="3" a="1"/>
  <c r="X402" i="3" s="1"/>
  <c r="X403" i="3" a="1"/>
  <c r="X403" i="3" s="1"/>
  <c r="X404" i="3" a="1"/>
  <c r="X404" i="3" s="1"/>
  <c r="X405" i="3" a="1"/>
  <c r="X405" i="3" s="1"/>
  <c r="X406" i="3" a="1"/>
  <c r="X406" i="3" s="1"/>
  <c r="X407" i="3" a="1"/>
  <c r="X407" i="3" s="1"/>
  <c r="X408" i="3" a="1"/>
  <c r="X408" i="3" s="1"/>
  <c r="X409" i="3" a="1"/>
  <c r="X409" i="3" s="1"/>
  <c r="X410" i="3" a="1"/>
  <c r="X410" i="3" s="1"/>
  <c r="X411" i="3" a="1"/>
  <c r="X411" i="3" s="1"/>
  <c r="X412" i="3" a="1"/>
  <c r="X412" i="3" s="1"/>
  <c r="X413" i="3" a="1"/>
  <c r="X413" i="3" s="1"/>
  <c r="X414" i="3" a="1"/>
  <c r="X414" i="3" s="1"/>
  <c r="X415" i="3" a="1"/>
  <c r="X415" i="3" s="1"/>
  <c r="X416" i="3" a="1"/>
  <c r="X416" i="3" s="1"/>
  <c r="X417" i="3" a="1"/>
  <c r="X417" i="3" s="1"/>
  <c r="X418" i="3" a="1"/>
  <c r="X418" i="3" s="1"/>
  <c r="X419" i="3" a="1"/>
  <c r="X419" i="3" s="1"/>
  <c r="X420" i="3" a="1"/>
  <c r="X420" i="3" s="1"/>
  <c r="X421" i="3" a="1"/>
  <c r="X421" i="3" s="1"/>
  <c r="X422" i="3" a="1"/>
  <c r="X422" i="3" s="1"/>
  <c r="X423" i="3" a="1"/>
  <c r="X423" i="3" s="1"/>
  <c r="X424" i="3" a="1"/>
  <c r="X424" i="3" s="1"/>
  <c r="X425" i="3" a="1"/>
  <c r="X425" i="3" s="1"/>
  <c r="X426" i="3" a="1"/>
  <c r="X426" i="3" s="1"/>
  <c r="X427" i="3" a="1"/>
  <c r="X427" i="3" s="1"/>
  <c r="X428" i="3" a="1"/>
  <c r="X428" i="3" s="1"/>
  <c r="X429" i="3" a="1"/>
  <c r="X429" i="3" s="1"/>
  <c r="X430" i="3" a="1"/>
  <c r="X430" i="3" s="1"/>
  <c r="X431" i="3" a="1"/>
  <c r="X431" i="3" s="1"/>
  <c r="X432" i="3" a="1"/>
  <c r="X432" i="3" s="1"/>
  <c r="X433" i="3" a="1"/>
  <c r="X433" i="3" s="1"/>
  <c r="X434" i="3" a="1"/>
  <c r="X434" i="3" s="1"/>
  <c r="X435" i="3" a="1"/>
  <c r="X435" i="3" s="1"/>
  <c r="X436" i="3" a="1"/>
  <c r="X436" i="3" s="1"/>
  <c r="X437" i="3" a="1"/>
  <c r="X437" i="3" s="1"/>
  <c r="X438" i="3" a="1"/>
  <c r="X438" i="3" s="1"/>
  <c r="X439" i="3" a="1"/>
  <c r="X439" i="3" s="1"/>
  <c r="X440" i="3" a="1"/>
  <c r="X440" i="3" s="1"/>
  <c r="X441" i="3" a="1"/>
  <c r="X441" i="3" s="1"/>
  <c r="X442" i="3" a="1"/>
  <c r="X442" i="3" s="1"/>
  <c r="X443" i="3" a="1"/>
  <c r="X443" i="3" s="1"/>
  <c r="X444" i="3" a="1"/>
  <c r="X444" i="3" s="1"/>
  <c r="X445" i="3" a="1"/>
  <c r="X445" i="3" s="1"/>
  <c r="X446" i="3" a="1"/>
  <c r="X446" i="3" s="1"/>
  <c r="X447" i="3" a="1"/>
  <c r="X447" i="3" s="1"/>
  <c r="X448" i="3" a="1"/>
  <c r="X448" i="3" s="1"/>
  <c r="X449" i="3" a="1"/>
  <c r="X449" i="3" s="1"/>
  <c r="X450" i="3" a="1"/>
  <c r="X450" i="3" s="1"/>
  <c r="X451" i="3" a="1"/>
  <c r="X451" i="3" s="1"/>
  <c r="X452" i="3" a="1"/>
  <c r="X452" i="3" s="1"/>
  <c r="X453" i="3" a="1"/>
  <c r="X453" i="3" s="1"/>
  <c r="X454" i="3" a="1"/>
  <c r="X454" i="3" s="1"/>
  <c r="X455" i="3" a="1"/>
  <c r="X455" i="3" s="1"/>
  <c r="X456" i="3" a="1"/>
  <c r="X456" i="3" s="1"/>
  <c r="X457" i="3" a="1"/>
  <c r="X457" i="3" s="1"/>
  <c r="X458" i="3" a="1"/>
  <c r="X458" i="3" s="1"/>
  <c r="X459" i="3" a="1"/>
  <c r="X459" i="3" s="1"/>
  <c r="X460" i="3" a="1"/>
  <c r="X460" i="3" s="1"/>
  <c r="X461" i="3" a="1"/>
  <c r="X461" i="3" s="1"/>
  <c r="X462" i="3" a="1"/>
  <c r="X462" i="3" s="1"/>
  <c r="X463" i="3" a="1"/>
  <c r="X463" i="3" s="1"/>
  <c r="X464" i="3" a="1"/>
  <c r="X464" i="3" s="1"/>
  <c r="X465" i="3" a="1"/>
  <c r="X465" i="3" s="1"/>
  <c r="X466" i="3" a="1"/>
  <c r="X466" i="3" s="1"/>
  <c r="X467" i="3" a="1"/>
  <c r="X467" i="3" s="1"/>
  <c r="X468" i="3" a="1"/>
  <c r="X468" i="3" s="1"/>
  <c r="X469" i="3" a="1"/>
  <c r="X469" i="3" s="1"/>
  <c r="X470" i="3" a="1"/>
  <c r="X470" i="3" s="1"/>
  <c r="X471" i="3" a="1"/>
  <c r="X471" i="3" s="1"/>
  <c r="X472" i="3" a="1"/>
  <c r="X472" i="3" s="1"/>
  <c r="X473" i="3" a="1"/>
  <c r="X473" i="3" s="1"/>
  <c r="X474" i="3" a="1"/>
  <c r="X474" i="3" s="1"/>
  <c r="X475" i="3" a="1"/>
  <c r="X475" i="3" s="1"/>
  <c r="X476" i="3" a="1"/>
  <c r="X476" i="3" s="1"/>
  <c r="X477" i="3" a="1"/>
  <c r="X477" i="3" s="1"/>
  <c r="X478" i="3" a="1"/>
  <c r="X478" i="3" s="1"/>
  <c r="X479" i="3" a="1"/>
  <c r="X479" i="3" s="1"/>
  <c r="X480" i="3" a="1"/>
  <c r="X480" i="3" s="1"/>
  <c r="X481" i="3" a="1"/>
  <c r="X481" i="3" s="1"/>
  <c r="X482" i="3" a="1"/>
  <c r="X482" i="3" s="1"/>
  <c r="X483" i="3" a="1"/>
  <c r="X483" i="3" s="1"/>
  <c r="X484" i="3" a="1"/>
  <c r="X484" i="3" s="1"/>
  <c r="X485" i="3" a="1"/>
  <c r="X485" i="3" s="1"/>
  <c r="X486" i="3" a="1"/>
  <c r="X486" i="3" s="1"/>
  <c r="X487" i="3" a="1"/>
  <c r="X487" i="3" s="1"/>
  <c r="X488" i="3" a="1"/>
  <c r="X488" i="3" s="1"/>
  <c r="X489" i="3" a="1"/>
  <c r="X489" i="3" s="1"/>
  <c r="X490" i="3" a="1"/>
  <c r="X490" i="3" s="1"/>
  <c r="X491" i="3" a="1"/>
  <c r="X491" i="3" s="1"/>
  <c r="X492" i="3" a="1"/>
  <c r="X492" i="3" s="1"/>
  <c r="X493" i="3" a="1"/>
  <c r="X493" i="3" s="1"/>
  <c r="X494" i="3" a="1"/>
  <c r="X494" i="3" s="1"/>
  <c r="X495" i="3" a="1"/>
  <c r="X495" i="3" s="1"/>
  <c r="X496" i="3" a="1"/>
  <c r="X496" i="3" s="1"/>
  <c r="X497" i="3" a="1"/>
  <c r="X497" i="3" s="1"/>
  <c r="X498" i="3" a="1"/>
  <c r="X498" i="3" s="1"/>
  <c r="X499" i="3" a="1"/>
  <c r="X499" i="3" s="1"/>
  <c r="X500" i="3" a="1"/>
  <c r="X500" i="3" s="1"/>
  <c r="X501" i="3" a="1"/>
  <c r="X501" i="3" s="1"/>
  <c r="X502" i="3" a="1"/>
  <c r="X502" i="3" s="1"/>
  <c r="X503" i="3" a="1"/>
  <c r="X503" i="3" s="1"/>
  <c r="X504" i="3" a="1"/>
  <c r="X504" i="3" s="1"/>
  <c r="X505" i="3" a="1"/>
  <c r="X505" i="3" s="1"/>
  <c r="X506" i="3" a="1"/>
  <c r="X506" i="3" s="1"/>
  <c r="X507" i="3" a="1"/>
  <c r="X507" i="3" s="1"/>
  <c r="X508" i="3" a="1"/>
  <c r="X508" i="3" s="1"/>
  <c r="X509" i="3" a="1"/>
  <c r="X509" i="3" s="1"/>
  <c r="X510" i="3" a="1"/>
  <c r="X510" i="3" s="1"/>
  <c r="X511" i="3" a="1"/>
  <c r="X511" i="3" s="1"/>
  <c r="X512" i="3" a="1"/>
  <c r="X512" i="3" s="1"/>
  <c r="X513" i="3" a="1"/>
  <c r="X513" i="3" s="1"/>
  <c r="X514" i="3" a="1"/>
  <c r="X514" i="3" s="1"/>
  <c r="X515" i="3" a="1"/>
  <c r="X515" i="3" s="1"/>
  <c r="X516" i="3" a="1"/>
  <c r="X516" i="3" s="1"/>
  <c r="X517" i="3" a="1"/>
  <c r="X517" i="3" s="1"/>
  <c r="X518" i="3" a="1"/>
  <c r="X518" i="3" s="1"/>
  <c r="X519" i="3" a="1"/>
  <c r="X519" i="3" s="1"/>
  <c r="X520" i="3" a="1"/>
  <c r="X520" i="3" s="1"/>
  <c r="X521" i="3" a="1"/>
  <c r="X521" i="3" s="1"/>
  <c r="X522" i="3" a="1"/>
  <c r="X522" i="3" s="1"/>
  <c r="X523" i="3" a="1"/>
  <c r="X523" i="3" s="1"/>
  <c r="X524" i="3" a="1"/>
  <c r="X524" i="3" s="1"/>
  <c r="X525" i="3" a="1"/>
  <c r="X525" i="3" s="1"/>
  <c r="X526" i="3" a="1"/>
  <c r="X526" i="3" s="1"/>
  <c r="X527" i="3" a="1"/>
  <c r="X527" i="3" s="1"/>
  <c r="X528" i="3" a="1"/>
  <c r="X528" i="3" s="1"/>
  <c r="X529" i="3" a="1"/>
  <c r="X529" i="3" s="1"/>
  <c r="X530" i="3" a="1"/>
  <c r="X530" i="3" s="1"/>
  <c r="X531" i="3" a="1"/>
  <c r="X531" i="3" s="1"/>
  <c r="X532" i="3" a="1"/>
  <c r="X532" i="3" s="1"/>
  <c r="X533" i="3" a="1"/>
  <c r="X533" i="3" s="1"/>
  <c r="X534" i="3" a="1"/>
  <c r="X534" i="3" s="1"/>
  <c r="X535" i="3" a="1"/>
  <c r="X535" i="3" s="1"/>
  <c r="X536" i="3" a="1"/>
  <c r="X536" i="3" s="1"/>
  <c r="X537" i="3" a="1"/>
  <c r="X537" i="3" s="1"/>
  <c r="X538" i="3" a="1"/>
  <c r="X538" i="3" s="1"/>
  <c r="X539" i="3" a="1"/>
  <c r="X539" i="3" s="1"/>
  <c r="X540" i="3" a="1"/>
  <c r="X540" i="3" s="1"/>
  <c r="X541" i="3" a="1"/>
  <c r="X541" i="3" s="1"/>
  <c r="X542" i="3" a="1"/>
  <c r="X542" i="3" s="1"/>
  <c r="X543" i="3" a="1"/>
  <c r="X543" i="3" s="1"/>
  <c r="X544" i="3" a="1"/>
  <c r="X544" i="3" s="1"/>
  <c r="X545" i="3" a="1"/>
  <c r="X545" i="3" s="1"/>
  <c r="X546" i="3" a="1"/>
  <c r="X546" i="3" s="1"/>
  <c r="X547" i="3" a="1"/>
  <c r="X547" i="3" s="1"/>
  <c r="X548" i="3" a="1"/>
  <c r="X548" i="3" s="1"/>
  <c r="X549" i="3" a="1"/>
  <c r="X549" i="3" s="1"/>
  <c r="X550" i="3" a="1"/>
  <c r="X550" i="3" s="1"/>
  <c r="X551" i="3" a="1"/>
  <c r="X551" i="3" s="1"/>
  <c r="X552" i="3" a="1"/>
  <c r="X552" i="3" s="1"/>
  <c r="X553" i="3" a="1"/>
  <c r="X553" i="3" s="1"/>
  <c r="X554" i="3" a="1"/>
  <c r="X554" i="3" s="1"/>
  <c r="X555" i="3" a="1"/>
  <c r="X555" i="3" s="1"/>
  <c r="X556" i="3" a="1"/>
  <c r="X556" i="3" s="1"/>
  <c r="X557" i="3" a="1"/>
  <c r="X557" i="3" s="1"/>
  <c r="X558" i="3" a="1"/>
  <c r="X558" i="3" s="1"/>
  <c r="X559" i="3" a="1"/>
  <c r="X559" i="3" s="1"/>
  <c r="X560" i="3" a="1"/>
  <c r="X560" i="3" s="1"/>
  <c r="X561" i="3" a="1"/>
  <c r="X561" i="3" s="1"/>
  <c r="X562" i="3" a="1"/>
  <c r="X562" i="3" s="1"/>
  <c r="X563" i="3" a="1"/>
  <c r="X563" i="3" s="1"/>
  <c r="X564" i="3" a="1"/>
  <c r="X564" i="3" s="1"/>
  <c r="X565" i="3" a="1"/>
  <c r="X565" i="3" s="1"/>
  <c r="X566" i="3" a="1"/>
  <c r="X566" i="3" s="1"/>
  <c r="X567" i="3" a="1"/>
  <c r="X567" i="3" s="1"/>
  <c r="X568" i="3" a="1"/>
  <c r="X568" i="3" s="1"/>
  <c r="X569" i="3" a="1"/>
  <c r="X569" i="3" s="1"/>
  <c r="X570" i="3" a="1"/>
  <c r="X570" i="3" s="1"/>
  <c r="X571" i="3" a="1"/>
  <c r="X571" i="3" s="1"/>
  <c r="X572" i="3" a="1"/>
  <c r="X572" i="3" s="1"/>
  <c r="X573" i="3" a="1"/>
  <c r="X573" i="3" s="1"/>
  <c r="X574" i="3" a="1"/>
  <c r="X574" i="3" s="1"/>
  <c r="X575" i="3" a="1"/>
  <c r="X575" i="3" s="1"/>
  <c r="X576" i="3" a="1"/>
  <c r="X576" i="3" s="1"/>
  <c r="X577" i="3" a="1"/>
  <c r="X577" i="3" s="1"/>
  <c r="X578" i="3" a="1"/>
  <c r="X578" i="3" s="1"/>
  <c r="X579" i="3" a="1"/>
  <c r="X579" i="3" s="1"/>
  <c r="X580" i="3" a="1"/>
  <c r="X580" i="3" s="1"/>
  <c r="X581" i="3" a="1"/>
  <c r="X581" i="3" s="1"/>
  <c r="X582" i="3" a="1"/>
  <c r="X582" i="3" s="1"/>
  <c r="X583" i="3" a="1"/>
  <c r="X583" i="3" s="1"/>
  <c r="X584" i="3" a="1"/>
  <c r="X584" i="3" s="1"/>
  <c r="X585" i="3" a="1"/>
  <c r="X585" i="3" s="1"/>
  <c r="X586" i="3" a="1"/>
  <c r="X586" i="3" s="1"/>
  <c r="X587" i="3" a="1"/>
  <c r="X587" i="3" s="1"/>
  <c r="X588" i="3" a="1"/>
  <c r="X588" i="3" s="1"/>
  <c r="X589" i="3" a="1"/>
  <c r="X589" i="3" s="1"/>
  <c r="X590" i="3" a="1"/>
  <c r="X590" i="3" s="1"/>
  <c r="X591" i="3" a="1"/>
  <c r="X591" i="3" s="1"/>
  <c r="X592" i="3" a="1"/>
  <c r="X592" i="3" s="1"/>
  <c r="X593" i="3" a="1"/>
  <c r="X593" i="3" s="1"/>
  <c r="X594" i="3" a="1"/>
  <c r="X594" i="3" s="1"/>
  <c r="X595" i="3" a="1"/>
  <c r="X595" i="3" s="1"/>
  <c r="X596" i="3" a="1"/>
  <c r="X596" i="3" s="1"/>
  <c r="X597" i="3" a="1"/>
  <c r="X597" i="3" s="1"/>
  <c r="X598" i="3" a="1"/>
  <c r="X598" i="3" s="1"/>
  <c r="X599" i="3" a="1"/>
  <c r="X599" i="3" s="1"/>
  <c r="X600" i="3" a="1"/>
  <c r="X600" i="3" s="1"/>
  <c r="X601" i="3" a="1"/>
  <c r="X601" i="3" s="1"/>
  <c r="X602" i="3" a="1"/>
  <c r="X602" i="3" s="1"/>
  <c r="X603" i="3" a="1"/>
  <c r="X603" i="3" s="1"/>
  <c r="X604" i="3" a="1"/>
  <c r="X604" i="3" s="1"/>
  <c r="X605" i="3" a="1"/>
  <c r="X605" i="3" s="1"/>
  <c r="X606" i="3" a="1"/>
  <c r="X606" i="3" s="1"/>
  <c r="X607" i="3" a="1"/>
  <c r="X607" i="3" s="1"/>
  <c r="X608" i="3" a="1"/>
  <c r="X608" i="3" s="1"/>
  <c r="X609" i="3" a="1"/>
  <c r="X609" i="3" s="1"/>
  <c r="X610" i="3" a="1"/>
  <c r="X610" i="3" s="1"/>
  <c r="X611" i="3" a="1"/>
  <c r="X611" i="3" s="1"/>
  <c r="X612" i="3" a="1"/>
  <c r="X612" i="3" s="1"/>
  <c r="X613" i="3" a="1"/>
  <c r="X613" i="3" s="1"/>
  <c r="X614" i="3" a="1"/>
  <c r="X614" i="3" s="1"/>
  <c r="X615" i="3" a="1"/>
  <c r="X615" i="3" s="1"/>
  <c r="X616" i="3" a="1"/>
  <c r="X616" i="3" s="1"/>
  <c r="X617" i="3" a="1"/>
  <c r="X617" i="3" s="1"/>
  <c r="X618" i="3" a="1"/>
  <c r="X618" i="3" s="1"/>
  <c r="X619" i="3" a="1"/>
  <c r="X619" i="3" s="1"/>
  <c r="X620" i="3" a="1"/>
  <c r="X620" i="3" s="1"/>
  <c r="X621" i="3" a="1"/>
  <c r="X621" i="3" s="1"/>
  <c r="X622" i="3" a="1"/>
  <c r="X622" i="3" s="1"/>
  <c r="X623" i="3" a="1"/>
  <c r="X623" i="3" s="1"/>
  <c r="X624" i="3" a="1"/>
  <c r="X624" i="3" s="1"/>
  <c r="X625" i="3" a="1"/>
  <c r="X625" i="3" s="1"/>
  <c r="X626" i="3" a="1"/>
  <c r="X626" i="3" s="1"/>
  <c r="X627" i="3" a="1"/>
  <c r="X627" i="3" s="1"/>
  <c r="X628" i="3" a="1"/>
  <c r="X628" i="3" s="1"/>
  <c r="X629" i="3" a="1"/>
  <c r="X629" i="3" s="1"/>
  <c r="X630" i="3" a="1"/>
  <c r="X630" i="3" s="1"/>
  <c r="X631" i="3" a="1"/>
  <c r="X631" i="3" s="1"/>
  <c r="X632" i="3" a="1"/>
  <c r="X632" i="3" s="1"/>
  <c r="X633" i="3" a="1"/>
  <c r="X633" i="3" s="1"/>
  <c r="X634" i="3" a="1"/>
  <c r="X634" i="3" s="1"/>
  <c r="X635" i="3" a="1"/>
  <c r="X635" i="3" s="1"/>
  <c r="X636" i="3" a="1"/>
  <c r="X636" i="3" s="1"/>
  <c r="X637" i="3" a="1"/>
  <c r="X637" i="3" s="1"/>
  <c r="X638" i="3" a="1"/>
  <c r="X638" i="3" s="1"/>
  <c r="X639" i="3" a="1"/>
  <c r="X639" i="3" s="1"/>
  <c r="X640" i="3" a="1"/>
  <c r="X640" i="3" s="1"/>
  <c r="X641" i="3" a="1"/>
  <c r="X641" i="3" s="1"/>
  <c r="X642" i="3" a="1"/>
  <c r="X642" i="3" s="1"/>
  <c r="X643" i="3" a="1"/>
  <c r="X643" i="3" s="1"/>
  <c r="X644" i="3" a="1"/>
  <c r="X644" i="3" s="1"/>
  <c r="X645" i="3" a="1"/>
  <c r="X645" i="3" s="1"/>
  <c r="X646" i="3" a="1"/>
  <c r="X646" i="3" s="1"/>
  <c r="X647" i="3" a="1"/>
  <c r="X647" i="3" s="1"/>
  <c r="X648" i="3" a="1"/>
  <c r="X648" i="3" s="1"/>
  <c r="X649" i="3" a="1"/>
  <c r="X649" i="3" s="1"/>
  <c r="X650" i="3" a="1"/>
  <c r="X650" i="3" s="1"/>
  <c r="X651" i="3" a="1"/>
  <c r="X651" i="3" s="1"/>
  <c r="X652" i="3" a="1"/>
  <c r="X652" i="3" s="1"/>
  <c r="X653" i="3" a="1"/>
  <c r="X653" i="3" s="1"/>
  <c r="X654" i="3" a="1"/>
  <c r="X654" i="3" s="1"/>
  <c r="X655" i="3" a="1"/>
  <c r="X655" i="3" s="1"/>
  <c r="X656" i="3" a="1"/>
  <c r="X656" i="3" s="1"/>
  <c r="X657" i="3" a="1"/>
  <c r="X657" i="3" s="1"/>
  <c r="X658" i="3" a="1"/>
  <c r="X658" i="3" s="1"/>
  <c r="X659" i="3" a="1"/>
  <c r="X659" i="3" s="1"/>
  <c r="X660" i="3" a="1"/>
  <c r="X660" i="3" s="1"/>
  <c r="X661" i="3" a="1"/>
  <c r="X661" i="3" s="1"/>
  <c r="X662" i="3" a="1"/>
  <c r="X662" i="3" s="1"/>
  <c r="X663" i="3" a="1"/>
  <c r="X663" i="3" s="1"/>
  <c r="X664" i="3" a="1"/>
  <c r="X664" i="3" s="1"/>
  <c r="X665" i="3" a="1"/>
  <c r="X665" i="3" s="1"/>
  <c r="X666" i="3" a="1"/>
  <c r="X666" i="3" s="1"/>
  <c r="X667" i="3" a="1"/>
  <c r="X667" i="3" s="1"/>
  <c r="X668" i="3" a="1"/>
  <c r="X668" i="3" s="1"/>
  <c r="X669" i="3" a="1"/>
  <c r="X669" i="3" s="1"/>
  <c r="X670" i="3" a="1"/>
  <c r="X670" i="3" s="1"/>
  <c r="X671" i="3" a="1"/>
  <c r="X671" i="3" s="1"/>
  <c r="X672" i="3" a="1"/>
  <c r="X672" i="3" s="1"/>
  <c r="X673" i="3" a="1"/>
  <c r="X673" i="3" s="1"/>
  <c r="X674" i="3" a="1"/>
  <c r="X674" i="3" s="1"/>
  <c r="X675" i="3" a="1"/>
  <c r="X675" i="3" s="1"/>
  <c r="X676" i="3" a="1"/>
  <c r="X676" i="3" s="1"/>
  <c r="X677" i="3" a="1"/>
  <c r="X677" i="3" s="1"/>
  <c r="X678" i="3" a="1"/>
  <c r="X678" i="3" s="1"/>
  <c r="X679" i="3" a="1"/>
  <c r="X679" i="3" s="1"/>
  <c r="X680" i="3" a="1"/>
  <c r="X680" i="3" s="1"/>
  <c r="X681" i="3" a="1"/>
  <c r="X681" i="3" s="1"/>
  <c r="X682" i="3" a="1"/>
  <c r="X682" i="3" s="1"/>
  <c r="X683" i="3" a="1"/>
  <c r="X683" i="3" s="1"/>
  <c r="X684" i="3" a="1"/>
  <c r="X684" i="3" s="1"/>
  <c r="X685" i="3" a="1"/>
  <c r="X685" i="3" s="1"/>
  <c r="X686" i="3" a="1"/>
  <c r="X686" i="3" s="1"/>
  <c r="X687" i="3" a="1"/>
  <c r="X687" i="3" s="1"/>
  <c r="X688" i="3" a="1"/>
  <c r="X688" i="3" s="1"/>
  <c r="X689" i="3" a="1"/>
  <c r="X689" i="3" s="1"/>
  <c r="X690" i="3" a="1"/>
  <c r="X690" i="3" s="1"/>
  <c r="X691" i="3" a="1"/>
  <c r="X691" i="3" s="1"/>
  <c r="X692" i="3" a="1"/>
  <c r="X692" i="3" s="1"/>
  <c r="X693" i="3" a="1"/>
  <c r="X693" i="3" s="1"/>
  <c r="X694" i="3" a="1"/>
  <c r="X694" i="3" s="1"/>
  <c r="X695" i="3" a="1"/>
  <c r="X695" i="3" s="1"/>
  <c r="X696" i="3" a="1"/>
  <c r="X696" i="3" s="1"/>
  <c r="X697" i="3" a="1"/>
  <c r="X697" i="3" s="1"/>
  <c r="X698" i="3" a="1"/>
  <c r="X698" i="3" s="1"/>
  <c r="X699" i="3" a="1"/>
  <c r="X699" i="3" s="1"/>
  <c r="X700" i="3" a="1"/>
  <c r="X700" i="3" s="1"/>
  <c r="X701" i="3" a="1"/>
  <c r="X701" i="3" s="1"/>
  <c r="X702" i="3" a="1"/>
  <c r="X702" i="3" s="1"/>
  <c r="X703" i="3" a="1"/>
  <c r="X703" i="3" s="1"/>
  <c r="X704" i="3" a="1"/>
  <c r="X704" i="3" s="1"/>
  <c r="X705" i="3" a="1"/>
  <c r="X705" i="3" s="1"/>
  <c r="X706" i="3" a="1"/>
  <c r="X706" i="3" s="1"/>
  <c r="X707" i="3" a="1"/>
  <c r="X707" i="3" s="1"/>
  <c r="X708" i="3" a="1"/>
  <c r="X708" i="3" s="1"/>
  <c r="X709" i="3" a="1"/>
  <c r="X709" i="3" s="1"/>
  <c r="X710" i="3" a="1"/>
  <c r="X710" i="3" s="1"/>
  <c r="X711" i="3" a="1"/>
  <c r="X711" i="3" s="1"/>
  <c r="X712" i="3" a="1"/>
  <c r="X712" i="3" s="1"/>
  <c r="X713" i="3" a="1"/>
  <c r="X713" i="3" s="1"/>
  <c r="X714" i="3" a="1"/>
  <c r="X714" i="3" s="1"/>
  <c r="X715" i="3" a="1"/>
  <c r="X715" i="3" s="1"/>
  <c r="X716" i="3" a="1"/>
  <c r="X716" i="3" s="1"/>
  <c r="X717" i="3" a="1"/>
  <c r="X717" i="3" s="1"/>
  <c r="X718" i="3" a="1"/>
  <c r="X718" i="3" s="1"/>
  <c r="X719" i="3" a="1"/>
  <c r="X719" i="3" s="1"/>
  <c r="X720" i="3" a="1"/>
  <c r="X720" i="3" s="1"/>
  <c r="X721" i="3" a="1"/>
  <c r="X721" i="3" s="1"/>
  <c r="X722" i="3" a="1"/>
  <c r="X722" i="3" s="1"/>
  <c r="X723" i="3" a="1"/>
  <c r="X723" i="3" s="1"/>
  <c r="X724" i="3" a="1"/>
  <c r="X724" i="3" s="1"/>
  <c r="X725" i="3" a="1"/>
  <c r="X725" i="3" s="1"/>
  <c r="X726" i="3" a="1"/>
  <c r="X726" i="3" s="1"/>
  <c r="X727" i="3" a="1"/>
  <c r="X727" i="3" s="1"/>
  <c r="X728" i="3" a="1"/>
  <c r="X728" i="3" s="1"/>
  <c r="X729" i="3" a="1"/>
  <c r="X729" i="3" s="1"/>
  <c r="X730" i="3" a="1"/>
  <c r="X730" i="3" s="1"/>
  <c r="X731" i="3" a="1"/>
  <c r="X731" i="3" s="1"/>
  <c r="X732" i="3" a="1"/>
  <c r="X732" i="3" s="1"/>
  <c r="X733" i="3" a="1"/>
  <c r="X733" i="3" s="1"/>
  <c r="X734" i="3" a="1"/>
  <c r="X734" i="3" s="1"/>
  <c r="X735" i="3" a="1"/>
  <c r="X735" i="3" s="1"/>
  <c r="X736" i="3" a="1"/>
  <c r="X736" i="3" s="1"/>
  <c r="X737" i="3" a="1"/>
  <c r="X737" i="3" s="1"/>
  <c r="X738" i="3" a="1"/>
  <c r="X738" i="3" s="1"/>
  <c r="X739" i="3" a="1"/>
  <c r="X739" i="3" s="1"/>
  <c r="X740" i="3" a="1"/>
  <c r="X740" i="3" s="1"/>
  <c r="X741" i="3" a="1"/>
  <c r="X741" i="3" s="1"/>
  <c r="X742" i="3" a="1"/>
  <c r="X742" i="3" s="1"/>
  <c r="X743" i="3" a="1"/>
  <c r="X743" i="3" s="1"/>
  <c r="X744" i="3" a="1"/>
  <c r="X744" i="3" s="1"/>
  <c r="X745" i="3" a="1"/>
  <c r="X745" i="3" s="1"/>
  <c r="X746" i="3" a="1"/>
  <c r="X746" i="3" s="1"/>
  <c r="X747" i="3" a="1"/>
  <c r="X747" i="3" s="1"/>
  <c r="X748" i="3" a="1"/>
  <c r="X748" i="3" s="1"/>
  <c r="X749" i="3" a="1"/>
  <c r="X749" i="3" s="1"/>
  <c r="X750" i="3" a="1"/>
  <c r="X750" i="3" s="1"/>
  <c r="X751" i="3" a="1"/>
  <c r="X751" i="3" s="1"/>
  <c r="X752" i="3" a="1"/>
  <c r="X752" i="3" s="1"/>
  <c r="X753" i="3" a="1"/>
  <c r="X753" i="3" s="1"/>
  <c r="X754" i="3" a="1"/>
  <c r="X754" i="3" s="1"/>
  <c r="X755" i="3" a="1"/>
  <c r="X755" i="3" s="1"/>
  <c r="X756" i="3" a="1"/>
  <c r="X756" i="3" s="1"/>
  <c r="X757" i="3" a="1"/>
  <c r="X757" i="3" s="1"/>
  <c r="X758" i="3" a="1"/>
  <c r="X758" i="3" s="1"/>
  <c r="X759" i="3" a="1"/>
  <c r="X759" i="3" s="1"/>
  <c r="X760" i="3" a="1"/>
  <c r="X760" i="3" s="1"/>
  <c r="X761" i="3" a="1"/>
  <c r="X761" i="3" s="1"/>
  <c r="X762" i="3" a="1"/>
  <c r="X762" i="3" s="1"/>
  <c r="X763" i="3" a="1"/>
  <c r="X763" i="3" s="1"/>
  <c r="X764" i="3" a="1"/>
  <c r="X764" i="3" s="1"/>
  <c r="X765" i="3" a="1"/>
  <c r="X765" i="3" s="1"/>
  <c r="X766" i="3" a="1"/>
  <c r="X766" i="3" s="1"/>
  <c r="X767" i="3" a="1"/>
  <c r="X767" i="3" s="1"/>
  <c r="X768" i="3" a="1"/>
  <c r="X768" i="3" s="1"/>
  <c r="X769" i="3" a="1"/>
  <c r="X769" i="3" s="1"/>
  <c r="M4" i="2"/>
  <c r="M3" i="2"/>
  <c r="M5" i="2"/>
  <c r="M6" i="2"/>
  <c r="M7" i="2"/>
  <c r="M9" i="2"/>
  <c r="M8" i="2"/>
  <c r="M10" i="2"/>
  <c r="M11" i="2"/>
  <c r="M12" i="2"/>
  <c r="M14" i="2"/>
  <c r="M13" i="2"/>
  <c r="M15" i="2"/>
  <c r="Z8" i="3" s="1"/>
  <c r="M17" i="2"/>
  <c r="M16" i="2"/>
  <c r="M20" i="2"/>
  <c r="M19" i="2"/>
  <c r="M18" i="2"/>
  <c r="M22" i="2"/>
  <c r="M23" i="2"/>
  <c r="M24" i="2"/>
  <c r="M21" i="2"/>
  <c r="M26" i="2"/>
  <c r="M25" i="2"/>
  <c r="M28" i="2"/>
  <c r="M27" i="2"/>
  <c r="M32" i="2"/>
  <c r="M30" i="2"/>
  <c r="M31" i="2"/>
  <c r="M29" i="2"/>
  <c r="M33" i="2"/>
  <c r="Z15" i="3" s="1"/>
  <c r="M37" i="2"/>
  <c r="M34" i="2"/>
  <c r="M36" i="2"/>
  <c r="M35" i="2"/>
  <c r="M39" i="2"/>
  <c r="M40" i="2"/>
  <c r="M38" i="2"/>
  <c r="M41" i="2"/>
  <c r="Z18" i="3" s="1"/>
  <c r="M42" i="2"/>
  <c r="M44" i="2"/>
  <c r="M43" i="2"/>
  <c r="M47" i="2"/>
  <c r="M45" i="2"/>
  <c r="M48" i="2"/>
  <c r="M46" i="2"/>
  <c r="M49" i="2"/>
  <c r="Z21" i="3" s="1"/>
  <c r="M50" i="2"/>
  <c r="M51" i="2"/>
  <c r="M52" i="2"/>
  <c r="M53" i="2"/>
  <c r="M56" i="2"/>
  <c r="M54" i="2"/>
  <c r="M55" i="2"/>
  <c r="M60" i="2"/>
  <c r="M58" i="2"/>
  <c r="M59" i="2"/>
  <c r="M57" i="2"/>
  <c r="M62" i="2"/>
  <c r="M61" i="2"/>
  <c r="M65" i="2"/>
  <c r="M64" i="2"/>
  <c r="M66" i="2"/>
  <c r="M63" i="2"/>
  <c r="M67" i="2"/>
  <c r="Z27" i="3" s="1"/>
  <c r="M70" i="2"/>
  <c r="M69" i="2"/>
  <c r="M68" i="2"/>
  <c r="M71" i="2"/>
  <c r="M72" i="2"/>
  <c r="M74" i="2"/>
  <c r="M73" i="2"/>
  <c r="M76" i="2"/>
  <c r="M77" i="2"/>
  <c r="M75" i="2"/>
  <c r="M78" i="2"/>
  <c r="M79" i="2"/>
  <c r="M80" i="2"/>
  <c r="M81" i="2"/>
  <c r="M83" i="2"/>
  <c r="M82" i="2"/>
  <c r="M84" i="2"/>
  <c r="M85" i="2"/>
  <c r="M86" i="2"/>
  <c r="M88" i="2"/>
  <c r="M87" i="2"/>
  <c r="M89" i="2"/>
  <c r="M90" i="2"/>
  <c r="M91" i="2"/>
  <c r="M94" i="2"/>
  <c r="M95" i="2"/>
  <c r="M92" i="2"/>
  <c r="M93" i="2"/>
  <c r="M96" i="2"/>
  <c r="Z38" i="3" s="1"/>
  <c r="M97" i="2"/>
  <c r="Z39" i="3" s="1"/>
  <c r="M100" i="2"/>
  <c r="M99" i="2"/>
  <c r="M98" i="2"/>
  <c r="M101" i="2"/>
  <c r="Z41" i="3" s="1"/>
  <c r="M103" i="2"/>
  <c r="M102" i="2"/>
  <c r="M104" i="2"/>
  <c r="M105" i="2"/>
  <c r="M107" i="2"/>
  <c r="M106" i="2"/>
  <c r="M109" i="2"/>
  <c r="M108" i="2"/>
  <c r="M111" i="2"/>
  <c r="M110" i="2"/>
  <c r="M113" i="2"/>
  <c r="M112" i="2"/>
  <c r="M114" i="2"/>
  <c r="M115" i="2"/>
  <c r="M116" i="2"/>
  <c r="M117" i="2"/>
  <c r="Z47" i="3" s="1"/>
  <c r="M119" i="2"/>
  <c r="M118" i="2"/>
  <c r="M120" i="2"/>
  <c r="M121" i="2"/>
  <c r="M122" i="2"/>
  <c r="M123" i="2"/>
  <c r="M125" i="2"/>
  <c r="M126" i="2"/>
  <c r="M124" i="2"/>
  <c r="M128" i="2"/>
  <c r="M127" i="2"/>
  <c r="M129" i="2"/>
  <c r="M130" i="2"/>
  <c r="M131" i="2"/>
  <c r="M133" i="2"/>
  <c r="M132" i="2"/>
  <c r="M134" i="2"/>
  <c r="M135" i="2"/>
  <c r="M137" i="2"/>
  <c r="M138" i="2"/>
  <c r="M136" i="2"/>
  <c r="M141" i="2"/>
  <c r="M140" i="2"/>
  <c r="M139" i="2"/>
  <c r="M142" i="2"/>
  <c r="M144" i="2"/>
  <c r="M145" i="2"/>
  <c r="M143" i="2"/>
  <c r="M147" i="2"/>
  <c r="M149" i="2"/>
  <c r="M146" i="2"/>
  <c r="M148" i="2"/>
  <c r="M150" i="2"/>
  <c r="M151" i="2"/>
  <c r="M154" i="2"/>
  <c r="M152" i="2"/>
  <c r="M155" i="2"/>
  <c r="M153" i="2"/>
  <c r="M156" i="2"/>
  <c r="M157" i="2"/>
  <c r="M160" i="2"/>
  <c r="M159" i="2"/>
  <c r="M161" i="2"/>
  <c r="M158" i="2"/>
  <c r="M163" i="2"/>
  <c r="M162" i="2"/>
  <c r="M164" i="2"/>
  <c r="M167" i="2"/>
  <c r="M165" i="2"/>
  <c r="M166" i="2"/>
  <c r="M169" i="2"/>
  <c r="M170" i="2"/>
  <c r="M168" i="2"/>
  <c r="M172" i="2"/>
  <c r="M171" i="2"/>
  <c r="M175" i="2"/>
  <c r="M173" i="2"/>
  <c r="M174" i="2"/>
  <c r="M178" i="2"/>
  <c r="M177" i="2"/>
  <c r="M179" i="2"/>
  <c r="M176" i="2"/>
  <c r="M181" i="2"/>
  <c r="M180" i="2"/>
  <c r="M182" i="2"/>
  <c r="M183" i="2"/>
  <c r="M184" i="2"/>
  <c r="M186" i="2"/>
  <c r="M185" i="2"/>
  <c r="M190" i="2"/>
  <c r="M188" i="2"/>
  <c r="M187" i="2"/>
  <c r="M189" i="2"/>
  <c r="M193" i="2"/>
  <c r="M192" i="2"/>
  <c r="M191" i="2"/>
  <c r="M195" i="2"/>
  <c r="M194" i="2"/>
  <c r="M196" i="2"/>
  <c r="M197" i="2"/>
  <c r="M198" i="2"/>
  <c r="M199" i="2"/>
  <c r="M200" i="2"/>
  <c r="Z75" i="3" s="1"/>
  <c r="M203" i="2"/>
  <c r="M201" i="2"/>
  <c r="M202" i="2"/>
  <c r="M204" i="2"/>
  <c r="M205" i="2"/>
  <c r="M206" i="2"/>
  <c r="M209" i="2"/>
  <c r="M208" i="2"/>
  <c r="M207" i="2"/>
  <c r="M212" i="2"/>
  <c r="M211" i="2"/>
  <c r="M210" i="2"/>
  <c r="M213" i="2"/>
  <c r="Z80" i="3" s="1"/>
  <c r="M215" i="2"/>
  <c r="M214" i="2"/>
  <c r="M217" i="2"/>
  <c r="M216" i="2"/>
  <c r="M220" i="2"/>
  <c r="M218" i="2"/>
  <c r="M219" i="2"/>
  <c r="M221" i="2"/>
  <c r="Z83" i="3" s="1"/>
  <c r="M223" i="2"/>
  <c r="M222" i="2"/>
  <c r="M225" i="2"/>
  <c r="M226" i="2"/>
  <c r="M224" i="2"/>
  <c r="M227" i="2"/>
  <c r="Z86" i="3" s="1"/>
  <c r="M230" i="2"/>
  <c r="M228" i="2"/>
  <c r="M231" i="2"/>
  <c r="M229" i="2"/>
  <c r="M232" i="2"/>
  <c r="Z88" i="3" s="1"/>
  <c r="M235" i="2"/>
  <c r="M233" i="2"/>
  <c r="M234" i="2"/>
  <c r="M236" i="2"/>
  <c r="M238" i="2"/>
  <c r="M237" i="2"/>
  <c r="M240" i="2"/>
  <c r="M239" i="2"/>
  <c r="M241" i="2"/>
  <c r="M242" i="2"/>
  <c r="Z92" i="3" s="1"/>
  <c r="M243" i="2"/>
  <c r="M246" i="2"/>
  <c r="M245" i="2"/>
  <c r="M244" i="2"/>
  <c r="M247" i="2"/>
  <c r="M248" i="2"/>
  <c r="M249" i="2"/>
  <c r="Z95" i="3" s="1"/>
  <c r="M252" i="2"/>
  <c r="M251" i="2"/>
  <c r="M250" i="2"/>
  <c r="M254" i="2"/>
  <c r="M253" i="2"/>
  <c r="M255" i="2"/>
  <c r="M257" i="2"/>
  <c r="M256" i="2"/>
  <c r="M259" i="2"/>
  <c r="M260" i="2"/>
  <c r="M258" i="2"/>
  <c r="M262" i="2"/>
  <c r="M261" i="2"/>
  <c r="M263" i="2"/>
  <c r="M265" i="2"/>
  <c r="M264" i="2"/>
  <c r="M267" i="2"/>
  <c r="M266" i="2"/>
  <c r="M269" i="2"/>
  <c r="M270" i="2"/>
  <c r="M268" i="2"/>
  <c r="M272" i="2"/>
  <c r="M273" i="2"/>
  <c r="M274" i="2"/>
  <c r="M271" i="2"/>
  <c r="M276" i="2"/>
  <c r="M275" i="2"/>
  <c r="M278" i="2"/>
  <c r="M277" i="2"/>
  <c r="M279" i="2"/>
  <c r="M281" i="2"/>
  <c r="M280" i="2"/>
  <c r="M283" i="2"/>
  <c r="M282" i="2"/>
  <c r="M284" i="2"/>
  <c r="Z108" i="3" s="1"/>
  <c r="M286" i="2"/>
  <c r="M287" i="2"/>
  <c r="M285" i="2"/>
  <c r="M288" i="2"/>
  <c r="M291" i="2"/>
  <c r="M290" i="2"/>
  <c r="M289" i="2"/>
  <c r="M292" i="2"/>
  <c r="M293" i="2"/>
  <c r="M294" i="2"/>
  <c r="M295" i="2"/>
  <c r="M297" i="2"/>
  <c r="M296" i="2"/>
  <c r="M298" i="2"/>
  <c r="M301" i="2"/>
  <c r="M300" i="2"/>
  <c r="M299" i="2"/>
  <c r="M302" i="2"/>
  <c r="Z114" i="3" s="1"/>
  <c r="M303" i="2"/>
  <c r="Z115" i="3" s="1"/>
  <c r="M304" i="2"/>
  <c r="M305" i="2"/>
  <c r="M307" i="2"/>
  <c r="M306" i="2"/>
  <c r="M310" i="2"/>
  <c r="M309" i="2"/>
  <c r="M308" i="2"/>
  <c r="M314" i="2"/>
  <c r="M312" i="2"/>
  <c r="M311" i="2"/>
  <c r="M313" i="2"/>
  <c r="M315" i="2"/>
  <c r="Z119" i="3" s="1"/>
  <c r="M319" i="2"/>
  <c r="M318" i="2"/>
  <c r="M317" i="2"/>
  <c r="M316" i="2"/>
  <c r="M321" i="2"/>
  <c r="M320" i="2"/>
  <c r="M322" i="2"/>
  <c r="M323" i="2"/>
  <c r="M324" i="2"/>
  <c r="M325" i="2"/>
  <c r="Z129" i="3" s="1"/>
  <c r="M326" i="2"/>
  <c r="Z212" i="3" s="1"/>
  <c r="M327" i="2"/>
  <c r="Z147" i="3" s="1"/>
  <c r="M331" i="2"/>
  <c r="M330" i="2"/>
  <c r="M328" i="2"/>
  <c r="M329" i="2"/>
  <c r="M333" i="2"/>
  <c r="M332" i="2"/>
  <c r="M334" i="2"/>
  <c r="M337" i="2"/>
  <c r="M335" i="2"/>
  <c r="M338" i="2"/>
  <c r="M336" i="2"/>
  <c r="M339" i="2"/>
  <c r="Z237" i="3" s="1"/>
  <c r="M341" i="2"/>
  <c r="M343" i="2"/>
  <c r="M342" i="2"/>
  <c r="M340" i="2"/>
  <c r="M346" i="2"/>
  <c r="M345" i="2"/>
  <c r="M344" i="2"/>
  <c r="M347" i="2"/>
  <c r="Z252" i="3" s="1"/>
  <c r="M348" i="2"/>
  <c r="M350" i="2"/>
  <c r="M349" i="2"/>
  <c r="M353" i="2"/>
  <c r="M351" i="2"/>
  <c r="M354" i="2"/>
  <c r="M352" i="2"/>
  <c r="M356" i="2"/>
  <c r="M355" i="2"/>
  <c r="M357" i="2"/>
  <c r="M358" i="2"/>
  <c r="M360" i="2"/>
  <c r="M359" i="2"/>
  <c r="M362" i="2"/>
  <c r="M361" i="2"/>
  <c r="M363" i="2"/>
  <c r="M364" i="2"/>
  <c r="Z198" i="3" s="1"/>
  <c r="M365" i="2"/>
  <c r="Z214" i="3" s="1"/>
  <c r="M366" i="2"/>
  <c r="M369" i="2"/>
  <c r="M368" i="2"/>
  <c r="M367" i="2"/>
  <c r="M370" i="2"/>
  <c r="Z240" i="3" s="1"/>
  <c r="M372" i="2"/>
  <c r="M371" i="2"/>
  <c r="M373" i="2"/>
  <c r="M374" i="2"/>
  <c r="Z191" i="3" s="1"/>
  <c r="M376" i="2"/>
  <c r="M377" i="2"/>
  <c r="M375" i="2"/>
  <c r="M378" i="2"/>
  <c r="Z249" i="3" s="1"/>
  <c r="M379" i="2"/>
  <c r="M382" i="2"/>
  <c r="M381" i="2"/>
  <c r="M380" i="2"/>
  <c r="M384" i="2"/>
  <c r="M383" i="2"/>
  <c r="M385" i="2"/>
  <c r="Z203" i="3" s="1"/>
  <c r="M386" i="2"/>
  <c r="M387" i="2"/>
  <c r="M389" i="2"/>
  <c r="M388" i="2"/>
  <c r="M391" i="2"/>
  <c r="M390" i="2"/>
  <c r="M392" i="2"/>
  <c r="M393" i="2"/>
  <c r="M395" i="2"/>
  <c r="M394" i="2"/>
  <c r="M397" i="2"/>
  <c r="M396" i="2"/>
  <c r="M398" i="2"/>
  <c r="M399" i="2"/>
  <c r="M400" i="2"/>
  <c r="M401" i="2"/>
  <c r="Z219" i="3" s="1"/>
  <c r="M403" i="2"/>
  <c r="M404" i="2"/>
  <c r="M402" i="2"/>
  <c r="M405" i="2"/>
  <c r="M406" i="2"/>
  <c r="M408" i="2"/>
  <c r="M407" i="2"/>
  <c r="M409" i="2"/>
  <c r="M410" i="2"/>
  <c r="Z241" i="3" s="1"/>
  <c r="M414" i="2"/>
  <c r="M413" i="2"/>
  <c r="M412" i="2"/>
  <c r="M411" i="2"/>
  <c r="M418" i="2"/>
  <c r="M417" i="2"/>
  <c r="M415" i="2"/>
  <c r="M416" i="2"/>
  <c r="M421" i="2"/>
  <c r="M420" i="2"/>
  <c r="M422" i="2"/>
  <c r="M419" i="2"/>
  <c r="M423" i="2"/>
  <c r="M424" i="2"/>
  <c r="M425" i="2"/>
  <c r="Z234" i="3" s="1"/>
  <c r="M426" i="2"/>
  <c r="Z228" i="3" s="1"/>
  <c r="M428" i="2"/>
  <c r="M429" i="2"/>
  <c r="M427" i="2"/>
  <c r="M430" i="2"/>
  <c r="M434" i="2"/>
  <c r="M431" i="2"/>
  <c r="M432" i="2"/>
  <c r="M433" i="2"/>
  <c r="M435" i="2"/>
  <c r="M436" i="2"/>
  <c r="M437" i="2"/>
  <c r="Z217" i="3" s="1"/>
  <c r="M440" i="2"/>
  <c r="M438" i="2"/>
  <c r="M439" i="2"/>
  <c r="M441" i="2"/>
  <c r="Z189" i="3" s="1"/>
  <c r="M444" i="2"/>
  <c r="M442" i="2"/>
  <c r="M443" i="2"/>
  <c r="M448" i="2"/>
  <c r="M447" i="2"/>
  <c r="M445" i="2"/>
  <c r="M446" i="2"/>
  <c r="M450" i="2"/>
  <c r="M449" i="2"/>
  <c r="M451" i="2"/>
  <c r="Z156" i="3" s="1"/>
  <c r="M453" i="2"/>
  <c r="M452" i="2"/>
  <c r="M454" i="2"/>
  <c r="Z265" i="3" s="1"/>
  <c r="M455" i="2"/>
  <c r="M456" i="2"/>
  <c r="M457" i="2"/>
  <c r="Z177" i="3" s="1"/>
  <c r="M459" i="2"/>
  <c r="M458" i="2"/>
  <c r="M460" i="2"/>
  <c r="M461" i="2"/>
  <c r="M464" i="2"/>
  <c r="M462" i="2"/>
  <c r="M465" i="2"/>
  <c r="M463" i="2"/>
  <c r="M466" i="2"/>
  <c r="Z235" i="3" s="1"/>
  <c r="M468" i="2"/>
  <c r="M467" i="2"/>
  <c r="M470" i="2"/>
  <c r="M469" i="2"/>
  <c r="M471" i="2"/>
  <c r="Z165" i="3" s="1"/>
  <c r="M472" i="2"/>
  <c r="Z123" i="3" s="1"/>
  <c r="M474" i="2"/>
  <c r="M475" i="2"/>
  <c r="M476" i="2"/>
  <c r="M473" i="2"/>
  <c r="M477" i="2"/>
  <c r="M478" i="2"/>
  <c r="M479" i="2"/>
  <c r="M481" i="2"/>
  <c r="M480" i="2"/>
  <c r="M484" i="2"/>
  <c r="M482" i="2"/>
  <c r="M483" i="2"/>
  <c r="M485" i="2"/>
  <c r="M488" i="2"/>
  <c r="M486" i="2"/>
  <c r="M487" i="2"/>
  <c r="M489" i="2"/>
  <c r="M490" i="2"/>
  <c r="M491" i="2"/>
  <c r="M492" i="2"/>
  <c r="M493" i="2"/>
  <c r="M497" i="2"/>
  <c r="M494" i="2"/>
  <c r="M495" i="2"/>
  <c r="M496" i="2"/>
  <c r="M499" i="2"/>
  <c r="M498" i="2"/>
  <c r="M500" i="2"/>
  <c r="Z170" i="3" s="1"/>
  <c r="M503" i="2"/>
  <c r="M501" i="2"/>
  <c r="M502" i="2"/>
  <c r="M504" i="2"/>
  <c r="M505" i="2"/>
  <c r="M506" i="2"/>
  <c r="M507" i="2"/>
  <c r="Z150" i="3" s="1"/>
  <c r="M511" i="2"/>
  <c r="M510" i="2"/>
  <c r="M508" i="2"/>
  <c r="M509" i="2"/>
  <c r="M512" i="2"/>
  <c r="M513" i="2"/>
  <c r="M514" i="2"/>
  <c r="Z248" i="3" s="1"/>
  <c r="M516" i="2"/>
  <c r="M515" i="2"/>
  <c r="M518" i="2"/>
  <c r="M517" i="2"/>
  <c r="M520" i="2"/>
  <c r="M519" i="2"/>
  <c r="M521" i="2"/>
  <c r="Z257" i="3" s="1"/>
  <c r="M523" i="2"/>
  <c r="M522" i="2"/>
  <c r="M525" i="2"/>
  <c r="M524" i="2"/>
  <c r="M526" i="2"/>
  <c r="M527" i="2"/>
  <c r="M528" i="2"/>
  <c r="Z258" i="3" s="1"/>
  <c r="M529" i="2"/>
  <c r="M530" i="2"/>
  <c r="M531" i="2"/>
  <c r="Z139" i="3" s="1"/>
  <c r="M534" i="2"/>
  <c r="M532" i="2"/>
  <c r="M533" i="2"/>
  <c r="M536" i="2"/>
  <c r="M535" i="2"/>
  <c r="M537" i="2"/>
  <c r="M541" i="2"/>
  <c r="M538" i="2"/>
  <c r="M540" i="2"/>
  <c r="M539" i="2"/>
  <c r="M545" i="2"/>
  <c r="M543" i="2"/>
  <c r="M544" i="2"/>
  <c r="M542" i="2"/>
  <c r="M547" i="2"/>
  <c r="M549" i="2"/>
  <c r="M546" i="2"/>
  <c r="M548" i="2"/>
  <c r="M550" i="2"/>
  <c r="M552" i="2"/>
  <c r="M553" i="2"/>
  <c r="M551" i="2"/>
  <c r="M555" i="2"/>
  <c r="M554" i="2"/>
  <c r="M557" i="2"/>
  <c r="M556" i="2"/>
  <c r="M558" i="2"/>
  <c r="M559" i="2"/>
  <c r="M560" i="2"/>
  <c r="M562" i="2"/>
  <c r="M563" i="2"/>
  <c r="M561" i="2"/>
  <c r="M564" i="2"/>
  <c r="Z230" i="3" s="1"/>
  <c r="M567" i="2"/>
  <c r="M565" i="2"/>
  <c r="M566" i="2"/>
  <c r="M569" i="2"/>
  <c r="M568" i="2"/>
  <c r="M570" i="2"/>
  <c r="Z223" i="3" s="1"/>
  <c r="M572" i="2"/>
  <c r="M571" i="2"/>
  <c r="M573" i="2"/>
  <c r="M575" i="2"/>
  <c r="M574" i="2"/>
  <c r="M576" i="2"/>
  <c r="Z218" i="3" s="1"/>
  <c r="M577" i="2"/>
  <c r="Z187" i="3" s="1"/>
  <c r="M578" i="2"/>
  <c r="M579" i="2"/>
  <c r="M583" i="2"/>
  <c r="M582" i="2"/>
  <c r="M581" i="2"/>
  <c r="M580" i="2"/>
  <c r="M587" i="2"/>
  <c r="M585" i="2"/>
  <c r="M586" i="2"/>
  <c r="M584" i="2"/>
  <c r="M588" i="2"/>
  <c r="Z204" i="3" s="1"/>
  <c r="M592" i="2"/>
  <c r="M590" i="2"/>
  <c r="M589" i="2"/>
  <c r="M591" i="2"/>
  <c r="M593" i="2"/>
  <c r="M595" i="2"/>
  <c r="M594" i="2"/>
  <c r="M599" i="2"/>
  <c r="M596" i="2"/>
  <c r="M598" i="2"/>
  <c r="M597" i="2"/>
  <c r="M603" i="2"/>
  <c r="M601" i="2"/>
  <c r="M600" i="2"/>
  <c r="M602" i="2"/>
  <c r="M604" i="2"/>
  <c r="Z232" i="3" s="1"/>
  <c r="M606" i="2"/>
  <c r="M607" i="2"/>
  <c r="M605" i="2"/>
  <c r="M608" i="2"/>
  <c r="Z255" i="3" s="1"/>
  <c r="M610" i="2"/>
  <c r="M612" i="2"/>
  <c r="M609" i="2"/>
  <c r="M611" i="2"/>
  <c r="M614" i="2"/>
  <c r="M613" i="2"/>
  <c r="M615" i="2"/>
  <c r="Z182" i="3" s="1"/>
  <c r="M616" i="2"/>
  <c r="M617" i="2"/>
  <c r="M619" i="2"/>
  <c r="M620" i="2"/>
  <c r="M621" i="2"/>
  <c r="M618" i="2"/>
  <c r="M622" i="2"/>
  <c r="Z267" i="3" s="1"/>
  <c r="M624" i="2"/>
  <c r="M625" i="2"/>
  <c r="M623" i="2"/>
  <c r="M626" i="2"/>
  <c r="Z238" i="3" s="1"/>
  <c r="M627" i="2"/>
  <c r="M628" i="2"/>
  <c r="M632" i="2"/>
  <c r="M631" i="2"/>
  <c r="M629" i="2"/>
  <c r="M630" i="2"/>
  <c r="M635" i="2"/>
  <c r="M636" i="2"/>
  <c r="M633" i="2"/>
  <c r="M634" i="2"/>
  <c r="M637" i="2"/>
  <c r="Z175" i="3" s="1"/>
  <c r="M638" i="2"/>
  <c r="M639" i="2"/>
  <c r="M640" i="2"/>
  <c r="M641" i="2"/>
  <c r="M642" i="2"/>
  <c r="M643" i="2"/>
  <c r="M644" i="2"/>
  <c r="Z153" i="3" s="1"/>
  <c r="M645" i="2"/>
  <c r="M647" i="2"/>
  <c r="M646" i="2"/>
  <c r="M648" i="2"/>
  <c r="M650" i="2"/>
  <c r="M649" i="2"/>
  <c r="M652" i="2"/>
  <c r="M653" i="2"/>
  <c r="M651" i="2"/>
  <c r="M655" i="2"/>
  <c r="M657" i="2"/>
  <c r="M654" i="2"/>
  <c r="M656" i="2"/>
  <c r="M658" i="2"/>
  <c r="Z179" i="3" s="1"/>
  <c r="M659" i="2"/>
  <c r="Z254" i="3" s="1"/>
  <c r="M660" i="2"/>
  <c r="Z186" i="3" s="1"/>
  <c r="M663" i="2"/>
  <c r="M664" i="2"/>
  <c r="M662" i="2"/>
  <c r="M661" i="2"/>
  <c r="M665" i="2"/>
  <c r="Z140" i="3" s="1"/>
  <c r="M666" i="2"/>
  <c r="Z213" i="3" s="1"/>
  <c r="M667" i="2"/>
  <c r="M668" i="2"/>
  <c r="M670" i="2"/>
  <c r="M669" i="2"/>
  <c r="M672" i="2"/>
  <c r="M671" i="2"/>
  <c r="M673" i="2"/>
  <c r="M674" i="2"/>
  <c r="M675" i="2"/>
  <c r="M676" i="2"/>
  <c r="M677" i="2"/>
  <c r="M678" i="2"/>
  <c r="M682" i="2"/>
  <c r="M679" i="2"/>
  <c r="M681" i="2"/>
  <c r="M680" i="2"/>
  <c r="M684" i="2"/>
  <c r="M683" i="2"/>
  <c r="M685" i="2"/>
  <c r="M687" i="2"/>
  <c r="M686" i="2"/>
  <c r="M688" i="2"/>
  <c r="M689" i="2"/>
  <c r="M691" i="2"/>
  <c r="M690" i="2"/>
  <c r="M692" i="2"/>
  <c r="M693" i="2"/>
  <c r="Z272" i="3" s="1"/>
  <c r="M694" i="2"/>
  <c r="Z273" i="3" s="1"/>
  <c r="M696" i="2"/>
  <c r="M695" i="2"/>
  <c r="M697" i="2"/>
  <c r="M699" i="2"/>
  <c r="M698" i="2"/>
  <c r="M700" i="2"/>
  <c r="M701" i="2"/>
  <c r="M702" i="2"/>
  <c r="M703" i="2"/>
  <c r="M704" i="2"/>
  <c r="M706" i="2"/>
  <c r="M705" i="2"/>
  <c r="M707" i="2"/>
  <c r="Z279" i="3" s="1"/>
  <c r="M708" i="2"/>
  <c r="M709" i="2"/>
  <c r="M710" i="2"/>
  <c r="M711" i="2"/>
  <c r="M713" i="2"/>
  <c r="M712" i="2"/>
  <c r="M714" i="2"/>
  <c r="M715" i="2"/>
  <c r="M716" i="2"/>
  <c r="Z283" i="3" s="1"/>
  <c r="M718" i="2"/>
  <c r="M717" i="2"/>
  <c r="M719" i="2"/>
  <c r="Z285" i="3" s="1"/>
  <c r="M722" i="2"/>
  <c r="M721" i="2"/>
  <c r="M723" i="2"/>
  <c r="M720" i="2"/>
  <c r="M724" i="2"/>
  <c r="Z287" i="3" s="1"/>
  <c r="M725" i="2"/>
  <c r="Z288" i="3" s="1"/>
  <c r="M726" i="2"/>
  <c r="M728" i="2"/>
  <c r="M727" i="2"/>
  <c r="M729" i="2"/>
  <c r="M730" i="2"/>
  <c r="M732" i="2"/>
  <c r="M731" i="2"/>
  <c r="M733" i="2"/>
  <c r="Z292" i="3" s="1"/>
  <c r="M735" i="2"/>
  <c r="M737" i="2"/>
  <c r="M734" i="2"/>
  <c r="M736" i="2"/>
  <c r="M738" i="2"/>
  <c r="Z294" i="3" s="1"/>
  <c r="M741" i="2"/>
  <c r="M740" i="2"/>
  <c r="M739" i="2"/>
  <c r="M744" i="2"/>
  <c r="M742" i="2"/>
  <c r="M745" i="2"/>
  <c r="M743" i="2"/>
  <c r="M746" i="2"/>
  <c r="M748" i="2"/>
  <c r="M747" i="2"/>
  <c r="M749" i="2"/>
  <c r="M751" i="2"/>
  <c r="M750" i="2"/>
  <c r="M752" i="2"/>
  <c r="M754" i="2"/>
  <c r="M753" i="2"/>
  <c r="M756" i="2"/>
  <c r="M755" i="2"/>
  <c r="M757" i="2"/>
  <c r="M760" i="2"/>
  <c r="M758" i="2"/>
  <c r="M759" i="2"/>
  <c r="M761" i="2"/>
  <c r="M762" i="2"/>
  <c r="M765" i="2"/>
  <c r="M764" i="2"/>
  <c r="M763" i="2"/>
  <c r="M766" i="2"/>
  <c r="M768" i="2"/>
  <c r="M767" i="2"/>
  <c r="M769" i="2"/>
  <c r="M770" i="2"/>
  <c r="Z304" i="3" s="1"/>
  <c r="M774" i="2"/>
  <c r="M771" i="2"/>
  <c r="M772" i="2"/>
  <c r="M773" i="2"/>
  <c r="M776" i="2"/>
  <c r="M778" i="2"/>
  <c r="M775" i="2"/>
  <c r="M777" i="2"/>
  <c r="M779" i="2"/>
  <c r="M780" i="2"/>
  <c r="M781" i="2"/>
  <c r="Z308" i="3" s="1"/>
  <c r="M782" i="2"/>
  <c r="Z309" i="3" s="1"/>
  <c r="M784" i="2"/>
  <c r="M783" i="2"/>
  <c r="M785" i="2"/>
  <c r="M786" i="2"/>
  <c r="M787" i="2"/>
  <c r="M789" i="2"/>
  <c r="M788" i="2"/>
  <c r="M791" i="2"/>
  <c r="M790" i="2"/>
  <c r="M793" i="2"/>
  <c r="M792" i="2"/>
  <c r="M795" i="2"/>
  <c r="M794" i="2"/>
  <c r="M799" i="2"/>
  <c r="M797" i="2"/>
  <c r="M796" i="2"/>
  <c r="M798" i="2"/>
  <c r="M800" i="2"/>
  <c r="Z316" i="3" s="1"/>
  <c r="M803" i="2"/>
  <c r="M802" i="2"/>
  <c r="M801" i="2"/>
  <c r="M804" i="2"/>
  <c r="M808" i="2"/>
  <c r="M807" i="2"/>
  <c r="M806" i="2"/>
  <c r="M805" i="2"/>
  <c r="M811" i="2"/>
  <c r="M809" i="2"/>
  <c r="M810" i="2"/>
  <c r="M812" i="2"/>
  <c r="Z320" i="3" s="1"/>
  <c r="M815" i="2"/>
  <c r="M814" i="2"/>
  <c r="M813" i="2"/>
  <c r="M816" i="2"/>
  <c r="M819" i="2"/>
  <c r="M818" i="2"/>
  <c r="M817" i="2"/>
  <c r="M820" i="2"/>
  <c r="M822" i="2"/>
  <c r="M821" i="2"/>
  <c r="M823" i="2"/>
  <c r="M824" i="2"/>
  <c r="M827" i="2"/>
  <c r="M825" i="2"/>
  <c r="M826" i="2"/>
  <c r="M828" i="2"/>
  <c r="M829" i="2"/>
  <c r="M830" i="2"/>
  <c r="M831" i="2"/>
  <c r="M835" i="2"/>
  <c r="M834" i="2"/>
  <c r="M832" i="2"/>
  <c r="M833" i="2"/>
  <c r="M836" i="2"/>
  <c r="M838" i="2"/>
  <c r="M837" i="2"/>
  <c r="M839" i="2"/>
  <c r="M841" i="2"/>
  <c r="M840" i="2"/>
  <c r="M842" i="2"/>
  <c r="Z330" i="3" s="1"/>
  <c r="M846" i="2"/>
  <c r="M843" i="2"/>
  <c r="M844" i="2"/>
  <c r="M845" i="2"/>
  <c r="M848" i="2"/>
  <c r="M847" i="2"/>
  <c r="M849" i="2"/>
  <c r="M850" i="2"/>
  <c r="M854" i="2"/>
  <c r="M851" i="2"/>
  <c r="M853" i="2"/>
  <c r="M852" i="2"/>
  <c r="M855" i="2"/>
  <c r="Z334" i="3" s="1"/>
  <c r="M856" i="2"/>
  <c r="M857" i="2"/>
  <c r="M861" i="2"/>
  <c r="M860" i="2"/>
  <c r="M859" i="2"/>
  <c r="M858" i="2"/>
  <c r="M862" i="2"/>
  <c r="M863" i="2"/>
  <c r="M865" i="2"/>
  <c r="M866" i="2"/>
  <c r="M864" i="2"/>
  <c r="M868" i="2"/>
  <c r="M867" i="2"/>
  <c r="M869" i="2"/>
  <c r="M871" i="2"/>
  <c r="M870" i="2"/>
  <c r="M872" i="2"/>
  <c r="M873" i="2"/>
  <c r="M874" i="2"/>
  <c r="M875" i="2"/>
  <c r="M876" i="2"/>
  <c r="M878" i="2"/>
  <c r="M879" i="2"/>
  <c r="M877" i="2"/>
  <c r="M881" i="2"/>
  <c r="M880" i="2"/>
  <c r="M882" i="2"/>
  <c r="M883" i="2"/>
  <c r="M884" i="2"/>
  <c r="M886" i="2"/>
  <c r="M885" i="2"/>
  <c r="M887" i="2"/>
  <c r="M888" i="2"/>
  <c r="Z347" i="3" s="1"/>
  <c r="M889" i="2"/>
  <c r="Z348" i="3" s="1"/>
  <c r="M890" i="2"/>
  <c r="Z349" i="3" s="1"/>
  <c r="M891" i="2"/>
  <c r="M892" i="2"/>
  <c r="M894" i="2"/>
  <c r="M895" i="2"/>
  <c r="M893" i="2"/>
  <c r="M896" i="2"/>
  <c r="M897" i="2"/>
  <c r="M899" i="2"/>
  <c r="M898" i="2"/>
  <c r="M900" i="2"/>
  <c r="Z354" i="3" s="1"/>
  <c r="M904" i="2"/>
  <c r="M903" i="2"/>
  <c r="M901" i="2"/>
  <c r="M902" i="2"/>
  <c r="M907" i="2"/>
  <c r="M905" i="2"/>
  <c r="M908" i="2"/>
  <c r="M906" i="2"/>
  <c r="M909" i="2"/>
  <c r="Z357" i="3" s="1"/>
  <c r="M910" i="2"/>
  <c r="Z358" i="3" s="1"/>
  <c r="M912" i="2"/>
  <c r="M914" i="2"/>
  <c r="M911" i="2"/>
  <c r="M913" i="2"/>
  <c r="M915" i="2"/>
  <c r="M917" i="2"/>
  <c r="M916" i="2"/>
  <c r="M921" i="2"/>
  <c r="M919" i="2"/>
  <c r="M918" i="2"/>
  <c r="M920" i="2"/>
  <c r="M925" i="2"/>
  <c r="M923" i="2"/>
  <c r="M924" i="2"/>
  <c r="M922" i="2"/>
  <c r="M926" i="2"/>
  <c r="M927" i="2"/>
  <c r="M929" i="2"/>
  <c r="M928" i="2"/>
  <c r="M930" i="2"/>
  <c r="M933" i="2"/>
  <c r="M934" i="2"/>
  <c r="M931" i="2"/>
  <c r="M932" i="2"/>
  <c r="M936" i="2"/>
  <c r="M938" i="2"/>
  <c r="M937" i="2"/>
  <c r="M935" i="2"/>
  <c r="M939" i="2"/>
  <c r="Z367" i="3" s="1"/>
  <c r="M942" i="2"/>
  <c r="M941" i="2"/>
  <c r="M940" i="2"/>
  <c r="M944" i="2"/>
  <c r="M943" i="2"/>
  <c r="M945" i="2"/>
  <c r="M946" i="2"/>
  <c r="M947" i="2"/>
  <c r="M948" i="2"/>
  <c r="M951" i="2"/>
  <c r="M949" i="2"/>
  <c r="M950" i="2"/>
  <c r="M952" i="2"/>
  <c r="Z372" i="3" s="1"/>
  <c r="M954" i="2"/>
  <c r="M953" i="2"/>
  <c r="M955" i="2"/>
  <c r="M956" i="2"/>
  <c r="M957" i="2"/>
  <c r="Z374" i="3" s="1"/>
  <c r="M960" i="2"/>
  <c r="M958" i="2"/>
  <c r="M959" i="2"/>
  <c r="M961" i="2"/>
  <c r="M962" i="2"/>
  <c r="Z376" i="3" s="1"/>
  <c r="M963" i="2"/>
  <c r="Z377" i="3" s="1"/>
  <c r="M964" i="2"/>
  <c r="Z378" i="3" s="1"/>
  <c r="M965" i="2"/>
  <c r="M966" i="2"/>
  <c r="M967" i="2"/>
  <c r="M968" i="2"/>
  <c r="M969" i="2"/>
  <c r="Z381" i="3" s="1"/>
  <c r="M970" i="2"/>
  <c r="M971" i="2"/>
  <c r="M973" i="2"/>
  <c r="M972" i="2"/>
  <c r="M974" i="2"/>
  <c r="Z384" i="3" s="1"/>
  <c r="M975" i="2"/>
  <c r="Z385" i="3" s="1"/>
  <c r="M978" i="2"/>
  <c r="M977" i="2"/>
  <c r="M976" i="2"/>
  <c r="M979" i="2"/>
  <c r="Z387" i="3" s="1"/>
  <c r="M980" i="2"/>
  <c r="Z388" i="3" s="1"/>
  <c r="M981" i="2"/>
  <c r="Z389" i="3" s="1"/>
  <c r="M984" i="2"/>
  <c r="M982" i="2"/>
  <c r="M985" i="2"/>
  <c r="M983" i="2"/>
  <c r="M986" i="2"/>
  <c r="Z391" i="3" s="1"/>
  <c r="M988" i="2"/>
  <c r="M987" i="2"/>
  <c r="M989" i="2"/>
  <c r="M990" i="2"/>
  <c r="Z393" i="3" s="1"/>
  <c r="M991" i="2"/>
  <c r="M992" i="2"/>
  <c r="M996" i="2"/>
  <c r="M993" i="2"/>
  <c r="M995" i="2"/>
  <c r="M994" i="2"/>
  <c r="M998" i="2"/>
  <c r="M997" i="2"/>
  <c r="M999" i="2"/>
  <c r="Z397" i="3" s="1"/>
  <c r="M1001" i="2"/>
  <c r="M1000" i="2"/>
  <c r="M1003" i="2"/>
  <c r="M1002" i="2"/>
  <c r="M1005" i="2"/>
  <c r="M1004" i="2"/>
  <c r="M1007" i="2"/>
  <c r="M1006" i="2"/>
  <c r="M1008" i="2"/>
  <c r="M1010" i="2"/>
  <c r="M1009" i="2"/>
  <c r="M1011" i="2"/>
  <c r="Z403" i="3" s="1"/>
  <c r="M1012" i="2"/>
  <c r="M1014" i="2"/>
  <c r="M1013" i="2"/>
  <c r="M1017" i="2"/>
  <c r="M1018" i="2"/>
  <c r="M1015" i="2"/>
  <c r="M1016" i="2"/>
  <c r="M1020" i="2"/>
  <c r="M1021" i="2"/>
  <c r="M1019" i="2"/>
  <c r="M1023" i="2"/>
  <c r="M1022" i="2"/>
  <c r="M1024" i="2"/>
  <c r="M1027" i="2"/>
  <c r="M1025" i="2"/>
  <c r="M1026" i="2"/>
  <c r="M1029" i="2"/>
  <c r="M1028" i="2"/>
  <c r="M1031" i="2"/>
  <c r="M1032" i="2"/>
  <c r="M1030" i="2"/>
  <c r="M1036" i="2"/>
  <c r="M1033" i="2"/>
  <c r="M1034" i="2"/>
  <c r="M1035" i="2"/>
  <c r="M1038" i="2"/>
  <c r="M1037" i="2"/>
  <c r="M1039" i="2"/>
  <c r="M1041" i="2"/>
  <c r="M1040" i="2"/>
  <c r="M1042" i="2"/>
  <c r="Z414" i="3" s="1"/>
  <c r="M1043" i="2"/>
  <c r="Z415" i="3" s="1"/>
  <c r="M1044" i="2"/>
  <c r="Z416" i="3" s="1"/>
  <c r="M1047" i="2"/>
  <c r="M1046" i="2"/>
  <c r="M1045" i="2"/>
  <c r="M1048" i="2"/>
  <c r="Z418" i="3" s="1"/>
  <c r="M1050" i="2"/>
  <c r="M1049" i="2"/>
  <c r="M1052" i="2"/>
  <c r="M1051" i="2"/>
  <c r="M1054" i="2"/>
  <c r="M1053" i="2"/>
  <c r="M1055" i="2"/>
  <c r="M1056" i="2"/>
  <c r="M1057" i="2"/>
  <c r="M1060" i="2"/>
  <c r="M1059" i="2"/>
  <c r="M1058" i="2"/>
  <c r="M1061" i="2"/>
  <c r="M1062" i="2"/>
  <c r="M1064" i="2"/>
  <c r="M1063" i="2"/>
  <c r="M1066" i="2"/>
  <c r="M1065" i="2"/>
  <c r="M1068" i="2"/>
  <c r="M1067" i="2"/>
  <c r="M1069" i="2"/>
  <c r="Z427" i="3" s="1"/>
  <c r="M1071" i="2"/>
  <c r="M1072" i="2"/>
  <c r="M1073" i="2"/>
  <c r="M1070" i="2"/>
  <c r="M1075" i="2"/>
  <c r="M1074" i="2"/>
  <c r="M1076" i="2"/>
  <c r="M1077" i="2"/>
  <c r="M1078" i="2"/>
  <c r="M1081" i="2"/>
  <c r="M1080" i="2"/>
  <c r="M1079" i="2"/>
  <c r="M1082" i="2"/>
  <c r="Z431" i="3" s="1"/>
  <c r="M1083" i="2"/>
  <c r="Z432" i="3" s="1"/>
  <c r="M1084" i="2"/>
  <c r="Z433" i="3" s="1"/>
  <c r="M1087" i="2"/>
  <c r="M1086" i="2"/>
  <c r="M1085" i="2"/>
  <c r="M1088" i="2"/>
  <c r="M1089" i="2"/>
  <c r="M1090" i="2"/>
  <c r="M1091" i="2"/>
  <c r="M1093" i="2"/>
  <c r="M1094" i="2"/>
  <c r="M1092" i="2"/>
  <c r="M1095" i="2"/>
  <c r="Z438" i="3" s="1"/>
  <c r="M1096" i="2"/>
  <c r="Z439" i="3" s="1"/>
  <c r="M1097" i="2"/>
  <c r="Z440" i="3" s="1"/>
  <c r="M1098" i="2"/>
  <c r="M1099" i="2"/>
  <c r="M1100" i="2"/>
  <c r="M1101" i="2"/>
  <c r="M1102" i="2"/>
  <c r="M1103" i="2"/>
  <c r="M1105" i="2"/>
  <c r="M1106" i="2"/>
  <c r="M1104" i="2"/>
  <c r="M1110" i="2"/>
  <c r="M1107" i="2"/>
  <c r="M1109" i="2"/>
  <c r="M1108" i="2"/>
  <c r="M1112" i="2"/>
  <c r="M1111" i="2"/>
  <c r="M1113" i="2"/>
  <c r="Z447" i="3" s="1"/>
  <c r="M1114" i="2"/>
  <c r="Z448" i="3" s="1"/>
  <c r="M1116" i="2"/>
  <c r="M1117" i="2"/>
  <c r="M1115" i="2"/>
  <c r="M1119" i="2"/>
  <c r="M1118" i="2"/>
  <c r="M1120" i="2"/>
  <c r="Z451" i="3" s="1"/>
  <c r="M1122" i="2"/>
  <c r="M1121" i="2"/>
  <c r="M1123" i="2"/>
  <c r="M1125" i="2"/>
  <c r="M1124" i="2"/>
  <c r="M1126" i="2"/>
  <c r="M1127" i="2"/>
  <c r="M1128" i="2"/>
  <c r="M1129" i="2"/>
  <c r="M1130" i="2"/>
  <c r="M1132" i="2"/>
  <c r="M1134" i="2"/>
  <c r="M1131" i="2"/>
  <c r="M1133" i="2"/>
  <c r="M1135" i="2"/>
  <c r="Z457" i="3" s="1"/>
  <c r="M1136" i="2"/>
  <c r="M1137" i="2"/>
  <c r="M1138" i="2"/>
  <c r="M1139" i="2"/>
  <c r="M1142" i="2"/>
  <c r="M1140" i="2"/>
  <c r="M1141" i="2"/>
  <c r="M1143" i="2"/>
  <c r="M1144" i="2"/>
  <c r="Z461" i="3" s="1"/>
  <c r="M1145" i="2"/>
  <c r="M1146" i="2"/>
  <c r="M1147" i="2"/>
  <c r="M1148" i="2"/>
  <c r="M1149" i="2"/>
  <c r="M1150" i="2"/>
  <c r="M1151" i="2"/>
  <c r="Z464" i="3" s="1"/>
  <c r="M1152" i="2"/>
  <c r="Z465" i="3" s="1"/>
  <c r="M1154" i="2"/>
  <c r="M1153" i="2"/>
  <c r="M1155" i="2"/>
  <c r="M1156" i="2"/>
  <c r="M1157" i="2"/>
  <c r="M1160" i="2"/>
  <c r="M1158" i="2"/>
  <c r="M1159" i="2"/>
  <c r="M1161" i="2"/>
  <c r="M1162" i="2"/>
  <c r="Z469" i="3" s="1"/>
  <c r="M1165" i="2"/>
  <c r="M1164" i="2"/>
  <c r="M1163" i="2"/>
  <c r="M1166" i="2"/>
  <c r="M1167" i="2"/>
  <c r="M1168" i="2"/>
  <c r="M1169" i="2"/>
  <c r="M1170" i="2"/>
  <c r="Z473" i="3" s="1"/>
  <c r="M1171" i="2"/>
  <c r="M1172" i="2"/>
  <c r="M1174" i="2"/>
  <c r="M1173" i="2"/>
  <c r="M1175" i="2"/>
  <c r="M1177" i="2"/>
  <c r="M1176" i="2"/>
  <c r="M1178" i="2"/>
  <c r="M1180" i="2"/>
  <c r="M1179" i="2"/>
  <c r="M1184" i="2"/>
  <c r="M1182" i="2"/>
  <c r="M1183" i="2"/>
  <c r="M1181" i="2"/>
  <c r="M1185" i="2"/>
  <c r="M1187" i="2"/>
  <c r="M1186" i="2"/>
  <c r="M1188" i="2"/>
  <c r="M1189" i="2"/>
  <c r="M1190" i="2"/>
  <c r="M1192" i="2"/>
  <c r="M1191" i="2"/>
  <c r="M1193" i="2"/>
  <c r="M1194" i="2"/>
  <c r="Z482" i="3" s="1"/>
  <c r="M1195" i="2"/>
  <c r="Z483" i="3" s="1"/>
  <c r="M1196" i="2"/>
  <c r="Z484" i="3" s="1"/>
  <c r="M1197" i="2"/>
  <c r="Z485" i="3" s="1"/>
  <c r="M1198" i="2"/>
  <c r="Z486" i="3" s="1"/>
  <c r="M1200" i="2"/>
  <c r="M1199" i="2"/>
  <c r="M1201" i="2"/>
  <c r="M1204" i="2"/>
  <c r="M1202" i="2"/>
  <c r="M1203" i="2"/>
  <c r="M1205" i="2"/>
  <c r="M1206" i="2"/>
  <c r="M1207" i="2"/>
  <c r="M1210" i="2"/>
  <c r="M1209" i="2"/>
  <c r="M1208" i="2"/>
  <c r="M1211" i="2"/>
  <c r="M1212" i="2"/>
  <c r="M1215" i="2"/>
  <c r="M1214" i="2"/>
  <c r="M1213" i="2"/>
  <c r="M1217" i="2"/>
  <c r="M1216" i="2"/>
  <c r="M1218" i="2"/>
  <c r="M1220" i="2"/>
  <c r="M1219" i="2"/>
  <c r="M1221" i="2"/>
  <c r="Z495" i="3" s="1"/>
  <c r="M1223" i="2"/>
  <c r="M1222" i="2"/>
  <c r="M1224" i="2"/>
  <c r="M1227" i="2"/>
  <c r="M1226" i="2"/>
  <c r="M1225" i="2"/>
  <c r="M1229" i="2"/>
  <c r="M1228" i="2"/>
  <c r="M1231" i="2"/>
  <c r="M1230" i="2"/>
  <c r="M1233" i="2"/>
  <c r="M1232" i="2"/>
  <c r="M1234" i="2"/>
  <c r="Z500" i="3" s="1"/>
  <c r="M1236" i="2"/>
  <c r="M1235" i="2"/>
  <c r="M1237" i="2"/>
  <c r="M1238" i="2"/>
  <c r="M1239" i="2"/>
  <c r="M1240" i="2"/>
  <c r="M1242" i="2"/>
  <c r="M1241" i="2"/>
  <c r="M1244" i="2"/>
  <c r="M1245" i="2"/>
  <c r="M1243" i="2"/>
  <c r="M1246" i="2"/>
  <c r="M1247" i="2"/>
  <c r="M1248" i="2"/>
  <c r="Z506" i="3" s="1"/>
  <c r="M1249" i="2"/>
  <c r="M1250" i="2"/>
  <c r="Z507" i="3" s="1"/>
  <c r="M1251" i="2"/>
  <c r="Z508" i="3" s="1"/>
  <c r="M1253" i="2"/>
  <c r="M1252" i="2"/>
  <c r="M1254" i="2"/>
  <c r="Z510" i="3" s="1"/>
  <c r="M1255" i="2"/>
  <c r="Z511" i="3" s="1"/>
  <c r="M1256" i="2"/>
  <c r="Z512" i="3" s="1"/>
  <c r="M1258" i="2"/>
  <c r="M1257" i="2"/>
  <c r="Z513" i="3" s="1"/>
  <c r="M1260" i="2"/>
  <c r="M1259" i="2"/>
  <c r="M1261" i="2"/>
  <c r="Z515" i="3" s="1"/>
  <c r="M1263" i="2"/>
  <c r="M1265" i="2"/>
  <c r="M1264" i="2"/>
  <c r="M1262" i="2"/>
  <c r="M1266" i="2"/>
  <c r="Z517" i="3" s="1"/>
  <c r="M1269" i="2"/>
  <c r="M1267" i="2"/>
  <c r="M1268" i="2"/>
  <c r="M1270" i="2"/>
  <c r="M1272" i="2"/>
  <c r="M1271" i="2"/>
  <c r="M1273" i="2"/>
  <c r="M1274" i="2"/>
  <c r="Z520" i="3" s="1"/>
  <c r="M1276" i="2"/>
  <c r="M1275" i="2"/>
  <c r="M1277" i="2"/>
  <c r="M1281" i="2"/>
  <c r="M1278" i="2"/>
  <c r="M1279" i="2"/>
  <c r="M1280" i="2"/>
  <c r="M1284" i="2"/>
  <c r="M1283" i="2"/>
  <c r="M1282" i="2"/>
  <c r="M1285" i="2"/>
  <c r="Z524" i="3" s="1"/>
  <c r="M1286" i="2"/>
  <c r="Z525" i="3" s="1"/>
  <c r="M1288" i="2"/>
  <c r="M1287" i="2"/>
  <c r="M1291" i="2"/>
  <c r="M1289" i="2"/>
  <c r="M1290" i="2"/>
  <c r="M1292" i="2"/>
  <c r="Z528" i="3" s="1"/>
  <c r="M1293" i="2"/>
  <c r="Z529" i="3" s="1"/>
  <c r="M1295" i="2"/>
  <c r="M1294" i="2"/>
  <c r="M1296" i="2"/>
  <c r="M1298" i="2"/>
  <c r="M1297" i="2"/>
  <c r="M1300" i="2"/>
  <c r="M1299" i="2"/>
  <c r="M1303" i="2"/>
  <c r="M1301" i="2"/>
  <c r="M1302" i="2"/>
  <c r="M1306" i="2"/>
  <c r="M1304" i="2"/>
  <c r="M1307" i="2"/>
  <c r="M1305" i="2"/>
  <c r="M1310" i="2"/>
  <c r="M1309" i="2"/>
  <c r="M1308" i="2"/>
  <c r="M1312" i="2"/>
  <c r="M1311" i="2"/>
  <c r="M1315" i="2"/>
  <c r="M1314" i="2"/>
  <c r="M1313" i="2"/>
  <c r="M1316" i="2"/>
  <c r="M1317" i="2"/>
  <c r="M1318" i="2"/>
  <c r="M1319" i="2"/>
  <c r="M1323" i="2"/>
  <c r="M1321" i="2"/>
  <c r="M1322" i="2"/>
  <c r="M1320" i="2"/>
  <c r="M1324" i="2"/>
  <c r="Z539" i="3" s="1"/>
  <c r="M1326" i="2"/>
  <c r="M1328" i="2"/>
  <c r="M1325" i="2"/>
  <c r="M1327" i="2"/>
  <c r="M1329" i="2"/>
  <c r="M1331" i="2"/>
  <c r="M1330" i="2"/>
  <c r="M1332" i="2"/>
  <c r="M1334" i="2"/>
  <c r="M1333" i="2"/>
  <c r="M1338" i="2"/>
  <c r="M1335" i="2"/>
  <c r="M1336" i="2"/>
  <c r="M1337" i="2"/>
  <c r="M1339" i="2"/>
  <c r="M1341" i="2"/>
  <c r="M1340" i="2"/>
  <c r="M1343" i="2"/>
  <c r="M1344" i="2"/>
  <c r="M1342" i="2"/>
  <c r="M1345" i="2"/>
  <c r="Z546" i="3" s="1"/>
  <c r="M1346" i="2"/>
  <c r="M1347" i="2"/>
  <c r="M1348" i="2"/>
  <c r="M1349" i="2"/>
  <c r="M1352" i="2"/>
  <c r="M1351" i="2"/>
  <c r="M1350" i="2"/>
  <c r="M1353" i="2"/>
  <c r="M1354" i="2"/>
  <c r="M1357" i="2"/>
  <c r="M1355" i="2"/>
  <c r="M1356" i="2"/>
  <c r="M1358" i="2"/>
  <c r="M1359" i="2"/>
  <c r="M1360" i="2"/>
  <c r="M1361" i="2"/>
  <c r="M1363" i="2"/>
  <c r="M1364" i="2"/>
  <c r="M1362" i="2"/>
  <c r="M1365" i="2"/>
  <c r="M1366" i="2"/>
  <c r="M1367" i="2"/>
  <c r="M1368" i="2"/>
  <c r="M1369" i="2"/>
  <c r="M1370" i="2"/>
  <c r="M1371" i="2"/>
  <c r="M1373" i="2"/>
  <c r="M1372" i="2"/>
  <c r="M1374" i="2"/>
  <c r="Z557" i="3" s="1"/>
  <c r="M1375" i="2"/>
  <c r="M1376" i="2"/>
  <c r="M1377" i="2"/>
  <c r="M1379" i="2"/>
  <c r="M1378" i="2"/>
  <c r="M1381" i="2"/>
  <c r="M1382" i="2"/>
  <c r="M1380" i="2"/>
  <c r="M1383" i="2"/>
  <c r="Z561" i="3" s="1"/>
  <c r="M1385" i="2"/>
  <c r="M1384" i="2"/>
  <c r="M1387" i="2"/>
  <c r="M1386" i="2"/>
  <c r="M1388" i="2"/>
  <c r="M1390" i="2"/>
  <c r="M1391" i="2"/>
  <c r="M1389" i="2"/>
  <c r="M1392" i="2"/>
  <c r="Z565" i="3" s="1"/>
  <c r="M1394" i="2"/>
  <c r="M1393" i="2"/>
  <c r="M1395" i="2"/>
  <c r="M1398" i="2"/>
  <c r="M1399" i="2"/>
  <c r="M1397" i="2"/>
  <c r="M1396" i="2"/>
  <c r="M1400" i="2"/>
  <c r="Z568" i="3" s="1"/>
  <c r="M1403" i="2"/>
  <c r="M1402" i="2"/>
  <c r="M1401" i="2"/>
  <c r="M1404" i="2"/>
  <c r="M1406" i="2"/>
  <c r="M1405" i="2"/>
  <c r="M1407" i="2"/>
  <c r="M1408" i="2"/>
  <c r="M1409" i="2"/>
  <c r="M1410" i="2"/>
  <c r="Z572" i="3" s="1"/>
  <c r="M1411" i="2"/>
  <c r="Z573" i="3" s="1"/>
  <c r="M1412" i="2"/>
  <c r="M1413" i="2"/>
  <c r="M1415" i="2"/>
  <c r="M1414" i="2"/>
  <c r="M1417" i="2"/>
  <c r="M1416" i="2"/>
  <c r="M1419" i="2"/>
  <c r="M1418" i="2"/>
  <c r="M1420" i="2"/>
  <c r="Z577" i="3" s="1"/>
  <c r="M1422" i="2"/>
  <c r="M1423" i="2"/>
  <c r="M1421" i="2"/>
  <c r="M1425" i="2"/>
  <c r="M1424" i="2"/>
  <c r="M1426" i="2"/>
  <c r="Z580" i="3" s="1"/>
  <c r="M1427" i="2"/>
  <c r="Z581" i="3" s="1"/>
  <c r="M1428" i="2"/>
  <c r="Z582" i="3" s="1"/>
  <c r="M1429" i="2"/>
  <c r="M1430" i="2"/>
  <c r="M1431" i="2"/>
  <c r="Z584" i="3" s="1"/>
  <c r="M1434" i="2"/>
  <c r="M1435" i="2"/>
  <c r="M1433" i="2"/>
  <c r="M1432" i="2"/>
  <c r="M1438" i="2"/>
  <c r="M1436" i="2"/>
  <c r="M1437" i="2"/>
  <c r="M1440" i="2"/>
  <c r="M1439" i="2"/>
  <c r="M1442" i="2"/>
  <c r="M1441" i="2"/>
  <c r="M1443" i="2"/>
  <c r="M1444" i="2"/>
  <c r="M1445" i="2"/>
  <c r="Z589" i="3" s="1"/>
  <c r="M1446" i="2"/>
  <c r="M1447" i="2"/>
  <c r="M1450" i="2"/>
  <c r="M1448" i="2"/>
  <c r="M1451" i="2"/>
  <c r="M1449" i="2"/>
  <c r="M1452" i="2"/>
  <c r="M1453" i="2"/>
  <c r="M1454" i="2"/>
  <c r="Z593" i="3" s="1"/>
  <c r="M1456" i="2"/>
  <c r="M1455" i="2"/>
  <c r="M1457" i="2"/>
  <c r="M1460" i="2"/>
  <c r="M1459" i="2"/>
  <c r="M1458" i="2"/>
  <c r="M1461" i="2"/>
  <c r="M1462" i="2"/>
  <c r="M1463" i="2"/>
  <c r="M1465" i="2"/>
  <c r="M1464" i="2"/>
  <c r="M1469" i="2"/>
  <c r="M1468" i="2"/>
  <c r="M1466" i="2"/>
  <c r="M1467" i="2"/>
  <c r="M1471" i="2"/>
  <c r="M1473" i="2"/>
  <c r="M1470" i="2"/>
  <c r="M1472" i="2"/>
  <c r="M1476" i="2"/>
  <c r="M1474" i="2"/>
  <c r="M1475" i="2"/>
  <c r="M1478" i="2"/>
  <c r="M1479" i="2"/>
  <c r="M1477" i="2"/>
  <c r="M1481" i="2"/>
  <c r="M1480" i="2"/>
  <c r="M1482" i="2"/>
  <c r="M1484" i="2"/>
  <c r="M1485" i="2"/>
  <c r="M1483" i="2"/>
  <c r="M1487" i="2"/>
  <c r="M1489" i="2"/>
  <c r="M1488" i="2"/>
  <c r="M1486" i="2"/>
  <c r="M1490" i="2"/>
  <c r="Z605" i="3" s="1"/>
  <c r="M1491" i="2"/>
  <c r="Z606" i="3" s="1"/>
  <c r="M1495" i="2"/>
  <c r="M1492" i="2"/>
  <c r="M1493" i="2"/>
  <c r="M1494" i="2"/>
  <c r="M1498" i="2"/>
  <c r="M1496" i="2"/>
  <c r="M1497" i="2"/>
  <c r="M1499" i="2"/>
  <c r="M1500" i="2"/>
  <c r="M1501" i="2"/>
  <c r="Z610" i="3" s="1"/>
  <c r="M1502" i="2"/>
  <c r="Z611" i="3" s="1"/>
  <c r="M1503" i="2"/>
  <c r="M1504" i="2"/>
  <c r="M1506" i="2"/>
  <c r="M1505" i="2"/>
  <c r="Z613" i="3" s="1"/>
  <c r="M1509" i="2"/>
  <c r="M1507" i="2"/>
  <c r="M1508" i="2"/>
  <c r="M1510" i="2"/>
  <c r="M1513" i="2"/>
  <c r="M1512" i="2"/>
  <c r="M1514" i="2"/>
  <c r="M1511" i="2"/>
  <c r="M1515" i="2"/>
  <c r="Z616" i="3" s="1"/>
  <c r="M1517" i="2"/>
  <c r="M1519" i="2"/>
  <c r="M1518" i="2"/>
  <c r="M1516" i="2"/>
  <c r="M1521" i="2"/>
  <c r="M1520" i="2"/>
  <c r="M1523" i="2"/>
  <c r="M1522" i="2"/>
  <c r="M1525" i="2"/>
  <c r="M1526" i="2"/>
  <c r="M1527" i="2"/>
  <c r="M1524" i="2"/>
  <c r="M1528" i="2"/>
  <c r="M1529" i="2"/>
  <c r="M1530" i="2"/>
  <c r="Z622" i="3" s="1"/>
  <c r="M1531" i="2"/>
  <c r="Z623" i="3" s="1"/>
  <c r="M1532" i="2"/>
  <c r="M1533" i="2"/>
  <c r="M1537" i="2"/>
  <c r="M1534" i="2"/>
  <c r="M1536" i="2"/>
  <c r="M1535" i="2"/>
  <c r="M1538" i="2"/>
  <c r="M1539" i="2"/>
  <c r="M1540" i="2"/>
  <c r="M1543" i="2"/>
  <c r="M1541" i="2"/>
  <c r="M1542" i="2"/>
  <c r="M1544" i="2"/>
  <c r="M1546" i="2"/>
  <c r="M1545" i="2"/>
  <c r="M1547" i="2"/>
  <c r="Z629" i="3" s="1"/>
  <c r="M1549" i="2"/>
  <c r="M1548" i="2"/>
  <c r="M1550" i="2"/>
  <c r="M1551" i="2"/>
  <c r="M1552" i="2"/>
  <c r="M1554" i="2"/>
  <c r="M1553" i="2"/>
  <c r="M1555" i="2"/>
  <c r="Z633" i="3" s="1"/>
  <c r="M1557" i="2"/>
  <c r="M1556" i="2"/>
  <c r="M1558" i="2"/>
  <c r="M1559" i="2"/>
  <c r="M1560" i="2"/>
  <c r="M1561" i="2"/>
  <c r="M1565" i="2"/>
  <c r="M1562" i="2"/>
  <c r="M1564" i="2"/>
  <c r="M1563" i="2"/>
  <c r="M1566" i="2"/>
  <c r="Z637" i="3" s="1"/>
  <c r="M1567" i="2"/>
  <c r="M1569" i="2"/>
  <c r="M1568" i="2"/>
  <c r="M1571" i="2"/>
  <c r="M1570" i="2"/>
  <c r="M1572" i="2"/>
  <c r="M1573" i="2"/>
  <c r="Z640" i="3" s="1"/>
  <c r="M1575" i="2"/>
  <c r="M1574" i="2"/>
  <c r="M1576" i="2"/>
  <c r="M1578" i="2"/>
  <c r="M1579" i="2"/>
  <c r="M1577" i="2"/>
  <c r="M1580" i="2"/>
  <c r="M1581" i="2"/>
  <c r="M1582" i="2"/>
  <c r="M1585" i="2"/>
  <c r="M1584" i="2"/>
  <c r="M1583" i="2"/>
  <c r="M1586" i="2"/>
  <c r="Z645" i="3" s="1"/>
  <c r="M1587" i="2"/>
  <c r="Z646" i="3" s="1"/>
  <c r="M1588" i="2"/>
  <c r="M1589" i="2"/>
  <c r="M1590" i="2"/>
  <c r="Z648" i="3" s="1"/>
  <c r="M1592" i="2"/>
  <c r="M1591" i="2"/>
  <c r="M1593" i="2"/>
  <c r="Z650" i="3" s="1"/>
  <c r="M1594" i="2"/>
  <c r="M1595" i="2"/>
  <c r="M1596" i="2"/>
  <c r="M1597" i="2"/>
  <c r="M1601" i="2"/>
  <c r="M1600" i="2"/>
  <c r="M1599" i="2"/>
  <c r="M1598" i="2"/>
  <c r="M1602" i="2"/>
  <c r="M1604" i="2"/>
  <c r="M1603" i="2"/>
  <c r="M1606" i="2"/>
  <c r="M1605" i="2"/>
  <c r="M1609" i="2"/>
  <c r="M1608" i="2"/>
  <c r="M1607" i="2"/>
  <c r="M1610" i="2"/>
  <c r="M1611" i="2"/>
  <c r="M1612" i="2"/>
  <c r="Z657" i="3" s="1"/>
  <c r="M1614" i="2"/>
  <c r="M1615" i="2"/>
  <c r="M1616" i="2"/>
  <c r="M1613" i="2"/>
  <c r="M1617" i="2"/>
  <c r="M1619" i="2"/>
  <c r="M1618" i="2"/>
  <c r="M1620" i="2"/>
  <c r="M1621" i="2"/>
  <c r="M1622" i="2"/>
  <c r="Z661" i="3" s="1"/>
  <c r="M1625" i="2"/>
  <c r="M1624" i="2"/>
  <c r="M1623" i="2"/>
  <c r="M1629" i="2"/>
  <c r="M1626" i="2"/>
  <c r="M1628" i="2"/>
  <c r="M1627" i="2"/>
  <c r="M1632" i="2"/>
  <c r="M1631" i="2"/>
  <c r="M1630" i="2"/>
  <c r="M1635" i="2"/>
  <c r="M1633" i="2"/>
  <c r="M1634" i="2"/>
  <c r="M1638" i="2"/>
  <c r="M1637" i="2"/>
  <c r="M1636" i="2"/>
  <c r="M1640" i="2"/>
  <c r="M1639" i="2"/>
  <c r="M1641" i="2"/>
  <c r="Z668" i="3" s="1"/>
  <c r="M1642" i="2"/>
  <c r="Z669" i="3" s="1"/>
  <c r="M1643" i="2"/>
  <c r="M1645" i="2"/>
  <c r="M1644" i="2"/>
  <c r="M1647" i="2"/>
  <c r="M1648" i="2"/>
  <c r="M1646" i="2"/>
  <c r="M1651" i="2"/>
  <c r="M1650" i="2"/>
  <c r="M1649" i="2"/>
  <c r="M1652" i="2"/>
  <c r="M1654" i="2"/>
  <c r="M1653" i="2"/>
  <c r="M1655" i="2"/>
  <c r="M1656" i="2"/>
  <c r="M1657" i="2"/>
  <c r="M1658" i="2"/>
  <c r="M1659" i="2"/>
  <c r="M1660" i="2"/>
  <c r="M1661" i="2"/>
  <c r="M1664" i="2"/>
  <c r="M1665" i="2"/>
  <c r="M1662" i="2"/>
  <c r="M1663" i="2"/>
  <c r="M1667" i="2"/>
  <c r="M1668" i="2"/>
  <c r="M1666" i="2"/>
  <c r="M1669" i="2"/>
  <c r="M1671" i="2"/>
  <c r="M1670" i="2"/>
  <c r="M1672" i="2"/>
  <c r="M1675" i="2"/>
  <c r="M1673" i="2"/>
  <c r="M1674" i="2"/>
  <c r="M1677" i="2"/>
  <c r="M1679" i="2"/>
  <c r="M1676" i="2"/>
  <c r="M1678" i="2"/>
  <c r="M1683" i="2"/>
  <c r="M1681" i="2"/>
  <c r="M1680" i="2"/>
  <c r="M1682" i="2"/>
  <c r="M1686" i="2"/>
  <c r="M1685" i="2"/>
  <c r="M1684" i="2"/>
  <c r="M1687" i="2"/>
  <c r="M1688" i="2"/>
  <c r="M1689" i="2"/>
  <c r="Z684" i="3" s="1"/>
  <c r="M1692" i="2"/>
  <c r="M1693" i="2"/>
  <c r="M1690" i="2"/>
  <c r="M1691" i="2"/>
  <c r="M1694" i="2"/>
  <c r="M1695" i="2"/>
  <c r="M1697" i="2"/>
  <c r="M1696" i="2"/>
  <c r="M1698" i="2"/>
  <c r="Z687" i="3" s="1"/>
  <c r="M1699" i="2"/>
  <c r="M1700" i="2"/>
  <c r="M1701" i="2"/>
  <c r="Z689" i="3" s="1"/>
  <c r="M1702" i="2"/>
  <c r="Z690" i="3" s="1"/>
  <c r="M1704" i="2"/>
  <c r="M1703" i="2"/>
  <c r="M1705" i="2"/>
  <c r="M1706" i="2"/>
  <c r="M1708" i="2"/>
  <c r="M1709" i="2"/>
  <c r="M1707" i="2"/>
  <c r="M1710" i="2"/>
  <c r="Z693" i="3" s="1"/>
  <c r="M1711" i="2"/>
  <c r="M1712" i="2"/>
  <c r="M1714" i="2"/>
  <c r="M1713" i="2"/>
  <c r="M1715" i="2"/>
  <c r="M1716" i="2"/>
  <c r="M1719" i="2"/>
  <c r="M1720" i="2"/>
  <c r="M1717" i="2"/>
  <c r="M1718" i="2"/>
  <c r="M1722" i="2"/>
  <c r="M1721" i="2"/>
  <c r="M1723" i="2"/>
  <c r="Z698" i="3" s="1"/>
  <c r="M1727" i="2"/>
  <c r="M1724" i="2"/>
  <c r="M1725" i="2"/>
  <c r="M1726" i="2"/>
  <c r="M1728" i="2"/>
  <c r="M1729" i="2"/>
  <c r="M1730" i="2"/>
  <c r="M1731" i="2"/>
  <c r="M1732" i="2"/>
  <c r="Z701" i="3" s="1"/>
  <c r="M1733" i="2"/>
  <c r="M1735" i="2"/>
  <c r="M1734" i="2"/>
  <c r="M1736" i="2"/>
  <c r="M1737" i="2"/>
  <c r="M1741" i="2"/>
  <c r="M1740" i="2"/>
  <c r="M1739" i="2"/>
  <c r="M1738" i="2"/>
  <c r="M1742" i="2"/>
  <c r="Z705" i="3" s="1"/>
  <c r="M1743" i="2"/>
  <c r="Z706" i="3" s="1"/>
  <c r="M1745" i="2"/>
  <c r="M1744" i="2"/>
  <c r="M1746" i="2"/>
  <c r="Z708" i="3" s="1"/>
  <c r="M1748" i="2"/>
  <c r="M1750" i="2"/>
  <c r="M1749" i="2"/>
  <c r="M1747" i="2"/>
  <c r="M1751" i="2"/>
  <c r="Z710" i="3" s="1"/>
  <c r="M1755" i="2"/>
  <c r="M1752" i="2"/>
  <c r="M1753" i="2"/>
  <c r="M1754" i="2"/>
  <c r="M1757" i="2"/>
  <c r="M1758" i="2"/>
  <c r="M1759" i="2"/>
  <c r="M1756" i="2"/>
  <c r="M1760" i="2"/>
  <c r="M1761" i="2"/>
  <c r="M1762" i="2"/>
  <c r="Z714" i="3" s="1"/>
  <c r="M1763" i="2"/>
  <c r="M1765" i="2"/>
  <c r="M1764" i="2"/>
  <c r="M1766" i="2"/>
  <c r="M1767" i="2"/>
  <c r="M1769" i="2"/>
  <c r="M1768" i="2"/>
  <c r="M1770" i="2"/>
  <c r="M1771" i="2"/>
  <c r="M1772" i="2"/>
  <c r="M1773" i="2"/>
  <c r="M1776" i="2"/>
  <c r="M1775" i="2"/>
  <c r="M1774" i="2"/>
  <c r="M1779" i="2"/>
  <c r="M1777" i="2"/>
  <c r="M1778" i="2"/>
  <c r="M1780" i="2"/>
  <c r="Z720" i="3" s="1"/>
  <c r="M1781" i="2"/>
  <c r="M1783" i="2"/>
  <c r="M1782" i="2"/>
  <c r="M1784" i="2"/>
  <c r="M1785" i="2"/>
  <c r="M1786" i="2"/>
  <c r="M1788" i="2"/>
  <c r="M1787" i="2"/>
  <c r="M1790" i="2"/>
  <c r="M1789" i="2"/>
  <c r="M1792" i="2"/>
  <c r="M1791" i="2"/>
  <c r="M1794" i="2"/>
  <c r="M1793" i="2"/>
  <c r="M1795" i="2"/>
  <c r="Z726" i="3" s="1"/>
  <c r="M1796" i="2"/>
  <c r="M1797" i="2"/>
  <c r="M1800" i="2"/>
  <c r="M1798" i="2"/>
  <c r="M1799" i="2"/>
  <c r="M1801" i="2"/>
  <c r="Z729" i="3" s="1"/>
  <c r="M1804" i="2"/>
  <c r="M1803" i="2"/>
  <c r="M1802" i="2"/>
  <c r="M1805" i="2"/>
  <c r="M1806" i="2"/>
  <c r="M1807" i="2"/>
  <c r="M1808" i="2"/>
  <c r="M1809" i="2"/>
  <c r="Z733" i="3" s="1"/>
  <c r="M1810" i="2"/>
  <c r="M1812" i="2"/>
  <c r="M1811" i="2"/>
  <c r="M1813" i="2"/>
  <c r="M1815" i="2"/>
  <c r="M1814" i="2"/>
  <c r="M1816" i="2"/>
  <c r="M1817" i="2"/>
  <c r="M1818" i="2"/>
  <c r="M1820" i="2"/>
  <c r="M1819" i="2"/>
  <c r="M1823" i="2"/>
  <c r="M1822" i="2"/>
  <c r="M1821" i="2"/>
  <c r="M1825" i="2"/>
  <c r="M1824" i="2"/>
  <c r="M1827" i="2"/>
  <c r="M1826" i="2"/>
  <c r="M1828" i="2"/>
  <c r="M1829" i="2"/>
  <c r="Z741" i="3" s="1"/>
  <c r="M1832" i="2"/>
  <c r="M1831" i="2"/>
  <c r="M1830" i="2"/>
  <c r="M1833" i="2"/>
  <c r="M1837" i="2"/>
  <c r="M1835" i="2"/>
  <c r="M1834" i="2"/>
  <c r="M1836" i="2"/>
  <c r="M1838" i="2"/>
  <c r="M1839" i="2"/>
  <c r="M1840" i="2"/>
  <c r="M1841" i="2"/>
  <c r="M1842" i="2"/>
  <c r="M1844" i="2"/>
  <c r="M1843" i="2"/>
  <c r="M1846" i="2"/>
  <c r="M1845" i="2"/>
  <c r="M1847" i="2"/>
  <c r="M1850" i="2"/>
  <c r="M1849" i="2"/>
  <c r="M1848" i="2"/>
  <c r="M1851" i="2"/>
  <c r="M1852" i="2"/>
  <c r="M1853" i="2"/>
  <c r="Z749" i="3" s="1"/>
  <c r="M1854" i="2"/>
  <c r="M1855" i="2"/>
  <c r="M1856" i="2"/>
  <c r="Z751" i="3" s="1"/>
  <c r="M1857" i="2"/>
  <c r="M1858" i="2"/>
  <c r="Z752" i="3" s="1"/>
  <c r="M1859" i="2"/>
  <c r="M1860" i="2"/>
  <c r="M1861" i="2"/>
  <c r="M1862" i="2"/>
  <c r="Z754" i="3" s="1"/>
  <c r="M1864" i="2"/>
  <c r="M1866" i="2"/>
  <c r="M1865" i="2"/>
  <c r="M1863" i="2"/>
  <c r="M1869" i="2"/>
  <c r="M1868" i="2"/>
  <c r="M1867" i="2"/>
  <c r="M1872" i="2"/>
  <c r="M1871" i="2"/>
  <c r="M1873" i="2"/>
  <c r="M1870" i="2"/>
  <c r="M1874" i="2"/>
  <c r="M1875" i="2"/>
  <c r="M1876" i="2"/>
  <c r="Z759" i="3" s="1"/>
  <c r="M1877" i="2"/>
  <c r="M1878" i="2"/>
  <c r="M1879" i="2"/>
  <c r="M1881" i="2"/>
  <c r="M1882" i="2"/>
  <c r="M1880" i="2"/>
  <c r="M1883" i="2"/>
  <c r="Z762" i="3" s="1"/>
  <c r="M1885" i="2"/>
  <c r="M1884" i="2"/>
  <c r="M1886" i="2"/>
  <c r="M1888" i="2"/>
  <c r="M1887" i="2"/>
  <c r="M1889" i="2"/>
  <c r="M1890" i="2"/>
  <c r="Z765" i="3" s="1"/>
  <c r="M1892" i="2"/>
  <c r="M1891" i="2"/>
  <c r="M1893" i="2"/>
  <c r="M1896" i="2"/>
  <c r="M1895" i="2"/>
  <c r="M1897" i="2"/>
  <c r="M1894" i="2"/>
  <c r="M1898" i="2"/>
  <c r="M1901" i="2"/>
  <c r="M1900" i="2"/>
  <c r="M1899" i="2"/>
  <c r="M1902" i="2"/>
  <c r="M1903" i="2"/>
  <c r="M1904" i="2"/>
  <c r="J4" i="2"/>
  <c r="K4" i="2" s="1"/>
  <c r="J3" i="2"/>
  <c r="K3" i="2" s="1"/>
  <c r="J5" i="2"/>
  <c r="K5" i="2" s="1"/>
  <c r="J6" i="2"/>
  <c r="K6" i="2" s="1"/>
  <c r="J7" i="2"/>
  <c r="K7" i="2" s="1"/>
  <c r="J9" i="2"/>
  <c r="K9" i="2" s="1"/>
  <c r="J8" i="2"/>
  <c r="K8" i="2" s="1"/>
  <c r="J10" i="2"/>
  <c r="K10" i="2" s="1"/>
  <c r="J11" i="2"/>
  <c r="K11" i="2" s="1"/>
  <c r="J12" i="2"/>
  <c r="K12" i="2" s="1"/>
  <c r="J14" i="2"/>
  <c r="K14" i="2" s="1"/>
  <c r="J13" i="2"/>
  <c r="K13" i="2" s="1"/>
  <c r="J15" i="2"/>
  <c r="K15" i="2" s="1"/>
  <c r="J17" i="2"/>
  <c r="K17" i="2" s="1"/>
  <c r="J16" i="2"/>
  <c r="K16" i="2" s="1"/>
  <c r="J20" i="2"/>
  <c r="K20" i="2" s="1"/>
  <c r="J19" i="2"/>
  <c r="K19" i="2" s="1"/>
  <c r="J18" i="2"/>
  <c r="K18" i="2" s="1"/>
  <c r="J22" i="2"/>
  <c r="K22" i="2" s="1"/>
  <c r="J23" i="2"/>
  <c r="K23" i="2" s="1"/>
  <c r="J24" i="2"/>
  <c r="K24" i="2" s="1"/>
  <c r="J21" i="2"/>
  <c r="K21" i="2" s="1"/>
  <c r="J26" i="2"/>
  <c r="K26" i="2" s="1"/>
  <c r="J25" i="2"/>
  <c r="K25" i="2" s="1"/>
  <c r="J28" i="2"/>
  <c r="K28" i="2" s="1"/>
  <c r="J27" i="2"/>
  <c r="K27" i="2" s="1"/>
  <c r="J32" i="2"/>
  <c r="K32" i="2" s="1"/>
  <c r="J30" i="2"/>
  <c r="K30" i="2" s="1"/>
  <c r="J31" i="2"/>
  <c r="K31" i="2" s="1"/>
  <c r="J29" i="2"/>
  <c r="K29" i="2" s="1"/>
  <c r="J33" i="2"/>
  <c r="K33" i="2" s="1"/>
  <c r="J37" i="2"/>
  <c r="K37" i="2" s="1"/>
  <c r="J34" i="2"/>
  <c r="K34" i="2" s="1"/>
  <c r="J36" i="2"/>
  <c r="K36" i="2" s="1"/>
  <c r="J35" i="2"/>
  <c r="K35" i="2" s="1"/>
  <c r="J39" i="2"/>
  <c r="K39" i="2" s="1"/>
  <c r="J40" i="2"/>
  <c r="K40" i="2" s="1"/>
  <c r="J38" i="2"/>
  <c r="K38" i="2" s="1"/>
  <c r="J41" i="2"/>
  <c r="K41" i="2" s="1"/>
  <c r="J42" i="2"/>
  <c r="K42" i="2" s="1"/>
  <c r="J44" i="2"/>
  <c r="K44" i="2" s="1"/>
  <c r="J43" i="2"/>
  <c r="K43" i="2" s="1"/>
  <c r="J47" i="2"/>
  <c r="K47" i="2" s="1"/>
  <c r="J45" i="2"/>
  <c r="K45" i="2" s="1"/>
  <c r="J48" i="2"/>
  <c r="K48" i="2" s="1"/>
  <c r="J46" i="2"/>
  <c r="K46" i="2" s="1"/>
  <c r="J49" i="2"/>
  <c r="K49" i="2" s="1"/>
  <c r="J50" i="2"/>
  <c r="K50" i="2" s="1"/>
  <c r="J51" i="2"/>
  <c r="K51" i="2" s="1"/>
  <c r="J52" i="2"/>
  <c r="K52" i="2" s="1"/>
  <c r="J53" i="2"/>
  <c r="K53" i="2" s="1"/>
  <c r="J56" i="2"/>
  <c r="K56" i="2" s="1"/>
  <c r="J54" i="2"/>
  <c r="K54" i="2" s="1"/>
  <c r="J55" i="2"/>
  <c r="K55" i="2" s="1"/>
  <c r="J60" i="2"/>
  <c r="K60" i="2" s="1"/>
  <c r="J58" i="2"/>
  <c r="K58" i="2" s="1"/>
  <c r="J59" i="2"/>
  <c r="K59" i="2" s="1"/>
  <c r="J57" i="2"/>
  <c r="K57" i="2" s="1"/>
  <c r="J62" i="2"/>
  <c r="K62" i="2" s="1"/>
  <c r="J61" i="2"/>
  <c r="K61" i="2" s="1"/>
  <c r="J65" i="2"/>
  <c r="K65" i="2" s="1"/>
  <c r="J64" i="2"/>
  <c r="K64" i="2" s="1"/>
  <c r="J66" i="2"/>
  <c r="K66" i="2" s="1"/>
  <c r="J63" i="2"/>
  <c r="K63" i="2" s="1"/>
  <c r="J67" i="2"/>
  <c r="K67" i="2" s="1"/>
  <c r="J70" i="2"/>
  <c r="K70" i="2" s="1"/>
  <c r="J69" i="2"/>
  <c r="K69" i="2" s="1"/>
  <c r="J68" i="2"/>
  <c r="K68" i="2" s="1"/>
  <c r="J71" i="2"/>
  <c r="K71" i="2" s="1"/>
  <c r="J72" i="2"/>
  <c r="K72" i="2" s="1"/>
  <c r="J74" i="2"/>
  <c r="K74" i="2" s="1"/>
  <c r="J73" i="2"/>
  <c r="K73" i="2" s="1"/>
  <c r="J76" i="2"/>
  <c r="K76" i="2" s="1"/>
  <c r="J77" i="2"/>
  <c r="K77" i="2" s="1"/>
  <c r="J75" i="2"/>
  <c r="K75" i="2" s="1"/>
  <c r="J78" i="2"/>
  <c r="K78" i="2" s="1"/>
  <c r="J79" i="2"/>
  <c r="K79" i="2" s="1"/>
  <c r="J80" i="2"/>
  <c r="K80" i="2" s="1"/>
  <c r="J81" i="2"/>
  <c r="K81" i="2" s="1"/>
  <c r="J83" i="2"/>
  <c r="K83" i="2" s="1"/>
  <c r="J82" i="2"/>
  <c r="K82" i="2" s="1"/>
  <c r="J84" i="2"/>
  <c r="K84" i="2" s="1"/>
  <c r="J85" i="2"/>
  <c r="K85" i="2" s="1"/>
  <c r="J86" i="2"/>
  <c r="K86" i="2" s="1"/>
  <c r="J88" i="2"/>
  <c r="K88" i="2" s="1"/>
  <c r="J87" i="2"/>
  <c r="K87" i="2" s="1"/>
  <c r="J89" i="2"/>
  <c r="K89" i="2" s="1"/>
  <c r="J90" i="2"/>
  <c r="K90" i="2" s="1"/>
  <c r="J91" i="2"/>
  <c r="K91" i="2" s="1"/>
  <c r="J94" i="2"/>
  <c r="K94" i="2" s="1"/>
  <c r="J95" i="2"/>
  <c r="K95" i="2" s="1"/>
  <c r="J92" i="2"/>
  <c r="K92" i="2" s="1"/>
  <c r="J93" i="2"/>
  <c r="K93" i="2" s="1"/>
  <c r="J96" i="2"/>
  <c r="K96" i="2" s="1"/>
  <c r="J97" i="2"/>
  <c r="K97" i="2" s="1"/>
  <c r="J100" i="2"/>
  <c r="K100" i="2" s="1"/>
  <c r="J99" i="2"/>
  <c r="K99" i="2" s="1"/>
  <c r="J98" i="2"/>
  <c r="K98" i="2" s="1"/>
  <c r="J101" i="2"/>
  <c r="K101" i="2" s="1"/>
  <c r="J103" i="2"/>
  <c r="K103" i="2" s="1"/>
  <c r="J102" i="2"/>
  <c r="K102" i="2" s="1"/>
  <c r="J104" i="2"/>
  <c r="K104" i="2" s="1"/>
  <c r="J105" i="2"/>
  <c r="K105" i="2" s="1"/>
  <c r="J107" i="2"/>
  <c r="K107" i="2" s="1"/>
  <c r="J106" i="2"/>
  <c r="K106" i="2" s="1"/>
  <c r="J109" i="2"/>
  <c r="K109" i="2" s="1"/>
  <c r="J108" i="2"/>
  <c r="K108" i="2" s="1"/>
  <c r="J111" i="2"/>
  <c r="K111" i="2" s="1"/>
  <c r="J110" i="2"/>
  <c r="K110" i="2" s="1"/>
  <c r="J113" i="2"/>
  <c r="K113" i="2" s="1"/>
  <c r="J112" i="2"/>
  <c r="K112" i="2" s="1"/>
  <c r="J114" i="2"/>
  <c r="K114" i="2" s="1"/>
  <c r="J115" i="2"/>
  <c r="K115" i="2" s="1"/>
  <c r="J116" i="2"/>
  <c r="K116" i="2" s="1"/>
  <c r="J117" i="2"/>
  <c r="K117" i="2" s="1"/>
  <c r="J119" i="2"/>
  <c r="K119" i="2" s="1"/>
  <c r="J118" i="2"/>
  <c r="K118" i="2" s="1"/>
  <c r="J120" i="2"/>
  <c r="K120" i="2" s="1"/>
  <c r="J121" i="2"/>
  <c r="K121" i="2" s="1"/>
  <c r="J122" i="2"/>
  <c r="K122" i="2" s="1"/>
  <c r="J123" i="2"/>
  <c r="K123" i="2" s="1"/>
  <c r="J125" i="2"/>
  <c r="K125" i="2" s="1"/>
  <c r="J126" i="2"/>
  <c r="K126" i="2" s="1"/>
  <c r="J124" i="2"/>
  <c r="K124" i="2" s="1"/>
  <c r="J128" i="2"/>
  <c r="K128" i="2" s="1"/>
  <c r="J127" i="2"/>
  <c r="K127" i="2" s="1"/>
  <c r="J129" i="2"/>
  <c r="K129" i="2" s="1"/>
  <c r="J130" i="2"/>
  <c r="K130" i="2" s="1"/>
  <c r="J131" i="2"/>
  <c r="K131" i="2" s="1"/>
  <c r="J133" i="2"/>
  <c r="K133" i="2" s="1"/>
  <c r="J132" i="2"/>
  <c r="K132" i="2" s="1"/>
  <c r="J134" i="2"/>
  <c r="K134" i="2" s="1"/>
  <c r="J135" i="2"/>
  <c r="K135" i="2" s="1"/>
  <c r="J137" i="2"/>
  <c r="K137" i="2" s="1"/>
  <c r="J138" i="2"/>
  <c r="K138" i="2" s="1"/>
  <c r="J136" i="2"/>
  <c r="K136" i="2" s="1"/>
  <c r="J141" i="2"/>
  <c r="K141" i="2" s="1"/>
  <c r="J140" i="2"/>
  <c r="K140" i="2" s="1"/>
  <c r="J139" i="2"/>
  <c r="K139" i="2" s="1"/>
  <c r="J142" i="2"/>
  <c r="K142" i="2" s="1"/>
  <c r="J144" i="2"/>
  <c r="K144" i="2" s="1"/>
  <c r="J145" i="2"/>
  <c r="K145" i="2" s="1"/>
  <c r="J143" i="2"/>
  <c r="K143" i="2" s="1"/>
  <c r="J147" i="2"/>
  <c r="K147" i="2" s="1"/>
  <c r="J149" i="2"/>
  <c r="K149" i="2" s="1"/>
  <c r="J146" i="2"/>
  <c r="K146" i="2" s="1"/>
  <c r="J148" i="2"/>
  <c r="K148" i="2" s="1"/>
  <c r="J150" i="2"/>
  <c r="K150" i="2" s="1"/>
  <c r="J151" i="2"/>
  <c r="K151" i="2" s="1"/>
  <c r="J154" i="2"/>
  <c r="K154" i="2" s="1"/>
  <c r="J152" i="2"/>
  <c r="K152" i="2" s="1"/>
  <c r="J155" i="2"/>
  <c r="K155" i="2" s="1"/>
  <c r="J153" i="2"/>
  <c r="K153" i="2" s="1"/>
  <c r="J156" i="2"/>
  <c r="K156" i="2" s="1"/>
  <c r="J157" i="2"/>
  <c r="K157" i="2" s="1"/>
  <c r="J160" i="2"/>
  <c r="K160" i="2" s="1"/>
  <c r="J159" i="2"/>
  <c r="K159" i="2" s="1"/>
  <c r="J161" i="2"/>
  <c r="K161" i="2" s="1"/>
  <c r="J158" i="2"/>
  <c r="K158" i="2" s="1"/>
  <c r="J163" i="2"/>
  <c r="K163" i="2" s="1"/>
  <c r="J162" i="2"/>
  <c r="K162" i="2" s="1"/>
  <c r="J164" i="2"/>
  <c r="K164" i="2" s="1"/>
  <c r="J167" i="2"/>
  <c r="K167" i="2" s="1"/>
  <c r="J165" i="2"/>
  <c r="K165" i="2" s="1"/>
  <c r="J166" i="2"/>
  <c r="K166" i="2" s="1"/>
  <c r="J169" i="2"/>
  <c r="K169" i="2" s="1"/>
  <c r="J170" i="2"/>
  <c r="K170" i="2" s="1"/>
  <c r="J168" i="2"/>
  <c r="K168" i="2" s="1"/>
  <c r="J172" i="2"/>
  <c r="K172" i="2" s="1"/>
  <c r="J171" i="2"/>
  <c r="K171" i="2" s="1"/>
  <c r="J175" i="2"/>
  <c r="K175" i="2" s="1"/>
  <c r="J173" i="2"/>
  <c r="K173" i="2" s="1"/>
  <c r="J174" i="2"/>
  <c r="K174" i="2" s="1"/>
  <c r="J178" i="2"/>
  <c r="K178" i="2" s="1"/>
  <c r="J177" i="2"/>
  <c r="K177" i="2" s="1"/>
  <c r="J179" i="2"/>
  <c r="K179" i="2" s="1"/>
  <c r="J176" i="2"/>
  <c r="K176" i="2" s="1"/>
  <c r="J181" i="2"/>
  <c r="K181" i="2" s="1"/>
  <c r="J180" i="2"/>
  <c r="K180" i="2" s="1"/>
  <c r="J182" i="2"/>
  <c r="K182" i="2" s="1"/>
  <c r="J183" i="2"/>
  <c r="K183" i="2" s="1"/>
  <c r="J184" i="2"/>
  <c r="K184" i="2" s="1"/>
  <c r="J186" i="2"/>
  <c r="K186" i="2" s="1"/>
  <c r="J185" i="2"/>
  <c r="K185" i="2" s="1"/>
  <c r="J190" i="2"/>
  <c r="K190" i="2" s="1"/>
  <c r="J188" i="2"/>
  <c r="K188" i="2" s="1"/>
  <c r="J187" i="2"/>
  <c r="K187" i="2" s="1"/>
  <c r="J189" i="2"/>
  <c r="K189" i="2" s="1"/>
  <c r="J193" i="2"/>
  <c r="K193" i="2" s="1"/>
  <c r="J192" i="2"/>
  <c r="K192" i="2" s="1"/>
  <c r="J191" i="2"/>
  <c r="K191" i="2" s="1"/>
  <c r="J195" i="2"/>
  <c r="K195" i="2" s="1"/>
  <c r="J194" i="2"/>
  <c r="K194" i="2" s="1"/>
  <c r="J196" i="2"/>
  <c r="K196" i="2" s="1"/>
  <c r="J197" i="2"/>
  <c r="K197" i="2" s="1"/>
  <c r="J198" i="2"/>
  <c r="K198" i="2" s="1"/>
  <c r="J199" i="2"/>
  <c r="K199" i="2" s="1"/>
  <c r="J200" i="2"/>
  <c r="K200" i="2" s="1"/>
  <c r="J203" i="2"/>
  <c r="K203" i="2" s="1"/>
  <c r="J201" i="2"/>
  <c r="K201" i="2" s="1"/>
  <c r="J202" i="2"/>
  <c r="K202" i="2" s="1"/>
  <c r="J204" i="2"/>
  <c r="K204" i="2" s="1"/>
  <c r="J205" i="2"/>
  <c r="K205" i="2" s="1"/>
  <c r="J206" i="2"/>
  <c r="K206" i="2" s="1"/>
  <c r="J209" i="2"/>
  <c r="K209" i="2" s="1"/>
  <c r="J208" i="2"/>
  <c r="K208" i="2" s="1"/>
  <c r="J207" i="2"/>
  <c r="K207" i="2" s="1"/>
  <c r="J212" i="2"/>
  <c r="K212" i="2" s="1"/>
  <c r="J211" i="2"/>
  <c r="K211" i="2" s="1"/>
  <c r="J210" i="2"/>
  <c r="K210" i="2" s="1"/>
  <c r="J213" i="2"/>
  <c r="K213" i="2" s="1"/>
  <c r="J215" i="2"/>
  <c r="K215" i="2" s="1"/>
  <c r="J214" i="2"/>
  <c r="K214" i="2" s="1"/>
  <c r="J217" i="2"/>
  <c r="K217" i="2" s="1"/>
  <c r="J216" i="2"/>
  <c r="K216" i="2" s="1"/>
  <c r="J220" i="2"/>
  <c r="K220" i="2" s="1"/>
  <c r="J218" i="2"/>
  <c r="K218" i="2" s="1"/>
  <c r="J219" i="2"/>
  <c r="K219" i="2" s="1"/>
  <c r="J221" i="2"/>
  <c r="K221" i="2" s="1"/>
  <c r="J223" i="2"/>
  <c r="K223" i="2" s="1"/>
  <c r="J222" i="2"/>
  <c r="K222" i="2" s="1"/>
  <c r="J225" i="2"/>
  <c r="K225" i="2" s="1"/>
  <c r="J226" i="2"/>
  <c r="K226" i="2" s="1"/>
  <c r="J224" i="2"/>
  <c r="K224" i="2" s="1"/>
  <c r="J227" i="2"/>
  <c r="K227" i="2" s="1"/>
  <c r="J230" i="2"/>
  <c r="K230" i="2" s="1"/>
  <c r="J228" i="2"/>
  <c r="K228" i="2" s="1"/>
  <c r="J231" i="2"/>
  <c r="K231" i="2" s="1"/>
  <c r="J229" i="2"/>
  <c r="K229" i="2" s="1"/>
  <c r="J232" i="2"/>
  <c r="K232" i="2" s="1"/>
  <c r="J235" i="2"/>
  <c r="K235" i="2" s="1"/>
  <c r="J233" i="2"/>
  <c r="K233" i="2" s="1"/>
  <c r="J234" i="2"/>
  <c r="K234" i="2" s="1"/>
  <c r="J236" i="2"/>
  <c r="K236" i="2" s="1"/>
  <c r="J238" i="2"/>
  <c r="K238" i="2" s="1"/>
  <c r="J237" i="2"/>
  <c r="K237" i="2" s="1"/>
  <c r="J240" i="2"/>
  <c r="K240" i="2" s="1"/>
  <c r="J239" i="2"/>
  <c r="K239" i="2" s="1"/>
  <c r="J241" i="2"/>
  <c r="K241" i="2" s="1"/>
  <c r="J242" i="2"/>
  <c r="K242" i="2" s="1"/>
  <c r="J243" i="2"/>
  <c r="K243" i="2" s="1"/>
  <c r="J246" i="2"/>
  <c r="K246" i="2" s="1"/>
  <c r="J245" i="2"/>
  <c r="K245" i="2" s="1"/>
  <c r="J244" i="2"/>
  <c r="K244" i="2" s="1"/>
  <c r="J247" i="2"/>
  <c r="K247" i="2" s="1"/>
  <c r="J248" i="2"/>
  <c r="K248" i="2" s="1"/>
  <c r="J249" i="2"/>
  <c r="K249" i="2" s="1"/>
  <c r="J252" i="2"/>
  <c r="K252" i="2" s="1"/>
  <c r="J251" i="2"/>
  <c r="K251" i="2" s="1"/>
  <c r="J250" i="2"/>
  <c r="K250" i="2" s="1"/>
  <c r="J254" i="2"/>
  <c r="K254" i="2" s="1"/>
  <c r="J253" i="2"/>
  <c r="K253" i="2" s="1"/>
  <c r="J255" i="2"/>
  <c r="K255" i="2" s="1"/>
  <c r="J257" i="2"/>
  <c r="K257" i="2" s="1"/>
  <c r="J256" i="2"/>
  <c r="K256" i="2" s="1"/>
  <c r="J259" i="2"/>
  <c r="K259" i="2" s="1"/>
  <c r="J260" i="2"/>
  <c r="K260" i="2" s="1"/>
  <c r="J258" i="2"/>
  <c r="K258" i="2" s="1"/>
  <c r="J262" i="2"/>
  <c r="K262" i="2" s="1"/>
  <c r="J261" i="2"/>
  <c r="K261" i="2" s="1"/>
  <c r="J263" i="2"/>
  <c r="K263" i="2" s="1"/>
  <c r="J265" i="2"/>
  <c r="K265" i="2" s="1"/>
  <c r="J264" i="2"/>
  <c r="K264" i="2" s="1"/>
  <c r="J267" i="2"/>
  <c r="K267" i="2" s="1"/>
  <c r="J266" i="2"/>
  <c r="K266" i="2" s="1"/>
  <c r="J269" i="2"/>
  <c r="K269" i="2" s="1"/>
  <c r="J270" i="2"/>
  <c r="K270" i="2" s="1"/>
  <c r="J268" i="2"/>
  <c r="K268" i="2" s="1"/>
  <c r="J272" i="2"/>
  <c r="K272" i="2" s="1"/>
  <c r="J273" i="2"/>
  <c r="K273" i="2" s="1"/>
  <c r="J274" i="2"/>
  <c r="K274" i="2" s="1"/>
  <c r="J271" i="2"/>
  <c r="K271" i="2" s="1"/>
  <c r="J276" i="2"/>
  <c r="K276" i="2" s="1"/>
  <c r="J275" i="2"/>
  <c r="K275" i="2" s="1"/>
  <c r="J278" i="2"/>
  <c r="K278" i="2" s="1"/>
  <c r="J277" i="2"/>
  <c r="K277" i="2" s="1"/>
  <c r="J279" i="2"/>
  <c r="K279" i="2" s="1"/>
  <c r="J281" i="2"/>
  <c r="K281" i="2" s="1"/>
  <c r="J280" i="2"/>
  <c r="K280" i="2" s="1"/>
  <c r="J283" i="2"/>
  <c r="K283" i="2" s="1"/>
  <c r="J282" i="2"/>
  <c r="K282" i="2" s="1"/>
  <c r="J284" i="2"/>
  <c r="K284" i="2" s="1"/>
  <c r="P108" i="3" s="1"/>
  <c r="Q108" i="3" s="1"/>
  <c r="J286" i="2"/>
  <c r="K286" i="2" s="1"/>
  <c r="J287" i="2"/>
  <c r="K287" i="2" s="1"/>
  <c r="J285" i="2"/>
  <c r="K285" i="2" s="1"/>
  <c r="J288" i="2"/>
  <c r="K288" i="2" s="1"/>
  <c r="J291" i="2"/>
  <c r="K291" i="2" s="1"/>
  <c r="J290" i="2"/>
  <c r="K290" i="2" s="1"/>
  <c r="J289" i="2"/>
  <c r="K289" i="2" s="1"/>
  <c r="J292" i="2"/>
  <c r="K292" i="2" s="1"/>
  <c r="J293" i="2"/>
  <c r="K293" i="2" s="1"/>
  <c r="J294" i="2"/>
  <c r="K294" i="2" s="1"/>
  <c r="J295" i="2"/>
  <c r="K295" i="2" s="1"/>
  <c r="J297" i="2"/>
  <c r="K297" i="2" s="1"/>
  <c r="J296" i="2"/>
  <c r="K296" i="2" s="1"/>
  <c r="J298" i="2"/>
  <c r="K298" i="2" s="1"/>
  <c r="J301" i="2"/>
  <c r="K301" i="2" s="1"/>
  <c r="J300" i="2"/>
  <c r="K300" i="2" s="1"/>
  <c r="J299" i="2"/>
  <c r="K299" i="2" s="1"/>
  <c r="J302" i="2"/>
  <c r="K302" i="2" s="1"/>
  <c r="J303" i="2"/>
  <c r="K303" i="2" s="1"/>
  <c r="J304" i="2"/>
  <c r="K304" i="2" s="1"/>
  <c r="J305" i="2"/>
  <c r="K305" i="2" s="1"/>
  <c r="J307" i="2"/>
  <c r="K307" i="2" s="1"/>
  <c r="J306" i="2"/>
  <c r="K306" i="2" s="1"/>
  <c r="J310" i="2"/>
  <c r="K310" i="2" s="1"/>
  <c r="J309" i="2"/>
  <c r="K309" i="2" s="1"/>
  <c r="J308" i="2"/>
  <c r="K308" i="2" s="1"/>
  <c r="J314" i="2"/>
  <c r="K314" i="2" s="1"/>
  <c r="J312" i="2"/>
  <c r="K312" i="2" s="1"/>
  <c r="J311" i="2"/>
  <c r="K311" i="2" s="1"/>
  <c r="J313" i="2"/>
  <c r="K313" i="2" s="1"/>
  <c r="J315" i="2"/>
  <c r="K315" i="2" s="1"/>
  <c r="J319" i="2"/>
  <c r="K319" i="2" s="1"/>
  <c r="J318" i="2"/>
  <c r="K318" i="2" s="1"/>
  <c r="J317" i="2"/>
  <c r="K317" i="2" s="1"/>
  <c r="J316" i="2"/>
  <c r="K316" i="2" s="1"/>
  <c r="J321" i="2"/>
  <c r="K321" i="2" s="1"/>
  <c r="J320" i="2"/>
  <c r="K320" i="2" s="1"/>
  <c r="J322" i="2"/>
  <c r="K322" i="2" s="1"/>
  <c r="J323" i="2"/>
  <c r="K323" i="2" s="1"/>
  <c r="J324" i="2"/>
  <c r="K324" i="2" s="1"/>
  <c r="J325" i="2"/>
  <c r="K325" i="2" s="1"/>
  <c r="J326" i="2"/>
  <c r="K326" i="2" s="1"/>
  <c r="J327" i="2"/>
  <c r="K327" i="2" s="1"/>
  <c r="J331" i="2"/>
  <c r="K331" i="2" s="1"/>
  <c r="J330" i="2"/>
  <c r="K330" i="2" s="1"/>
  <c r="J328" i="2"/>
  <c r="K328" i="2" s="1"/>
  <c r="J329" i="2"/>
  <c r="K329" i="2" s="1"/>
  <c r="J333" i="2"/>
  <c r="K333" i="2" s="1"/>
  <c r="J332" i="2"/>
  <c r="K332" i="2" s="1"/>
  <c r="J334" i="2"/>
  <c r="K334" i="2" s="1"/>
  <c r="J337" i="2"/>
  <c r="K337" i="2" s="1"/>
  <c r="J335" i="2"/>
  <c r="K335" i="2" s="1"/>
  <c r="J338" i="2"/>
  <c r="K338" i="2" s="1"/>
  <c r="J336" i="2"/>
  <c r="K336" i="2" s="1"/>
  <c r="J339" i="2"/>
  <c r="K339" i="2" s="1"/>
  <c r="J341" i="2"/>
  <c r="K341" i="2" s="1"/>
  <c r="J343" i="2"/>
  <c r="K343" i="2" s="1"/>
  <c r="J342" i="2"/>
  <c r="K342" i="2" s="1"/>
  <c r="J340" i="2"/>
  <c r="K340" i="2" s="1"/>
  <c r="J346" i="2"/>
  <c r="K346" i="2" s="1"/>
  <c r="J345" i="2"/>
  <c r="K345" i="2" s="1"/>
  <c r="J344" i="2"/>
  <c r="K344" i="2" s="1"/>
  <c r="J347" i="2"/>
  <c r="K347" i="2" s="1"/>
  <c r="J348" i="2"/>
  <c r="K348" i="2" s="1"/>
  <c r="J350" i="2"/>
  <c r="K350" i="2" s="1"/>
  <c r="J349" i="2"/>
  <c r="K349" i="2" s="1"/>
  <c r="J353" i="2"/>
  <c r="K353" i="2" s="1"/>
  <c r="J351" i="2"/>
  <c r="K351" i="2" s="1"/>
  <c r="J354" i="2"/>
  <c r="K354" i="2" s="1"/>
  <c r="J352" i="2"/>
  <c r="K352" i="2" s="1"/>
  <c r="J356" i="2"/>
  <c r="K356" i="2" s="1"/>
  <c r="J355" i="2"/>
  <c r="K355" i="2" s="1"/>
  <c r="J357" i="2"/>
  <c r="K357" i="2" s="1"/>
  <c r="J358" i="2"/>
  <c r="K358" i="2" s="1"/>
  <c r="J360" i="2"/>
  <c r="K360" i="2" s="1"/>
  <c r="J359" i="2"/>
  <c r="K359" i="2" s="1"/>
  <c r="J362" i="2"/>
  <c r="K362" i="2" s="1"/>
  <c r="J361" i="2"/>
  <c r="K361" i="2" s="1"/>
  <c r="J363" i="2"/>
  <c r="K363" i="2" s="1"/>
  <c r="J364" i="2"/>
  <c r="K364" i="2" s="1"/>
  <c r="P198" i="3" s="1"/>
  <c r="Q198" i="3" s="1"/>
  <c r="J365" i="2"/>
  <c r="K365" i="2" s="1"/>
  <c r="J366" i="2"/>
  <c r="K366" i="2" s="1"/>
  <c r="J369" i="2"/>
  <c r="K369" i="2" s="1"/>
  <c r="J368" i="2"/>
  <c r="K368" i="2" s="1"/>
  <c r="J367" i="2"/>
  <c r="K367" i="2" s="1"/>
  <c r="J370" i="2"/>
  <c r="K370" i="2" s="1"/>
  <c r="J372" i="2"/>
  <c r="K372" i="2" s="1"/>
  <c r="J371" i="2"/>
  <c r="K371" i="2" s="1"/>
  <c r="J373" i="2"/>
  <c r="K373" i="2" s="1"/>
  <c r="J374" i="2"/>
  <c r="K374" i="2" s="1"/>
  <c r="J376" i="2"/>
  <c r="K376" i="2" s="1"/>
  <c r="J377" i="2"/>
  <c r="K377" i="2" s="1"/>
  <c r="J375" i="2"/>
  <c r="K375" i="2" s="1"/>
  <c r="J378" i="2"/>
  <c r="K378" i="2" s="1"/>
  <c r="J379" i="2"/>
  <c r="K379" i="2" s="1"/>
  <c r="J382" i="2"/>
  <c r="K382" i="2" s="1"/>
  <c r="J381" i="2"/>
  <c r="K381" i="2" s="1"/>
  <c r="J380" i="2"/>
  <c r="K380" i="2" s="1"/>
  <c r="J384" i="2"/>
  <c r="K384" i="2" s="1"/>
  <c r="J383" i="2"/>
  <c r="K383" i="2" s="1"/>
  <c r="J385" i="2"/>
  <c r="K385" i="2" s="1"/>
  <c r="J386" i="2"/>
  <c r="K386" i="2" s="1"/>
  <c r="J387" i="2"/>
  <c r="K387" i="2" s="1"/>
  <c r="J389" i="2"/>
  <c r="K389" i="2" s="1"/>
  <c r="J388" i="2"/>
  <c r="K388" i="2" s="1"/>
  <c r="J391" i="2"/>
  <c r="K391" i="2" s="1"/>
  <c r="J390" i="2"/>
  <c r="K390" i="2" s="1"/>
  <c r="J392" i="2"/>
  <c r="K392" i="2" s="1"/>
  <c r="J393" i="2"/>
  <c r="K393" i="2" s="1"/>
  <c r="J395" i="2"/>
  <c r="K395" i="2" s="1"/>
  <c r="J394" i="2"/>
  <c r="K394" i="2" s="1"/>
  <c r="J397" i="2"/>
  <c r="K397" i="2" s="1"/>
  <c r="J396" i="2"/>
  <c r="K396" i="2" s="1"/>
  <c r="J398" i="2"/>
  <c r="K398" i="2" s="1"/>
  <c r="J399" i="2"/>
  <c r="K399" i="2" s="1"/>
  <c r="J400" i="2"/>
  <c r="K400" i="2" s="1"/>
  <c r="J401" i="2"/>
  <c r="K401" i="2" s="1"/>
  <c r="J403" i="2"/>
  <c r="K403" i="2" s="1"/>
  <c r="J404" i="2"/>
  <c r="K404" i="2" s="1"/>
  <c r="J402" i="2"/>
  <c r="K402" i="2" s="1"/>
  <c r="J405" i="2"/>
  <c r="K405" i="2" s="1"/>
  <c r="J406" i="2"/>
  <c r="K406" i="2" s="1"/>
  <c r="J408" i="2"/>
  <c r="K408" i="2" s="1"/>
  <c r="J407" i="2"/>
  <c r="K407" i="2" s="1"/>
  <c r="J409" i="2"/>
  <c r="K409" i="2" s="1"/>
  <c r="J410" i="2"/>
  <c r="K410" i="2" s="1"/>
  <c r="J414" i="2"/>
  <c r="K414" i="2" s="1"/>
  <c r="J413" i="2"/>
  <c r="K413" i="2" s="1"/>
  <c r="J412" i="2"/>
  <c r="K412" i="2" s="1"/>
  <c r="J411" i="2"/>
  <c r="K411" i="2" s="1"/>
  <c r="J418" i="2"/>
  <c r="K418" i="2" s="1"/>
  <c r="J417" i="2"/>
  <c r="K417" i="2" s="1"/>
  <c r="J415" i="2"/>
  <c r="K415" i="2" s="1"/>
  <c r="J416" i="2"/>
  <c r="K416" i="2" s="1"/>
  <c r="J421" i="2"/>
  <c r="K421" i="2" s="1"/>
  <c r="J420" i="2"/>
  <c r="K420" i="2" s="1"/>
  <c r="J422" i="2"/>
  <c r="K422" i="2" s="1"/>
  <c r="J419" i="2"/>
  <c r="K419" i="2" s="1"/>
  <c r="J423" i="2"/>
  <c r="K423" i="2" s="1"/>
  <c r="J424" i="2"/>
  <c r="K424" i="2" s="1"/>
  <c r="J425" i="2"/>
  <c r="K425" i="2" s="1"/>
  <c r="J426" i="2"/>
  <c r="K426" i="2" s="1"/>
  <c r="J428" i="2"/>
  <c r="K428" i="2" s="1"/>
  <c r="J429" i="2"/>
  <c r="K429" i="2" s="1"/>
  <c r="J427" i="2"/>
  <c r="K427" i="2" s="1"/>
  <c r="J430" i="2"/>
  <c r="K430" i="2" s="1"/>
  <c r="J434" i="2"/>
  <c r="K434" i="2" s="1"/>
  <c r="J431" i="2"/>
  <c r="K431" i="2" s="1"/>
  <c r="J432" i="2"/>
  <c r="K432" i="2" s="1"/>
  <c r="J433" i="2"/>
  <c r="K433" i="2" s="1"/>
  <c r="J435" i="2"/>
  <c r="K435" i="2" s="1"/>
  <c r="J436" i="2"/>
  <c r="K436" i="2" s="1"/>
  <c r="J437" i="2"/>
  <c r="K437" i="2" s="1"/>
  <c r="J440" i="2"/>
  <c r="K440" i="2" s="1"/>
  <c r="J438" i="2"/>
  <c r="K438" i="2" s="1"/>
  <c r="J439" i="2"/>
  <c r="K439" i="2" s="1"/>
  <c r="J441" i="2"/>
  <c r="K441" i="2" s="1"/>
  <c r="J444" i="2"/>
  <c r="K444" i="2" s="1"/>
  <c r="J442" i="2"/>
  <c r="K442" i="2" s="1"/>
  <c r="J443" i="2"/>
  <c r="K443" i="2" s="1"/>
  <c r="J448" i="2"/>
  <c r="K448" i="2" s="1"/>
  <c r="J447" i="2"/>
  <c r="K447" i="2" s="1"/>
  <c r="J445" i="2"/>
  <c r="K445" i="2" s="1"/>
  <c r="J446" i="2"/>
  <c r="K446" i="2" s="1"/>
  <c r="J450" i="2"/>
  <c r="K450" i="2" s="1"/>
  <c r="J449" i="2"/>
  <c r="K449" i="2" s="1"/>
  <c r="J451" i="2"/>
  <c r="K451" i="2" s="1"/>
  <c r="J453" i="2"/>
  <c r="K453" i="2" s="1"/>
  <c r="J452" i="2"/>
  <c r="K452" i="2" s="1"/>
  <c r="J454" i="2"/>
  <c r="K454" i="2" s="1"/>
  <c r="J455" i="2"/>
  <c r="K455" i="2" s="1"/>
  <c r="J456" i="2"/>
  <c r="K456" i="2" s="1"/>
  <c r="J457" i="2"/>
  <c r="K457" i="2" s="1"/>
  <c r="J459" i="2"/>
  <c r="K459" i="2" s="1"/>
  <c r="J458" i="2"/>
  <c r="K458" i="2" s="1"/>
  <c r="J460" i="2"/>
  <c r="K460" i="2" s="1"/>
  <c r="J461" i="2"/>
  <c r="K461" i="2" s="1"/>
  <c r="J464" i="2"/>
  <c r="K464" i="2" s="1"/>
  <c r="J462" i="2"/>
  <c r="K462" i="2" s="1"/>
  <c r="J465" i="2"/>
  <c r="K465" i="2" s="1"/>
  <c r="J463" i="2"/>
  <c r="K463" i="2" s="1"/>
  <c r="J466" i="2"/>
  <c r="K466" i="2" s="1"/>
  <c r="J468" i="2"/>
  <c r="K468" i="2" s="1"/>
  <c r="J467" i="2"/>
  <c r="K467" i="2" s="1"/>
  <c r="J470" i="2"/>
  <c r="K470" i="2" s="1"/>
  <c r="J469" i="2"/>
  <c r="K469" i="2" s="1"/>
  <c r="J471" i="2"/>
  <c r="K471" i="2" s="1"/>
  <c r="J472" i="2"/>
  <c r="K472" i="2" s="1"/>
  <c r="J474" i="2"/>
  <c r="K474" i="2" s="1"/>
  <c r="J475" i="2"/>
  <c r="K475" i="2" s="1"/>
  <c r="J476" i="2"/>
  <c r="K476" i="2" s="1"/>
  <c r="J473" i="2"/>
  <c r="K473" i="2" s="1"/>
  <c r="J477" i="2"/>
  <c r="K477" i="2" s="1"/>
  <c r="J478" i="2"/>
  <c r="K478" i="2" s="1"/>
  <c r="J479" i="2"/>
  <c r="K479" i="2" s="1"/>
  <c r="J481" i="2"/>
  <c r="K481" i="2" s="1"/>
  <c r="J480" i="2"/>
  <c r="K480" i="2" s="1"/>
  <c r="J484" i="2"/>
  <c r="K484" i="2" s="1"/>
  <c r="J482" i="2"/>
  <c r="K482" i="2" s="1"/>
  <c r="J483" i="2"/>
  <c r="K483" i="2" s="1"/>
  <c r="J485" i="2"/>
  <c r="K485" i="2" s="1"/>
  <c r="J488" i="2"/>
  <c r="K488" i="2" s="1"/>
  <c r="J486" i="2"/>
  <c r="K486" i="2" s="1"/>
  <c r="J487" i="2"/>
  <c r="K487" i="2" s="1"/>
  <c r="J489" i="2"/>
  <c r="K489" i="2" s="1"/>
  <c r="J490" i="2"/>
  <c r="K490" i="2" s="1"/>
  <c r="J491" i="2"/>
  <c r="K491" i="2" s="1"/>
  <c r="J492" i="2"/>
  <c r="K492" i="2" s="1"/>
  <c r="J493" i="2"/>
  <c r="K493" i="2" s="1"/>
  <c r="J497" i="2"/>
  <c r="K497" i="2" s="1"/>
  <c r="J494" i="2"/>
  <c r="K494" i="2" s="1"/>
  <c r="J495" i="2"/>
  <c r="K495" i="2" s="1"/>
  <c r="J496" i="2"/>
  <c r="K496" i="2" s="1"/>
  <c r="J499" i="2"/>
  <c r="K499" i="2" s="1"/>
  <c r="J498" i="2"/>
  <c r="K498" i="2" s="1"/>
  <c r="J500" i="2"/>
  <c r="K500" i="2" s="1"/>
  <c r="P170" i="3" s="1"/>
  <c r="Q170" i="3" s="1"/>
  <c r="J503" i="2"/>
  <c r="K503" i="2" s="1"/>
  <c r="J501" i="2"/>
  <c r="K501" i="2" s="1"/>
  <c r="J502" i="2"/>
  <c r="K502" i="2" s="1"/>
  <c r="J504" i="2"/>
  <c r="K504" i="2" s="1"/>
  <c r="J505" i="2"/>
  <c r="K505" i="2" s="1"/>
  <c r="J506" i="2"/>
  <c r="K506" i="2" s="1"/>
  <c r="J507" i="2"/>
  <c r="K507" i="2" s="1"/>
  <c r="J511" i="2"/>
  <c r="K511" i="2" s="1"/>
  <c r="J510" i="2"/>
  <c r="K510" i="2" s="1"/>
  <c r="J508" i="2"/>
  <c r="K508" i="2" s="1"/>
  <c r="J509" i="2"/>
  <c r="K509" i="2" s="1"/>
  <c r="J512" i="2"/>
  <c r="K512" i="2" s="1"/>
  <c r="J513" i="2"/>
  <c r="K513" i="2" s="1"/>
  <c r="J514" i="2"/>
  <c r="K514" i="2" s="1"/>
  <c r="J516" i="2"/>
  <c r="K516" i="2" s="1"/>
  <c r="J515" i="2"/>
  <c r="K515" i="2" s="1"/>
  <c r="J518" i="2"/>
  <c r="K518" i="2" s="1"/>
  <c r="J517" i="2"/>
  <c r="K517" i="2" s="1"/>
  <c r="J520" i="2"/>
  <c r="K520" i="2" s="1"/>
  <c r="J519" i="2"/>
  <c r="K519" i="2" s="1"/>
  <c r="J521" i="2"/>
  <c r="K521" i="2" s="1"/>
  <c r="J523" i="2"/>
  <c r="K523" i="2" s="1"/>
  <c r="J522" i="2"/>
  <c r="K522" i="2" s="1"/>
  <c r="J525" i="2"/>
  <c r="K525" i="2" s="1"/>
  <c r="J524" i="2"/>
  <c r="K524" i="2" s="1"/>
  <c r="J526" i="2"/>
  <c r="K526" i="2" s="1"/>
  <c r="J527" i="2"/>
  <c r="K527" i="2" s="1"/>
  <c r="J528" i="2"/>
  <c r="K528" i="2" s="1"/>
  <c r="J529" i="2"/>
  <c r="K529" i="2" s="1"/>
  <c r="J530" i="2"/>
  <c r="K530" i="2" s="1"/>
  <c r="J531" i="2"/>
  <c r="K531" i="2" s="1"/>
  <c r="J534" i="2"/>
  <c r="K534" i="2" s="1"/>
  <c r="J532" i="2"/>
  <c r="K532" i="2" s="1"/>
  <c r="J533" i="2"/>
  <c r="K533" i="2" s="1"/>
  <c r="J536" i="2"/>
  <c r="K536" i="2" s="1"/>
  <c r="J535" i="2"/>
  <c r="K535" i="2" s="1"/>
  <c r="J537" i="2"/>
  <c r="K537" i="2" s="1"/>
  <c r="J541" i="2"/>
  <c r="K541" i="2" s="1"/>
  <c r="J538" i="2"/>
  <c r="K538" i="2" s="1"/>
  <c r="J540" i="2"/>
  <c r="K540" i="2" s="1"/>
  <c r="J539" i="2"/>
  <c r="K539" i="2" s="1"/>
  <c r="J545" i="2"/>
  <c r="K545" i="2" s="1"/>
  <c r="J543" i="2"/>
  <c r="K543" i="2" s="1"/>
  <c r="J544" i="2"/>
  <c r="K544" i="2" s="1"/>
  <c r="J542" i="2"/>
  <c r="K542" i="2" s="1"/>
  <c r="J547" i="2"/>
  <c r="K547" i="2" s="1"/>
  <c r="J549" i="2"/>
  <c r="K549" i="2" s="1"/>
  <c r="J546" i="2"/>
  <c r="K546" i="2" s="1"/>
  <c r="J548" i="2"/>
  <c r="K548" i="2" s="1"/>
  <c r="J550" i="2"/>
  <c r="K550" i="2" s="1"/>
  <c r="J552" i="2"/>
  <c r="K552" i="2" s="1"/>
  <c r="J553" i="2"/>
  <c r="K553" i="2" s="1"/>
  <c r="J551" i="2"/>
  <c r="K551" i="2" s="1"/>
  <c r="J555" i="2"/>
  <c r="K555" i="2" s="1"/>
  <c r="J554" i="2"/>
  <c r="K554" i="2" s="1"/>
  <c r="J557" i="2"/>
  <c r="K557" i="2" s="1"/>
  <c r="J556" i="2"/>
  <c r="K556" i="2" s="1"/>
  <c r="J558" i="2"/>
  <c r="K558" i="2" s="1"/>
  <c r="J559" i="2"/>
  <c r="K559" i="2" s="1"/>
  <c r="J560" i="2"/>
  <c r="K560" i="2" s="1"/>
  <c r="J562" i="2"/>
  <c r="K562" i="2" s="1"/>
  <c r="J563" i="2"/>
  <c r="K563" i="2" s="1"/>
  <c r="J561" i="2"/>
  <c r="K561" i="2" s="1"/>
  <c r="J564" i="2"/>
  <c r="K564" i="2" s="1"/>
  <c r="P230" i="3" s="1"/>
  <c r="Q230" i="3" s="1"/>
  <c r="J567" i="2"/>
  <c r="K567" i="2" s="1"/>
  <c r="J565" i="2"/>
  <c r="K565" i="2" s="1"/>
  <c r="J566" i="2"/>
  <c r="K566" i="2" s="1"/>
  <c r="J569" i="2"/>
  <c r="K569" i="2" s="1"/>
  <c r="J568" i="2"/>
  <c r="K568" i="2" s="1"/>
  <c r="J570" i="2"/>
  <c r="K570" i="2" s="1"/>
  <c r="J572" i="2"/>
  <c r="K572" i="2" s="1"/>
  <c r="J571" i="2"/>
  <c r="K571" i="2" s="1"/>
  <c r="J573" i="2"/>
  <c r="K573" i="2" s="1"/>
  <c r="J575" i="2"/>
  <c r="K575" i="2" s="1"/>
  <c r="J574" i="2"/>
  <c r="K574" i="2" s="1"/>
  <c r="J576" i="2"/>
  <c r="K576" i="2" s="1"/>
  <c r="J577" i="2"/>
  <c r="K577" i="2" s="1"/>
  <c r="J578" i="2"/>
  <c r="K578" i="2" s="1"/>
  <c r="J579" i="2"/>
  <c r="K579" i="2" s="1"/>
  <c r="J583" i="2"/>
  <c r="K583" i="2" s="1"/>
  <c r="J582" i="2"/>
  <c r="K582" i="2" s="1"/>
  <c r="J581" i="2"/>
  <c r="K581" i="2" s="1"/>
  <c r="J580" i="2"/>
  <c r="K580" i="2" s="1"/>
  <c r="J587" i="2"/>
  <c r="K587" i="2" s="1"/>
  <c r="J585" i="2"/>
  <c r="K585" i="2" s="1"/>
  <c r="J586" i="2"/>
  <c r="K586" i="2" s="1"/>
  <c r="J584" i="2"/>
  <c r="K584" i="2" s="1"/>
  <c r="J588" i="2"/>
  <c r="K588" i="2" s="1"/>
  <c r="P204" i="3" s="1"/>
  <c r="Q204" i="3" s="1"/>
  <c r="J592" i="2"/>
  <c r="K592" i="2" s="1"/>
  <c r="J590" i="2"/>
  <c r="K590" i="2" s="1"/>
  <c r="J589" i="2"/>
  <c r="K589" i="2" s="1"/>
  <c r="J591" i="2"/>
  <c r="K591" i="2" s="1"/>
  <c r="J593" i="2"/>
  <c r="K593" i="2" s="1"/>
  <c r="J595" i="2"/>
  <c r="K595" i="2" s="1"/>
  <c r="J594" i="2"/>
  <c r="K594" i="2" s="1"/>
  <c r="J599" i="2"/>
  <c r="K599" i="2" s="1"/>
  <c r="J596" i="2"/>
  <c r="K596" i="2" s="1"/>
  <c r="J598" i="2"/>
  <c r="K598" i="2" s="1"/>
  <c r="J597" i="2"/>
  <c r="K597" i="2" s="1"/>
  <c r="J603" i="2"/>
  <c r="K603" i="2" s="1"/>
  <c r="J601" i="2"/>
  <c r="K601" i="2" s="1"/>
  <c r="J600" i="2"/>
  <c r="K600" i="2" s="1"/>
  <c r="J602" i="2"/>
  <c r="K602" i="2" s="1"/>
  <c r="J604" i="2"/>
  <c r="K604" i="2" s="1"/>
  <c r="P232" i="3" s="1"/>
  <c r="Q232" i="3" s="1"/>
  <c r="J606" i="2"/>
  <c r="K606" i="2" s="1"/>
  <c r="J607" i="2"/>
  <c r="K607" i="2" s="1"/>
  <c r="J605" i="2"/>
  <c r="K605" i="2" s="1"/>
  <c r="J608" i="2"/>
  <c r="K608" i="2" s="1"/>
  <c r="J610" i="2"/>
  <c r="K610" i="2" s="1"/>
  <c r="J612" i="2"/>
  <c r="K612" i="2" s="1"/>
  <c r="J609" i="2"/>
  <c r="K609" i="2" s="1"/>
  <c r="J611" i="2"/>
  <c r="K611" i="2" s="1"/>
  <c r="J614" i="2"/>
  <c r="K614" i="2" s="1"/>
  <c r="J613" i="2"/>
  <c r="K613" i="2" s="1"/>
  <c r="J615" i="2"/>
  <c r="K615" i="2" s="1"/>
  <c r="J616" i="2"/>
  <c r="K616" i="2" s="1"/>
  <c r="J617" i="2"/>
  <c r="K617" i="2" s="1"/>
  <c r="J619" i="2"/>
  <c r="K619" i="2" s="1"/>
  <c r="J620" i="2"/>
  <c r="K620" i="2" s="1"/>
  <c r="J621" i="2"/>
  <c r="K621" i="2" s="1"/>
  <c r="J618" i="2"/>
  <c r="K618" i="2" s="1"/>
  <c r="J622" i="2"/>
  <c r="K622" i="2" s="1"/>
  <c r="J624" i="2"/>
  <c r="K624" i="2" s="1"/>
  <c r="J625" i="2"/>
  <c r="K625" i="2" s="1"/>
  <c r="J623" i="2"/>
  <c r="K623" i="2" s="1"/>
  <c r="J626" i="2"/>
  <c r="K626" i="2" s="1"/>
  <c r="J627" i="2"/>
  <c r="K627" i="2" s="1"/>
  <c r="J628" i="2"/>
  <c r="K628" i="2" s="1"/>
  <c r="J632" i="2"/>
  <c r="K632" i="2" s="1"/>
  <c r="J631" i="2"/>
  <c r="K631" i="2" s="1"/>
  <c r="J629" i="2"/>
  <c r="K629" i="2" s="1"/>
  <c r="J630" i="2"/>
  <c r="K630" i="2" s="1"/>
  <c r="J635" i="2"/>
  <c r="K635" i="2" s="1"/>
  <c r="J636" i="2"/>
  <c r="K636" i="2" s="1"/>
  <c r="J633" i="2"/>
  <c r="K633" i="2" s="1"/>
  <c r="J634" i="2"/>
  <c r="K634" i="2" s="1"/>
  <c r="J637" i="2"/>
  <c r="K637" i="2" s="1"/>
  <c r="J638" i="2"/>
  <c r="K638" i="2" s="1"/>
  <c r="J639" i="2"/>
  <c r="K639" i="2" s="1"/>
  <c r="J640" i="2"/>
  <c r="K640" i="2" s="1"/>
  <c r="J641" i="2"/>
  <c r="K641" i="2" s="1"/>
  <c r="J642" i="2"/>
  <c r="K642" i="2" s="1"/>
  <c r="J643" i="2"/>
  <c r="K643" i="2" s="1"/>
  <c r="J644" i="2"/>
  <c r="K644" i="2" s="1"/>
  <c r="P153" i="3" s="1"/>
  <c r="Q153" i="3" s="1"/>
  <c r="J645" i="2"/>
  <c r="K645" i="2" s="1"/>
  <c r="J647" i="2"/>
  <c r="K647" i="2" s="1"/>
  <c r="J646" i="2"/>
  <c r="K646" i="2" s="1"/>
  <c r="J648" i="2"/>
  <c r="K648" i="2" s="1"/>
  <c r="J650" i="2"/>
  <c r="K650" i="2" s="1"/>
  <c r="J649" i="2"/>
  <c r="K649" i="2" s="1"/>
  <c r="J652" i="2"/>
  <c r="K652" i="2" s="1"/>
  <c r="J653" i="2"/>
  <c r="K653" i="2" s="1"/>
  <c r="J651" i="2"/>
  <c r="K651" i="2" s="1"/>
  <c r="J655" i="2"/>
  <c r="K655" i="2" s="1"/>
  <c r="J657" i="2"/>
  <c r="K657" i="2" s="1"/>
  <c r="J654" i="2"/>
  <c r="K654" i="2" s="1"/>
  <c r="J656" i="2"/>
  <c r="K656" i="2" s="1"/>
  <c r="J658" i="2"/>
  <c r="K658" i="2" s="1"/>
  <c r="J659" i="2"/>
  <c r="K659" i="2" s="1"/>
  <c r="J660" i="2"/>
  <c r="K660" i="2" s="1"/>
  <c r="P186" i="3" s="1"/>
  <c r="Q186" i="3" s="1"/>
  <c r="J663" i="2"/>
  <c r="K663" i="2" s="1"/>
  <c r="J664" i="2"/>
  <c r="K664" i="2" s="1"/>
  <c r="J662" i="2"/>
  <c r="K662" i="2" s="1"/>
  <c r="J661" i="2"/>
  <c r="K661" i="2" s="1"/>
  <c r="J665" i="2"/>
  <c r="K665" i="2" s="1"/>
  <c r="J666" i="2"/>
  <c r="K666" i="2" s="1"/>
  <c r="J667" i="2"/>
  <c r="K667" i="2" s="1"/>
  <c r="J668" i="2"/>
  <c r="K668" i="2" s="1"/>
  <c r="J670" i="2"/>
  <c r="K670" i="2" s="1"/>
  <c r="J669" i="2"/>
  <c r="K669" i="2" s="1"/>
  <c r="J672" i="2"/>
  <c r="K672" i="2" s="1"/>
  <c r="J671" i="2"/>
  <c r="K671" i="2" s="1"/>
  <c r="J673" i="2"/>
  <c r="K673" i="2" s="1"/>
  <c r="J674" i="2"/>
  <c r="K674" i="2" s="1"/>
  <c r="J675" i="2"/>
  <c r="K675" i="2" s="1"/>
  <c r="J676" i="2"/>
  <c r="K676" i="2" s="1"/>
  <c r="J677" i="2"/>
  <c r="K677" i="2" s="1"/>
  <c r="J678" i="2"/>
  <c r="K678" i="2" s="1"/>
  <c r="J682" i="2"/>
  <c r="K682" i="2" s="1"/>
  <c r="J679" i="2"/>
  <c r="K679" i="2" s="1"/>
  <c r="J681" i="2"/>
  <c r="K681" i="2" s="1"/>
  <c r="J680" i="2"/>
  <c r="K680" i="2" s="1"/>
  <c r="J684" i="2"/>
  <c r="K684" i="2" s="1"/>
  <c r="J683" i="2"/>
  <c r="K683" i="2" s="1"/>
  <c r="J685" i="2"/>
  <c r="K685" i="2" s="1"/>
  <c r="J687" i="2"/>
  <c r="K687" i="2" s="1"/>
  <c r="J686" i="2"/>
  <c r="K686" i="2" s="1"/>
  <c r="J688" i="2"/>
  <c r="K688" i="2" s="1"/>
  <c r="J689" i="2"/>
  <c r="K689" i="2" s="1"/>
  <c r="J691" i="2"/>
  <c r="K691" i="2" s="1"/>
  <c r="J690" i="2"/>
  <c r="K690" i="2" s="1"/>
  <c r="J692" i="2"/>
  <c r="K692" i="2" s="1"/>
  <c r="J693" i="2"/>
  <c r="K693" i="2" s="1"/>
  <c r="J694" i="2"/>
  <c r="K694" i="2" s="1"/>
  <c r="J696" i="2"/>
  <c r="K696" i="2" s="1"/>
  <c r="J695" i="2"/>
  <c r="K695" i="2" s="1"/>
  <c r="J697" i="2"/>
  <c r="K697" i="2" s="1"/>
  <c r="J699" i="2"/>
  <c r="K699" i="2" s="1"/>
  <c r="J698" i="2"/>
  <c r="K698" i="2" s="1"/>
  <c r="J700" i="2"/>
  <c r="K700" i="2" s="1"/>
  <c r="J701" i="2"/>
  <c r="K701" i="2" s="1"/>
  <c r="J702" i="2"/>
  <c r="K702" i="2" s="1"/>
  <c r="J703" i="2"/>
  <c r="K703" i="2" s="1"/>
  <c r="J704" i="2"/>
  <c r="K704" i="2" s="1"/>
  <c r="J706" i="2"/>
  <c r="K706" i="2" s="1"/>
  <c r="J705" i="2"/>
  <c r="K705" i="2" s="1"/>
  <c r="J707" i="2"/>
  <c r="K707" i="2" s="1"/>
  <c r="J708" i="2"/>
  <c r="K708" i="2" s="1"/>
  <c r="J709" i="2"/>
  <c r="K709" i="2" s="1"/>
  <c r="J710" i="2"/>
  <c r="K710" i="2" s="1"/>
  <c r="J711" i="2"/>
  <c r="K711" i="2" s="1"/>
  <c r="J713" i="2"/>
  <c r="K713" i="2" s="1"/>
  <c r="J712" i="2"/>
  <c r="K712" i="2" s="1"/>
  <c r="J714" i="2"/>
  <c r="K714" i="2" s="1"/>
  <c r="J715" i="2"/>
  <c r="K715" i="2" s="1"/>
  <c r="J716" i="2"/>
  <c r="K716" i="2" s="1"/>
  <c r="P283" i="3" s="1"/>
  <c r="Q283" i="3" s="1"/>
  <c r="J718" i="2"/>
  <c r="K718" i="2" s="1"/>
  <c r="J717" i="2"/>
  <c r="K717" i="2" s="1"/>
  <c r="J719" i="2"/>
  <c r="K719" i="2" s="1"/>
  <c r="J722" i="2"/>
  <c r="K722" i="2" s="1"/>
  <c r="J721" i="2"/>
  <c r="K721" i="2" s="1"/>
  <c r="J723" i="2"/>
  <c r="K723" i="2" s="1"/>
  <c r="J720" i="2"/>
  <c r="K720" i="2" s="1"/>
  <c r="J724" i="2"/>
  <c r="K724" i="2" s="1"/>
  <c r="P287" i="3" s="1"/>
  <c r="Q287" i="3" s="1"/>
  <c r="J725" i="2"/>
  <c r="K725" i="2" s="1"/>
  <c r="J726" i="2"/>
  <c r="K726" i="2" s="1"/>
  <c r="J728" i="2"/>
  <c r="K728" i="2" s="1"/>
  <c r="J727" i="2"/>
  <c r="K727" i="2" s="1"/>
  <c r="J729" i="2"/>
  <c r="K729" i="2" s="1"/>
  <c r="J730" i="2"/>
  <c r="K730" i="2" s="1"/>
  <c r="J732" i="2"/>
  <c r="K732" i="2" s="1"/>
  <c r="J731" i="2"/>
  <c r="K731" i="2" s="1"/>
  <c r="J733" i="2"/>
  <c r="K733" i="2" s="1"/>
  <c r="J735" i="2"/>
  <c r="K735" i="2" s="1"/>
  <c r="J737" i="2"/>
  <c r="K737" i="2" s="1"/>
  <c r="J734" i="2"/>
  <c r="K734" i="2" s="1"/>
  <c r="J736" i="2"/>
  <c r="K736" i="2" s="1"/>
  <c r="J738" i="2"/>
  <c r="K738" i="2" s="1"/>
  <c r="J741" i="2"/>
  <c r="K741" i="2" s="1"/>
  <c r="J740" i="2"/>
  <c r="K740" i="2" s="1"/>
  <c r="J739" i="2"/>
  <c r="K739" i="2" s="1"/>
  <c r="J744" i="2"/>
  <c r="K744" i="2" s="1"/>
  <c r="J742" i="2"/>
  <c r="K742" i="2" s="1"/>
  <c r="J745" i="2"/>
  <c r="K745" i="2" s="1"/>
  <c r="J743" i="2"/>
  <c r="K743" i="2" s="1"/>
  <c r="J746" i="2"/>
  <c r="K746" i="2" s="1"/>
  <c r="J748" i="2"/>
  <c r="K748" i="2" s="1"/>
  <c r="J747" i="2"/>
  <c r="K747" i="2" s="1"/>
  <c r="J749" i="2"/>
  <c r="K749" i="2" s="1"/>
  <c r="J751" i="2"/>
  <c r="K751" i="2" s="1"/>
  <c r="J750" i="2"/>
  <c r="K750" i="2" s="1"/>
  <c r="J752" i="2"/>
  <c r="K752" i="2" s="1"/>
  <c r="J754" i="2"/>
  <c r="K754" i="2" s="1"/>
  <c r="J753" i="2"/>
  <c r="K753" i="2" s="1"/>
  <c r="J756" i="2"/>
  <c r="K756" i="2" s="1"/>
  <c r="J755" i="2"/>
  <c r="K755" i="2" s="1"/>
  <c r="J757" i="2"/>
  <c r="K757" i="2" s="1"/>
  <c r="J760" i="2"/>
  <c r="K760" i="2" s="1"/>
  <c r="J758" i="2"/>
  <c r="K758" i="2" s="1"/>
  <c r="J759" i="2"/>
  <c r="K759" i="2" s="1"/>
  <c r="J761" i="2"/>
  <c r="K761" i="2" s="1"/>
  <c r="J762" i="2"/>
  <c r="K762" i="2" s="1"/>
  <c r="J765" i="2"/>
  <c r="K765" i="2" s="1"/>
  <c r="J764" i="2"/>
  <c r="K764" i="2" s="1"/>
  <c r="J763" i="2"/>
  <c r="K763" i="2" s="1"/>
  <c r="J766" i="2"/>
  <c r="K766" i="2" s="1"/>
  <c r="J768" i="2"/>
  <c r="K768" i="2" s="1"/>
  <c r="J767" i="2"/>
  <c r="K767" i="2" s="1"/>
  <c r="J769" i="2"/>
  <c r="K769" i="2" s="1"/>
  <c r="J770" i="2"/>
  <c r="K770" i="2" s="1"/>
  <c r="J774" i="2"/>
  <c r="K774" i="2" s="1"/>
  <c r="J771" i="2"/>
  <c r="K771" i="2" s="1"/>
  <c r="J772" i="2"/>
  <c r="K772" i="2" s="1"/>
  <c r="J773" i="2"/>
  <c r="K773" i="2" s="1"/>
  <c r="J776" i="2"/>
  <c r="K776" i="2" s="1"/>
  <c r="J778" i="2"/>
  <c r="K778" i="2" s="1"/>
  <c r="J775" i="2"/>
  <c r="K775" i="2" s="1"/>
  <c r="J777" i="2"/>
  <c r="K777" i="2" s="1"/>
  <c r="J779" i="2"/>
  <c r="K779" i="2" s="1"/>
  <c r="J780" i="2"/>
  <c r="K780" i="2" s="1"/>
  <c r="J781" i="2"/>
  <c r="K781" i="2" s="1"/>
  <c r="J782" i="2"/>
  <c r="K782" i="2" s="1"/>
  <c r="J784" i="2"/>
  <c r="K784" i="2" s="1"/>
  <c r="J783" i="2"/>
  <c r="K783" i="2" s="1"/>
  <c r="J785" i="2"/>
  <c r="K785" i="2" s="1"/>
  <c r="J786" i="2"/>
  <c r="K786" i="2" s="1"/>
  <c r="J787" i="2"/>
  <c r="K787" i="2" s="1"/>
  <c r="J789" i="2"/>
  <c r="K789" i="2" s="1"/>
  <c r="J788" i="2"/>
  <c r="K788" i="2" s="1"/>
  <c r="J791" i="2"/>
  <c r="K791" i="2" s="1"/>
  <c r="J790" i="2"/>
  <c r="K790" i="2" s="1"/>
  <c r="J793" i="2"/>
  <c r="K793" i="2" s="1"/>
  <c r="J792" i="2"/>
  <c r="K792" i="2" s="1"/>
  <c r="J795" i="2"/>
  <c r="K795" i="2" s="1"/>
  <c r="J794" i="2"/>
  <c r="K794" i="2" s="1"/>
  <c r="J799" i="2"/>
  <c r="K799" i="2" s="1"/>
  <c r="J797" i="2"/>
  <c r="K797" i="2" s="1"/>
  <c r="J796" i="2"/>
  <c r="K796" i="2" s="1"/>
  <c r="J798" i="2"/>
  <c r="K798" i="2" s="1"/>
  <c r="J800" i="2"/>
  <c r="K800" i="2" s="1"/>
  <c r="J803" i="2"/>
  <c r="K803" i="2" s="1"/>
  <c r="J802" i="2"/>
  <c r="K802" i="2" s="1"/>
  <c r="J801" i="2"/>
  <c r="K801" i="2" s="1"/>
  <c r="J804" i="2"/>
  <c r="K804" i="2" s="1"/>
  <c r="J808" i="2"/>
  <c r="K808" i="2" s="1"/>
  <c r="J807" i="2"/>
  <c r="K807" i="2" s="1"/>
  <c r="J806" i="2"/>
  <c r="K806" i="2" s="1"/>
  <c r="J805" i="2"/>
  <c r="K805" i="2" s="1"/>
  <c r="J811" i="2"/>
  <c r="K811" i="2" s="1"/>
  <c r="J809" i="2"/>
  <c r="K809" i="2" s="1"/>
  <c r="J810" i="2"/>
  <c r="K810" i="2" s="1"/>
  <c r="J812" i="2"/>
  <c r="K812" i="2" s="1"/>
  <c r="P320" i="3" s="1"/>
  <c r="Q320" i="3" s="1"/>
  <c r="J815" i="2"/>
  <c r="K815" i="2" s="1"/>
  <c r="J814" i="2"/>
  <c r="K814" i="2" s="1"/>
  <c r="J813" i="2"/>
  <c r="K813" i="2" s="1"/>
  <c r="J816" i="2"/>
  <c r="K816" i="2" s="1"/>
  <c r="J819" i="2"/>
  <c r="K819" i="2" s="1"/>
  <c r="J818" i="2"/>
  <c r="K818" i="2" s="1"/>
  <c r="J817" i="2"/>
  <c r="K817" i="2" s="1"/>
  <c r="J820" i="2"/>
  <c r="K820" i="2" s="1"/>
  <c r="J822" i="2"/>
  <c r="K822" i="2" s="1"/>
  <c r="J821" i="2"/>
  <c r="K821" i="2" s="1"/>
  <c r="J823" i="2"/>
  <c r="K823" i="2" s="1"/>
  <c r="J824" i="2"/>
  <c r="K824" i="2" s="1"/>
  <c r="J827" i="2"/>
  <c r="K827" i="2" s="1"/>
  <c r="J825" i="2"/>
  <c r="K825" i="2" s="1"/>
  <c r="J826" i="2"/>
  <c r="K826" i="2" s="1"/>
  <c r="J828" i="2"/>
  <c r="K828" i="2" s="1"/>
  <c r="J829" i="2"/>
  <c r="K829" i="2" s="1"/>
  <c r="J830" i="2"/>
  <c r="K830" i="2" s="1"/>
  <c r="J831" i="2"/>
  <c r="K831" i="2" s="1"/>
  <c r="J835" i="2"/>
  <c r="K835" i="2" s="1"/>
  <c r="J834" i="2"/>
  <c r="K834" i="2" s="1"/>
  <c r="J832" i="2"/>
  <c r="K832" i="2" s="1"/>
  <c r="J833" i="2"/>
  <c r="K833" i="2" s="1"/>
  <c r="J836" i="2"/>
  <c r="K836" i="2" s="1"/>
  <c r="J838" i="2"/>
  <c r="K838" i="2" s="1"/>
  <c r="J837" i="2"/>
  <c r="K837" i="2" s="1"/>
  <c r="J839" i="2"/>
  <c r="K839" i="2" s="1"/>
  <c r="J841" i="2"/>
  <c r="K841" i="2" s="1"/>
  <c r="J840" i="2"/>
  <c r="K840" i="2" s="1"/>
  <c r="J842" i="2"/>
  <c r="K842" i="2" s="1"/>
  <c r="J846" i="2"/>
  <c r="K846" i="2" s="1"/>
  <c r="J843" i="2"/>
  <c r="K843" i="2" s="1"/>
  <c r="J844" i="2"/>
  <c r="K844" i="2" s="1"/>
  <c r="J845" i="2"/>
  <c r="K845" i="2" s="1"/>
  <c r="J848" i="2"/>
  <c r="K848" i="2" s="1"/>
  <c r="J847" i="2"/>
  <c r="K847" i="2" s="1"/>
  <c r="J849" i="2"/>
  <c r="K849" i="2" s="1"/>
  <c r="J850" i="2"/>
  <c r="K850" i="2" s="1"/>
  <c r="J854" i="2"/>
  <c r="K854" i="2" s="1"/>
  <c r="J851" i="2"/>
  <c r="K851" i="2" s="1"/>
  <c r="J853" i="2"/>
  <c r="K853" i="2" s="1"/>
  <c r="J852" i="2"/>
  <c r="K852" i="2" s="1"/>
  <c r="J855" i="2"/>
  <c r="K855" i="2" s="1"/>
  <c r="J856" i="2"/>
  <c r="K856" i="2" s="1"/>
  <c r="J857" i="2"/>
  <c r="K857" i="2" s="1"/>
  <c r="J861" i="2"/>
  <c r="K861" i="2" s="1"/>
  <c r="J860" i="2"/>
  <c r="K860" i="2" s="1"/>
  <c r="J859" i="2"/>
  <c r="K859" i="2" s="1"/>
  <c r="J858" i="2"/>
  <c r="K858" i="2" s="1"/>
  <c r="J862" i="2"/>
  <c r="K862" i="2" s="1"/>
  <c r="J863" i="2"/>
  <c r="K863" i="2" s="1"/>
  <c r="J865" i="2"/>
  <c r="K865" i="2" s="1"/>
  <c r="J866" i="2"/>
  <c r="K866" i="2" s="1"/>
  <c r="J864" i="2"/>
  <c r="K864" i="2" s="1"/>
  <c r="J868" i="2"/>
  <c r="K868" i="2" s="1"/>
  <c r="J867" i="2"/>
  <c r="K867" i="2" s="1"/>
  <c r="J869" i="2"/>
  <c r="K869" i="2" s="1"/>
  <c r="J871" i="2"/>
  <c r="K871" i="2" s="1"/>
  <c r="J870" i="2"/>
  <c r="K870" i="2" s="1"/>
  <c r="J872" i="2"/>
  <c r="K872" i="2" s="1"/>
  <c r="J873" i="2"/>
  <c r="K873" i="2" s="1"/>
  <c r="J874" i="2"/>
  <c r="K874" i="2" s="1"/>
  <c r="J875" i="2"/>
  <c r="K875" i="2" s="1"/>
  <c r="J876" i="2"/>
  <c r="K876" i="2" s="1"/>
  <c r="J878" i="2"/>
  <c r="K878" i="2" s="1"/>
  <c r="J879" i="2"/>
  <c r="K879" i="2" s="1"/>
  <c r="J877" i="2"/>
  <c r="K877" i="2" s="1"/>
  <c r="J881" i="2"/>
  <c r="K881" i="2" s="1"/>
  <c r="J880" i="2"/>
  <c r="K880" i="2" s="1"/>
  <c r="J882" i="2"/>
  <c r="K882" i="2" s="1"/>
  <c r="J883" i="2"/>
  <c r="K883" i="2" s="1"/>
  <c r="J884" i="2"/>
  <c r="K884" i="2" s="1"/>
  <c r="J886" i="2"/>
  <c r="K886" i="2" s="1"/>
  <c r="J885" i="2"/>
  <c r="K885" i="2" s="1"/>
  <c r="J887" i="2"/>
  <c r="K887" i="2" s="1"/>
  <c r="J888" i="2"/>
  <c r="K888" i="2" s="1"/>
  <c r="J889" i="2"/>
  <c r="K889" i="2" s="1"/>
  <c r="J890" i="2"/>
  <c r="K890" i="2" s="1"/>
  <c r="J891" i="2"/>
  <c r="K891" i="2" s="1"/>
  <c r="J892" i="2"/>
  <c r="K892" i="2" s="1"/>
  <c r="J894" i="2"/>
  <c r="K894" i="2" s="1"/>
  <c r="J895" i="2"/>
  <c r="K895" i="2" s="1"/>
  <c r="J893" i="2"/>
  <c r="K893" i="2" s="1"/>
  <c r="J896" i="2"/>
  <c r="K896" i="2" s="1"/>
  <c r="J897" i="2"/>
  <c r="K897" i="2" s="1"/>
  <c r="J899" i="2"/>
  <c r="K899" i="2" s="1"/>
  <c r="J898" i="2"/>
  <c r="K898" i="2" s="1"/>
  <c r="J900" i="2"/>
  <c r="K900" i="2" s="1"/>
  <c r="P354" i="3" s="1"/>
  <c r="Q354" i="3" s="1"/>
  <c r="J904" i="2"/>
  <c r="K904" i="2" s="1"/>
  <c r="J903" i="2"/>
  <c r="K903" i="2" s="1"/>
  <c r="J901" i="2"/>
  <c r="K901" i="2" s="1"/>
  <c r="J902" i="2"/>
  <c r="K902" i="2" s="1"/>
  <c r="J907" i="2"/>
  <c r="K907" i="2" s="1"/>
  <c r="J905" i="2"/>
  <c r="K905" i="2" s="1"/>
  <c r="J908" i="2"/>
  <c r="K908" i="2" s="1"/>
  <c r="J906" i="2"/>
  <c r="K906" i="2" s="1"/>
  <c r="J909" i="2"/>
  <c r="K909" i="2" s="1"/>
  <c r="J910" i="2"/>
  <c r="K910" i="2" s="1"/>
  <c r="J912" i="2"/>
  <c r="K912" i="2" s="1"/>
  <c r="J914" i="2"/>
  <c r="K914" i="2" s="1"/>
  <c r="J911" i="2"/>
  <c r="K911" i="2" s="1"/>
  <c r="J913" i="2"/>
  <c r="K913" i="2" s="1"/>
  <c r="J915" i="2"/>
  <c r="K915" i="2" s="1"/>
  <c r="J917" i="2"/>
  <c r="K917" i="2" s="1"/>
  <c r="J916" i="2"/>
  <c r="K916" i="2" s="1"/>
  <c r="J921" i="2"/>
  <c r="K921" i="2" s="1"/>
  <c r="J919" i="2"/>
  <c r="K919" i="2" s="1"/>
  <c r="J918" i="2"/>
  <c r="K918" i="2" s="1"/>
  <c r="J920" i="2"/>
  <c r="K920" i="2" s="1"/>
  <c r="J925" i="2"/>
  <c r="K925" i="2" s="1"/>
  <c r="J923" i="2"/>
  <c r="K923" i="2" s="1"/>
  <c r="J924" i="2"/>
  <c r="K924" i="2" s="1"/>
  <c r="J922" i="2"/>
  <c r="K922" i="2" s="1"/>
  <c r="J926" i="2"/>
  <c r="K926" i="2" s="1"/>
  <c r="J927" i="2"/>
  <c r="K927" i="2" s="1"/>
  <c r="J929" i="2"/>
  <c r="K929" i="2" s="1"/>
  <c r="J928" i="2"/>
  <c r="K928" i="2" s="1"/>
  <c r="J930" i="2"/>
  <c r="K930" i="2" s="1"/>
  <c r="J933" i="2"/>
  <c r="K933" i="2" s="1"/>
  <c r="J934" i="2"/>
  <c r="K934" i="2" s="1"/>
  <c r="J931" i="2"/>
  <c r="K931" i="2" s="1"/>
  <c r="J932" i="2"/>
  <c r="K932" i="2" s="1"/>
  <c r="J936" i="2"/>
  <c r="K936" i="2" s="1"/>
  <c r="J938" i="2"/>
  <c r="K938" i="2" s="1"/>
  <c r="J937" i="2"/>
  <c r="K937" i="2" s="1"/>
  <c r="J935" i="2"/>
  <c r="K935" i="2" s="1"/>
  <c r="J939" i="2"/>
  <c r="K939" i="2" s="1"/>
  <c r="J942" i="2"/>
  <c r="K942" i="2" s="1"/>
  <c r="J941" i="2"/>
  <c r="K941" i="2" s="1"/>
  <c r="J940" i="2"/>
  <c r="K940" i="2" s="1"/>
  <c r="J944" i="2"/>
  <c r="K944" i="2" s="1"/>
  <c r="J943" i="2"/>
  <c r="K943" i="2" s="1"/>
  <c r="J945" i="2"/>
  <c r="K945" i="2" s="1"/>
  <c r="J946" i="2"/>
  <c r="K946" i="2" s="1"/>
  <c r="J947" i="2"/>
  <c r="K947" i="2" s="1"/>
  <c r="J948" i="2"/>
  <c r="K948" i="2" s="1"/>
  <c r="J951" i="2"/>
  <c r="K951" i="2" s="1"/>
  <c r="J949" i="2"/>
  <c r="K949" i="2" s="1"/>
  <c r="J950" i="2"/>
  <c r="K950" i="2" s="1"/>
  <c r="J952" i="2"/>
  <c r="K952" i="2" s="1"/>
  <c r="J954" i="2"/>
  <c r="K954" i="2" s="1"/>
  <c r="J953" i="2"/>
  <c r="K953" i="2" s="1"/>
  <c r="J955" i="2"/>
  <c r="K955" i="2" s="1"/>
  <c r="J956" i="2"/>
  <c r="K956" i="2" s="1"/>
  <c r="J957" i="2"/>
  <c r="K957" i="2" s="1"/>
  <c r="J960" i="2"/>
  <c r="K960" i="2" s="1"/>
  <c r="J958" i="2"/>
  <c r="K958" i="2" s="1"/>
  <c r="J959" i="2"/>
  <c r="K959" i="2" s="1"/>
  <c r="J961" i="2"/>
  <c r="K961" i="2" s="1"/>
  <c r="J962" i="2"/>
  <c r="K962" i="2" s="1"/>
  <c r="J963" i="2"/>
  <c r="K963" i="2" s="1"/>
  <c r="J964" i="2"/>
  <c r="K964" i="2" s="1"/>
  <c r="P378" i="3" s="1"/>
  <c r="Q378" i="3" s="1"/>
  <c r="J965" i="2"/>
  <c r="K965" i="2" s="1"/>
  <c r="J966" i="2"/>
  <c r="K966" i="2" s="1"/>
  <c r="J967" i="2"/>
  <c r="K967" i="2" s="1"/>
  <c r="J968" i="2"/>
  <c r="K968" i="2" s="1"/>
  <c r="J969" i="2"/>
  <c r="K969" i="2" s="1"/>
  <c r="J970" i="2"/>
  <c r="K970" i="2" s="1"/>
  <c r="J971" i="2"/>
  <c r="K971" i="2" s="1"/>
  <c r="J973" i="2"/>
  <c r="K973" i="2" s="1"/>
  <c r="J972" i="2"/>
  <c r="K972" i="2" s="1"/>
  <c r="J974" i="2"/>
  <c r="K974" i="2" s="1"/>
  <c r="J975" i="2"/>
  <c r="K975" i="2" s="1"/>
  <c r="J978" i="2"/>
  <c r="K978" i="2" s="1"/>
  <c r="J977" i="2"/>
  <c r="K977" i="2" s="1"/>
  <c r="J976" i="2"/>
  <c r="K976" i="2" s="1"/>
  <c r="J979" i="2"/>
  <c r="K979" i="2" s="1"/>
  <c r="J980" i="2"/>
  <c r="K980" i="2" s="1"/>
  <c r="P388" i="3" s="1"/>
  <c r="Q388" i="3" s="1"/>
  <c r="J981" i="2"/>
  <c r="K981" i="2" s="1"/>
  <c r="J984" i="2"/>
  <c r="K984" i="2" s="1"/>
  <c r="J982" i="2"/>
  <c r="K982" i="2" s="1"/>
  <c r="J985" i="2"/>
  <c r="K985" i="2" s="1"/>
  <c r="J983" i="2"/>
  <c r="K983" i="2" s="1"/>
  <c r="J986" i="2"/>
  <c r="K986" i="2" s="1"/>
  <c r="J988" i="2"/>
  <c r="K988" i="2" s="1"/>
  <c r="J987" i="2"/>
  <c r="K987" i="2" s="1"/>
  <c r="J989" i="2"/>
  <c r="K989" i="2" s="1"/>
  <c r="J990" i="2"/>
  <c r="K990" i="2" s="1"/>
  <c r="J991" i="2"/>
  <c r="K991" i="2" s="1"/>
  <c r="J992" i="2"/>
  <c r="K992" i="2" s="1"/>
  <c r="J996" i="2"/>
  <c r="K996" i="2" s="1"/>
  <c r="J993" i="2"/>
  <c r="K993" i="2" s="1"/>
  <c r="J995" i="2"/>
  <c r="K995" i="2" s="1"/>
  <c r="J994" i="2"/>
  <c r="K994" i="2" s="1"/>
  <c r="J998" i="2"/>
  <c r="K998" i="2" s="1"/>
  <c r="J997" i="2"/>
  <c r="K997" i="2" s="1"/>
  <c r="J999" i="2"/>
  <c r="K999" i="2" s="1"/>
  <c r="J1001" i="2"/>
  <c r="K1001" i="2" s="1"/>
  <c r="J1000" i="2"/>
  <c r="K1000" i="2" s="1"/>
  <c r="J1003" i="2"/>
  <c r="K1003" i="2" s="1"/>
  <c r="J1002" i="2"/>
  <c r="K1002" i="2" s="1"/>
  <c r="J1005" i="2"/>
  <c r="K1005" i="2" s="1"/>
  <c r="J1004" i="2"/>
  <c r="K1004" i="2" s="1"/>
  <c r="J1007" i="2"/>
  <c r="K1007" i="2" s="1"/>
  <c r="J1006" i="2"/>
  <c r="K1006" i="2" s="1"/>
  <c r="J1008" i="2"/>
  <c r="K1008" i="2" s="1"/>
  <c r="J1010" i="2"/>
  <c r="K1010" i="2" s="1"/>
  <c r="J1009" i="2"/>
  <c r="K1009" i="2" s="1"/>
  <c r="J1011" i="2"/>
  <c r="K1011" i="2" s="1"/>
  <c r="J1012" i="2"/>
  <c r="K1012" i="2" s="1"/>
  <c r="J1014" i="2"/>
  <c r="K1014" i="2" s="1"/>
  <c r="J1013" i="2"/>
  <c r="K1013" i="2" s="1"/>
  <c r="J1017" i="2"/>
  <c r="K1017" i="2" s="1"/>
  <c r="J1018" i="2"/>
  <c r="K1018" i="2" s="1"/>
  <c r="J1015" i="2"/>
  <c r="K1015" i="2" s="1"/>
  <c r="J1016" i="2"/>
  <c r="K1016" i="2" s="1"/>
  <c r="J1020" i="2"/>
  <c r="K1020" i="2" s="1"/>
  <c r="J1021" i="2"/>
  <c r="K1021" i="2" s="1"/>
  <c r="J1019" i="2"/>
  <c r="K1019" i="2" s="1"/>
  <c r="J1023" i="2"/>
  <c r="K1023" i="2" s="1"/>
  <c r="J1022" i="2"/>
  <c r="K1022" i="2" s="1"/>
  <c r="J1024" i="2"/>
  <c r="K1024" i="2" s="1"/>
  <c r="J1027" i="2"/>
  <c r="K1027" i="2" s="1"/>
  <c r="J1025" i="2"/>
  <c r="K1025" i="2" s="1"/>
  <c r="J1026" i="2"/>
  <c r="K1026" i="2" s="1"/>
  <c r="J1029" i="2"/>
  <c r="K1029" i="2" s="1"/>
  <c r="J1028" i="2"/>
  <c r="K1028" i="2" s="1"/>
  <c r="J1031" i="2"/>
  <c r="K1031" i="2" s="1"/>
  <c r="J1032" i="2"/>
  <c r="K1032" i="2" s="1"/>
  <c r="J1030" i="2"/>
  <c r="K1030" i="2" s="1"/>
  <c r="J1036" i="2"/>
  <c r="K1036" i="2" s="1"/>
  <c r="J1033" i="2"/>
  <c r="K1033" i="2" s="1"/>
  <c r="J1034" i="2"/>
  <c r="K1034" i="2" s="1"/>
  <c r="J1035" i="2"/>
  <c r="K1035" i="2" s="1"/>
  <c r="J1038" i="2"/>
  <c r="K1038" i="2" s="1"/>
  <c r="J1037" i="2"/>
  <c r="K1037" i="2" s="1"/>
  <c r="J1039" i="2"/>
  <c r="K1039" i="2" s="1"/>
  <c r="J1041" i="2"/>
  <c r="K1041" i="2" s="1"/>
  <c r="J1040" i="2"/>
  <c r="K1040" i="2" s="1"/>
  <c r="J1042" i="2"/>
  <c r="K1042" i="2" s="1"/>
  <c r="J1043" i="2"/>
  <c r="K1043" i="2" s="1"/>
  <c r="J1044" i="2"/>
  <c r="K1044" i="2" s="1"/>
  <c r="P416" i="3" s="1"/>
  <c r="Q416" i="3" s="1"/>
  <c r="J1047" i="2"/>
  <c r="K1047" i="2" s="1"/>
  <c r="J1046" i="2"/>
  <c r="K1046" i="2" s="1"/>
  <c r="J1045" i="2"/>
  <c r="K1045" i="2" s="1"/>
  <c r="J1048" i="2"/>
  <c r="K1048" i="2" s="1"/>
  <c r="J1050" i="2"/>
  <c r="K1050" i="2" s="1"/>
  <c r="J1049" i="2"/>
  <c r="K1049" i="2" s="1"/>
  <c r="J1052" i="2"/>
  <c r="K1052" i="2" s="1"/>
  <c r="J1051" i="2"/>
  <c r="K1051" i="2" s="1"/>
  <c r="J1054" i="2"/>
  <c r="K1054" i="2" s="1"/>
  <c r="J1053" i="2"/>
  <c r="K1053" i="2" s="1"/>
  <c r="J1055" i="2"/>
  <c r="K1055" i="2" s="1"/>
  <c r="J1056" i="2"/>
  <c r="K1056" i="2" s="1"/>
  <c r="J1057" i="2"/>
  <c r="K1057" i="2" s="1"/>
  <c r="J1060" i="2"/>
  <c r="K1060" i="2" s="1"/>
  <c r="J1059" i="2"/>
  <c r="K1059" i="2" s="1"/>
  <c r="J1058" i="2"/>
  <c r="K1058" i="2" s="1"/>
  <c r="J1061" i="2"/>
  <c r="K1061" i="2" s="1"/>
  <c r="J1062" i="2"/>
  <c r="K1062" i="2" s="1"/>
  <c r="J1064" i="2"/>
  <c r="K1064" i="2" s="1"/>
  <c r="J1063" i="2"/>
  <c r="K1063" i="2" s="1"/>
  <c r="J1066" i="2"/>
  <c r="K1066" i="2" s="1"/>
  <c r="J1065" i="2"/>
  <c r="K1065" i="2" s="1"/>
  <c r="J1068" i="2"/>
  <c r="K1068" i="2" s="1"/>
  <c r="J1067" i="2"/>
  <c r="K1067" i="2" s="1"/>
  <c r="J1069" i="2"/>
  <c r="K1069" i="2" s="1"/>
  <c r="J1071" i="2"/>
  <c r="K1071" i="2" s="1"/>
  <c r="J1072" i="2"/>
  <c r="K1072" i="2" s="1"/>
  <c r="J1073" i="2"/>
  <c r="K1073" i="2" s="1"/>
  <c r="J1070" i="2"/>
  <c r="K1070" i="2" s="1"/>
  <c r="J1075" i="2"/>
  <c r="K1075" i="2" s="1"/>
  <c r="J1074" i="2"/>
  <c r="K1074" i="2" s="1"/>
  <c r="J1076" i="2"/>
  <c r="K1076" i="2" s="1"/>
  <c r="J1077" i="2"/>
  <c r="K1077" i="2" s="1"/>
  <c r="J1078" i="2"/>
  <c r="K1078" i="2" s="1"/>
  <c r="J1081" i="2"/>
  <c r="K1081" i="2" s="1"/>
  <c r="J1080" i="2"/>
  <c r="K1080" i="2" s="1"/>
  <c r="J1079" i="2"/>
  <c r="K1079" i="2" s="1"/>
  <c r="J1082" i="2"/>
  <c r="K1082" i="2" s="1"/>
  <c r="J1083" i="2"/>
  <c r="K1083" i="2" s="1"/>
  <c r="J1084" i="2"/>
  <c r="K1084" i="2" s="1"/>
  <c r="P433" i="3" s="1"/>
  <c r="Q433" i="3" s="1"/>
  <c r="J1087" i="2"/>
  <c r="K1087" i="2" s="1"/>
  <c r="J1086" i="2"/>
  <c r="K1086" i="2" s="1"/>
  <c r="J1085" i="2"/>
  <c r="K1085" i="2" s="1"/>
  <c r="J1088" i="2"/>
  <c r="K1088" i="2" s="1"/>
  <c r="J1089" i="2"/>
  <c r="K1089" i="2" s="1"/>
  <c r="J1090" i="2"/>
  <c r="K1090" i="2" s="1"/>
  <c r="J1091" i="2"/>
  <c r="K1091" i="2" s="1"/>
  <c r="J1093" i="2"/>
  <c r="K1093" i="2" s="1"/>
  <c r="J1094" i="2"/>
  <c r="K1094" i="2" s="1"/>
  <c r="J1092" i="2"/>
  <c r="K1092" i="2" s="1"/>
  <c r="J1095" i="2"/>
  <c r="K1095" i="2" s="1"/>
  <c r="J1096" i="2"/>
  <c r="K1096" i="2" s="1"/>
  <c r="J1097" i="2"/>
  <c r="K1097" i="2" s="1"/>
  <c r="J1098" i="2"/>
  <c r="K1098" i="2" s="1"/>
  <c r="J1099" i="2"/>
  <c r="K1099" i="2" s="1"/>
  <c r="J1100" i="2"/>
  <c r="K1100" i="2" s="1"/>
  <c r="J1101" i="2"/>
  <c r="K1101" i="2" s="1"/>
  <c r="J1102" i="2"/>
  <c r="K1102" i="2" s="1"/>
  <c r="J1103" i="2"/>
  <c r="K1103" i="2" s="1"/>
  <c r="J1105" i="2"/>
  <c r="K1105" i="2" s="1"/>
  <c r="J1106" i="2"/>
  <c r="K1106" i="2" s="1"/>
  <c r="J1104" i="2"/>
  <c r="K1104" i="2" s="1"/>
  <c r="J1110" i="2"/>
  <c r="K1110" i="2" s="1"/>
  <c r="J1107" i="2"/>
  <c r="K1107" i="2" s="1"/>
  <c r="J1109" i="2"/>
  <c r="K1109" i="2" s="1"/>
  <c r="J1108" i="2"/>
  <c r="K1108" i="2" s="1"/>
  <c r="J1112" i="2"/>
  <c r="K1112" i="2" s="1"/>
  <c r="J1111" i="2"/>
  <c r="K1111" i="2" s="1"/>
  <c r="J1113" i="2"/>
  <c r="K1113" i="2" s="1"/>
  <c r="J1114" i="2"/>
  <c r="K1114" i="2" s="1"/>
  <c r="J1116" i="2"/>
  <c r="K1116" i="2" s="1"/>
  <c r="J1117" i="2"/>
  <c r="K1117" i="2" s="1"/>
  <c r="J1115" i="2"/>
  <c r="K1115" i="2" s="1"/>
  <c r="J1119" i="2"/>
  <c r="K1119" i="2" s="1"/>
  <c r="J1118" i="2"/>
  <c r="K1118" i="2" s="1"/>
  <c r="J1120" i="2"/>
  <c r="K1120" i="2" s="1"/>
  <c r="J1122" i="2"/>
  <c r="K1122" i="2" s="1"/>
  <c r="J1121" i="2"/>
  <c r="K1121" i="2" s="1"/>
  <c r="J1123" i="2"/>
  <c r="K1123" i="2" s="1"/>
  <c r="J1125" i="2"/>
  <c r="K1125" i="2" s="1"/>
  <c r="J1124" i="2"/>
  <c r="K1124" i="2" s="1"/>
  <c r="J1126" i="2"/>
  <c r="K1126" i="2" s="1"/>
  <c r="J1127" i="2"/>
  <c r="K1127" i="2" s="1"/>
  <c r="J1128" i="2"/>
  <c r="K1128" i="2" s="1"/>
  <c r="J1129" i="2"/>
  <c r="K1129" i="2" s="1"/>
  <c r="J1130" i="2"/>
  <c r="K1130" i="2" s="1"/>
  <c r="J1132" i="2"/>
  <c r="K1132" i="2" s="1"/>
  <c r="J1134" i="2"/>
  <c r="K1134" i="2" s="1"/>
  <c r="J1131" i="2"/>
  <c r="K1131" i="2" s="1"/>
  <c r="J1133" i="2"/>
  <c r="K1133" i="2" s="1"/>
  <c r="J1135" i="2"/>
  <c r="K1135" i="2" s="1"/>
  <c r="J1136" i="2"/>
  <c r="K1136" i="2" s="1"/>
  <c r="J1137" i="2"/>
  <c r="K1137" i="2" s="1"/>
  <c r="J1138" i="2"/>
  <c r="K1138" i="2" s="1"/>
  <c r="J1139" i="2"/>
  <c r="K1139" i="2" s="1"/>
  <c r="J1142" i="2"/>
  <c r="K1142" i="2" s="1"/>
  <c r="J1140" i="2"/>
  <c r="K1140" i="2" s="1"/>
  <c r="J1141" i="2"/>
  <c r="K1141" i="2" s="1"/>
  <c r="J1143" i="2"/>
  <c r="K1143" i="2" s="1"/>
  <c r="J1144" i="2"/>
  <c r="K1144" i="2" s="1"/>
  <c r="J1145" i="2"/>
  <c r="K1145" i="2" s="1"/>
  <c r="J1146" i="2"/>
  <c r="K1146" i="2" s="1"/>
  <c r="J1147" i="2"/>
  <c r="K1147" i="2" s="1"/>
  <c r="J1148" i="2"/>
  <c r="K1148" i="2" s="1"/>
  <c r="J1149" i="2"/>
  <c r="K1149" i="2" s="1"/>
  <c r="J1150" i="2"/>
  <c r="K1150" i="2" s="1"/>
  <c r="J1151" i="2"/>
  <c r="K1151" i="2" s="1"/>
  <c r="J1152" i="2"/>
  <c r="K1152" i="2" s="1"/>
  <c r="J1154" i="2"/>
  <c r="K1154" i="2" s="1"/>
  <c r="J1153" i="2"/>
  <c r="K1153" i="2" s="1"/>
  <c r="J1155" i="2"/>
  <c r="K1155" i="2" s="1"/>
  <c r="J1156" i="2"/>
  <c r="K1156" i="2" s="1"/>
  <c r="J1157" i="2"/>
  <c r="K1157" i="2" s="1"/>
  <c r="J1160" i="2"/>
  <c r="K1160" i="2" s="1"/>
  <c r="J1158" i="2"/>
  <c r="K1158" i="2" s="1"/>
  <c r="J1159" i="2"/>
  <c r="K1159" i="2" s="1"/>
  <c r="J1161" i="2"/>
  <c r="K1161" i="2" s="1"/>
  <c r="J1162" i="2"/>
  <c r="K1162" i="2" s="1"/>
  <c r="J1165" i="2"/>
  <c r="K1165" i="2" s="1"/>
  <c r="J1164" i="2"/>
  <c r="K1164" i="2" s="1"/>
  <c r="J1163" i="2"/>
  <c r="K1163" i="2" s="1"/>
  <c r="J1166" i="2"/>
  <c r="K1166" i="2" s="1"/>
  <c r="J1167" i="2"/>
  <c r="K1167" i="2" s="1"/>
  <c r="J1168" i="2"/>
  <c r="K1168" i="2" s="1"/>
  <c r="J1169" i="2"/>
  <c r="K1169" i="2" s="1"/>
  <c r="J1170" i="2"/>
  <c r="K1170" i="2" s="1"/>
  <c r="J1171" i="2"/>
  <c r="K1171" i="2" s="1"/>
  <c r="J1172" i="2"/>
  <c r="K1172" i="2" s="1"/>
  <c r="J1174" i="2"/>
  <c r="K1174" i="2" s="1"/>
  <c r="J1173" i="2"/>
  <c r="K1173" i="2" s="1"/>
  <c r="J1175" i="2"/>
  <c r="K1175" i="2" s="1"/>
  <c r="J1177" i="2"/>
  <c r="K1177" i="2" s="1"/>
  <c r="J1176" i="2"/>
  <c r="K1176" i="2" s="1"/>
  <c r="J1178" i="2"/>
  <c r="K1178" i="2" s="1"/>
  <c r="J1180" i="2"/>
  <c r="K1180" i="2" s="1"/>
  <c r="J1179" i="2"/>
  <c r="K1179" i="2" s="1"/>
  <c r="J1184" i="2"/>
  <c r="K1184" i="2" s="1"/>
  <c r="J1182" i="2"/>
  <c r="K1182" i="2" s="1"/>
  <c r="J1183" i="2"/>
  <c r="K1183" i="2" s="1"/>
  <c r="J1181" i="2"/>
  <c r="K1181" i="2" s="1"/>
  <c r="J1185" i="2"/>
  <c r="K1185" i="2" s="1"/>
  <c r="J1187" i="2"/>
  <c r="K1187" i="2" s="1"/>
  <c r="J1186" i="2"/>
  <c r="K1186" i="2" s="1"/>
  <c r="J1188" i="2"/>
  <c r="K1188" i="2" s="1"/>
  <c r="J1189" i="2"/>
  <c r="K1189" i="2" s="1"/>
  <c r="J1190" i="2"/>
  <c r="K1190" i="2" s="1"/>
  <c r="J1192" i="2"/>
  <c r="K1192" i="2" s="1"/>
  <c r="J1191" i="2"/>
  <c r="K1191" i="2" s="1"/>
  <c r="J1193" i="2"/>
  <c r="K1193" i="2" s="1"/>
  <c r="J1194" i="2"/>
  <c r="K1194" i="2" s="1"/>
  <c r="J1195" i="2"/>
  <c r="K1195" i="2" s="1"/>
  <c r="J1196" i="2"/>
  <c r="K1196" i="2" s="1"/>
  <c r="P484" i="3" s="1"/>
  <c r="Q484" i="3" s="1"/>
  <c r="J1197" i="2"/>
  <c r="K1197" i="2" s="1"/>
  <c r="J1198" i="2"/>
  <c r="K1198" i="2" s="1"/>
  <c r="J1200" i="2"/>
  <c r="K1200" i="2" s="1"/>
  <c r="J1199" i="2"/>
  <c r="K1199" i="2" s="1"/>
  <c r="J1201" i="2"/>
  <c r="K1201" i="2" s="1"/>
  <c r="J1204" i="2"/>
  <c r="K1204" i="2" s="1"/>
  <c r="J1202" i="2"/>
  <c r="K1202" i="2" s="1"/>
  <c r="J1203" i="2"/>
  <c r="K1203" i="2" s="1"/>
  <c r="J1205" i="2"/>
  <c r="K1205" i="2" s="1"/>
  <c r="J1206" i="2"/>
  <c r="K1206" i="2" s="1"/>
  <c r="J1207" i="2"/>
  <c r="K1207" i="2" s="1"/>
  <c r="J1210" i="2"/>
  <c r="K1210" i="2" s="1"/>
  <c r="J1209" i="2"/>
  <c r="K1209" i="2" s="1"/>
  <c r="J1208" i="2"/>
  <c r="K1208" i="2" s="1"/>
  <c r="J1211" i="2"/>
  <c r="K1211" i="2" s="1"/>
  <c r="J1212" i="2"/>
  <c r="K1212" i="2" s="1"/>
  <c r="J1215" i="2"/>
  <c r="K1215" i="2" s="1"/>
  <c r="J1214" i="2"/>
  <c r="K1214" i="2" s="1"/>
  <c r="J1213" i="2"/>
  <c r="K1213" i="2" s="1"/>
  <c r="J1217" i="2"/>
  <c r="K1217" i="2" s="1"/>
  <c r="J1216" i="2"/>
  <c r="K1216" i="2" s="1"/>
  <c r="J1218" i="2"/>
  <c r="K1218" i="2" s="1"/>
  <c r="J1220" i="2"/>
  <c r="K1220" i="2" s="1"/>
  <c r="J1219" i="2"/>
  <c r="K1219" i="2" s="1"/>
  <c r="J1221" i="2"/>
  <c r="K1221" i="2" s="1"/>
  <c r="J1223" i="2"/>
  <c r="K1223" i="2" s="1"/>
  <c r="J1222" i="2"/>
  <c r="K1222" i="2" s="1"/>
  <c r="J1224" i="2"/>
  <c r="K1224" i="2" s="1"/>
  <c r="J1227" i="2"/>
  <c r="K1227" i="2" s="1"/>
  <c r="J1226" i="2"/>
  <c r="K1226" i="2" s="1"/>
  <c r="J1225" i="2"/>
  <c r="K1225" i="2" s="1"/>
  <c r="J1229" i="2"/>
  <c r="K1229" i="2" s="1"/>
  <c r="J1228" i="2"/>
  <c r="K1228" i="2" s="1"/>
  <c r="J1231" i="2"/>
  <c r="K1231" i="2" s="1"/>
  <c r="J1230" i="2"/>
  <c r="K1230" i="2" s="1"/>
  <c r="J1233" i="2"/>
  <c r="K1233" i="2" s="1"/>
  <c r="J1232" i="2"/>
  <c r="K1232" i="2" s="1"/>
  <c r="J1234" i="2"/>
  <c r="K1234" i="2" s="1"/>
  <c r="J1236" i="2"/>
  <c r="K1236" i="2" s="1"/>
  <c r="J1235" i="2"/>
  <c r="K1235" i="2" s="1"/>
  <c r="J1237" i="2"/>
  <c r="K1237" i="2" s="1"/>
  <c r="J1238" i="2"/>
  <c r="K1238" i="2" s="1"/>
  <c r="J1239" i="2"/>
  <c r="K1239" i="2" s="1"/>
  <c r="J1240" i="2"/>
  <c r="K1240" i="2" s="1"/>
  <c r="J1242" i="2"/>
  <c r="K1242" i="2" s="1"/>
  <c r="J1241" i="2"/>
  <c r="K1241" i="2" s="1"/>
  <c r="J1244" i="2"/>
  <c r="K1244" i="2" s="1"/>
  <c r="J1245" i="2"/>
  <c r="K1245" i="2" s="1"/>
  <c r="J1243" i="2"/>
  <c r="K1243" i="2" s="1"/>
  <c r="J1246" i="2"/>
  <c r="K1246" i="2" s="1"/>
  <c r="J1247" i="2"/>
  <c r="K1247" i="2" s="1"/>
  <c r="J1248" i="2"/>
  <c r="K1248" i="2" s="1"/>
  <c r="J1249" i="2"/>
  <c r="K1249" i="2" s="1"/>
  <c r="J1250" i="2"/>
  <c r="K1250" i="2" s="1"/>
  <c r="J1251" i="2"/>
  <c r="K1251" i="2" s="1"/>
  <c r="J1253" i="2"/>
  <c r="K1253" i="2" s="1"/>
  <c r="J1252" i="2"/>
  <c r="K1252" i="2" s="1"/>
  <c r="J1254" i="2"/>
  <c r="K1254" i="2" s="1"/>
  <c r="J1255" i="2"/>
  <c r="K1255" i="2" s="1"/>
  <c r="J1256" i="2"/>
  <c r="K1256" i="2" s="1"/>
  <c r="J1258" i="2"/>
  <c r="K1258" i="2" s="1"/>
  <c r="J1257" i="2"/>
  <c r="K1257" i="2" s="1"/>
  <c r="J1260" i="2"/>
  <c r="K1260" i="2" s="1"/>
  <c r="J1259" i="2"/>
  <c r="K1259" i="2" s="1"/>
  <c r="J1261" i="2"/>
  <c r="K1261" i="2" s="1"/>
  <c r="J1263" i="2"/>
  <c r="K1263" i="2" s="1"/>
  <c r="J1265" i="2"/>
  <c r="K1265" i="2" s="1"/>
  <c r="J1264" i="2"/>
  <c r="K1264" i="2" s="1"/>
  <c r="J1262" i="2"/>
  <c r="K1262" i="2" s="1"/>
  <c r="J1266" i="2"/>
  <c r="K1266" i="2" s="1"/>
  <c r="J1269" i="2"/>
  <c r="K1269" i="2" s="1"/>
  <c r="J1267" i="2"/>
  <c r="K1267" i="2" s="1"/>
  <c r="J1268" i="2"/>
  <c r="K1268" i="2" s="1"/>
  <c r="J1270" i="2"/>
  <c r="K1270" i="2" s="1"/>
  <c r="J1272" i="2"/>
  <c r="K1272" i="2" s="1"/>
  <c r="J1271" i="2"/>
  <c r="K1271" i="2" s="1"/>
  <c r="J1273" i="2"/>
  <c r="K1273" i="2" s="1"/>
  <c r="J1274" i="2"/>
  <c r="K1274" i="2" s="1"/>
  <c r="J1276" i="2"/>
  <c r="K1276" i="2" s="1"/>
  <c r="J1275" i="2"/>
  <c r="K1275" i="2" s="1"/>
  <c r="J1277" i="2"/>
  <c r="K1277" i="2" s="1"/>
  <c r="J1281" i="2"/>
  <c r="K1281" i="2" s="1"/>
  <c r="J1278" i="2"/>
  <c r="K1278" i="2" s="1"/>
  <c r="J1279" i="2"/>
  <c r="K1279" i="2" s="1"/>
  <c r="J1280" i="2"/>
  <c r="K1280" i="2" s="1"/>
  <c r="J1284" i="2"/>
  <c r="K1284" i="2" s="1"/>
  <c r="J1283" i="2"/>
  <c r="K1283" i="2" s="1"/>
  <c r="J1282" i="2"/>
  <c r="K1282" i="2" s="1"/>
  <c r="J1285" i="2"/>
  <c r="K1285" i="2" s="1"/>
  <c r="J1286" i="2"/>
  <c r="K1286" i="2" s="1"/>
  <c r="J1288" i="2"/>
  <c r="K1288" i="2" s="1"/>
  <c r="J1287" i="2"/>
  <c r="K1287" i="2" s="1"/>
  <c r="J1291" i="2"/>
  <c r="K1291" i="2" s="1"/>
  <c r="J1289" i="2"/>
  <c r="K1289" i="2" s="1"/>
  <c r="J1290" i="2"/>
  <c r="K1290" i="2" s="1"/>
  <c r="J1292" i="2"/>
  <c r="K1292" i="2" s="1"/>
  <c r="P528" i="3" s="1"/>
  <c r="Q528" i="3" s="1"/>
  <c r="J1293" i="2"/>
  <c r="K1293" i="2" s="1"/>
  <c r="J1295" i="2"/>
  <c r="K1295" i="2" s="1"/>
  <c r="J1294" i="2"/>
  <c r="K1294" i="2" s="1"/>
  <c r="J1296" i="2"/>
  <c r="K1296" i="2" s="1"/>
  <c r="J1298" i="2"/>
  <c r="K1298" i="2" s="1"/>
  <c r="J1297" i="2"/>
  <c r="K1297" i="2" s="1"/>
  <c r="J1300" i="2"/>
  <c r="K1300" i="2" s="1"/>
  <c r="J1299" i="2"/>
  <c r="K1299" i="2" s="1"/>
  <c r="J1303" i="2"/>
  <c r="K1303" i="2" s="1"/>
  <c r="J1301" i="2"/>
  <c r="K1301" i="2" s="1"/>
  <c r="J1302" i="2"/>
  <c r="K1302" i="2" s="1"/>
  <c r="J1306" i="2"/>
  <c r="K1306" i="2" s="1"/>
  <c r="J1304" i="2"/>
  <c r="K1304" i="2" s="1"/>
  <c r="J1307" i="2"/>
  <c r="K1307" i="2" s="1"/>
  <c r="J1305" i="2"/>
  <c r="K1305" i="2" s="1"/>
  <c r="J1310" i="2"/>
  <c r="K1310" i="2" s="1"/>
  <c r="J1309" i="2"/>
  <c r="K1309" i="2" s="1"/>
  <c r="J1308" i="2"/>
  <c r="K1308" i="2" s="1"/>
  <c r="J1312" i="2"/>
  <c r="K1312" i="2" s="1"/>
  <c r="J1311" i="2"/>
  <c r="K1311" i="2" s="1"/>
  <c r="J1315" i="2"/>
  <c r="K1315" i="2" s="1"/>
  <c r="J1314" i="2"/>
  <c r="K1314" i="2" s="1"/>
  <c r="J1313" i="2"/>
  <c r="K1313" i="2" s="1"/>
  <c r="J1316" i="2"/>
  <c r="K1316" i="2" s="1"/>
  <c r="J1317" i="2"/>
  <c r="K1317" i="2" s="1"/>
  <c r="J1318" i="2"/>
  <c r="K1318" i="2" s="1"/>
  <c r="J1319" i="2"/>
  <c r="K1319" i="2" s="1"/>
  <c r="J1323" i="2"/>
  <c r="K1323" i="2" s="1"/>
  <c r="J1321" i="2"/>
  <c r="K1321" i="2" s="1"/>
  <c r="J1322" i="2"/>
  <c r="K1322" i="2" s="1"/>
  <c r="J1320" i="2"/>
  <c r="K1320" i="2" s="1"/>
  <c r="J1324" i="2"/>
  <c r="K1324" i="2" s="1"/>
  <c r="P539" i="3" s="1"/>
  <c r="Q539" i="3" s="1"/>
  <c r="J1326" i="2"/>
  <c r="K1326" i="2" s="1"/>
  <c r="J1328" i="2"/>
  <c r="K1328" i="2" s="1"/>
  <c r="J1325" i="2"/>
  <c r="K1325" i="2" s="1"/>
  <c r="J1327" i="2"/>
  <c r="K1327" i="2" s="1"/>
  <c r="J1329" i="2"/>
  <c r="K1329" i="2" s="1"/>
  <c r="J1331" i="2"/>
  <c r="K1331" i="2" s="1"/>
  <c r="J1330" i="2"/>
  <c r="K1330" i="2" s="1"/>
  <c r="J1332" i="2"/>
  <c r="K1332" i="2" s="1"/>
  <c r="J1334" i="2"/>
  <c r="K1334" i="2" s="1"/>
  <c r="J1333" i="2"/>
  <c r="K1333" i="2" s="1"/>
  <c r="J1338" i="2"/>
  <c r="K1338" i="2" s="1"/>
  <c r="J1335" i="2"/>
  <c r="K1335" i="2" s="1"/>
  <c r="J1336" i="2"/>
  <c r="K1336" i="2" s="1"/>
  <c r="J1337" i="2"/>
  <c r="K1337" i="2" s="1"/>
  <c r="J1339" i="2"/>
  <c r="K1339" i="2" s="1"/>
  <c r="J1341" i="2"/>
  <c r="K1341" i="2" s="1"/>
  <c r="J1340" i="2"/>
  <c r="K1340" i="2" s="1"/>
  <c r="J1343" i="2"/>
  <c r="K1343" i="2" s="1"/>
  <c r="J1344" i="2"/>
  <c r="K1344" i="2" s="1"/>
  <c r="J1342" i="2"/>
  <c r="K1342" i="2" s="1"/>
  <c r="J1345" i="2"/>
  <c r="K1345" i="2" s="1"/>
  <c r="J1346" i="2"/>
  <c r="K1346" i="2" s="1"/>
  <c r="J1347" i="2"/>
  <c r="K1347" i="2" s="1"/>
  <c r="J1348" i="2"/>
  <c r="K1348" i="2" s="1"/>
  <c r="J1349" i="2"/>
  <c r="K1349" i="2" s="1"/>
  <c r="J1352" i="2"/>
  <c r="K1352" i="2" s="1"/>
  <c r="J1351" i="2"/>
  <c r="K1351" i="2" s="1"/>
  <c r="J1350" i="2"/>
  <c r="K1350" i="2" s="1"/>
  <c r="J1353" i="2"/>
  <c r="K1353" i="2" s="1"/>
  <c r="J1354" i="2"/>
  <c r="K1354" i="2" s="1"/>
  <c r="J1357" i="2"/>
  <c r="K1357" i="2" s="1"/>
  <c r="J1355" i="2"/>
  <c r="K1355" i="2" s="1"/>
  <c r="J1356" i="2"/>
  <c r="K1356" i="2" s="1"/>
  <c r="J1358" i="2"/>
  <c r="K1358" i="2" s="1"/>
  <c r="J1359" i="2"/>
  <c r="K1359" i="2" s="1"/>
  <c r="J1360" i="2"/>
  <c r="K1360" i="2" s="1"/>
  <c r="J1361" i="2"/>
  <c r="K1361" i="2" s="1"/>
  <c r="J1363" i="2"/>
  <c r="K1363" i="2" s="1"/>
  <c r="J1364" i="2"/>
  <c r="K1364" i="2" s="1"/>
  <c r="J1362" i="2"/>
  <c r="K1362" i="2" s="1"/>
  <c r="J1365" i="2"/>
  <c r="K1365" i="2" s="1"/>
  <c r="J1366" i="2"/>
  <c r="K1366" i="2" s="1"/>
  <c r="J1367" i="2"/>
  <c r="K1367" i="2" s="1"/>
  <c r="J1368" i="2"/>
  <c r="K1368" i="2" s="1"/>
  <c r="J1369" i="2"/>
  <c r="K1369" i="2" s="1"/>
  <c r="J1370" i="2"/>
  <c r="K1370" i="2" s="1"/>
  <c r="J1371" i="2"/>
  <c r="K1371" i="2" s="1"/>
  <c r="J1373" i="2"/>
  <c r="K1373" i="2" s="1"/>
  <c r="J1372" i="2"/>
  <c r="K1372" i="2" s="1"/>
  <c r="J1374" i="2"/>
  <c r="K1374" i="2" s="1"/>
  <c r="J1375" i="2"/>
  <c r="K1375" i="2" s="1"/>
  <c r="J1376" i="2"/>
  <c r="K1376" i="2" s="1"/>
  <c r="J1377" i="2"/>
  <c r="K1377" i="2" s="1"/>
  <c r="J1379" i="2"/>
  <c r="K1379" i="2" s="1"/>
  <c r="J1378" i="2"/>
  <c r="K1378" i="2" s="1"/>
  <c r="J1381" i="2"/>
  <c r="K1381" i="2" s="1"/>
  <c r="J1382" i="2"/>
  <c r="K1382" i="2" s="1"/>
  <c r="J1380" i="2"/>
  <c r="K1380" i="2" s="1"/>
  <c r="J1383" i="2"/>
  <c r="K1383" i="2" s="1"/>
  <c r="J1385" i="2"/>
  <c r="K1385" i="2" s="1"/>
  <c r="J1384" i="2"/>
  <c r="K1384" i="2" s="1"/>
  <c r="J1387" i="2"/>
  <c r="K1387" i="2" s="1"/>
  <c r="J1386" i="2"/>
  <c r="K1386" i="2" s="1"/>
  <c r="J1388" i="2"/>
  <c r="K1388" i="2" s="1"/>
  <c r="J1390" i="2"/>
  <c r="K1390" i="2" s="1"/>
  <c r="J1391" i="2"/>
  <c r="K1391" i="2" s="1"/>
  <c r="J1389" i="2"/>
  <c r="K1389" i="2" s="1"/>
  <c r="J1392" i="2"/>
  <c r="K1392" i="2" s="1"/>
  <c r="J1394" i="2"/>
  <c r="K1394" i="2" s="1"/>
  <c r="J1393" i="2"/>
  <c r="K1393" i="2" s="1"/>
  <c r="J1395" i="2"/>
  <c r="K1395" i="2" s="1"/>
  <c r="J1398" i="2"/>
  <c r="K1398" i="2" s="1"/>
  <c r="J1399" i="2"/>
  <c r="K1399" i="2" s="1"/>
  <c r="J1397" i="2"/>
  <c r="K1397" i="2" s="1"/>
  <c r="J1396" i="2"/>
  <c r="K1396" i="2" s="1"/>
  <c r="J1400" i="2"/>
  <c r="K1400" i="2" s="1"/>
  <c r="J1403" i="2"/>
  <c r="K1403" i="2" s="1"/>
  <c r="J1402" i="2"/>
  <c r="K1402" i="2" s="1"/>
  <c r="J1401" i="2"/>
  <c r="K1401" i="2" s="1"/>
  <c r="J1404" i="2"/>
  <c r="K1404" i="2" s="1"/>
  <c r="J1406" i="2"/>
  <c r="K1406" i="2" s="1"/>
  <c r="J1405" i="2"/>
  <c r="K1405" i="2" s="1"/>
  <c r="J1407" i="2"/>
  <c r="K1407" i="2" s="1"/>
  <c r="J1408" i="2"/>
  <c r="K1408" i="2" s="1"/>
  <c r="J1409" i="2"/>
  <c r="K1409" i="2" s="1"/>
  <c r="J1410" i="2"/>
  <c r="K1410" i="2" s="1"/>
  <c r="J1411" i="2"/>
  <c r="K1411" i="2" s="1"/>
  <c r="J1412" i="2"/>
  <c r="K1412" i="2" s="1"/>
  <c r="J1413" i="2"/>
  <c r="K1413" i="2" s="1"/>
  <c r="J1415" i="2"/>
  <c r="K1415" i="2" s="1"/>
  <c r="J1414" i="2"/>
  <c r="K1414" i="2" s="1"/>
  <c r="J1417" i="2"/>
  <c r="K1417" i="2" s="1"/>
  <c r="J1416" i="2"/>
  <c r="K1416" i="2" s="1"/>
  <c r="J1419" i="2"/>
  <c r="K1419" i="2" s="1"/>
  <c r="J1418" i="2"/>
  <c r="K1418" i="2" s="1"/>
  <c r="J1420" i="2"/>
  <c r="K1420" i="2" s="1"/>
  <c r="P577" i="3" s="1"/>
  <c r="Q577" i="3" s="1"/>
  <c r="J1422" i="2"/>
  <c r="K1422" i="2" s="1"/>
  <c r="J1423" i="2"/>
  <c r="K1423" i="2" s="1"/>
  <c r="J1421" i="2"/>
  <c r="K1421" i="2" s="1"/>
  <c r="J1425" i="2"/>
  <c r="K1425" i="2" s="1"/>
  <c r="J1424" i="2"/>
  <c r="K1424" i="2" s="1"/>
  <c r="J1426" i="2"/>
  <c r="K1426" i="2" s="1"/>
  <c r="J1427" i="2"/>
  <c r="K1427" i="2" s="1"/>
  <c r="J1428" i="2"/>
  <c r="K1428" i="2" s="1"/>
  <c r="P582" i="3" s="1"/>
  <c r="Q582" i="3" s="1"/>
  <c r="J1429" i="2"/>
  <c r="K1429" i="2" s="1"/>
  <c r="J1430" i="2"/>
  <c r="K1430" i="2" s="1"/>
  <c r="J1431" i="2"/>
  <c r="K1431" i="2" s="1"/>
  <c r="J1434" i="2"/>
  <c r="K1434" i="2" s="1"/>
  <c r="J1435" i="2"/>
  <c r="K1435" i="2" s="1"/>
  <c r="J1433" i="2"/>
  <c r="K1433" i="2" s="1"/>
  <c r="J1432" i="2"/>
  <c r="K1432" i="2" s="1"/>
  <c r="J1438" i="2"/>
  <c r="K1438" i="2" s="1"/>
  <c r="J1436" i="2"/>
  <c r="K1436" i="2" s="1"/>
  <c r="J1437" i="2"/>
  <c r="K1437" i="2" s="1"/>
  <c r="J1440" i="2"/>
  <c r="K1440" i="2" s="1"/>
  <c r="J1439" i="2"/>
  <c r="K1439" i="2" s="1"/>
  <c r="J1442" i="2"/>
  <c r="K1442" i="2" s="1"/>
  <c r="J1441" i="2"/>
  <c r="K1441" i="2" s="1"/>
  <c r="J1443" i="2"/>
  <c r="K1443" i="2" s="1"/>
  <c r="J1444" i="2"/>
  <c r="K1444" i="2" s="1"/>
  <c r="J1445" i="2"/>
  <c r="K1445" i="2" s="1"/>
  <c r="J1446" i="2"/>
  <c r="K1446" i="2" s="1"/>
  <c r="J1447" i="2"/>
  <c r="K1447" i="2" s="1"/>
  <c r="J1450" i="2"/>
  <c r="K1450" i="2" s="1"/>
  <c r="J1448" i="2"/>
  <c r="K1448" i="2" s="1"/>
  <c r="J1451" i="2"/>
  <c r="K1451" i="2" s="1"/>
  <c r="J1449" i="2"/>
  <c r="K1449" i="2" s="1"/>
  <c r="J1452" i="2"/>
  <c r="K1452" i="2" s="1"/>
  <c r="J1453" i="2"/>
  <c r="K1453" i="2" s="1"/>
  <c r="J1454" i="2"/>
  <c r="K1454" i="2" s="1"/>
  <c r="J1456" i="2"/>
  <c r="K1456" i="2" s="1"/>
  <c r="J1455" i="2"/>
  <c r="K1455" i="2" s="1"/>
  <c r="J1457" i="2"/>
  <c r="K1457" i="2" s="1"/>
  <c r="J1460" i="2"/>
  <c r="K1460" i="2" s="1"/>
  <c r="J1459" i="2"/>
  <c r="K1459" i="2" s="1"/>
  <c r="J1458" i="2"/>
  <c r="K1458" i="2" s="1"/>
  <c r="J1461" i="2"/>
  <c r="K1461" i="2" s="1"/>
  <c r="J1462" i="2"/>
  <c r="K1462" i="2" s="1"/>
  <c r="J1463" i="2"/>
  <c r="K1463" i="2" s="1"/>
  <c r="J1465" i="2"/>
  <c r="K1465" i="2" s="1"/>
  <c r="J1464" i="2"/>
  <c r="K1464" i="2" s="1"/>
  <c r="J1469" i="2"/>
  <c r="K1469" i="2" s="1"/>
  <c r="J1468" i="2"/>
  <c r="K1468" i="2" s="1"/>
  <c r="J1466" i="2"/>
  <c r="K1466" i="2" s="1"/>
  <c r="J1467" i="2"/>
  <c r="K1467" i="2" s="1"/>
  <c r="J1471" i="2"/>
  <c r="K1471" i="2" s="1"/>
  <c r="J1473" i="2"/>
  <c r="K1473" i="2" s="1"/>
  <c r="J1470" i="2"/>
  <c r="K1470" i="2" s="1"/>
  <c r="J1472" i="2"/>
  <c r="K1472" i="2" s="1"/>
  <c r="J1476" i="2"/>
  <c r="K1476" i="2" s="1"/>
  <c r="J1474" i="2"/>
  <c r="K1474" i="2" s="1"/>
  <c r="J1475" i="2"/>
  <c r="K1475" i="2" s="1"/>
  <c r="J1478" i="2"/>
  <c r="K1478" i="2" s="1"/>
  <c r="J1479" i="2"/>
  <c r="K1479" i="2" s="1"/>
  <c r="J1477" i="2"/>
  <c r="K1477" i="2" s="1"/>
  <c r="J1481" i="2"/>
  <c r="K1481" i="2" s="1"/>
  <c r="J1480" i="2"/>
  <c r="K1480" i="2" s="1"/>
  <c r="J1482" i="2"/>
  <c r="K1482" i="2" s="1"/>
  <c r="J1484" i="2"/>
  <c r="K1484" i="2" s="1"/>
  <c r="J1485" i="2"/>
  <c r="K1485" i="2" s="1"/>
  <c r="J1483" i="2"/>
  <c r="K1483" i="2" s="1"/>
  <c r="J1487" i="2"/>
  <c r="K1487" i="2" s="1"/>
  <c r="J1489" i="2"/>
  <c r="K1489" i="2" s="1"/>
  <c r="J1488" i="2"/>
  <c r="K1488" i="2" s="1"/>
  <c r="J1486" i="2"/>
  <c r="K1486" i="2" s="1"/>
  <c r="J1490" i="2"/>
  <c r="K1490" i="2" s="1"/>
  <c r="J1491" i="2"/>
  <c r="K1491" i="2" s="1"/>
  <c r="J1495" i="2"/>
  <c r="K1495" i="2" s="1"/>
  <c r="J1492" i="2"/>
  <c r="K1492" i="2" s="1"/>
  <c r="J1493" i="2"/>
  <c r="K1493" i="2" s="1"/>
  <c r="J1494" i="2"/>
  <c r="K1494" i="2" s="1"/>
  <c r="J1498" i="2"/>
  <c r="K1498" i="2" s="1"/>
  <c r="J1496" i="2"/>
  <c r="K1496" i="2" s="1"/>
  <c r="J1497" i="2"/>
  <c r="K1497" i="2" s="1"/>
  <c r="J1499" i="2"/>
  <c r="K1499" i="2" s="1"/>
  <c r="J1500" i="2"/>
  <c r="K1500" i="2" s="1"/>
  <c r="J1501" i="2"/>
  <c r="K1501" i="2" s="1"/>
  <c r="J1502" i="2"/>
  <c r="K1502" i="2" s="1"/>
  <c r="J1503" i="2"/>
  <c r="K1503" i="2" s="1"/>
  <c r="J1504" i="2"/>
  <c r="K1504" i="2" s="1"/>
  <c r="J1506" i="2"/>
  <c r="K1506" i="2" s="1"/>
  <c r="J1505" i="2"/>
  <c r="K1505" i="2" s="1"/>
  <c r="J1509" i="2"/>
  <c r="K1509" i="2" s="1"/>
  <c r="J1507" i="2"/>
  <c r="K1507" i="2" s="1"/>
  <c r="J1508" i="2"/>
  <c r="K1508" i="2" s="1"/>
  <c r="J1510" i="2"/>
  <c r="K1510" i="2" s="1"/>
  <c r="J1513" i="2"/>
  <c r="K1513" i="2" s="1"/>
  <c r="J1512" i="2"/>
  <c r="K1512" i="2" s="1"/>
  <c r="J1514" i="2"/>
  <c r="K1514" i="2" s="1"/>
  <c r="J1511" i="2"/>
  <c r="K1511" i="2" s="1"/>
  <c r="J1515" i="2"/>
  <c r="K1515" i="2" s="1"/>
  <c r="J1517" i="2"/>
  <c r="K1517" i="2" s="1"/>
  <c r="J1519" i="2"/>
  <c r="K1519" i="2" s="1"/>
  <c r="J1518" i="2"/>
  <c r="K1518" i="2" s="1"/>
  <c r="J1516" i="2"/>
  <c r="K1516" i="2" s="1"/>
  <c r="J1521" i="2"/>
  <c r="K1521" i="2" s="1"/>
  <c r="J1520" i="2"/>
  <c r="K1520" i="2" s="1"/>
  <c r="J1523" i="2"/>
  <c r="K1523" i="2" s="1"/>
  <c r="J1522" i="2"/>
  <c r="K1522" i="2" s="1"/>
  <c r="J1525" i="2"/>
  <c r="K1525" i="2" s="1"/>
  <c r="J1526" i="2"/>
  <c r="K1526" i="2" s="1"/>
  <c r="J1527" i="2"/>
  <c r="K1527" i="2" s="1"/>
  <c r="J1524" i="2"/>
  <c r="K1524" i="2" s="1"/>
  <c r="J1528" i="2"/>
  <c r="K1528" i="2" s="1"/>
  <c r="J1529" i="2"/>
  <c r="K1529" i="2" s="1"/>
  <c r="J1530" i="2"/>
  <c r="K1530" i="2" s="1"/>
  <c r="J1531" i="2"/>
  <c r="K1531" i="2" s="1"/>
  <c r="J1532" i="2"/>
  <c r="K1532" i="2" s="1"/>
  <c r="J1533" i="2"/>
  <c r="K1533" i="2" s="1"/>
  <c r="J1537" i="2"/>
  <c r="K1537" i="2" s="1"/>
  <c r="J1534" i="2"/>
  <c r="K1534" i="2" s="1"/>
  <c r="J1536" i="2"/>
  <c r="K1536" i="2" s="1"/>
  <c r="J1535" i="2"/>
  <c r="K1535" i="2" s="1"/>
  <c r="J1538" i="2"/>
  <c r="K1538" i="2" s="1"/>
  <c r="J1539" i="2"/>
  <c r="K1539" i="2" s="1"/>
  <c r="J1540" i="2"/>
  <c r="K1540" i="2" s="1"/>
  <c r="J1543" i="2"/>
  <c r="K1543" i="2" s="1"/>
  <c r="J1541" i="2"/>
  <c r="K1541" i="2" s="1"/>
  <c r="J1542" i="2"/>
  <c r="K1542" i="2" s="1"/>
  <c r="J1544" i="2"/>
  <c r="K1544" i="2" s="1"/>
  <c r="J1546" i="2"/>
  <c r="K1546" i="2" s="1"/>
  <c r="J1545" i="2"/>
  <c r="K1545" i="2" s="1"/>
  <c r="J1547" i="2"/>
  <c r="K1547" i="2" s="1"/>
  <c r="J1549" i="2"/>
  <c r="K1549" i="2" s="1"/>
  <c r="J1548" i="2"/>
  <c r="K1548" i="2" s="1"/>
  <c r="J1550" i="2"/>
  <c r="K1550" i="2" s="1"/>
  <c r="J1551" i="2"/>
  <c r="K1551" i="2" s="1"/>
  <c r="J1552" i="2"/>
  <c r="K1552" i="2" s="1"/>
  <c r="J1554" i="2"/>
  <c r="K1554" i="2" s="1"/>
  <c r="J1553" i="2"/>
  <c r="K1553" i="2" s="1"/>
  <c r="J1555" i="2"/>
  <c r="K1555" i="2" s="1"/>
  <c r="J1557" i="2"/>
  <c r="K1557" i="2" s="1"/>
  <c r="J1556" i="2"/>
  <c r="K1556" i="2" s="1"/>
  <c r="J1558" i="2"/>
  <c r="K1558" i="2" s="1"/>
  <c r="J1559" i="2"/>
  <c r="K1559" i="2" s="1"/>
  <c r="J1560" i="2"/>
  <c r="K1560" i="2" s="1"/>
  <c r="J1561" i="2"/>
  <c r="K1561" i="2" s="1"/>
  <c r="J1565" i="2"/>
  <c r="K1565" i="2" s="1"/>
  <c r="J1562" i="2"/>
  <c r="K1562" i="2" s="1"/>
  <c r="J1564" i="2"/>
  <c r="K1564" i="2" s="1"/>
  <c r="J1563" i="2"/>
  <c r="K1563" i="2" s="1"/>
  <c r="J1566" i="2"/>
  <c r="K1566" i="2" s="1"/>
  <c r="J1567" i="2"/>
  <c r="K1567" i="2" s="1"/>
  <c r="J1569" i="2"/>
  <c r="K1569" i="2" s="1"/>
  <c r="J1568" i="2"/>
  <c r="K1568" i="2" s="1"/>
  <c r="J1571" i="2"/>
  <c r="K1571" i="2" s="1"/>
  <c r="J1570" i="2"/>
  <c r="K1570" i="2" s="1"/>
  <c r="J1572" i="2"/>
  <c r="K1572" i="2" s="1"/>
  <c r="J1573" i="2"/>
  <c r="K1573" i="2" s="1"/>
  <c r="J1575" i="2"/>
  <c r="K1575" i="2" s="1"/>
  <c r="J1574" i="2"/>
  <c r="K1574" i="2" s="1"/>
  <c r="J1576" i="2"/>
  <c r="K1576" i="2" s="1"/>
  <c r="J1578" i="2"/>
  <c r="K1578" i="2" s="1"/>
  <c r="J1579" i="2"/>
  <c r="K1579" i="2" s="1"/>
  <c r="J1577" i="2"/>
  <c r="K1577" i="2" s="1"/>
  <c r="J1580" i="2"/>
  <c r="K1580" i="2" s="1"/>
  <c r="J1581" i="2"/>
  <c r="K1581" i="2" s="1"/>
  <c r="J1582" i="2"/>
  <c r="K1582" i="2" s="1"/>
  <c r="J1585" i="2"/>
  <c r="K1585" i="2" s="1"/>
  <c r="J1584" i="2"/>
  <c r="K1584" i="2" s="1"/>
  <c r="J1583" i="2"/>
  <c r="K1583" i="2" s="1"/>
  <c r="J1586" i="2"/>
  <c r="K1586" i="2" s="1"/>
  <c r="J1587" i="2"/>
  <c r="K1587" i="2" s="1"/>
  <c r="J1588" i="2"/>
  <c r="K1588" i="2" s="1"/>
  <c r="J1589" i="2"/>
  <c r="K1589" i="2" s="1"/>
  <c r="J1590" i="2"/>
  <c r="K1590" i="2" s="1"/>
  <c r="J1592" i="2"/>
  <c r="K1592" i="2" s="1"/>
  <c r="J1591" i="2"/>
  <c r="K1591" i="2" s="1"/>
  <c r="J1593" i="2"/>
  <c r="K1593" i="2" s="1"/>
  <c r="J1594" i="2"/>
  <c r="K1594" i="2" s="1"/>
  <c r="J1595" i="2"/>
  <c r="K1595" i="2" s="1"/>
  <c r="J1596" i="2"/>
  <c r="K1596" i="2" s="1"/>
  <c r="J1597" i="2"/>
  <c r="K1597" i="2" s="1"/>
  <c r="J1601" i="2"/>
  <c r="K1601" i="2" s="1"/>
  <c r="J1600" i="2"/>
  <c r="K1600" i="2" s="1"/>
  <c r="J1599" i="2"/>
  <c r="K1599" i="2" s="1"/>
  <c r="J1598" i="2"/>
  <c r="K1598" i="2" s="1"/>
  <c r="J1602" i="2"/>
  <c r="K1602" i="2" s="1"/>
  <c r="J1604" i="2"/>
  <c r="K1604" i="2" s="1"/>
  <c r="J1603" i="2"/>
  <c r="K1603" i="2" s="1"/>
  <c r="J1606" i="2"/>
  <c r="K1606" i="2" s="1"/>
  <c r="J1605" i="2"/>
  <c r="K1605" i="2" s="1"/>
  <c r="J1609" i="2"/>
  <c r="K1609" i="2" s="1"/>
  <c r="J1608" i="2"/>
  <c r="K1608" i="2" s="1"/>
  <c r="J1607" i="2"/>
  <c r="K1607" i="2" s="1"/>
  <c r="J1610" i="2"/>
  <c r="K1610" i="2" s="1"/>
  <c r="J1611" i="2"/>
  <c r="K1611" i="2" s="1"/>
  <c r="J1612" i="2"/>
  <c r="K1612" i="2" s="1"/>
  <c r="J1614" i="2"/>
  <c r="K1614" i="2" s="1"/>
  <c r="J1615" i="2"/>
  <c r="K1615" i="2" s="1"/>
  <c r="J1616" i="2"/>
  <c r="K1616" i="2" s="1"/>
  <c r="J1613" i="2"/>
  <c r="K1613" i="2" s="1"/>
  <c r="J1617" i="2"/>
  <c r="K1617" i="2" s="1"/>
  <c r="J1619" i="2"/>
  <c r="K1619" i="2" s="1"/>
  <c r="J1618" i="2"/>
  <c r="K1618" i="2" s="1"/>
  <c r="J1620" i="2"/>
  <c r="K1620" i="2" s="1"/>
  <c r="J1621" i="2"/>
  <c r="K1621" i="2" s="1"/>
  <c r="J1622" i="2"/>
  <c r="K1622" i="2" s="1"/>
  <c r="J1625" i="2"/>
  <c r="K1625" i="2" s="1"/>
  <c r="J1624" i="2"/>
  <c r="K1624" i="2" s="1"/>
  <c r="J1623" i="2"/>
  <c r="K1623" i="2" s="1"/>
  <c r="J1629" i="2"/>
  <c r="K1629" i="2" s="1"/>
  <c r="J1626" i="2"/>
  <c r="K1626" i="2" s="1"/>
  <c r="J1628" i="2"/>
  <c r="K1628" i="2" s="1"/>
  <c r="J1627" i="2"/>
  <c r="K1627" i="2" s="1"/>
  <c r="J1632" i="2"/>
  <c r="K1632" i="2" s="1"/>
  <c r="J1631" i="2"/>
  <c r="K1631" i="2" s="1"/>
  <c r="J1630" i="2"/>
  <c r="K1630" i="2" s="1"/>
  <c r="J1635" i="2"/>
  <c r="K1635" i="2" s="1"/>
  <c r="J1633" i="2"/>
  <c r="K1633" i="2" s="1"/>
  <c r="J1634" i="2"/>
  <c r="K1634" i="2" s="1"/>
  <c r="J1638" i="2"/>
  <c r="K1638" i="2" s="1"/>
  <c r="J1637" i="2"/>
  <c r="K1637" i="2" s="1"/>
  <c r="J1636" i="2"/>
  <c r="K1636" i="2" s="1"/>
  <c r="J1640" i="2"/>
  <c r="K1640" i="2" s="1"/>
  <c r="J1639" i="2"/>
  <c r="K1639" i="2" s="1"/>
  <c r="J1641" i="2"/>
  <c r="K1641" i="2" s="1"/>
  <c r="J1642" i="2"/>
  <c r="K1642" i="2" s="1"/>
  <c r="J1643" i="2"/>
  <c r="K1643" i="2" s="1"/>
  <c r="J1645" i="2"/>
  <c r="K1645" i="2" s="1"/>
  <c r="J1644" i="2"/>
  <c r="K1644" i="2" s="1"/>
  <c r="J1647" i="2"/>
  <c r="K1647" i="2" s="1"/>
  <c r="J1648" i="2"/>
  <c r="K1648" i="2" s="1"/>
  <c r="J1646" i="2"/>
  <c r="K1646" i="2" s="1"/>
  <c r="J1651" i="2"/>
  <c r="K1651" i="2" s="1"/>
  <c r="J1650" i="2"/>
  <c r="K1650" i="2" s="1"/>
  <c r="J1649" i="2"/>
  <c r="K1649" i="2" s="1"/>
  <c r="J1652" i="2"/>
  <c r="K1652" i="2" s="1"/>
  <c r="J1654" i="2"/>
  <c r="K1654" i="2" s="1"/>
  <c r="J1653" i="2"/>
  <c r="K1653" i="2" s="1"/>
  <c r="J1655" i="2"/>
  <c r="K1655" i="2" s="1"/>
  <c r="J1656" i="2"/>
  <c r="K1656" i="2" s="1"/>
  <c r="J1657" i="2"/>
  <c r="K1657" i="2" s="1"/>
  <c r="J1658" i="2"/>
  <c r="K1658" i="2" s="1"/>
  <c r="J1659" i="2"/>
  <c r="K1659" i="2" s="1"/>
  <c r="J1660" i="2"/>
  <c r="K1660" i="2" s="1"/>
  <c r="J1661" i="2"/>
  <c r="K1661" i="2" s="1"/>
  <c r="J1664" i="2"/>
  <c r="K1664" i="2" s="1"/>
  <c r="J1665" i="2"/>
  <c r="K1665" i="2" s="1"/>
  <c r="J1662" i="2"/>
  <c r="K1662" i="2" s="1"/>
  <c r="J1663" i="2"/>
  <c r="K1663" i="2" s="1"/>
  <c r="J1667" i="2"/>
  <c r="K1667" i="2" s="1"/>
  <c r="J1668" i="2"/>
  <c r="K1668" i="2" s="1"/>
  <c r="J1666" i="2"/>
  <c r="K1666" i="2" s="1"/>
  <c r="J1669" i="2"/>
  <c r="K1669" i="2" s="1"/>
  <c r="J1671" i="2"/>
  <c r="K1671" i="2" s="1"/>
  <c r="J1670" i="2"/>
  <c r="K1670" i="2" s="1"/>
  <c r="J1672" i="2"/>
  <c r="K1672" i="2" s="1"/>
  <c r="J1675" i="2"/>
  <c r="K1675" i="2" s="1"/>
  <c r="J1673" i="2"/>
  <c r="K1673" i="2" s="1"/>
  <c r="J1674" i="2"/>
  <c r="K1674" i="2" s="1"/>
  <c r="J1677" i="2"/>
  <c r="K1677" i="2" s="1"/>
  <c r="J1679" i="2"/>
  <c r="K1679" i="2" s="1"/>
  <c r="J1676" i="2"/>
  <c r="K1676" i="2" s="1"/>
  <c r="J1678" i="2"/>
  <c r="K1678" i="2" s="1"/>
  <c r="J1683" i="2"/>
  <c r="K1683" i="2" s="1"/>
  <c r="J1681" i="2"/>
  <c r="K1681" i="2" s="1"/>
  <c r="J1680" i="2"/>
  <c r="K1680" i="2" s="1"/>
  <c r="J1682" i="2"/>
  <c r="K1682" i="2" s="1"/>
  <c r="J1686" i="2"/>
  <c r="K1686" i="2" s="1"/>
  <c r="J1685" i="2"/>
  <c r="K1685" i="2" s="1"/>
  <c r="J1684" i="2"/>
  <c r="K1684" i="2" s="1"/>
  <c r="J1687" i="2"/>
  <c r="K1687" i="2" s="1"/>
  <c r="J1688" i="2"/>
  <c r="K1688" i="2" s="1"/>
  <c r="J1689" i="2"/>
  <c r="K1689" i="2" s="1"/>
  <c r="J1692" i="2"/>
  <c r="K1692" i="2" s="1"/>
  <c r="J1693" i="2"/>
  <c r="K1693" i="2" s="1"/>
  <c r="J1690" i="2"/>
  <c r="K1690" i="2" s="1"/>
  <c r="J1691" i="2"/>
  <c r="K1691" i="2" s="1"/>
  <c r="J1694" i="2"/>
  <c r="K1694" i="2" s="1"/>
  <c r="J1695" i="2"/>
  <c r="K1695" i="2" s="1"/>
  <c r="J1697" i="2"/>
  <c r="K1697" i="2" s="1"/>
  <c r="J1696" i="2"/>
  <c r="K1696" i="2" s="1"/>
  <c r="J1698" i="2"/>
  <c r="K1698" i="2" s="1"/>
  <c r="J1699" i="2"/>
  <c r="K1699" i="2" s="1"/>
  <c r="J1700" i="2"/>
  <c r="K1700" i="2" s="1"/>
  <c r="J1701" i="2"/>
  <c r="K1701" i="2" s="1"/>
  <c r="J1702" i="2"/>
  <c r="K1702" i="2" s="1"/>
  <c r="J1704" i="2"/>
  <c r="K1704" i="2" s="1"/>
  <c r="J1703" i="2"/>
  <c r="K1703" i="2" s="1"/>
  <c r="J1705" i="2"/>
  <c r="K1705" i="2" s="1"/>
  <c r="J1706" i="2"/>
  <c r="K1706" i="2" s="1"/>
  <c r="J1708" i="2"/>
  <c r="K1708" i="2" s="1"/>
  <c r="J1709" i="2"/>
  <c r="K1709" i="2" s="1"/>
  <c r="J1707" i="2"/>
  <c r="K1707" i="2" s="1"/>
  <c r="J1710" i="2"/>
  <c r="K1710" i="2" s="1"/>
  <c r="J1711" i="2"/>
  <c r="K1711" i="2" s="1"/>
  <c r="J1712" i="2"/>
  <c r="K1712" i="2" s="1"/>
  <c r="J1714" i="2"/>
  <c r="K1714" i="2" s="1"/>
  <c r="J1713" i="2"/>
  <c r="K1713" i="2" s="1"/>
  <c r="J1715" i="2"/>
  <c r="K1715" i="2" s="1"/>
  <c r="J1716" i="2"/>
  <c r="K1716" i="2" s="1"/>
  <c r="J1719" i="2"/>
  <c r="K1719" i="2" s="1"/>
  <c r="J1720" i="2"/>
  <c r="K1720" i="2" s="1"/>
  <c r="J1717" i="2"/>
  <c r="K1717" i="2" s="1"/>
  <c r="J1718" i="2"/>
  <c r="K1718" i="2" s="1"/>
  <c r="J1722" i="2"/>
  <c r="K1722" i="2" s="1"/>
  <c r="J1721" i="2"/>
  <c r="K1721" i="2" s="1"/>
  <c r="J1723" i="2"/>
  <c r="K1723" i="2" s="1"/>
  <c r="J1727" i="2"/>
  <c r="K1727" i="2" s="1"/>
  <c r="J1724" i="2"/>
  <c r="K1724" i="2" s="1"/>
  <c r="J1725" i="2"/>
  <c r="K1725" i="2" s="1"/>
  <c r="J1726" i="2"/>
  <c r="K1726" i="2" s="1"/>
  <c r="J1728" i="2"/>
  <c r="K1728" i="2" s="1"/>
  <c r="J1729" i="2"/>
  <c r="K1729" i="2" s="1"/>
  <c r="J1730" i="2"/>
  <c r="K1730" i="2" s="1"/>
  <c r="J1731" i="2"/>
  <c r="K1731" i="2" s="1"/>
  <c r="J1732" i="2"/>
  <c r="K1732" i="2" s="1"/>
  <c r="J1733" i="2"/>
  <c r="K1733" i="2" s="1"/>
  <c r="J1735" i="2"/>
  <c r="K1735" i="2" s="1"/>
  <c r="J1734" i="2"/>
  <c r="K1734" i="2" s="1"/>
  <c r="J1736" i="2"/>
  <c r="K1736" i="2" s="1"/>
  <c r="J1737" i="2"/>
  <c r="K1737" i="2" s="1"/>
  <c r="J1741" i="2"/>
  <c r="K1741" i="2" s="1"/>
  <c r="J1740" i="2"/>
  <c r="K1740" i="2" s="1"/>
  <c r="J1739" i="2"/>
  <c r="K1739" i="2" s="1"/>
  <c r="J1738" i="2"/>
  <c r="K1738" i="2" s="1"/>
  <c r="J1742" i="2"/>
  <c r="K1742" i="2" s="1"/>
  <c r="J1743" i="2"/>
  <c r="K1743" i="2" s="1"/>
  <c r="J1745" i="2"/>
  <c r="K1745" i="2" s="1"/>
  <c r="J1744" i="2"/>
  <c r="K1744" i="2" s="1"/>
  <c r="J1746" i="2"/>
  <c r="K1746" i="2" s="1"/>
  <c r="J1748" i="2"/>
  <c r="K1748" i="2" s="1"/>
  <c r="J1750" i="2"/>
  <c r="K1750" i="2" s="1"/>
  <c r="J1749" i="2"/>
  <c r="K1749" i="2" s="1"/>
  <c r="J1747" i="2"/>
  <c r="K1747" i="2" s="1"/>
  <c r="J1751" i="2"/>
  <c r="K1751" i="2" s="1"/>
  <c r="J1755" i="2"/>
  <c r="K1755" i="2" s="1"/>
  <c r="J1752" i="2"/>
  <c r="K1752" i="2" s="1"/>
  <c r="J1753" i="2"/>
  <c r="K1753" i="2" s="1"/>
  <c r="J1754" i="2"/>
  <c r="K1754" i="2" s="1"/>
  <c r="J1757" i="2"/>
  <c r="K1757" i="2" s="1"/>
  <c r="J1758" i="2"/>
  <c r="K1758" i="2" s="1"/>
  <c r="J1759" i="2"/>
  <c r="K1759" i="2" s="1"/>
  <c r="J1756" i="2"/>
  <c r="K1756" i="2" s="1"/>
  <c r="J1760" i="2"/>
  <c r="K1760" i="2" s="1"/>
  <c r="J1761" i="2"/>
  <c r="K1761" i="2" s="1"/>
  <c r="J1762" i="2"/>
  <c r="K1762" i="2" s="1"/>
  <c r="J1763" i="2"/>
  <c r="K1763" i="2" s="1"/>
  <c r="J1765" i="2"/>
  <c r="K1765" i="2" s="1"/>
  <c r="J1764" i="2"/>
  <c r="K1764" i="2" s="1"/>
  <c r="J1766" i="2"/>
  <c r="K1766" i="2" s="1"/>
  <c r="J1767" i="2"/>
  <c r="K1767" i="2" s="1"/>
  <c r="J1769" i="2"/>
  <c r="K1769" i="2" s="1"/>
  <c r="J1768" i="2"/>
  <c r="K1768" i="2" s="1"/>
  <c r="J1770" i="2"/>
  <c r="K1770" i="2" s="1"/>
  <c r="J1771" i="2"/>
  <c r="K1771" i="2" s="1"/>
  <c r="J1772" i="2"/>
  <c r="K1772" i="2" s="1"/>
  <c r="J1773" i="2"/>
  <c r="K1773" i="2" s="1"/>
  <c r="J1776" i="2"/>
  <c r="K1776" i="2" s="1"/>
  <c r="J1775" i="2"/>
  <c r="K1775" i="2" s="1"/>
  <c r="J1774" i="2"/>
  <c r="K1774" i="2" s="1"/>
  <c r="J1779" i="2"/>
  <c r="K1779" i="2" s="1"/>
  <c r="J1777" i="2"/>
  <c r="K1777" i="2" s="1"/>
  <c r="J1778" i="2"/>
  <c r="K1778" i="2" s="1"/>
  <c r="J1780" i="2"/>
  <c r="K1780" i="2" s="1"/>
  <c r="J1781" i="2"/>
  <c r="K1781" i="2" s="1"/>
  <c r="J1783" i="2"/>
  <c r="K1783" i="2" s="1"/>
  <c r="J1782" i="2"/>
  <c r="K1782" i="2" s="1"/>
  <c r="J1784" i="2"/>
  <c r="K1784" i="2" s="1"/>
  <c r="J1785" i="2"/>
  <c r="K1785" i="2" s="1"/>
  <c r="J1786" i="2"/>
  <c r="K1786" i="2" s="1"/>
  <c r="J1788" i="2"/>
  <c r="K1788" i="2" s="1"/>
  <c r="J1787" i="2"/>
  <c r="K1787" i="2" s="1"/>
  <c r="J1790" i="2"/>
  <c r="K1790" i="2" s="1"/>
  <c r="J1789" i="2"/>
  <c r="K1789" i="2" s="1"/>
  <c r="J1792" i="2"/>
  <c r="K1792" i="2" s="1"/>
  <c r="J1791" i="2"/>
  <c r="K1791" i="2" s="1"/>
  <c r="J1794" i="2"/>
  <c r="K1794" i="2" s="1"/>
  <c r="J1793" i="2"/>
  <c r="K1793" i="2" s="1"/>
  <c r="J1795" i="2"/>
  <c r="K1795" i="2" s="1"/>
  <c r="J1796" i="2"/>
  <c r="K1796" i="2" s="1"/>
  <c r="J1797" i="2"/>
  <c r="K1797" i="2" s="1"/>
  <c r="J1800" i="2"/>
  <c r="K1800" i="2" s="1"/>
  <c r="J1798" i="2"/>
  <c r="K1798" i="2" s="1"/>
  <c r="J1799" i="2"/>
  <c r="K1799" i="2" s="1"/>
  <c r="J1801" i="2"/>
  <c r="K1801" i="2" s="1"/>
  <c r="J1804" i="2"/>
  <c r="K1804" i="2" s="1"/>
  <c r="J1803" i="2"/>
  <c r="K1803" i="2" s="1"/>
  <c r="J1802" i="2"/>
  <c r="K1802" i="2" s="1"/>
  <c r="J1805" i="2"/>
  <c r="K1805" i="2" s="1"/>
  <c r="J1806" i="2"/>
  <c r="K1806" i="2" s="1"/>
  <c r="J1807" i="2"/>
  <c r="K1807" i="2" s="1"/>
  <c r="J1808" i="2"/>
  <c r="K1808" i="2" s="1"/>
  <c r="J1809" i="2"/>
  <c r="K1809" i="2" s="1"/>
  <c r="J1810" i="2"/>
  <c r="K1810" i="2" s="1"/>
  <c r="J1812" i="2"/>
  <c r="K1812" i="2" s="1"/>
  <c r="J1811" i="2"/>
  <c r="K1811" i="2" s="1"/>
  <c r="J1813" i="2"/>
  <c r="K1813" i="2" s="1"/>
  <c r="J1815" i="2"/>
  <c r="K1815" i="2" s="1"/>
  <c r="J1814" i="2"/>
  <c r="K1814" i="2" s="1"/>
  <c r="J1816" i="2"/>
  <c r="K1816" i="2" s="1"/>
  <c r="J1817" i="2"/>
  <c r="K1817" i="2" s="1"/>
  <c r="J1818" i="2"/>
  <c r="K1818" i="2" s="1"/>
  <c r="J1820" i="2"/>
  <c r="K1820" i="2" s="1"/>
  <c r="J1819" i="2"/>
  <c r="K1819" i="2" s="1"/>
  <c r="J1823" i="2"/>
  <c r="K1823" i="2" s="1"/>
  <c r="J1822" i="2"/>
  <c r="K1822" i="2" s="1"/>
  <c r="J1821" i="2"/>
  <c r="K1821" i="2" s="1"/>
  <c r="J1825" i="2"/>
  <c r="K1825" i="2" s="1"/>
  <c r="J1824" i="2"/>
  <c r="K1824" i="2" s="1"/>
  <c r="J1827" i="2"/>
  <c r="K1827" i="2" s="1"/>
  <c r="J1826" i="2"/>
  <c r="K1826" i="2" s="1"/>
  <c r="J1828" i="2"/>
  <c r="K1828" i="2" s="1"/>
  <c r="J1829" i="2"/>
  <c r="K1829" i="2" s="1"/>
  <c r="J1832" i="2"/>
  <c r="K1832" i="2" s="1"/>
  <c r="J1831" i="2"/>
  <c r="K1831" i="2" s="1"/>
  <c r="J1830" i="2"/>
  <c r="K1830" i="2" s="1"/>
  <c r="J1833" i="2"/>
  <c r="K1833" i="2" s="1"/>
  <c r="J1837" i="2"/>
  <c r="K1837" i="2" s="1"/>
  <c r="J1835" i="2"/>
  <c r="K1835" i="2" s="1"/>
  <c r="J1834" i="2"/>
  <c r="K1834" i="2" s="1"/>
  <c r="J1836" i="2"/>
  <c r="K1836" i="2" s="1"/>
  <c r="J1838" i="2"/>
  <c r="K1838" i="2" s="1"/>
  <c r="J1839" i="2"/>
  <c r="K1839" i="2" s="1"/>
  <c r="J1840" i="2"/>
  <c r="K1840" i="2" s="1"/>
  <c r="J1841" i="2"/>
  <c r="K1841" i="2" s="1"/>
  <c r="J1842" i="2"/>
  <c r="K1842" i="2" s="1"/>
  <c r="J1844" i="2"/>
  <c r="K1844" i="2" s="1"/>
  <c r="J1843" i="2"/>
  <c r="K1843" i="2" s="1"/>
  <c r="J1846" i="2"/>
  <c r="K1846" i="2" s="1"/>
  <c r="J1845" i="2"/>
  <c r="K1845" i="2" s="1"/>
  <c r="J1847" i="2"/>
  <c r="K1847" i="2" s="1"/>
  <c r="J1850" i="2"/>
  <c r="K1850" i="2" s="1"/>
  <c r="J1849" i="2"/>
  <c r="K1849" i="2" s="1"/>
  <c r="J1848" i="2"/>
  <c r="K1848" i="2" s="1"/>
  <c r="J1851" i="2"/>
  <c r="K1851" i="2" s="1"/>
  <c r="J1852" i="2"/>
  <c r="K1852" i="2" s="1"/>
  <c r="J1853" i="2"/>
  <c r="K1853" i="2" s="1"/>
  <c r="J1854" i="2"/>
  <c r="K1854" i="2" s="1"/>
  <c r="J1855" i="2"/>
  <c r="K1855" i="2" s="1"/>
  <c r="J1856" i="2"/>
  <c r="K1856" i="2" s="1"/>
  <c r="J1857" i="2"/>
  <c r="K1857" i="2" s="1"/>
  <c r="J1858" i="2"/>
  <c r="K1858" i="2" s="1"/>
  <c r="J1859" i="2"/>
  <c r="K1859" i="2" s="1"/>
  <c r="J1860" i="2"/>
  <c r="K1860" i="2" s="1"/>
  <c r="J1861" i="2"/>
  <c r="K1861" i="2" s="1"/>
  <c r="J1862" i="2"/>
  <c r="K1862" i="2" s="1"/>
  <c r="J1864" i="2"/>
  <c r="K1864" i="2" s="1"/>
  <c r="J1866" i="2"/>
  <c r="K1866" i="2" s="1"/>
  <c r="J1865" i="2"/>
  <c r="K1865" i="2" s="1"/>
  <c r="J1863" i="2"/>
  <c r="K1863" i="2" s="1"/>
  <c r="J1869" i="2"/>
  <c r="K1869" i="2" s="1"/>
  <c r="J1868" i="2"/>
  <c r="K1868" i="2" s="1"/>
  <c r="J1867" i="2"/>
  <c r="K1867" i="2" s="1"/>
  <c r="J1872" i="2"/>
  <c r="K1872" i="2" s="1"/>
  <c r="J1871" i="2"/>
  <c r="K1871" i="2" s="1"/>
  <c r="J1873" i="2"/>
  <c r="K1873" i="2" s="1"/>
  <c r="J1870" i="2"/>
  <c r="K1870" i="2" s="1"/>
  <c r="J1874" i="2"/>
  <c r="K1874" i="2" s="1"/>
  <c r="J1875" i="2"/>
  <c r="K1875" i="2" s="1"/>
  <c r="J1876" i="2"/>
  <c r="K1876" i="2" s="1"/>
  <c r="J1877" i="2"/>
  <c r="K1877" i="2" s="1"/>
  <c r="J1878" i="2"/>
  <c r="K1878" i="2" s="1"/>
  <c r="J1879" i="2"/>
  <c r="K1879" i="2" s="1"/>
  <c r="J1881" i="2"/>
  <c r="K1881" i="2" s="1"/>
  <c r="J1882" i="2"/>
  <c r="K1882" i="2" s="1"/>
  <c r="J1880" i="2"/>
  <c r="K1880" i="2" s="1"/>
  <c r="J1883" i="2"/>
  <c r="K1883" i="2" s="1"/>
  <c r="J1885" i="2"/>
  <c r="K1885" i="2" s="1"/>
  <c r="J1884" i="2"/>
  <c r="K1884" i="2" s="1"/>
  <c r="J1886" i="2"/>
  <c r="K1886" i="2" s="1"/>
  <c r="J1888" i="2"/>
  <c r="K1888" i="2" s="1"/>
  <c r="J1887" i="2"/>
  <c r="K1887" i="2" s="1"/>
  <c r="J1889" i="2"/>
  <c r="K1889" i="2" s="1"/>
  <c r="J1890" i="2"/>
  <c r="K1890" i="2" s="1"/>
  <c r="J1892" i="2"/>
  <c r="K1892" i="2" s="1"/>
  <c r="J1891" i="2"/>
  <c r="K1891" i="2" s="1"/>
  <c r="J1893" i="2"/>
  <c r="K1893" i="2" s="1"/>
  <c r="J1896" i="2"/>
  <c r="K1896" i="2" s="1"/>
  <c r="J1895" i="2"/>
  <c r="K1895" i="2" s="1"/>
  <c r="J1897" i="2"/>
  <c r="K1897" i="2" s="1"/>
  <c r="J1894" i="2"/>
  <c r="K1894" i="2" s="1"/>
  <c r="J1898" i="2"/>
  <c r="K1898" i="2" s="1"/>
  <c r="J1901" i="2"/>
  <c r="K1901" i="2" s="1"/>
  <c r="J1900" i="2"/>
  <c r="K1900" i="2" s="1"/>
  <c r="J1899" i="2"/>
  <c r="K1899" i="2" s="1"/>
  <c r="J1902" i="2"/>
  <c r="K1902" i="2" s="1"/>
  <c r="J1903" i="2"/>
  <c r="K1903" i="2" s="1"/>
  <c r="J1904" i="2"/>
  <c r="K1904" i="2" s="1"/>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41" i="3"/>
  <c r="R245" i="3"/>
  <c r="R129" i="3"/>
  <c r="R212" i="3"/>
  <c r="R147" i="3"/>
  <c r="R135" i="3"/>
  <c r="R152" i="3"/>
  <c r="R163" i="3"/>
  <c r="R237" i="3"/>
  <c r="R207" i="3"/>
  <c r="R239" i="3"/>
  <c r="R252" i="3"/>
  <c r="R236" i="3"/>
  <c r="R211" i="3"/>
  <c r="R229" i="3"/>
  <c r="R266" i="3"/>
  <c r="R224" i="3"/>
  <c r="R198" i="3"/>
  <c r="R214" i="3"/>
  <c r="R127" i="3"/>
  <c r="R240" i="3"/>
  <c r="R126" i="3"/>
  <c r="R191" i="3"/>
  <c r="R188" i="3"/>
  <c r="R249" i="3"/>
  <c r="R151" i="3"/>
  <c r="R246" i="3"/>
  <c r="R203" i="3"/>
  <c r="R143" i="3"/>
  <c r="R124" i="3"/>
  <c r="R205" i="3"/>
  <c r="R247" i="3"/>
  <c r="R145" i="3"/>
  <c r="R219" i="3"/>
  <c r="R148" i="3"/>
  <c r="R185" i="3"/>
  <c r="R194" i="3"/>
  <c r="R241" i="3"/>
  <c r="R142" i="3"/>
  <c r="R164" i="3"/>
  <c r="R264" i="3"/>
  <c r="R222" i="3"/>
  <c r="R234" i="3"/>
  <c r="R228" i="3"/>
  <c r="R206" i="3"/>
  <c r="R173" i="3"/>
  <c r="R180" i="3"/>
  <c r="R217" i="3"/>
  <c r="R216" i="3"/>
  <c r="R189" i="3"/>
  <c r="R192" i="3"/>
  <c r="R169" i="3"/>
  <c r="R195" i="3"/>
  <c r="R156" i="3"/>
  <c r="R256" i="3"/>
  <c r="R265" i="3"/>
  <c r="R210" i="3"/>
  <c r="R177" i="3"/>
  <c r="R260" i="3"/>
  <c r="R196" i="3"/>
  <c r="R235" i="3"/>
  <c r="R181" i="3"/>
  <c r="R165" i="3"/>
  <c r="R123" i="3"/>
  <c r="R159" i="3"/>
  <c r="R122" i="3"/>
  <c r="R158" i="3"/>
  <c r="R242" i="3"/>
  <c r="R178" i="3"/>
  <c r="R133" i="3"/>
  <c r="R128" i="3"/>
  <c r="R208" i="3"/>
  <c r="R268" i="3"/>
  <c r="R170" i="3"/>
  <c r="R262" i="3"/>
  <c r="R168" i="3"/>
  <c r="R150" i="3"/>
  <c r="R263" i="3"/>
  <c r="R160" i="3"/>
  <c r="R248" i="3"/>
  <c r="R193" i="3"/>
  <c r="R171" i="3"/>
  <c r="R257" i="3"/>
  <c r="R225" i="3"/>
  <c r="R121" i="3"/>
  <c r="R258" i="3"/>
  <c r="R183" i="3"/>
  <c r="R139" i="3"/>
  <c r="R157" i="3"/>
  <c r="R137" i="3"/>
  <c r="R209" i="3"/>
  <c r="R167" i="3"/>
  <c r="R134" i="3"/>
  <c r="R172" i="3"/>
  <c r="R201" i="3"/>
  <c r="R144" i="3"/>
  <c r="R125" i="3"/>
  <c r="R202" i="3"/>
  <c r="R230" i="3"/>
  <c r="R251" i="3"/>
  <c r="R176" i="3"/>
  <c r="R223" i="3"/>
  <c r="R197" i="3"/>
  <c r="R136" i="3"/>
  <c r="R218" i="3"/>
  <c r="R187" i="3"/>
  <c r="R261" i="3"/>
  <c r="R226" i="3"/>
  <c r="R200" i="3"/>
  <c r="R204" i="3"/>
  <c r="R174" i="3"/>
  <c r="R184" i="3"/>
  <c r="R220" i="3"/>
  <c r="R190" i="3"/>
  <c r="R232" i="3"/>
  <c r="R161" i="3"/>
  <c r="R255" i="3"/>
  <c r="R233" i="3"/>
  <c r="R166" i="3"/>
  <c r="R182" i="3"/>
  <c r="R162" i="3"/>
  <c r="R259" i="3"/>
  <c r="R267" i="3"/>
  <c r="R132" i="3"/>
  <c r="R238" i="3"/>
  <c r="R130" i="3"/>
  <c r="R138" i="3"/>
  <c r="R199" i="3"/>
  <c r="R175" i="3"/>
  <c r="R253" i="3"/>
  <c r="R227" i="3"/>
  <c r="R153" i="3"/>
  <c r="R215" i="3"/>
  <c r="R243" i="3"/>
  <c r="R231" i="3"/>
  <c r="R149" i="3"/>
  <c r="R179" i="3"/>
  <c r="R254" i="3"/>
  <c r="R186" i="3"/>
  <c r="R244" i="3"/>
  <c r="R140" i="3"/>
  <c r="R213" i="3"/>
  <c r="R221" i="3"/>
  <c r="R131" i="3"/>
  <c r="R155" i="3"/>
  <c r="R146" i="3"/>
  <c r="R154" i="3"/>
  <c r="R250"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N16" i="8"/>
  <c r="D16" i="8"/>
  <c r="L12" i="7"/>
  <c r="G12" i="7"/>
  <c r="G21" i="7"/>
  <c r="C12" i="7"/>
  <c r="C21" i="7"/>
  <c r="I21" i="7"/>
  <c r="E21" i="7"/>
  <c r="C290" i="8"/>
  <c r="K290" i="8"/>
  <c r="D290" i="8"/>
  <c r="L290" i="8"/>
  <c r="E290" i="8"/>
  <c r="F290" i="8"/>
  <c r="G290" i="8"/>
  <c r="H290" i="8"/>
  <c r="I290" i="8"/>
  <c r="J290" i="8"/>
  <c r="B290" i="8"/>
  <c r="C286" i="8"/>
  <c r="I286" i="8"/>
  <c r="K286" i="8"/>
  <c r="D286" i="8"/>
  <c r="B286" i="8"/>
  <c r="L286" i="8"/>
  <c r="E286" i="8"/>
  <c r="F286" i="8"/>
  <c r="G286" i="8"/>
  <c r="J286" i="8"/>
  <c r="H286" i="8"/>
  <c r="Z750" i="3" l="1"/>
  <c r="Z736" i="3"/>
  <c r="Z503" i="3"/>
  <c r="Z364" i="3"/>
  <c r="Z338" i="3"/>
  <c r="Z290" i="3"/>
  <c r="Z278" i="3"/>
  <c r="Z243" i="3"/>
  <c r="Z183" i="3"/>
  <c r="Z168" i="3"/>
  <c r="Z133" i="3"/>
  <c r="Z722" i="3"/>
  <c r="Z608" i="3"/>
  <c r="Z769" i="3"/>
  <c r="Z767" i="3"/>
  <c r="Z718" i="3"/>
  <c r="Z716" i="3"/>
  <c r="Z683" i="3"/>
  <c r="Z676" i="3"/>
  <c r="Z671" i="3"/>
  <c r="Z662" i="3"/>
  <c r="Z655" i="3"/>
  <c r="Z652" i="3"/>
  <c r="Z649" i="3"/>
  <c r="Z594" i="3"/>
  <c r="Z571" i="3"/>
  <c r="Z535" i="3"/>
  <c r="Z526" i="3"/>
  <c r="Z487" i="3"/>
  <c r="Z481" i="3"/>
  <c r="Z424" i="3"/>
  <c r="Z421" i="3"/>
  <c r="Z369" i="3"/>
  <c r="Z324" i="3"/>
  <c r="Z274" i="3"/>
  <c r="Z132" i="3"/>
  <c r="Z125" i="3"/>
  <c r="Z137" i="3"/>
  <c r="Z171" i="3"/>
  <c r="Z194" i="3"/>
  <c r="Z145" i="3"/>
  <c r="Z246" i="3"/>
  <c r="Z188" i="3"/>
  <c r="Z266" i="3"/>
  <c r="J754" i="3"/>
  <c r="Y754" i="3" s="1"/>
  <c r="J690" i="3"/>
  <c r="Y690" i="3" s="1"/>
  <c r="I757" i="3"/>
  <c r="Z748" i="3"/>
  <c r="Z737" i="3"/>
  <c r="Z688" i="3"/>
  <c r="Z609" i="3"/>
  <c r="Z588" i="3"/>
  <c r="Z491" i="3"/>
  <c r="Z474" i="3"/>
  <c r="Z342" i="3"/>
  <c r="Z339" i="3"/>
  <c r="J393" i="3"/>
  <c r="Y393" i="3" s="1"/>
  <c r="J273" i="3"/>
  <c r="Y273" i="3" s="1"/>
  <c r="J265" i="3"/>
  <c r="Y265" i="3" s="1"/>
  <c r="I746" i="3"/>
  <c r="J746" i="3" s="1"/>
  <c r="Y746" i="3" s="1"/>
  <c r="I731" i="3"/>
  <c r="I627" i="3"/>
  <c r="I601" i="3"/>
  <c r="I578" i="3"/>
  <c r="I570" i="3"/>
  <c r="I542" i="3"/>
  <c r="I532" i="3"/>
  <c r="J532" i="3" s="1"/>
  <c r="Y532" i="3" s="1"/>
  <c r="I492" i="3"/>
  <c r="J492" i="3" s="1"/>
  <c r="Y492" i="3" s="1"/>
  <c r="I489" i="3"/>
  <c r="I475" i="3"/>
  <c r="I420" i="3"/>
  <c r="J420" i="3" s="1"/>
  <c r="Y420" i="3" s="1"/>
  <c r="J510" i="3"/>
  <c r="Y510" i="3" s="1"/>
  <c r="J486" i="3"/>
  <c r="Y486" i="3" s="1"/>
  <c r="I74" i="3"/>
  <c r="I58" i="3"/>
  <c r="J58" i="3" s="1"/>
  <c r="Y58" i="3" s="1"/>
  <c r="I66" i="3"/>
  <c r="J66" i="3" s="1"/>
  <c r="Y66" i="3" s="1"/>
  <c r="I63" i="3"/>
  <c r="J63" i="3" s="1"/>
  <c r="Y63" i="3" s="1"/>
  <c r="I50" i="3"/>
  <c r="I37" i="3"/>
  <c r="J37" i="3" s="1"/>
  <c r="Y37" i="3" s="1"/>
  <c r="I25" i="3"/>
  <c r="J25" i="3" s="1"/>
  <c r="Y25" i="3" s="1"/>
  <c r="I7" i="3"/>
  <c r="J7" i="3" s="1"/>
  <c r="Y7" i="3" s="1"/>
  <c r="I476" i="3"/>
  <c r="J476" i="3" s="1"/>
  <c r="Y476" i="3" s="1"/>
  <c r="I364" i="3"/>
  <c r="J364" i="3" s="1"/>
  <c r="Y364" i="3" s="1"/>
  <c r="I35" i="3"/>
  <c r="J35" i="3" s="1"/>
  <c r="Y35" i="3" s="1"/>
  <c r="J74" i="3"/>
  <c r="Y74" i="3" s="1"/>
  <c r="J50" i="3"/>
  <c r="Y50" i="3" s="1"/>
  <c r="J217" i="3"/>
  <c r="Y217" i="3" s="1"/>
  <c r="J129" i="3"/>
  <c r="Y129" i="3" s="1"/>
  <c r="J97" i="3"/>
  <c r="Y97" i="3" s="1"/>
  <c r="J288" i="3"/>
  <c r="Y288" i="3" s="1"/>
  <c r="J272" i="3"/>
  <c r="Y272" i="3" s="1"/>
  <c r="J80" i="3"/>
  <c r="Y80" i="3" s="1"/>
  <c r="I14" i="3"/>
  <c r="J14" i="3" s="1"/>
  <c r="Y14" i="3" s="1"/>
  <c r="J374" i="3"/>
  <c r="Y374" i="3" s="1"/>
  <c r="J214" i="3"/>
  <c r="Y214" i="3" s="1"/>
  <c r="Z699" i="3"/>
  <c r="Z678" i="3"/>
  <c r="Z658" i="3"/>
  <c r="I704" i="3"/>
  <c r="I685" i="3"/>
  <c r="I681" i="3"/>
  <c r="I677" i="3"/>
  <c r="I672" i="3"/>
  <c r="J610" i="3"/>
  <c r="Y610" i="3" s="1"/>
  <c r="J578" i="3"/>
  <c r="Y578" i="3" s="1"/>
  <c r="J570" i="3"/>
  <c r="Y570" i="3" s="1"/>
  <c r="I744" i="3"/>
  <c r="I739" i="3"/>
  <c r="I713" i="3"/>
  <c r="I691" i="3"/>
  <c r="I42" i="3"/>
  <c r="J42" i="3" s="1"/>
  <c r="Y42" i="3" s="1"/>
  <c r="I656" i="3"/>
  <c r="I636" i="3"/>
  <c r="J636" i="3" s="1"/>
  <c r="Y636" i="3" s="1"/>
  <c r="I619" i="3"/>
  <c r="I600" i="3"/>
  <c r="I576" i="3"/>
  <c r="I563" i="3"/>
  <c r="J563" i="3" s="1"/>
  <c r="Y563" i="3" s="1"/>
  <c r="I547" i="3"/>
  <c r="I533" i="3"/>
  <c r="I527" i="3"/>
  <c r="I338" i="3"/>
  <c r="J338" i="3" s="1"/>
  <c r="Y338" i="3" s="1"/>
  <c r="J698" i="3"/>
  <c r="Y698" i="3" s="1"/>
  <c r="I412" i="3"/>
  <c r="J412" i="3" s="1"/>
  <c r="Y412" i="3" s="1"/>
  <c r="I396" i="3"/>
  <c r="J396" i="3" s="1"/>
  <c r="Y396" i="3" s="1"/>
  <c r="I379" i="3"/>
  <c r="J379" i="3" s="1"/>
  <c r="Y379" i="3" s="1"/>
  <c r="I686" i="3"/>
  <c r="I631" i="3"/>
  <c r="J631" i="3" s="1"/>
  <c r="Y631" i="3" s="1"/>
  <c r="I562" i="3"/>
  <c r="J562" i="3" s="1"/>
  <c r="Y562" i="3" s="1"/>
  <c r="I499" i="3"/>
  <c r="I493" i="3"/>
  <c r="Z291" i="3"/>
  <c r="Z221" i="3"/>
  <c r="Z704" i="3"/>
  <c r="Z681" i="3"/>
  <c r="Z636" i="3"/>
  <c r="Z600" i="3"/>
  <c r="Z533" i="3"/>
  <c r="Z286" i="3"/>
  <c r="Z201" i="3"/>
  <c r="Z62" i="3"/>
  <c r="I343" i="3"/>
  <c r="J343" i="3" s="1"/>
  <c r="Y343" i="3" s="1"/>
  <c r="Z730" i="3"/>
  <c r="Z685" i="3"/>
  <c r="Z672" i="3"/>
  <c r="Z619" i="3"/>
  <c r="Z563" i="3"/>
  <c r="Z497" i="3"/>
  <c r="Z399" i="3"/>
  <c r="Z353" i="3"/>
  <c r="Z314" i="3"/>
  <c r="Z275" i="3"/>
  <c r="Z200" i="3"/>
  <c r="J710" i="3"/>
  <c r="Y710" i="3" s="1"/>
  <c r="Z677" i="3"/>
  <c r="Z656" i="3"/>
  <c r="Z576" i="3"/>
  <c r="Z547" i="3"/>
  <c r="Z527" i="3"/>
  <c r="Z436" i="3"/>
  <c r="Z345" i="3"/>
  <c r="Z319" i="3"/>
  <c r="Z282" i="3"/>
  <c r="Z184" i="3"/>
  <c r="Z261" i="3"/>
  <c r="Z617" i="3"/>
  <c r="Z604" i="3"/>
  <c r="Z599" i="3"/>
  <c r="Z575" i="3"/>
  <c r="Z554" i="3"/>
  <c r="Z552" i="3"/>
  <c r="Z519" i="3"/>
  <c r="Z505" i="3"/>
  <c r="Z502" i="3"/>
  <c r="Z471" i="3"/>
  <c r="Z454" i="3"/>
  <c r="Z443" i="3"/>
  <c r="Z434" i="3"/>
  <c r="Z428" i="3"/>
  <c r="Z410" i="3"/>
  <c r="Z363" i="3"/>
  <c r="Z361" i="3"/>
  <c r="Z346" i="3"/>
  <c r="Z337" i="3"/>
  <c r="Z326" i="3"/>
  <c r="Z303" i="3"/>
  <c r="Z244" i="3"/>
  <c r="Z253" i="3"/>
  <c r="Z226" i="3"/>
  <c r="Z136" i="3"/>
  <c r="Z263" i="3"/>
  <c r="Z124" i="3"/>
  <c r="Z105" i="3"/>
  <c r="Z100" i="3"/>
  <c r="Z78" i="3"/>
  <c r="Z74" i="3"/>
  <c r="Z58" i="3"/>
  <c r="Z53" i="3"/>
  <c r="Z48" i="3"/>
  <c r="Z23" i="3"/>
  <c r="Z20" i="3"/>
  <c r="Z11" i="3"/>
  <c r="I359" i="3"/>
  <c r="J359" i="3" s="1"/>
  <c r="Y359" i="3" s="1"/>
  <c r="I549" i="3"/>
  <c r="I530" i="3"/>
  <c r="J530" i="3" s="1"/>
  <c r="Y530" i="3" s="1"/>
  <c r="I468" i="3"/>
  <c r="J468" i="3" s="1"/>
  <c r="Y468" i="3" s="1"/>
  <c r="I446" i="3"/>
  <c r="J446" i="3" s="1"/>
  <c r="Y446" i="3" s="1"/>
  <c r="I394" i="3"/>
  <c r="J394" i="3" s="1"/>
  <c r="Y394" i="3" s="1"/>
  <c r="I380" i="3"/>
  <c r="J380" i="3" s="1"/>
  <c r="Y380" i="3" s="1"/>
  <c r="I210" i="3"/>
  <c r="J210" i="3" s="1"/>
  <c r="Y210" i="3" s="1"/>
  <c r="I222" i="3"/>
  <c r="J222" i="3" s="1"/>
  <c r="Y222" i="3" s="1"/>
  <c r="I94" i="3"/>
  <c r="J94" i="3" s="1"/>
  <c r="Y94" i="3" s="1"/>
  <c r="J558" i="3"/>
  <c r="Y558" i="3" s="1"/>
  <c r="J414" i="3"/>
  <c r="Y414" i="3" s="1"/>
  <c r="Z746" i="3"/>
  <c r="Z570" i="3"/>
  <c r="Z420" i="3"/>
  <c r="Z412" i="3"/>
  <c r="Z396" i="3"/>
  <c r="Z379" i="3"/>
  <c r="Z284" i="3"/>
  <c r="Z131" i="3"/>
  <c r="Z97" i="3"/>
  <c r="Z25" i="3"/>
  <c r="Z7" i="3"/>
  <c r="Z542" i="3"/>
  <c r="Z475" i="3"/>
  <c r="Z130" i="3"/>
  <c r="Z245" i="3"/>
  <c r="Z6" i="3"/>
  <c r="J241" i="3"/>
  <c r="Y241" i="3" s="1"/>
  <c r="Z731" i="3"/>
  <c r="J248" i="3"/>
  <c r="Y248" i="3" s="1"/>
  <c r="Z233" i="3"/>
  <c r="Z242" i="3"/>
  <c r="Z159" i="3"/>
  <c r="Z205" i="3"/>
  <c r="Z99" i="3"/>
  <c r="Z79" i="3"/>
  <c r="Z46" i="3"/>
  <c r="Z22" i="3"/>
  <c r="I93" i="3"/>
  <c r="J93" i="3" s="1"/>
  <c r="Y93" i="3" s="1"/>
  <c r="Z317" i="3"/>
  <c r="Z297" i="3"/>
  <c r="Z199" i="3"/>
  <c r="Z158" i="3"/>
  <c r="Z33" i="3"/>
  <c r="J726" i="3"/>
  <c r="Y726" i="3" s="1"/>
  <c r="J646" i="3"/>
  <c r="Y646" i="3" s="1"/>
  <c r="J606" i="3"/>
  <c r="Y606" i="3" s="1"/>
  <c r="I497" i="3"/>
  <c r="I436" i="3"/>
  <c r="J436" i="3" s="1"/>
  <c r="Y436" i="3" s="1"/>
  <c r="I399" i="3"/>
  <c r="J399" i="3" s="1"/>
  <c r="Y399" i="3" s="1"/>
  <c r="I353" i="3"/>
  <c r="I345" i="3"/>
  <c r="I319" i="3"/>
  <c r="J319" i="3" s="1"/>
  <c r="Y319" i="3" s="1"/>
  <c r="I317" i="3"/>
  <c r="I314" i="3"/>
  <c r="J314" i="3" s="1"/>
  <c r="Y314" i="3" s="1"/>
  <c r="I310" i="3"/>
  <c r="J310" i="3" s="1"/>
  <c r="Y310" i="3" s="1"/>
  <c r="I282" i="3"/>
  <c r="J282" i="3" s="1"/>
  <c r="Y282" i="3" s="1"/>
  <c r="I5" i="3"/>
  <c r="J5" i="3" s="1"/>
  <c r="Y5" i="3" s="1"/>
  <c r="J403" i="3"/>
  <c r="Y403" i="3" s="1"/>
  <c r="J387" i="3"/>
  <c r="Y387" i="3" s="1"/>
  <c r="J307" i="3"/>
  <c r="Y307" i="3" s="1"/>
  <c r="I89" i="3"/>
  <c r="J89" i="3" s="1"/>
  <c r="Y89" i="3" s="1"/>
  <c r="I76" i="3"/>
  <c r="J76" i="3" s="1"/>
  <c r="Y76" i="3" s="1"/>
  <c r="I24" i="3"/>
  <c r="J24" i="3" s="1"/>
  <c r="Y24" i="3" s="1"/>
  <c r="Z766" i="3"/>
  <c r="Z763" i="3"/>
  <c r="Z756" i="3"/>
  <c r="J762" i="3"/>
  <c r="Y762" i="3" s="1"/>
  <c r="I413" i="3"/>
  <c r="I9" i="3"/>
  <c r="J9" i="3" s="1"/>
  <c r="Y9" i="3" s="1"/>
  <c r="J377" i="3"/>
  <c r="Y377" i="3" s="1"/>
  <c r="I340" i="3"/>
  <c r="J340" i="3" s="1"/>
  <c r="Y340" i="3" s="1"/>
  <c r="I321" i="3"/>
  <c r="J321" i="3" s="1"/>
  <c r="Y321" i="3" s="1"/>
  <c r="I318" i="3"/>
  <c r="J318" i="3" s="1"/>
  <c r="Y318" i="3" s="1"/>
  <c r="I284" i="3"/>
  <c r="J284" i="3" s="1"/>
  <c r="Y284" i="3" s="1"/>
  <c r="I131" i="3"/>
  <c r="J131" i="3" s="1"/>
  <c r="Y131" i="3" s="1"/>
  <c r="I251" i="3"/>
  <c r="I122" i="3"/>
  <c r="J122" i="3" s="1"/>
  <c r="Y122" i="3" s="1"/>
  <c r="I236" i="3"/>
  <c r="J236" i="3" s="1"/>
  <c r="Y236" i="3" s="1"/>
  <c r="Z761" i="3"/>
  <c r="J686" i="3"/>
  <c r="Y686" i="3" s="1"/>
  <c r="J638" i="3"/>
  <c r="Y638" i="3" s="1"/>
  <c r="J542" i="3"/>
  <c r="Y542" i="3" s="1"/>
  <c r="I748" i="3"/>
  <c r="J748" i="3" s="1"/>
  <c r="Y748" i="3" s="1"/>
  <c r="I737" i="3"/>
  <c r="I727" i="3"/>
  <c r="J727" i="3" s="1"/>
  <c r="Y727" i="3" s="1"/>
  <c r="I688" i="3"/>
  <c r="I682" i="3"/>
  <c r="J682" i="3" s="1"/>
  <c r="Y682" i="3" s="1"/>
  <c r="I666" i="3"/>
  <c r="J666" i="3" s="1"/>
  <c r="Y666" i="3" s="1"/>
  <c r="I609" i="3"/>
  <c r="I588" i="3"/>
  <c r="J588" i="3" s="1"/>
  <c r="Y588" i="3" s="1"/>
  <c r="I491" i="3"/>
  <c r="J491" i="3" s="1"/>
  <c r="Y491" i="3" s="1"/>
  <c r="I474" i="3"/>
  <c r="J474" i="3" s="1"/>
  <c r="Y474" i="3" s="1"/>
  <c r="I193" i="3"/>
  <c r="J193" i="3" s="1"/>
  <c r="Y193" i="3" s="1"/>
  <c r="I181" i="3"/>
  <c r="I297" i="3"/>
  <c r="I290" i="3"/>
  <c r="J290" i="3" s="1"/>
  <c r="Y290" i="3" s="1"/>
  <c r="I286" i="3"/>
  <c r="J286" i="3" s="1"/>
  <c r="Y286" i="3" s="1"/>
  <c r="I278" i="3"/>
  <c r="J278" i="3" s="1"/>
  <c r="Y278" i="3" s="1"/>
  <c r="I275" i="3"/>
  <c r="I155" i="3"/>
  <c r="J155" i="3" s="1"/>
  <c r="Y155" i="3" s="1"/>
  <c r="I243" i="3"/>
  <c r="I199" i="3"/>
  <c r="J199" i="3" s="1"/>
  <c r="Y199" i="3" s="1"/>
  <c r="I184" i="3"/>
  <c r="I183" i="3"/>
  <c r="J183" i="3" s="1"/>
  <c r="Y183" i="3" s="1"/>
  <c r="I168" i="3"/>
  <c r="J168" i="3" s="1"/>
  <c r="Y168" i="3" s="1"/>
  <c r="I133" i="3"/>
  <c r="J133" i="3" s="1"/>
  <c r="Y133" i="3" s="1"/>
  <c r="J611" i="3"/>
  <c r="Y611" i="3" s="1"/>
  <c r="J251" i="3"/>
  <c r="Y251" i="3" s="1"/>
  <c r="I430" i="3"/>
  <c r="J430" i="3" s="1"/>
  <c r="Y430" i="3" s="1"/>
  <c r="I398" i="3"/>
  <c r="J398" i="3" s="1"/>
  <c r="Y398" i="3" s="1"/>
  <c r="I390" i="3"/>
  <c r="J390" i="3" s="1"/>
  <c r="Y390" i="3" s="1"/>
  <c r="I375" i="3"/>
  <c r="J375" i="3" s="1"/>
  <c r="Y375" i="3" s="1"/>
  <c r="I329" i="3"/>
  <c r="J329" i="3" s="1"/>
  <c r="Y329" i="3" s="1"/>
  <c r="I313" i="3"/>
  <c r="J313" i="3" s="1"/>
  <c r="Y313" i="3" s="1"/>
  <c r="I296" i="3"/>
  <c r="J296" i="3" s="1"/>
  <c r="Y296" i="3" s="1"/>
  <c r="I281" i="3"/>
  <c r="J281" i="3" s="1"/>
  <c r="Y281" i="3" s="1"/>
  <c r="I277" i="3"/>
  <c r="I270" i="3"/>
  <c r="J270" i="3" s="1"/>
  <c r="Y270" i="3" s="1"/>
  <c r="I162" i="3"/>
  <c r="J162" i="3" s="1"/>
  <c r="Y162" i="3" s="1"/>
  <c r="J593" i="3"/>
  <c r="Y593" i="3" s="1"/>
  <c r="I750" i="3"/>
  <c r="J750" i="3" s="1"/>
  <c r="Y750" i="3" s="1"/>
  <c r="I575" i="3"/>
  <c r="J575" i="3" s="1"/>
  <c r="Y575" i="3" s="1"/>
  <c r="I505" i="3"/>
  <c r="J505" i="3" s="1"/>
  <c r="Y505" i="3" s="1"/>
  <c r="I502" i="3"/>
  <c r="J502" i="3" s="1"/>
  <c r="Y502" i="3" s="1"/>
  <c r="I471" i="3"/>
  <c r="J471" i="3" s="1"/>
  <c r="Y471" i="3" s="1"/>
  <c r="I443" i="3"/>
  <c r="J443" i="3" s="1"/>
  <c r="Y443" i="3" s="1"/>
  <c r="I363" i="3"/>
  <c r="J363" i="3" s="1"/>
  <c r="Y363" i="3" s="1"/>
  <c r="I337" i="3"/>
  <c r="J337" i="3" s="1"/>
  <c r="Y337" i="3" s="1"/>
  <c r="I136" i="3"/>
  <c r="J136" i="3" s="1"/>
  <c r="Y136" i="3" s="1"/>
  <c r="I17" i="3"/>
  <c r="J17" i="3" s="1"/>
  <c r="Y17" i="3" s="1"/>
  <c r="Z173" i="3"/>
  <c r="Z211" i="3"/>
  <c r="Z141" i="3"/>
  <c r="Z118" i="3"/>
  <c r="Z116" i="3"/>
  <c r="Z101" i="3"/>
  <c r="Z59" i="3"/>
  <c r="Z54" i="3"/>
  <c r="Z43" i="3"/>
  <c r="Z16" i="3"/>
  <c r="Z5" i="3"/>
  <c r="J759" i="3"/>
  <c r="Y759" i="3" s="1"/>
  <c r="J687" i="3"/>
  <c r="Y687" i="3" s="1"/>
  <c r="J527" i="3"/>
  <c r="Y527" i="3" s="1"/>
  <c r="J503" i="3"/>
  <c r="Y503" i="3" s="1"/>
  <c r="J431" i="3"/>
  <c r="Y431" i="3" s="1"/>
  <c r="Z476" i="3"/>
  <c r="Z359" i="3"/>
  <c r="Z310" i="3"/>
  <c r="J622" i="3"/>
  <c r="Y622" i="3" s="1"/>
  <c r="I643" i="3"/>
  <c r="I634" i="3"/>
  <c r="I630" i="3"/>
  <c r="J630" i="3" s="1"/>
  <c r="Y630" i="3" s="1"/>
  <c r="I607" i="3"/>
  <c r="J607" i="3" s="1"/>
  <c r="Y607" i="3" s="1"/>
  <c r="I592" i="3"/>
  <c r="I560" i="3"/>
  <c r="I556" i="3"/>
  <c r="J556" i="3" s="1"/>
  <c r="Y556" i="3" s="1"/>
  <c r="I544" i="3"/>
  <c r="I509" i="3"/>
  <c r="I504" i="3"/>
  <c r="I467" i="3"/>
  <c r="I460" i="3"/>
  <c r="J460" i="3" s="1"/>
  <c r="Y460" i="3" s="1"/>
  <c r="I456" i="3"/>
  <c r="I437" i="3"/>
  <c r="I409" i="3"/>
  <c r="I406" i="3"/>
  <c r="J406" i="3" s="1"/>
  <c r="Y406" i="3" s="1"/>
  <c r="I400" i="3"/>
  <c r="I392" i="3"/>
  <c r="I383" i="3"/>
  <c r="J383" i="3" s="1"/>
  <c r="Y383" i="3" s="1"/>
  <c r="I368" i="3"/>
  <c r="I365" i="3"/>
  <c r="I360" i="3"/>
  <c r="I342" i="3"/>
  <c r="J342" i="3" s="1"/>
  <c r="Y342" i="3" s="1"/>
  <c r="I339" i="3"/>
  <c r="J339" i="3" s="1"/>
  <c r="Y339" i="3" s="1"/>
  <c r="I323" i="3"/>
  <c r="J323" i="3" s="1"/>
  <c r="Y323" i="3" s="1"/>
  <c r="I315" i="3"/>
  <c r="J315" i="3" s="1"/>
  <c r="Y315" i="3" s="1"/>
  <c r="I291" i="3"/>
  <c r="I276" i="3"/>
  <c r="J276" i="3" s="1"/>
  <c r="Y276" i="3" s="1"/>
  <c r="I144" i="3"/>
  <c r="J144" i="3" s="1"/>
  <c r="Y144" i="3" s="1"/>
  <c r="I157" i="3"/>
  <c r="I256" i="3"/>
  <c r="I247" i="3"/>
  <c r="J247" i="3" s="1"/>
  <c r="Y247" i="3" s="1"/>
  <c r="I152" i="3"/>
  <c r="I120" i="3"/>
  <c r="Z155" i="3"/>
  <c r="Z739" i="3"/>
  <c r="Z713" i="3"/>
  <c r="Z618" i="3"/>
  <c r="Z602" i="3"/>
  <c r="Z579" i="3"/>
  <c r="Z562" i="3"/>
  <c r="Z499" i="3"/>
  <c r="Z493" i="3"/>
  <c r="Z398" i="3"/>
  <c r="Z313" i="3"/>
  <c r="Z270" i="3"/>
  <c r="Z162" i="3"/>
  <c r="Z176" i="3"/>
  <c r="Z9" i="3"/>
  <c r="I190" i="3"/>
  <c r="J190" i="3" s="1"/>
  <c r="Y190" i="3" s="1"/>
  <c r="I202" i="3"/>
  <c r="J202" i="3" s="1"/>
  <c r="Y202" i="3" s="1"/>
  <c r="I134" i="3"/>
  <c r="J134" i="3" s="1"/>
  <c r="Y134" i="3" s="1"/>
  <c r="I268" i="3"/>
  <c r="J268" i="3" s="1"/>
  <c r="Y268" i="3" s="1"/>
  <c r="I260" i="3"/>
  <c r="J260" i="3" s="1"/>
  <c r="Y260" i="3" s="1"/>
  <c r="I192" i="3"/>
  <c r="J192" i="3" s="1"/>
  <c r="Y192" i="3" s="1"/>
  <c r="I148" i="3"/>
  <c r="J148" i="3" s="1"/>
  <c r="Y148" i="3" s="1"/>
  <c r="I143" i="3"/>
  <c r="J143" i="3" s="1"/>
  <c r="Y143" i="3" s="1"/>
  <c r="I224" i="3"/>
  <c r="I107" i="3"/>
  <c r="J107" i="3" s="1"/>
  <c r="Y107" i="3" s="1"/>
  <c r="I96" i="3"/>
  <c r="J96" i="3" s="1"/>
  <c r="Y96" i="3" s="1"/>
  <c r="I57" i="3"/>
  <c r="J57" i="3" s="1"/>
  <c r="Y57" i="3" s="1"/>
  <c r="J667" i="3"/>
  <c r="Y667" i="3" s="1"/>
  <c r="J579" i="3"/>
  <c r="Y579" i="3" s="1"/>
  <c r="J547" i="3"/>
  <c r="Y547" i="3" s="1"/>
  <c r="J539" i="3"/>
  <c r="Y539" i="3" s="1"/>
  <c r="J515" i="3"/>
  <c r="Y515" i="3" s="1"/>
  <c r="J507" i="3"/>
  <c r="Y507" i="3" s="1"/>
  <c r="J499" i="3"/>
  <c r="Y499" i="3" s="1"/>
  <c r="J483" i="3"/>
  <c r="Y483" i="3" s="1"/>
  <c r="J475" i="3"/>
  <c r="Y475" i="3" s="1"/>
  <c r="J291" i="3"/>
  <c r="Y291" i="3" s="1"/>
  <c r="J275" i="3"/>
  <c r="Y275" i="3" s="1"/>
  <c r="J243" i="3"/>
  <c r="Y243" i="3" s="1"/>
  <c r="J179" i="3"/>
  <c r="Y179" i="3" s="1"/>
  <c r="J634" i="3"/>
  <c r="Y634" i="3" s="1"/>
  <c r="J482" i="3"/>
  <c r="Y482" i="3" s="1"/>
  <c r="I174" i="3"/>
  <c r="J174" i="3" s="1"/>
  <c r="Y174" i="3" s="1"/>
  <c r="I176" i="3"/>
  <c r="J176" i="3" s="1"/>
  <c r="Y176" i="3" s="1"/>
  <c r="I167" i="3"/>
  <c r="J167" i="3" s="1"/>
  <c r="Y167" i="3" s="1"/>
  <c r="I160" i="3"/>
  <c r="J160" i="3" s="1"/>
  <c r="Y160" i="3" s="1"/>
  <c r="I196" i="3"/>
  <c r="J196" i="3" s="1"/>
  <c r="Y196" i="3" s="1"/>
  <c r="I164" i="3"/>
  <c r="J164" i="3" s="1"/>
  <c r="Y164" i="3" s="1"/>
  <c r="I127" i="3"/>
  <c r="J127" i="3" s="1"/>
  <c r="Y127" i="3" s="1"/>
  <c r="I239" i="3"/>
  <c r="J239" i="3" s="1"/>
  <c r="Y239" i="3" s="1"/>
  <c r="I112" i="3"/>
  <c r="J112" i="3" s="1"/>
  <c r="Y112" i="3" s="1"/>
  <c r="I106" i="3"/>
  <c r="J106" i="3" s="1"/>
  <c r="Y106" i="3" s="1"/>
  <c r="I98" i="3"/>
  <c r="J98" i="3" s="1"/>
  <c r="Y98" i="3" s="1"/>
  <c r="Z727" i="3"/>
  <c r="Z682" i="3"/>
  <c r="Z634" i="3"/>
  <c r="Z556" i="3"/>
  <c r="Z509" i="3"/>
  <c r="Z456" i="3"/>
  <c r="Z409" i="3"/>
  <c r="Z400" i="3"/>
  <c r="Z365" i="3"/>
  <c r="Z276" i="3"/>
  <c r="Z144" i="3"/>
  <c r="Z157" i="3"/>
  <c r="Z128" i="3"/>
  <c r="Z256" i="3"/>
  <c r="Z142" i="3"/>
  <c r="Z247" i="3"/>
  <c r="Z151" i="3"/>
  <c r="Z152" i="3"/>
  <c r="Z117" i="3"/>
  <c r="Z111" i="3"/>
  <c r="Z102" i="3"/>
  <c r="Z73" i="3"/>
  <c r="Z70" i="3"/>
  <c r="Z60" i="3"/>
  <c r="Z55" i="3"/>
  <c r="Z44" i="3"/>
  <c r="Z31" i="3"/>
  <c r="Z28" i="3"/>
  <c r="J633" i="3"/>
  <c r="Y633" i="3" s="1"/>
  <c r="J609" i="3"/>
  <c r="Y609" i="3" s="1"/>
  <c r="J601" i="3"/>
  <c r="Y601" i="3" s="1"/>
  <c r="J577" i="3"/>
  <c r="Y577" i="3" s="1"/>
  <c r="J529" i="3"/>
  <c r="Y529" i="3" s="1"/>
  <c r="J513" i="3"/>
  <c r="Y513" i="3" s="1"/>
  <c r="J497" i="3"/>
  <c r="Y497" i="3" s="1"/>
  <c r="J489" i="3"/>
  <c r="Y489" i="3" s="1"/>
  <c r="J473" i="3"/>
  <c r="Y473" i="3" s="1"/>
  <c r="J465" i="3"/>
  <c r="Y465" i="3" s="1"/>
  <c r="J409" i="3"/>
  <c r="Y409" i="3" s="1"/>
  <c r="J353" i="3"/>
  <c r="Y353" i="3" s="1"/>
  <c r="J345" i="3"/>
  <c r="Y345" i="3" s="1"/>
  <c r="J297" i="3"/>
  <c r="Y297" i="3" s="1"/>
  <c r="I718" i="3"/>
  <c r="J718" i="3" s="1"/>
  <c r="Y718" i="3" s="1"/>
  <c r="I716" i="3"/>
  <c r="J716" i="3" s="1"/>
  <c r="Y716" i="3" s="1"/>
  <c r="I23" i="3"/>
  <c r="J23" i="3" s="1"/>
  <c r="Y23" i="3" s="1"/>
  <c r="Z666" i="3"/>
  <c r="Z643" i="3"/>
  <c r="Z630" i="3"/>
  <c r="Z592" i="3"/>
  <c r="Z560" i="3"/>
  <c r="Z544" i="3"/>
  <c r="Z504" i="3"/>
  <c r="Z467" i="3"/>
  <c r="Z437" i="3"/>
  <c r="Z406" i="3"/>
  <c r="Z392" i="3"/>
  <c r="Z383" i="3"/>
  <c r="Z368" i="3"/>
  <c r="Z360" i="3"/>
  <c r="Z323" i="3"/>
  <c r="Z146" i="3"/>
  <c r="J304" i="3"/>
  <c r="Y304" i="3" s="1"/>
  <c r="J256" i="3"/>
  <c r="Y256" i="3" s="1"/>
  <c r="J224" i="3"/>
  <c r="Y224" i="3" s="1"/>
  <c r="J184" i="3"/>
  <c r="Y184" i="3" s="1"/>
  <c r="J152" i="3"/>
  <c r="Y152" i="3" s="1"/>
  <c r="J120" i="3"/>
  <c r="Y120" i="3" s="1"/>
  <c r="I496" i="3"/>
  <c r="I4" i="3"/>
  <c r="J4" i="3" s="1"/>
  <c r="Y4" i="3" s="1"/>
  <c r="P3" i="3"/>
  <c r="Z755" i="3"/>
  <c r="Z725" i="3"/>
  <c r="Z719" i="3"/>
  <c r="Z711" i="3"/>
  <c r="Z707" i="3"/>
  <c r="Z703" i="3"/>
  <c r="Z700" i="3"/>
  <c r="Z697" i="3"/>
  <c r="Z694" i="3"/>
  <c r="Z674" i="3"/>
  <c r="Z665" i="3"/>
  <c r="Z642" i="3"/>
  <c r="Z635" i="3"/>
  <c r="Z632" i="3"/>
  <c r="Z628" i="3"/>
  <c r="Z621" i="3"/>
  <c r="Z615" i="3"/>
  <c r="Z764" i="3"/>
  <c r="Z757" i="3"/>
  <c r="Z747" i="3"/>
  <c r="Z744" i="3"/>
  <c r="Z732" i="3"/>
  <c r="Z724" i="3"/>
  <c r="Z691" i="3"/>
  <c r="Z686" i="3"/>
  <c r="Z667" i="3"/>
  <c r="Z644" i="3"/>
  <c r="Z638" i="3"/>
  <c r="Z631" i="3"/>
  <c r="Z612" i="3"/>
  <c r="Z558" i="3"/>
  <c r="Z549" i="3"/>
  <c r="Z540" i="3"/>
  <c r="Z538" i="3"/>
  <c r="Z530" i="3"/>
  <c r="Z543" i="3"/>
  <c r="Z760" i="3"/>
  <c r="Z742" i="3"/>
  <c r="Z738" i="3"/>
  <c r="Z735" i="3"/>
  <c r="Z728" i="3"/>
  <c r="Z721" i="3"/>
  <c r="Z715" i="3"/>
  <c r="Z712" i="3"/>
  <c r="Z743" i="3"/>
  <c r="Z723" i="3"/>
  <c r="Z717" i="3"/>
  <c r="Z680" i="3"/>
  <c r="Z663" i="3"/>
  <c r="Z660" i="3"/>
  <c r="Z647" i="3"/>
  <c r="Z627" i="3"/>
  <c r="Z624" i="3"/>
  <c r="Z614" i="3"/>
  <c r="Z601" i="3"/>
  <c r="Z578" i="3"/>
  <c r="Z574" i="3"/>
  <c r="Z567" i="3"/>
  <c r="Z551" i="3"/>
  <c r="Z548" i="3"/>
  <c r="Z534" i="3"/>
  <c r="Z532" i="3"/>
  <c r="Z521" i="3"/>
  <c r="Z740" i="3"/>
  <c r="Z653" i="3"/>
  <c r="Z541" i="3"/>
  <c r="Z531" i="3"/>
  <c r="Z494" i="3"/>
  <c r="Z488" i="3"/>
  <c r="Z460" i="3"/>
  <c r="Z692" i="3"/>
  <c r="Z607" i="3"/>
  <c r="Z768" i="3"/>
  <c r="Z758" i="3"/>
  <c r="Z753" i="3"/>
  <c r="Z745" i="3"/>
  <c r="Z734" i="3"/>
  <c r="Z709" i="3"/>
  <c r="Z695" i="3"/>
  <c r="Z679" i="3"/>
  <c r="Z675" i="3"/>
  <c r="Z670" i="3"/>
  <c r="Z659" i="3"/>
  <c r="I766" i="3"/>
  <c r="I763" i="3"/>
  <c r="J763" i="3" s="1"/>
  <c r="Y763" i="3" s="1"/>
  <c r="I756" i="3"/>
  <c r="I743" i="3"/>
  <c r="J743" i="3" s="1"/>
  <c r="Y743" i="3" s="1"/>
  <c r="I723" i="3"/>
  <c r="I717" i="3"/>
  <c r="I680" i="3"/>
  <c r="J680" i="3" s="1"/>
  <c r="Y680" i="3" s="1"/>
  <c r="I663" i="3"/>
  <c r="J663" i="3" s="1"/>
  <c r="Y663" i="3" s="1"/>
  <c r="I660" i="3"/>
  <c r="I647" i="3"/>
  <c r="J647" i="3" s="1"/>
  <c r="Y647" i="3" s="1"/>
  <c r="I624" i="3"/>
  <c r="I614" i="3"/>
  <c r="J614" i="3" s="1"/>
  <c r="Y614" i="3" s="1"/>
  <c r="I574" i="3"/>
  <c r="I567" i="3"/>
  <c r="J567" i="3" s="1"/>
  <c r="Y567" i="3" s="1"/>
  <c r="I551" i="3"/>
  <c r="J551" i="3" s="1"/>
  <c r="Y551" i="3" s="1"/>
  <c r="I548" i="3"/>
  <c r="I534" i="3"/>
  <c r="J534" i="3" s="1"/>
  <c r="Y534" i="3" s="1"/>
  <c r="I521" i="3"/>
  <c r="I478" i="3"/>
  <c r="I470" i="3"/>
  <c r="J470" i="3" s="1"/>
  <c r="Y470" i="3" s="1"/>
  <c r="I453" i="3"/>
  <c r="I449" i="3"/>
  <c r="J449" i="3" s="1"/>
  <c r="Y449" i="3" s="1"/>
  <c r="I442" i="3"/>
  <c r="J442" i="3" s="1"/>
  <c r="Y442" i="3" s="1"/>
  <c r="Z597" i="3"/>
  <c r="Z591" i="3"/>
  <c r="Z587" i="3"/>
  <c r="Z585" i="3"/>
  <c r="Z569" i="3"/>
  <c r="Z559" i="3"/>
  <c r="Z550" i="3"/>
  <c r="Z536" i="3"/>
  <c r="Z472" i="3"/>
  <c r="Z466" i="3"/>
  <c r="Z462" i="3"/>
  <c r="Z458" i="3"/>
  <c r="Z455" i="3"/>
  <c r="Z452" i="3"/>
  <c r="Z435" i="3"/>
  <c r="Z425" i="3"/>
  <c r="Z422" i="3"/>
  <c r="Z408" i="3"/>
  <c r="Z402" i="3"/>
  <c r="Z395" i="3"/>
  <c r="Z352" i="3"/>
  <c r="Z344" i="3"/>
  <c r="Z341" i="3"/>
  <c r="Z335" i="3"/>
  <c r="Z301" i="3"/>
  <c r="Z299" i="3"/>
  <c r="Z154" i="3"/>
  <c r="Z149" i="3"/>
  <c r="Z172" i="3"/>
  <c r="Z195" i="3"/>
  <c r="Z110" i="3"/>
  <c r="Z103" i="3"/>
  <c r="Z89" i="3"/>
  <c r="Z76" i="3"/>
  <c r="Z69" i="3"/>
  <c r="Z64" i="3"/>
  <c r="Z51" i="3"/>
  <c r="Z35" i="3"/>
  <c r="Z30" i="3"/>
  <c r="Z24" i="3"/>
  <c r="Z12" i="3"/>
  <c r="J766" i="3"/>
  <c r="Y766" i="3" s="1"/>
  <c r="J574" i="3"/>
  <c r="Y574" i="3" s="1"/>
  <c r="J478" i="3"/>
  <c r="Y478" i="3" s="1"/>
  <c r="I740" i="3"/>
  <c r="J740" i="3" s="1"/>
  <c r="Y740" i="3" s="1"/>
  <c r="I692" i="3"/>
  <c r="I653" i="3"/>
  <c r="I541" i="3"/>
  <c r="I531" i="3"/>
  <c r="I494" i="3"/>
  <c r="J494" i="3" s="1"/>
  <c r="Y494" i="3" s="1"/>
  <c r="I488" i="3"/>
  <c r="Z490" i="3"/>
  <c r="Z468" i="3"/>
  <c r="Z446" i="3"/>
  <c r="Z444" i="3"/>
  <c r="Z430" i="3"/>
  <c r="Z413" i="3"/>
  <c r="Z405" i="3"/>
  <c r="Z394" i="3"/>
  <c r="Z390" i="3"/>
  <c r="Z386" i="3"/>
  <c r="Z380" i="3"/>
  <c r="Z375" i="3"/>
  <c r="Z355" i="3"/>
  <c r="Z332" i="3"/>
  <c r="Z329" i="3"/>
  <c r="Z296" i="3"/>
  <c r="Z281" i="3"/>
  <c r="Z277" i="3"/>
  <c r="Z174" i="3"/>
  <c r="Z167" i="3"/>
  <c r="Z160" i="3"/>
  <c r="Z196" i="3"/>
  <c r="Z210" i="3"/>
  <c r="Z222" i="3"/>
  <c r="Z164" i="3"/>
  <c r="Z127" i="3"/>
  <c r="Z239" i="3"/>
  <c r="Z112" i="3"/>
  <c r="Z106" i="3"/>
  <c r="Z98" i="3"/>
  <c r="Z94" i="3"/>
  <c r="Z91" i="3"/>
  <c r="Z85" i="3"/>
  <c r="Z71" i="3"/>
  <c r="Z67" i="3"/>
  <c r="Z61" i="3"/>
  <c r="Z56" i="3"/>
  <c r="Z45" i="3"/>
  <c r="Z42" i="3"/>
  <c r="Z29" i="3"/>
  <c r="I768" i="3"/>
  <c r="I758" i="3"/>
  <c r="J758" i="3" s="1"/>
  <c r="Y758" i="3" s="1"/>
  <c r="I753" i="3"/>
  <c r="I745" i="3"/>
  <c r="I734" i="3"/>
  <c r="J734" i="3" s="1"/>
  <c r="Y734" i="3" s="1"/>
  <c r="I709" i="3"/>
  <c r="I695" i="3"/>
  <c r="J695" i="3" s="1"/>
  <c r="Y695" i="3" s="1"/>
  <c r="I679" i="3"/>
  <c r="J679" i="3" s="1"/>
  <c r="Y679" i="3" s="1"/>
  <c r="I675" i="3"/>
  <c r="J675" i="3" s="1"/>
  <c r="Y675" i="3" s="1"/>
  <c r="I670" i="3"/>
  <c r="J670" i="3" s="1"/>
  <c r="Y670" i="3" s="1"/>
  <c r="I659" i="3"/>
  <c r="I651" i="3"/>
  <c r="J651" i="3" s="1"/>
  <c r="Y651" i="3" s="1"/>
  <c r="I639" i="3"/>
  <c r="J639" i="3" s="1"/>
  <c r="Y639" i="3" s="1"/>
  <c r="I626" i="3"/>
  <c r="I603" i="3"/>
  <c r="J603" i="3" s="1"/>
  <c r="Y603" i="3" s="1"/>
  <c r="I598" i="3"/>
  <c r="J598" i="3" s="1"/>
  <c r="Y598" i="3" s="1"/>
  <c r="I595" i="3"/>
  <c r="J595" i="3" s="1"/>
  <c r="Y595" i="3" s="1"/>
  <c r="I566" i="3"/>
  <c r="J566" i="3" s="1"/>
  <c r="Y566" i="3" s="1"/>
  <c r="I555" i="3"/>
  <c r="J555" i="3" s="1"/>
  <c r="Y555" i="3" s="1"/>
  <c r="I553" i="3"/>
  <c r="J553" i="3" s="1"/>
  <c r="Y553" i="3" s="1"/>
  <c r="I523" i="3"/>
  <c r="J523" i="3" s="1"/>
  <c r="Y523" i="3" s="1"/>
  <c r="I518" i="3"/>
  <c r="J518" i="3" s="1"/>
  <c r="Y518" i="3" s="1"/>
  <c r="I514" i="3"/>
  <c r="I501" i="3"/>
  <c r="I479" i="3"/>
  <c r="J479" i="3" s="1"/>
  <c r="Y479" i="3" s="1"/>
  <c r="I477" i="3"/>
  <c r="I459" i="3"/>
  <c r="I441" i="3"/>
  <c r="J441" i="3" s="1"/>
  <c r="Y441" i="3" s="1"/>
  <c r="I426" i="3"/>
  <c r="J426" i="3" s="1"/>
  <c r="Y426" i="3" s="1"/>
  <c r="Z366" i="3"/>
  <c r="Z306" i="3"/>
  <c r="Z163" i="3"/>
  <c r="Z26" i="3"/>
  <c r="J756" i="3"/>
  <c r="Y756" i="3" s="1"/>
  <c r="J692" i="3"/>
  <c r="Y692" i="3" s="1"/>
  <c r="J660" i="3"/>
  <c r="Y660" i="3" s="1"/>
  <c r="J548" i="3"/>
  <c r="Y548" i="3" s="1"/>
  <c r="Z702" i="3"/>
  <c r="Z696" i="3"/>
  <c r="Z673" i="3"/>
  <c r="Z664" i="3"/>
  <c r="Z654" i="3"/>
  <c r="Z641" i="3"/>
  <c r="Z625" i="3"/>
  <c r="Z620" i="3"/>
  <c r="Z596" i="3"/>
  <c r="Z590" i="3"/>
  <c r="Z586" i="3"/>
  <c r="Z583" i="3"/>
  <c r="Z564" i="3"/>
  <c r="Z545" i="3"/>
  <c r="Z537" i="3"/>
  <c r="Z522" i="3"/>
  <c r="Z516" i="3"/>
  <c r="Z498" i="3"/>
  <c r="Z496" i="3"/>
  <c r="Z480" i="3"/>
  <c r="Z463" i="3"/>
  <c r="Z450" i="3"/>
  <c r="Z445" i="3"/>
  <c r="Z423" i="3"/>
  <c r="Z417" i="3"/>
  <c r="Z407" i="3"/>
  <c r="Z401" i="3"/>
  <c r="Z371" i="3"/>
  <c r="Z351" i="3"/>
  <c r="Z331" i="3"/>
  <c r="Z312" i="3"/>
  <c r="Z298" i="3"/>
  <c r="Z293" i="3"/>
  <c r="Z289" i="3"/>
  <c r="Z269" i="3"/>
  <c r="Z166" i="3"/>
  <c r="Z161" i="3"/>
  <c r="Z121" i="3"/>
  <c r="Z208" i="3"/>
  <c r="Z178" i="3"/>
  <c r="Z169" i="3"/>
  <c r="Z216" i="3"/>
  <c r="Z206" i="3"/>
  <c r="Z185" i="3"/>
  <c r="Z229" i="3"/>
  <c r="Z109" i="3"/>
  <c r="Z90" i="3"/>
  <c r="Z84" i="3"/>
  <c r="Z81" i="3"/>
  <c r="Z68" i="3"/>
  <c r="Z32" i="3"/>
  <c r="Z17" i="3"/>
  <c r="Z4" i="3"/>
  <c r="J739" i="3"/>
  <c r="Y739" i="3" s="1"/>
  <c r="J731" i="3"/>
  <c r="Y731" i="3" s="1"/>
  <c r="J723" i="3"/>
  <c r="Y723" i="3" s="1"/>
  <c r="J691" i="3"/>
  <c r="Y691" i="3" s="1"/>
  <c r="J659" i="3"/>
  <c r="Y659" i="3" s="1"/>
  <c r="J643" i="3"/>
  <c r="Y643" i="3" s="1"/>
  <c r="J627" i="3"/>
  <c r="Y627" i="3" s="1"/>
  <c r="J619" i="3"/>
  <c r="Y619" i="3" s="1"/>
  <c r="J531" i="3"/>
  <c r="Y531" i="3" s="1"/>
  <c r="I755" i="3"/>
  <c r="J755" i="3" s="1"/>
  <c r="Y755" i="3" s="1"/>
  <c r="I725" i="3"/>
  <c r="I719" i="3"/>
  <c r="J719" i="3" s="1"/>
  <c r="Y719" i="3" s="1"/>
  <c r="I711" i="3"/>
  <c r="J711" i="3" s="1"/>
  <c r="Y711" i="3" s="1"/>
  <c r="I707" i="3"/>
  <c r="J707" i="3" s="1"/>
  <c r="Y707" i="3" s="1"/>
  <c r="I703" i="3"/>
  <c r="J703" i="3" s="1"/>
  <c r="Y703" i="3" s="1"/>
  <c r="I700" i="3"/>
  <c r="J700" i="3" s="1"/>
  <c r="Y700" i="3" s="1"/>
  <c r="I697" i="3"/>
  <c r="I694" i="3"/>
  <c r="J694" i="3" s="1"/>
  <c r="Y694" i="3" s="1"/>
  <c r="I674" i="3"/>
  <c r="J674" i="3" s="1"/>
  <c r="Y674" i="3" s="1"/>
  <c r="I665" i="3"/>
  <c r="I642" i="3"/>
  <c r="J642" i="3" s="1"/>
  <c r="Y642" i="3" s="1"/>
  <c r="I635" i="3"/>
  <c r="J635" i="3" s="1"/>
  <c r="Y635" i="3" s="1"/>
  <c r="I632" i="3"/>
  <c r="J632" i="3" s="1"/>
  <c r="Y632" i="3" s="1"/>
  <c r="I628" i="3"/>
  <c r="J628" i="3" s="1"/>
  <c r="Y628" i="3" s="1"/>
  <c r="I621" i="3"/>
  <c r="I615" i="3"/>
  <c r="J615" i="3" s="1"/>
  <c r="Y615" i="3" s="1"/>
  <c r="I597" i="3"/>
  <c r="I591" i="3"/>
  <c r="J591" i="3" s="1"/>
  <c r="Y591" i="3" s="1"/>
  <c r="I587" i="3"/>
  <c r="J587" i="3" s="1"/>
  <c r="Y587" i="3" s="1"/>
  <c r="I585" i="3"/>
  <c r="I569" i="3"/>
  <c r="J569" i="3" s="1"/>
  <c r="Y569" i="3" s="1"/>
  <c r="I559" i="3"/>
  <c r="J559" i="3" s="1"/>
  <c r="Y559" i="3" s="1"/>
  <c r="I550" i="3"/>
  <c r="J550" i="3" s="1"/>
  <c r="Y550" i="3" s="1"/>
  <c r="I536" i="3"/>
  <c r="J536" i="3" s="1"/>
  <c r="Y536" i="3" s="1"/>
  <c r="Z492" i="3"/>
  <c r="Z489" i="3"/>
  <c r="Z478" i="3"/>
  <c r="Z470" i="3"/>
  <c r="Z453" i="3"/>
  <c r="Z449" i="3"/>
  <c r="Z442" i="3"/>
  <c r="Z429" i="3"/>
  <c r="Z404" i="3"/>
  <c r="Z343" i="3"/>
  <c r="Z340" i="3"/>
  <c r="Z328" i="3"/>
  <c r="Z321" i="3"/>
  <c r="Z318" i="3"/>
  <c r="Z311" i="3"/>
  <c r="Z305" i="3"/>
  <c r="Z300" i="3"/>
  <c r="Z280" i="3"/>
  <c r="Z231" i="3"/>
  <c r="Z215" i="3"/>
  <c r="Z138" i="3"/>
  <c r="Z220" i="3"/>
  <c r="Z197" i="3"/>
  <c r="Z251" i="3"/>
  <c r="Z209" i="3"/>
  <c r="Z262" i="3"/>
  <c r="Z122" i="3"/>
  <c r="Z264" i="3"/>
  <c r="Z126" i="3"/>
  <c r="Z236" i="3"/>
  <c r="Z207" i="3"/>
  <c r="Z93" i="3"/>
  <c r="Z77" i="3"/>
  <c r="Z66" i="3"/>
  <c r="Z63" i="3"/>
  <c r="Z50" i="3"/>
  <c r="Z37" i="3"/>
  <c r="Z34" i="3"/>
  <c r="Z14" i="3"/>
  <c r="J730" i="3"/>
  <c r="Y730" i="3" s="1"/>
  <c r="J722" i="3"/>
  <c r="Y722" i="3" s="1"/>
  <c r="J714" i="3"/>
  <c r="Y714" i="3" s="1"/>
  <c r="J626" i="3"/>
  <c r="Y626" i="3" s="1"/>
  <c r="J514" i="3"/>
  <c r="Y514" i="3" s="1"/>
  <c r="I747" i="3"/>
  <c r="J747" i="3" s="1"/>
  <c r="Y747" i="3" s="1"/>
  <c r="I732" i="3"/>
  <c r="J732" i="3" s="1"/>
  <c r="Y732" i="3" s="1"/>
  <c r="I724" i="3"/>
  <c r="J724" i="3" s="1"/>
  <c r="Y724" i="3" s="1"/>
  <c r="I540" i="3"/>
  <c r="J540" i="3" s="1"/>
  <c r="Y540" i="3" s="1"/>
  <c r="I538" i="3"/>
  <c r="J538" i="3" s="1"/>
  <c r="Y538" i="3" s="1"/>
  <c r="I490" i="3"/>
  <c r="J490" i="3" s="1"/>
  <c r="Y490" i="3" s="1"/>
  <c r="I444" i="3"/>
  <c r="J444" i="3" s="1"/>
  <c r="Y444" i="3" s="1"/>
  <c r="Z362" i="3"/>
  <c r="Z336" i="3"/>
  <c r="Z325" i="3"/>
  <c r="Z315" i="3"/>
  <c r="Z271" i="3"/>
  <c r="Z259" i="3"/>
  <c r="Z225" i="3"/>
  <c r="Z120" i="3"/>
  <c r="Z113" i="3"/>
  <c r="Z87" i="3"/>
  <c r="Z82" i="3"/>
  <c r="J585" i="3"/>
  <c r="Y585" i="3" s="1"/>
  <c r="J521" i="3"/>
  <c r="Y521" i="3" s="1"/>
  <c r="I769" i="3"/>
  <c r="I767" i="3"/>
  <c r="J767" i="3" s="1"/>
  <c r="Y767" i="3" s="1"/>
  <c r="I699" i="3"/>
  <c r="J699" i="3" s="1"/>
  <c r="Y699" i="3" s="1"/>
  <c r="I683" i="3"/>
  <c r="J683" i="3" s="1"/>
  <c r="Y683" i="3" s="1"/>
  <c r="I678" i="3"/>
  <c r="J678" i="3" s="1"/>
  <c r="Y678" i="3" s="1"/>
  <c r="I676" i="3"/>
  <c r="J676" i="3" s="1"/>
  <c r="Y676" i="3" s="1"/>
  <c r="I671" i="3"/>
  <c r="J671" i="3" s="1"/>
  <c r="Y671" i="3" s="1"/>
  <c r="I662" i="3"/>
  <c r="J662" i="3" s="1"/>
  <c r="Y662" i="3" s="1"/>
  <c r="I658" i="3"/>
  <c r="J658" i="3" s="1"/>
  <c r="Y658" i="3" s="1"/>
  <c r="I655" i="3"/>
  <c r="J655" i="3" s="1"/>
  <c r="Y655" i="3" s="1"/>
  <c r="I652" i="3"/>
  <c r="J652" i="3" s="1"/>
  <c r="Y652" i="3" s="1"/>
  <c r="I649" i="3"/>
  <c r="I617" i="3"/>
  <c r="J617" i="3" s="1"/>
  <c r="Y617" i="3" s="1"/>
  <c r="I604" i="3"/>
  <c r="J604" i="3" s="1"/>
  <c r="Y604" i="3" s="1"/>
  <c r="I599" i="3"/>
  <c r="J599" i="3" s="1"/>
  <c r="Y599" i="3" s="1"/>
  <c r="I594" i="3"/>
  <c r="J594" i="3" s="1"/>
  <c r="Y594" i="3" s="1"/>
  <c r="I571" i="3"/>
  <c r="J571" i="3" s="1"/>
  <c r="Y571" i="3" s="1"/>
  <c r="I554" i="3"/>
  <c r="J554" i="3" s="1"/>
  <c r="Y554" i="3" s="1"/>
  <c r="I552" i="3"/>
  <c r="I543" i="3"/>
  <c r="J543" i="3" s="1"/>
  <c r="Y543" i="3" s="1"/>
  <c r="I535" i="3"/>
  <c r="J535" i="3" s="1"/>
  <c r="Y535" i="3" s="1"/>
  <c r="I526" i="3"/>
  <c r="J526" i="3" s="1"/>
  <c r="Y526" i="3" s="1"/>
  <c r="I519" i="3"/>
  <c r="J519" i="3" s="1"/>
  <c r="Y519" i="3" s="1"/>
  <c r="I481" i="3"/>
  <c r="J481" i="3" s="1"/>
  <c r="Y481" i="3" s="1"/>
  <c r="Z651" i="3"/>
  <c r="Z639" i="3"/>
  <c r="Z626" i="3"/>
  <c r="Z603" i="3"/>
  <c r="Z598" i="3"/>
  <c r="Z595" i="3"/>
  <c r="Z566" i="3"/>
  <c r="Z555" i="3"/>
  <c r="Z553" i="3"/>
  <c r="Z523" i="3"/>
  <c r="Z518" i="3"/>
  <c r="Z514" i="3"/>
  <c r="Z501" i="3"/>
  <c r="Z479" i="3"/>
  <c r="Z477" i="3"/>
  <c r="Z459" i="3"/>
  <c r="Z441" i="3"/>
  <c r="Z426" i="3"/>
  <c r="Z419" i="3"/>
  <c r="Z411" i="3"/>
  <c r="Z382" i="3"/>
  <c r="Z373" i="3"/>
  <c r="Z370" i="3"/>
  <c r="Z356" i="3"/>
  <c r="Z350" i="3"/>
  <c r="Z333" i="3"/>
  <c r="Z327" i="3"/>
  <c r="Z322" i="3"/>
  <c r="Z307" i="3"/>
  <c r="Z302" i="3"/>
  <c r="Z295" i="3"/>
  <c r="Z250" i="3"/>
  <c r="Z227" i="3"/>
  <c r="Z190" i="3"/>
  <c r="Z202" i="3"/>
  <c r="Z134" i="3"/>
  <c r="Z193" i="3"/>
  <c r="Z268" i="3"/>
  <c r="Z181" i="3"/>
  <c r="Z260" i="3"/>
  <c r="Z192" i="3"/>
  <c r="Z180" i="3"/>
  <c r="Z148" i="3"/>
  <c r="Z143" i="3"/>
  <c r="Z224" i="3"/>
  <c r="Z135" i="3"/>
  <c r="Z107" i="3"/>
  <c r="Z104" i="3"/>
  <c r="Z96" i="3"/>
  <c r="Z72" i="3"/>
  <c r="Z65" i="3"/>
  <c r="Z57" i="3"/>
  <c r="Z52" i="3"/>
  <c r="Z49" i="3"/>
  <c r="Z40" i="3"/>
  <c r="Z36" i="3"/>
  <c r="Z19" i="3"/>
  <c r="Z13" i="3"/>
  <c r="Z10" i="3"/>
  <c r="Z3" i="3"/>
  <c r="I760" i="3"/>
  <c r="J760" i="3" s="1"/>
  <c r="Y760" i="3" s="1"/>
  <c r="I742" i="3"/>
  <c r="J742" i="3" s="1"/>
  <c r="Y742" i="3" s="1"/>
  <c r="I738" i="3"/>
  <c r="J738" i="3" s="1"/>
  <c r="Y738" i="3" s="1"/>
  <c r="I735" i="3"/>
  <c r="J735" i="3" s="1"/>
  <c r="Y735" i="3" s="1"/>
  <c r="I728" i="3"/>
  <c r="J728" i="3" s="1"/>
  <c r="Y728" i="3" s="1"/>
  <c r="I721" i="3"/>
  <c r="I715" i="3"/>
  <c r="J715" i="3" s="1"/>
  <c r="Y715" i="3" s="1"/>
  <c r="I712" i="3"/>
  <c r="J712" i="3" s="1"/>
  <c r="Y712" i="3" s="1"/>
  <c r="I702" i="3"/>
  <c r="J702" i="3" s="1"/>
  <c r="Y702" i="3" s="1"/>
  <c r="I696" i="3"/>
  <c r="I673" i="3"/>
  <c r="J673" i="3" s="1"/>
  <c r="Y673" i="3" s="1"/>
  <c r="I664" i="3"/>
  <c r="J664" i="3" s="1"/>
  <c r="Y664" i="3" s="1"/>
  <c r="I654" i="3"/>
  <c r="J654" i="3" s="1"/>
  <c r="Y654" i="3" s="1"/>
  <c r="I641" i="3"/>
  <c r="J641" i="3" s="1"/>
  <c r="Y641" i="3" s="1"/>
  <c r="I625" i="3"/>
  <c r="J625" i="3" s="1"/>
  <c r="Y625" i="3" s="1"/>
  <c r="I620" i="3"/>
  <c r="J620" i="3" s="1"/>
  <c r="Y620" i="3" s="1"/>
  <c r="I596" i="3"/>
  <c r="J596" i="3" s="1"/>
  <c r="Y596" i="3" s="1"/>
  <c r="I590" i="3"/>
  <c r="J590" i="3" s="1"/>
  <c r="Y590" i="3" s="1"/>
  <c r="I586" i="3"/>
  <c r="J586" i="3" s="1"/>
  <c r="Y586" i="3" s="1"/>
  <c r="I583" i="3"/>
  <c r="J583" i="3" s="1"/>
  <c r="Y583" i="3" s="1"/>
  <c r="I564" i="3"/>
  <c r="J564" i="3" s="1"/>
  <c r="Y564" i="3" s="1"/>
  <c r="I545" i="3"/>
  <c r="J545" i="3" s="1"/>
  <c r="Y545" i="3" s="1"/>
  <c r="I537" i="3"/>
  <c r="J537" i="3" s="1"/>
  <c r="Y537" i="3" s="1"/>
  <c r="I522" i="3"/>
  <c r="J522" i="3" s="1"/>
  <c r="Y522" i="3" s="1"/>
  <c r="I516" i="3"/>
  <c r="J516" i="3" s="1"/>
  <c r="Y516" i="3" s="1"/>
  <c r="I487" i="3"/>
  <c r="J487" i="3" s="1"/>
  <c r="Y487" i="3" s="1"/>
  <c r="I454" i="3"/>
  <c r="J454" i="3" s="1"/>
  <c r="Y454" i="3" s="1"/>
  <c r="I434" i="3"/>
  <c r="J434" i="3" s="1"/>
  <c r="Y434" i="3" s="1"/>
  <c r="I428" i="3"/>
  <c r="J428" i="3" s="1"/>
  <c r="Y428" i="3" s="1"/>
  <c r="I424" i="3"/>
  <c r="J424" i="3" s="1"/>
  <c r="Y424" i="3" s="1"/>
  <c r="I421" i="3"/>
  <c r="I410" i="3"/>
  <c r="J410" i="3" s="1"/>
  <c r="Y410" i="3" s="1"/>
  <c r="I369" i="3"/>
  <c r="J369" i="3" s="1"/>
  <c r="Y369" i="3" s="1"/>
  <c r="I366" i="3"/>
  <c r="J366" i="3" s="1"/>
  <c r="Y366" i="3" s="1"/>
  <c r="I361" i="3"/>
  <c r="J361" i="3" s="1"/>
  <c r="Y361" i="3" s="1"/>
  <c r="I346" i="3"/>
  <c r="J346" i="3" s="1"/>
  <c r="Y346" i="3" s="1"/>
  <c r="I326" i="3"/>
  <c r="J326" i="3" s="1"/>
  <c r="Y326" i="3" s="1"/>
  <c r="I324" i="3"/>
  <c r="J324" i="3" s="1"/>
  <c r="Y324" i="3" s="1"/>
  <c r="I306" i="3"/>
  <c r="J306" i="3" s="1"/>
  <c r="Y306" i="3" s="1"/>
  <c r="I303" i="3"/>
  <c r="J303" i="3" s="1"/>
  <c r="Y303" i="3" s="1"/>
  <c r="I274" i="3"/>
  <c r="J274" i="3" s="1"/>
  <c r="Y274" i="3" s="1"/>
  <c r="I244" i="3"/>
  <c r="J244" i="3" s="1"/>
  <c r="Y244" i="3" s="1"/>
  <c r="I253" i="3"/>
  <c r="J253" i="3" s="1"/>
  <c r="Y253" i="3" s="1"/>
  <c r="I132" i="3"/>
  <c r="J132" i="3" s="1"/>
  <c r="Y132" i="3" s="1"/>
  <c r="I226" i="3"/>
  <c r="J226" i="3" s="1"/>
  <c r="Y226" i="3" s="1"/>
  <c r="I125" i="3"/>
  <c r="J125" i="3" s="1"/>
  <c r="Y125" i="3" s="1"/>
  <c r="I137" i="3"/>
  <c r="J137" i="3" s="1"/>
  <c r="Y137" i="3" s="1"/>
  <c r="I171" i="3"/>
  <c r="I263" i="3"/>
  <c r="J263" i="3" s="1"/>
  <c r="Y263" i="3" s="1"/>
  <c r="I194" i="3"/>
  <c r="J194" i="3" s="1"/>
  <c r="Y194" i="3" s="1"/>
  <c r="I145" i="3"/>
  <c r="J145" i="3" s="1"/>
  <c r="Y145" i="3" s="1"/>
  <c r="I124" i="3"/>
  <c r="J124" i="3" s="1"/>
  <c r="Y124" i="3" s="1"/>
  <c r="I246" i="3"/>
  <c r="J246" i="3" s="1"/>
  <c r="Y246" i="3" s="1"/>
  <c r="I188" i="3"/>
  <c r="J188" i="3" s="1"/>
  <c r="Y188" i="3" s="1"/>
  <c r="I266" i="3"/>
  <c r="J266" i="3" s="1"/>
  <c r="Y266" i="3" s="1"/>
  <c r="I163" i="3"/>
  <c r="I105" i="3"/>
  <c r="J105" i="3" s="1"/>
  <c r="Y105" i="3" s="1"/>
  <c r="I100" i="3"/>
  <c r="J100" i="3" s="1"/>
  <c r="Y100" i="3" s="1"/>
  <c r="I78" i="3"/>
  <c r="J78" i="3" s="1"/>
  <c r="Y78" i="3" s="1"/>
  <c r="I53" i="3"/>
  <c r="J53" i="3" s="1"/>
  <c r="Y53" i="3" s="1"/>
  <c r="I48" i="3"/>
  <c r="J48" i="3" s="1"/>
  <c r="Y48" i="3" s="1"/>
  <c r="I26" i="3"/>
  <c r="J26" i="3" s="1"/>
  <c r="Y26" i="3" s="1"/>
  <c r="I20" i="3"/>
  <c r="J20" i="3" s="1"/>
  <c r="Y20" i="3" s="1"/>
  <c r="I11" i="3"/>
  <c r="J11" i="3" s="1"/>
  <c r="Y11" i="3" s="1"/>
  <c r="J768" i="3"/>
  <c r="Y768" i="3" s="1"/>
  <c r="J752" i="3"/>
  <c r="Y752" i="3" s="1"/>
  <c r="J744" i="3"/>
  <c r="Y744" i="3" s="1"/>
  <c r="J736" i="3"/>
  <c r="Y736" i="3" s="1"/>
  <c r="J720" i="3"/>
  <c r="Y720" i="3" s="1"/>
  <c r="J704" i="3"/>
  <c r="Y704" i="3" s="1"/>
  <c r="J696" i="3"/>
  <c r="Y696" i="3" s="1"/>
  <c r="J688" i="3"/>
  <c r="Y688" i="3" s="1"/>
  <c r="J672" i="3"/>
  <c r="Y672" i="3" s="1"/>
  <c r="J656" i="3"/>
  <c r="Y656" i="3" s="1"/>
  <c r="J648" i="3"/>
  <c r="Y648" i="3" s="1"/>
  <c r="J640" i="3"/>
  <c r="Y640" i="3" s="1"/>
  <c r="J624" i="3"/>
  <c r="Y624" i="3" s="1"/>
  <c r="J616" i="3"/>
  <c r="Y616" i="3" s="1"/>
  <c r="J608" i="3"/>
  <c r="Y608" i="3" s="1"/>
  <c r="J600" i="3"/>
  <c r="Y600" i="3" s="1"/>
  <c r="J592" i="3"/>
  <c r="Y592" i="3" s="1"/>
  <c r="J584" i="3"/>
  <c r="Y584" i="3" s="1"/>
  <c r="J576" i="3"/>
  <c r="Y576" i="3" s="1"/>
  <c r="J568" i="3"/>
  <c r="Y568" i="3" s="1"/>
  <c r="J560" i="3"/>
  <c r="Y560" i="3" s="1"/>
  <c r="J552" i="3"/>
  <c r="Y552" i="3" s="1"/>
  <c r="J544" i="3"/>
  <c r="Y544" i="3" s="1"/>
  <c r="J528" i="3"/>
  <c r="Y528" i="3" s="1"/>
  <c r="J520" i="3"/>
  <c r="Y520" i="3" s="1"/>
  <c r="J512" i="3"/>
  <c r="Y512" i="3" s="1"/>
  <c r="J504" i="3"/>
  <c r="Y504" i="3" s="1"/>
  <c r="J496" i="3"/>
  <c r="Y496" i="3" s="1"/>
  <c r="J488" i="3"/>
  <c r="Y488" i="3" s="1"/>
  <c r="J464" i="3"/>
  <c r="Y464" i="3" s="1"/>
  <c r="J456" i="3"/>
  <c r="Y456" i="3" s="1"/>
  <c r="J448" i="3"/>
  <c r="Y448" i="3" s="1"/>
  <c r="J432" i="3"/>
  <c r="Y432" i="3" s="1"/>
  <c r="J416" i="3"/>
  <c r="Y416" i="3" s="1"/>
  <c r="J400" i="3"/>
  <c r="Y400" i="3" s="1"/>
  <c r="J392" i="3"/>
  <c r="Y392" i="3" s="1"/>
  <c r="J376" i="3"/>
  <c r="Y376" i="3" s="1"/>
  <c r="J368" i="3"/>
  <c r="Y368" i="3" s="1"/>
  <c r="J360" i="3"/>
  <c r="Y360" i="3" s="1"/>
  <c r="I498" i="3"/>
  <c r="J498" i="3" s="1"/>
  <c r="Y498" i="3" s="1"/>
  <c r="I480" i="3"/>
  <c r="J480" i="3" s="1"/>
  <c r="Y480" i="3" s="1"/>
  <c r="I463" i="3"/>
  <c r="J463" i="3" s="1"/>
  <c r="Y463" i="3" s="1"/>
  <c r="I450" i="3"/>
  <c r="J450" i="3" s="1"/>
  <c r="Y450" i="3" s="1"/>
  <c r="I445" i="3"/>
  <c r="J445" i="3" s="1"/>
  <c r="Y445" i="3" s="1"/>
  <c r="I423" i="3"/>
  <c r="J423" i="3" s="1"/>
  <c r="Y423" i="3" s="1"/>
  <c r="I417" i="3"/>
  <c r="J417" i="3" s="1"/>
  <c r="Y417" i="3" s="1"/>
  <c r="I407" i="3"/>
  <c r="J407" i="3" s="1"/>
  <c r="Y407" i="3" s="1"/>
  <c r="I401" i="3"/>
  <c r="J401" i="3" s="1"/>
  <c r="Y401" i="3" s="1"/>
  <c r="I371" i="3"/>
  <c r="J371" i="3" s="1"/>
  <c r="Y371" i="3" s="1"/>
  <c r="I351" i="3"/>
  <c r="J351" i="3" s="1"/>
  <c r="Y351" i="3" s="1"/>
  <c r="I331" i="3"/>
  <c r="J331" i="3" s="1"/>
  <c r="Y331" i="3" s="1"/>
  <c r="I312" i="3"/>
  <c r="J312" i="3" s="1"/>
  <c r="Y312" i="3" s="1"/>
  <c r="I298" i="3"/>
  <c r="J298" i="3" s="1"/>
  <c r="Y298" i="3" s="1"/>
  <c r="I293" i="3"/>
  <c r="I289" i="3"/>
  <c r="J289" i="3" s="1"/>
  <c r="Y289" i="3" s="1"/>
  <c r="I269" i="3"/>
  <c r="J269" i="3" s="1"/>
  <c r="Y269" i="3" s="1"/>
  <c r="I166" i="3"/>
  <c r="J166" i="3" s="1"/>
  <c r="Y166" i="3" s="1"/>
  <c r="I161" i="3"/>
  <c r="J161" i="3" s="1"/>
  <c r="Y161" i="3" s="1"/>
  <c r="I121" i="3"/>
  <c r="J121" i="3" s="1"/>
  <c r="Y121" i="3" s="1"/>
  <c r="I208" i="3"/>
  <c r="J208" i="3" s="1"/>
  <c r="Y208" i="3" s="1"/>
  <c r="I178" i="3"/>
  <c r="J178" i="3" s="1"/>
  <c r="Y178" i="3" s="1"/>
  <c r="I169" i="3"/>
  <c r="J169" i="3" s="1"/>
  <c r="Y169" i="3" s="1"/>
  <c r="I216" i="3"/>
  <c r="J216" i="3" s="1"/>
  <c r="Y216" i="3" s="1"/>
  <c r="I206" i="3"/>
  <c r="J206" i="3" s="1"/>
  <c r="Y206" i="3" s="1"/>
  <c r="I185" i="3"/>
  <c r="J185" i="3" s="1"/>
  <c r="Y185" i="3" s="1"/>
  <c r="I229" i="3"/>
  <c r="J229" i="3" s="1"/>
  <c r="Y229" i="3" s="1"/>
  <c r="I109" i="3"/>
  <c r="J109" i="3" s="1"/>
  <c r="Y109" i="3" s="1"/>
  <c r="I90" i="3"/>
  <c r="J90" i="3" s="1"/>
  <c r="Y90" i="3" s="1"/>
  <c r="I84" i="3"/>
  <c r="J84" i="3" s="1"/>
  <c r="Y84" i="3" s="1"/>
  <c r="I81" i="3"/>
  <c r="J81" i="3" s="1"/>
  <c r="Y81" i="3" s="1"/>
  <c r="I68" i="3"/>
  <c r="J68" i="3" s="1"/>
  <c r="Y68" i="3" s="1"/>
  <c r="I32" i="3"/>
  <c r="J32" i="3" s="1"/>
  <c r="Y32" i="3" s="1"/>
  <c r="I429" i="3"/>
  <c r="J429" i="3" s="1"/>
  <c r="Y429" i="3" s="1"/>
  <c r="I404" i="3"/>
  <c r="J404" i="3" s="1"/>
  <c r="Y404" i="3" s="1"/>
  <c r="I328" i="3"/>
  <c r="J328" i="3" s="1"/>
  <c r="Y328" i="3" s="1"/>
  <c r="I311" i="3"/>
  <c r="J311" i="3" s="1"/>
  <c r="Y311" i="3" s="1"/>
  <c r="I305" i="3"/>
  <c r="J305" i="3" s="1"/>
  <c r="Y305" i="3" s="1"/>
  <c r="I300" i="3"/>
  <c r="J300" i="3" s="1"/>
  <c r="Y300" i="3" s="1"/>
  <c r="I280" i="3"/>
  <c r="J280" i="3" s="1"/>
  <c r="Y280" i="3" s="1"/>
  <c r="I231" i="3"/>
  <c r="J231" i="3" s="1"/>
  <c r="Y231" i="3" s="1"/>
  <c r="I215" i="3"/>
  <c r="J215" i="3" s="1"/>
  <c r="Y215" i="3" s="1"/>
  <c r="I138" i="3"/>
  <c r="J138" i="3" s="1"/>
  <c r="Y138" i="3" s="1"/>
  <c r="I220" i="3"/>
  <c r="J220" i="3" s="1"/>
  <c r="Y220" i="3" s="1"/>
  <c r="I197" i="3"/>
  <c r="J197" i="3" s="1"/>
  <c r="Y197" i="3" s="1"/>
  <c r="I209" i="3"/>
  <c r="J209" i="3" s="1"/>
  <c r="Y209" i="3" s="1"/>
  <c r="I262" i="3"/>
  <c r="J262" i="3" s="1"/>
  <c r="Y262" i="3" s="1"/>
  <c r="I264" i="3"/>
  <c r="J264" i="3" s="1"/>
  <c r="Y264" i="3" s="1"/>
  <c r="I126" i="3"/>
  <c r="J126" i="3" s="1"/>
  <c r="Y126" i="3" s="1"/>
  <c r="I207" i="3"/>
  <c r="J207" i="3" s="1"/>
  <c r="Y207" i="3" s="1"/>
  <c r="I34" i="3"/>
  <c r="J34" i="3" s="1"/>
  <c r="Y34" i="3" s="1"/>
  <c r="I362" i="3"/>
  <c r="J362" i="3" s="1"/>
  <c r="Y362" i="3" s="1"/>
  <c r="I336" i="3"/>
  <c r="J336" i="3" s="1"/>
  <c r="Y336" i="3" s="1"/>
  <c r="I325" i="3"/>
  <c r="J325" i="3" s="1"/>
  <c r="Y325" i="3" s="1"/>
  <c r="I271" i="3"/>
  <c r="J271" i="3" s="1"/>
  <c r="Y271" i="3" s="1"/>
  <c r="I146" i="3"/>
  <c r="J146" i="3" s="1"/>
  <c r="Y146" i="3" s="1"/>
  <c r="I221" i="3"/>
  <c r="J221" i="3" s="1"/>
  <c r="Y221" i="3" s="1"/>
  <c r="I130" i="3"/>
  <c r="J130" i="3" s="1"/>
  <c r="Y130" i="3" s="1"/>
  <c r="I259" i="3"/>
  <c r="J259" i="3" s="1"/>
  <c r="Y259" i="3" s="1"/>
  <c r="I225" i="3"/>
  <c r="J225" i="3" s="1"/>
  <c r="Y225" i="3" s="1"/>
  <c r="I128" i="3"/>
  <c r="J128" i="3" s="1"/>
  <c r="Y128" i="3" s="1"/>
  <c r="I142" i="3"/>
  <c r="J142" i="3" s="1"/>
  <c r="Y142" i="3" s="1"/>
  <c r="I151" i="3"/>
  <c r="J151" i="3" s="1"/>
  <c r="Y151" i="3" s="1"/>
  <c r="I245" i="3"/>
  <c r="I117" i="3"/>
  <c r="J117" i="3" s="1"/>
  <c r="Y117" i="3" s="1"/>
  <c r="I113" i="3"/>
  <c r="J113" i="3" s="1"/>
  <c r="Y113" i="3" s="1"/>
  <c r="I111" i="3"/>
  <c r="J111" i="3" s="1"/>
  <c r="Y111" i="3" s="1"/>
  <c r="I102" i="3"/>
  <c r="J102" i="3" s="1"/>
  <c r="Y102" i="3" s="1"/>
  <c r="I87" i="3"/>
  <c r="J87" i="3" s="1"/>
  <c r="Y87" i="3" s="1"/>
  <c r="I82" i="3"/>
  <c r="J82" i="3" s="1"/>
  <c r="Y82" i="3" s="1"/>
  <c r="I73" i="3"/>
  <c r="J73" i="3" s="1"/>
  <c r="Y73" i="3" s="1"/>
  <c r="I70" i="3"/>
  <c r="J70" i="3" s="1"/>
  <c r="Y70" i="3" s="1"/>
  <c r="I60" i="3"/>
  <c r="J60" i="3" s="1"/>
  <c r="Y60" i="3" s="1"/>
  <c r="I55" i="3"/>
  <c r="J55" i="3" s="1"/>
  <c r="Y55" i="3" s="1"/>
  <c r="I44" i="3"/>
  <c r="J44" i="3" s="1"/>
  <c r="Y44" i="3" s="1"/>
  <c r="I31" i="3"/>
  <c r="J31" i="3" s="1"/>
  <c r="Y31" i="3" s="1"/>
  <c r="I28" i="3"/>
  <c r="J28" i="3" s="1"/>
  <c r="Y28" i="3" s="1"/>
  <c r="I6" i="3"/>
  <c r="J6" i="3" s="1"/>
  <c r="Y6" i="3" s="1"/>
  <c r="I419" i="3"/>
  <c r="J419" i="3" s="1"/>
  <c r="Y419" i="3" s="1"/>
  <c r="I411" i="3"/>
  <c r="J411" i="3" s="1"/>
  <c r="Y411" i="3" s="1"/>
  <c r="I382" i="3"/>
  <c r="J382" i="3" s="1"/>
  <c r="Y382" i="3" s="1"/>
  <c r="I373" i="3"/>
  <c r="J373" i="3" s="1"/>
  <c r="Y373" i="3" s="1"/>
  <c r="I370" i="3"/>
  <c r="J370" i="3" s="1"/>
  <c r="Y370" i="3" s="1"/>
  <c r="I356" i="3"/>
  <c r="J356" i="3" s="1"/>
  <c r="Y356" i="3" s="1"/>
  <c r="I350" i="3"/>
  <c r="J350" i="3" s="1"/>
  <c r="Y350" i="3" s="1"/>
  <c r="I333" i="3"/>
  <c r="J333" i="3" s="1"/>
  <c r="Y333" i="3" s="1"/>
  <c r="I327" i="3"/>
  <c r="J327" i="3" s="1"/>
  <c r="Y327" i="3" s="1"/>
  <c r="I322" i="3"/>
  <c r="J322" i="3" s="1"/>
  <c r="Y322" i="3" s="1"/>
  <c r="I302" i="3"/>
  <c r="J302" i="3" s="1"/>
  <c r="Y302" i="3" s="1"/>
  <c r="I295" i="3"/>
  <c r="J295" i="3" s="1"/>
  <c r="Y295" i="3" s="1"/>
  <c r="I227" i="3"/>
  <c r="J227" i="3" s="1"/>
  <c r="Y227" i="3" s="1"/>
  <c r="I135" i="3"/>
  <c r="J135" i="3" s="1"/>
  <c r="Y135" i="3" s="1"/>
  <c r="I49" i="3"/>
  <c r="J49" i="3" s="1"/>
  <c r="Y49" i="3" s="1"/>
  <c r="I10" i="3"/>
  <c r="J10" i="3" s="1"/>
  <c r="Y10" i="3" s="1"/>
  <c r="I233" i="3"/>
  <c r="J233" i="3" s="1"/>
  <c r="Y233" i="3" s="1"/>
  <c r="I200" i="3"/>
  <c r="J200" i="3" s="1"/>
  <c r="Y200" i="3" s="1"/>
  <c r="I261" i="3"/>
  <c r="J261" i="3" s="1"/>
  <c r="Y261" i="3" s="1"/>
  <c r="I201" i="3"/>
  <c r="J201" i="3" s="1"/>
  <c r="Y201" i="3" s="1"/>
  <c r="I242" i="3"/>
  <c r="J242" i="3" s="1"/>
  <c r="Y242" i="3" s="1"/>
  <c r="I159" i="3"/>
  <c r="J159" i="3" s="1"/>
  <c r="Y159" i="3" s="1"/>
  <c r="I173" i="3"/>
  <c r="J173" i="3" s="1"/>
  <c r="Y173" i="3" s="1"/>
  <c r="I205" i="3"/>
  <c r="J205" i="3" s="1"/>
  <c r="Y205" i="3" s="1"/>
  <c r="I211" i="3"/>
  <c r="J211" i="3" s="1"/>
  <c r="Y211" i="3" s="1"/>
  <c r="I141" i="3"/>
  <c r="J141" i="3" s="1"/>
  <c r="Y141" i="3" s="1"/>
  <c r="I118" i="3"/>
  <c r="J118" i="3" s="1"/>
  <c r="Y118" i="3" s="1"/>
  <c r="I116" i="3"/>
  <c r="J116" i="3" s="1"/>
  <c r="Y116" i="3" s="1"/>
  <c r="I101" i="3"/>
  <c r="J101" i="3" s="1"/>
  <c r="Y101" i="3" s="1"/>
  <c r="I99" i="3"/>
  <c r="J99" i="3" s="1"/>
  <c r="Y99" i="3" s="1"/>
  <c r="I79" i="3"/>
  <c r="J79" i="3" s="1"/>
  <c r="Y79" i="3" s="1"/>
  <c r="I62" i="3"/>
  <c r="J62" i="3" s="1"/>
  <c r="Y62" i="3" s="1"/>
  <c r="I59" i="3"/>
  <c r="J59" i="3" s="1"/>
  <c r="Y59" i="3" s="1"/>
  <c r="I54" i="3"/>
  <c r="J54" i="3" s="1"/>
  <c r="Y54" i="3" s="1"/>
  <c r="I46" i="3"/>
  <c r="J46" i="3" s="1"/>
  <c r="Y46" i="3" s="1"/>
  <c r="I43" i="3"/>
  <c r="J43" i="3" s="1"/>
  <c r="Y43" i="3" s="1"/>
  <c r="I22" i="3"/>
  <c r="J22" i="3" s="1"/>
  <c r="Y22" i="3" s="1"/>
  <c r="I16" i="3"/>
  <c r="J16" i="3" s="1"/>
  <c r="Y16" i="3" s="1"/>
  <c r="J467" i="3"/>
  <c r="Y467" i="3" s="1"/>
  <c r="J459" i="3"/>
  <c r="Y459" i="3" s="1"/>
  <c r="J451" i="3"/>
  <c r="Y451" i="3" s="1"/>
  <c r="J427" i="3"/>
  <c r="Y427" i="3" s="1"/>
  <c r="J171" i="3"/>
  <c r="Y171" i="3" s="1"/>
  <c r="J163" i="3"/>
  <c r="Y163" i="3" s="1"/>
  <c r="I472" i="3"/>
  <c r="J472" i="3" s="1"/>
  <c r="Y472" i="3" s="1"/>
  <c r="I466" i="3"/>
  <c r="J466" i="3" s="1"/>
  <c r="Y466" i="3" s="1"/>
  <c r="I462" i="3"/>
  <c r="J462" i="3" s="1"/>
  <c r="Y462" i="3" s="1"/>
  <c r="I458" i="3"/>
  <c r="J458" i="3" s="1"/>
  <c r="Y458" i="3" s="1"/>
  <c r="I455" i="3"/>
  <c r="J455" i="3" s="1"/>
  <c r="Y455" i="3" s="1"/>
  <c r="I452" i="3"/>
  <c r="J452" i="3" s="1"/>
  <c r="Y452" i="3" s="1"/>
  <c r="I435" i="3"/>
  <c r="J435" i="3" s="1"/>
  <c r="Y435" i="3" s="1"/>
  <c r="I425" i="3"/>
  <c r="J425" i="3" s="1"/>
  <c r="Y425" i="3" s="1"/>
  <c r="I422" i="3"/>
  <c r="J422" i="3" s="1"/>
  <c r="Y422" i="3" s="1"/>
  <c r="I408" i="3"/>
  <c r="J408" i="3" s="1"/>
  <c r="Y408" i="3" s="1"/>
  <c r="I402" i="3"/>
  <c r="J402" i="3" s="1"/>
  <c r="Y402" i="3" s="1"/>
  <c r="I395" i="3"/>
  <c r="J395" i="3" s="1"/>
  <c r="Y395" i="3" s="1"/>
  <c r="I352" i="3"/>
  <c r="J352" i="3" s="1"/>
  <c r="Y352" i="3" s="1"/>
  <c r="I344" i="3"/>
  <c r="J344" i="3" s="1"/>
  <c r="Y344" i="3" s="1"/>
  <c r="I341" i="3"/>
  <c r="J341" i="3" s="1"/>
  <c r="Y341" i="3" s="1"/>
  <c r="I335" i="3"/>
  <c r="J335" i="3" s="1"/>
  <c r="Y335" i="3" s="1"/>
  <c r="I301" i="3"/>
  <c r="J301" i="3" s="1"/>
  <c r="Y301" i="3" s="1"/>
  <c r="I299" i="3"/>
  <c r="J299" i="3" s="1"/>
  <c r="Y299" i="3" s="1"/>
  <c r="I154" i="3"/>
  <c r="J154" i="3" s="1"/>
  <c r="Y154" i="3" s="1"/>
  <c r="I149" i="3"/>
  <c r="J149" i="3" s="1"/>
  <c r="Y149" i="3" s="1"/>
  <c r="I172" i="3"/>
  <c r="J172" i="3" s="1"/>
  <c r="Y172" i="3" s="1"/>
  <c r="I158" i="3"/>
  <c r="J158" i="3" s="1"/>
  <c r="Y158" i="3" s="1"/>
  <c r="I195" i="3"/>
  <c r="J195" i="3" s="1"/>
  <c r="Y195" i="3" s="1"/>
  <c r="I110" i="3"/>
  <c r="J110" i="3" s="1"/>
  <c r="Y110" i="3" s="1"/>
  <c r="I103" i="3"/>
  <c r="J103" i="3" s="1"/>
  <c r="Y103" i="3" s="1"/>
  <c r="I12" i="3"/>
  <c r="J12" i="3" s="1"/>
  <c r="Y12" i="3" s="1"/>
  <c r="I405" i="3"/>
  <c r="J405" i="3" s="1"/>
  <c r="Y405" i="3" s="1"/>
  <c r="I386" i="3"/>
  <c r="J386" i="3" s="1"/>
  <c r="Y386" i="3" s="1"/>
  <c r="I355" i="3"/>
  <c r="J355" i="3" s="1"/>
  <c r="Y355" i="3" s="1"/>
  <c r="I332" i="3"/>
  <c r="J332" i="3" s="1"/>
  <c r="Y332" i="3" s="1"/>
  <c r="I91" i="3"/>
  <c r="J91" i="3" s="1"/>
  <c r="Y91" i="3" s="1"/>
  <c r="I85" i="3"/>
  <c r="J85" i="3" s="1"/>
  <c r="Y85" i="3" s="1"/>
  <c r="I71" i="3"/>
  <c r="J71" i="3" s="1"/>
  <c r="Y71" i="3" s="1"/>
  <c r="I67" i="3"/>
  <c r="J67" i="3" s="1"/>
  <c r="Y67" i="3" s="1"/>
  <c r="I61" i="3"/>
  <c r="J61" i="3" s="1"/>
  <c r="Y61" i="3" s="1"/>
  <c r="I56" i="3"/>
  <c r="J56" i="3" s="1"/>
  <c r="Y56" i="3" s="1"/>
  <c r="I45" i="3"/>
  <c r="J45" i="3" s="1"/>
  <c r="Y45" i="3" s="1"/>
  <c r="I29" i="3"/>
  <c r="J29" i="3" s="1"/>
  <c r="Y29" i="3" s="1"/>
  <c r="J765" i="3"/>
  <c r="Y765" i="3" s="1"/>
  <c r="J757" i="3"/>
  <c r="Y757" i="3" s="1"/>
  <c r="J749" i="3"/>
  <c r="Y749" i="3" s="1"/>
  <c r="J741" i="3"/>
  <c r="Y741" i="3" s="1"/>
  <c r="J733" i="3"/>
  <c r="Y733" i="3" s="1"/>
  <c r="J725" i="3"/>
  <c r="Y725" i="3" s="1"/>
  <c r="J717" i="3"/>
  <c r="Y717" i="3" s="1"/>
  <c r="J709" i="3"/>
  <c r="Y709" i="3" s="1"/>
  <c r="J701" i="3"/>
  <c r="Y701" i="3" s="1"/>
  <c r="J693" i="3"/>
  <c r="Y693" i="3" s="1"/>
  <c r="J685" i="3"/>
  <c r="Y685" i="3" s="1"/>
  <c r="J677" i="3"/>
  <c r="Y677" i="3" s="1"/>
  <c r="J669" i="3"/>
  <c r="Y669" i="3" s="1"/>
  <c r="J661" i="3"/>
  <c r="Y661" i="3" s="1"/>
  <c r="J653" i="3"/>
  <c r="Y653" i="3" s="1"/>
  <c r="J645" i="3"/>
  <c r="Y645" i="3" s="1"/>
  <c r="J637" i="3"/>
  <c r="Y637" i="3" s="1"/>
  <c r="J629" i="3"/>
  <c r="Y629" i="3" s="1"/>
  <c r="J621" i="3"/>
  <c r="Y621" i="3" s="1"/>
  <c r="J613" i="3"/>
  <c r="Y613" i="3" s="1"/>
  <c r="J605" i="3"/>
  <c r="Y605" i="3" s="1"/>
  <c r="J597" i="3"/>
  <c r="Y597" i="3" s="1"/>
  <c r="J589" i="3"/>
  <c r="Y589" i="3" s="1"/>
  <c r="J581" i="3"/>
  <c r="Y581" i="3" s="1"/>
  <c r="J573" i="3"/>
  <c r="Y573" i="3" s="1"/>
  <c r="J565" i="3"/>
  <c r="Y565" i="3" s="1"/>
  <c r="J557" i="3"/>
  <c r="Y557" i="3" s="1"/>
  <c r="J549" i="3"/>
  <c r="Y549" i="3" s="1"/>
  <c r="J541" i="3"/>
  <c r="Y541" i="3" s="1"/>
  <c r="J533" i="3"/>
  <c r="Y533" i="3" s="1"/>
  <c r="J525" i="3"/>
  <c r="Y525" i="3" s="1"/>
  <c r="J517" i="3"/>
  <c r="Y517" i="3" s="1"/>
  <c r="J509" i="3"/>
  <c r="Y509" i="3" s="1"/>
  <c r="J501" i="3"/>
  <c r="Y501" i="3" s="1"/>
  <c r="J493" i="3"/>
  <c r="Y493" i="3" s="1"/>
  <c r="J485" i="3"/>
  <c r="Y485" i="3" s="1"/>
  <c r="J477" i="3"/>
  <c r="Y477" i="3" s="1"/>
  <c r="J469" i="3"/>
  <c r="Y469" i="3" s="1"/>
  <c r="J461" i="3"/>
  <c r="Y461" i="3" s="1"/>
  <c r="J453" i="3"/>
  <c r="Y453" i="3" s="1"/>
  <c r="J437" i="3"/>
  <c r="Y437" i="3" s="1"/>
  <c r="J421" i="3"/>
  <c r="Y421" i="3" s="1"/>
  <c r="J413" i="3"/>
  <c r="Y413" i="3" s="1"/>
  <c r="J397" i="3"/>
  <c r="Y397" i="3" s="1"/>
  <c r="J389" i="3"/>
  <c r="Y389" i="3" s="1"/>
  <c r="J381" i="3"/>
  <c r="Y381" i="3" s="1"/>
  <c r="J365" i="3"/>
  <c r="Y365" i="3" s="1"/>
  <c r="J357" i="3"/>
  <c r="Y357" i="3" s="1"/>
  <c r="J349" i="3"/>
  <c r="Y349" i="3" s="1"/>
  <c r="J317" i="3"/>
  <c r="Y317" i="3" s="1"/>
  <c r="J309" i="3"/>
  <c r="Y309" i="3" s="1"/>
  <c r="J293" i="3"/>
  <c r="Y293" i="3" s="1"/>
  <c r="J285" i="3"/>
  <c r="Y285" i="3" s="1"/>
  <c r="J277" i="3"/>
  <c r="Y277" i="3" s="1"/>
  <c r="J245" i="3"/>
  <c r="Y245" i="3" s="1"/>
  <c r="J237" i="3"/>
  <c r="Y237" i="3" s="1"/>
  <c r="J213" i="3"/>
  <c r="Y213" i="3" s="1"/>
  <c r="J189" i="3"/>
  <c r="Y189" i="3" s="1"/>
  <c r="J181" i="3"/>
  <c r="Y181" i="3" s="1"/>
  <c r="J165" i="3"/>
  <c r="Y165" i="3" s="1"/>
  <c r="J157" i="3"/>
  <c r="Y157" i="3" s="1"/>
  <c r="C17" i="7"/>
  <c r="L21" i="7" s="1"/>
  <c r="K17" i="7" s="1"/>
  <c r="G17" i="7"/>
  <c r="J769" i="3"/>
  <c r="Y769" i="3" s="1"/>
  <c r="J761" i="3"/>
  <c r="Y761" i="3" s="1"/>
  <c r="J753" i="3"/>
  <c r="Y753" i="3" s="1"/>
  <c r="J745" i="3"/>
  <c r="Y745" i="3" s="1"/>
  <c r="J737" i="3"/>
  <c r="Y737" i="3" s="1"/>
  <c r="J729" i="3"/>
  <c r="Y729" i="3" s="1"/>
  <c r="J721" i="3"/>
  <c r="Y721" i="3" s="1"/>
  <c r="J713" i="3"/>
  <c r="Y713" i="3" s="1"/>
  <c r="J705" i="3"/>
  <c r="Y705" i="3" s="1"/>
  <c r="J697" i="3"/>
  <c r="Y697" i="3" s="1"/>
  <c r="J689" i="3"/>
  <c r="Y689" i="3" s="1"/>
  <c r="J681" i="3"/>
  <c r="Y681" i="3" s="1"/>
  <c r="J665" i="3"/>
  <c r="Y665" i="3" s="1"/>
  <c r="J657" i="3"/>
  <c r="Y657" i="3" s="1"/>
  <c r="J649" i="3"/>
  <c r="Y649" i="3" s="1"/>
  <c r="L1899" i="2"/>
  <c r="N1899" i="2" s="1"/>
  <c r="L1893" i="2"/>
  <c r="N1893" i="2" s="1"/>
  <c r="L1884" i="2"/>
  <c r="N1884" i="2" s="1"/>
  <c r="L1867" i="2"/>
  <c r="N1867" i="2" s="1"/>
  <c r="L1861" i="2"/>
  <c r="N1861" i="2" s="1"/>
  <c r="L1836" i="2"/>
  <c r="N1836" i="2" s="1"/>
  <c r="L1797" i="2"/>
  <c r="N1797" i="2" s="1"/>
  <c r="L1790" i="2"/>
  <c r="N1790" i="2" s="1"/>
  <c r="L1773" i="2"/>
  <c r="N1773" i="2" s="1"/>
  <c r="L1764" i="2"/>
  <c r="N1764" i="2" s="1"/>
  <c r="L1758" i="2"/>
  <c r="N1758" i="2" s="1"/>
  <c r="L1749" i="2"/>
  <c r="N1749" i="2" s="1"/>
  <c r="L1738" i="2"/>
  <c r="N1738" i="2" s="1"/>
  <c r="L1724" i="2"/>
  <c r="N1724" i="2" s="1"/>
  <c r="L1707" i="2"/>
  <c r="N1707" i="2" s="1"/>
  <c r="L1691" i="2"/>
  <c r="N1691" i="2" s="1"/>
  <c r="L1685" i="2"/>
  <c r="N1685" i="2" s="1"/>
  <c r="L1679" i="2"/>
  <c r="N1679" i="2" s="1"/>
  <c r="L1661" i="2"/>
  <c r="N1661" i="2" s="1"/>
  <c r="L1654" i="2"/>
  <c r="N1654" i="2" s="1"/>
  <c r="L1644" i="2"/>
  <c r="N1644" i="2" s="1"/>
  <c r="L1637" i="2"/>
  <c r="N1637" i="2" s="1"/>
  <c r="L1627" i="2"/>
  <c r="N1627" i="2" s="1"/>
  <c r="L1621" i="2"/>
  <c r="N1621" i="2" s="1"/>
  <c r="L1597" i="2"/>
  <c r="N1597" i="2" s="1"/>
  <c r="L1589" i="2"/>
  <c r="N1589" i="2" s="1"/>
  <c r="L1581" i="2"/>
  <c r="N1581" i="2" s="1"/>
  <c r="L1563" i="2"/>
  <c r="N1563" i="2" s="1"/>
  <c r="L1556" i="2"/>
  <c r="N1556" i="2" s="1"/>
  <c r="L1548" i="2"/>
  <c r="N1548" i="2" s="1"/>
  <c r="L1533" i="2"/>
  <c r="N1533" i="2" s="1"/>
  <c r="L1526" i="2"/>
  <c r="N1526" i="2" s="1"/>
  <c r="L1519" i="2"/>
  <c r="N1519" i="2" s="1"/>
  <c r="L1508" i="2"/>
  <c r="N1508" i="2" s="1"/>
  <c r="L1492" i="2"/>
  <c r="N1492" i="2" s="1"/>
  <c r="L1483" i="2"/>
  <c r="N1483" i="2" s="1"/>
  <c r="L1467" i="2"/>
  <c r="N1467" i="2" s="1"/>
  <c r="L1453" i="2"/>
  <c r="N1453" i="2" s="1"/>
  <c r="L1436" i="2"/>
  <c r="N1436" i="2" s="1"/>
  <c r="L1413" i="2"/>
  <c r="N1413" i="2" s="1"/>
  <c r="L1399" i="2"/>
  <c r="N1399" i="2" s="1"/>
  <c r="L1390" i="2"/>
  <c r="N1390" i="2" s="1"/>
  <c r="L1382" i="2"/>
  <c r="N1382" i="2" s="1"/>
  <c r="L1372" i="2"/>
  <c r="N1372" i="2" s="1"/>
  <c r="L1356" i="2"/>
  <c r="N1356" i="2" s="1"/>
  <c r="L1349" i="2"/>
  <c r="N1349" i="2" s="1"/>
  <c r="L1340" i="2"/>
  <c r="N1340" i="2" s="1"/>
  <c r="L1317" i="2"/>
  <c r="N1317" i="2" s="1"/>
  <c r="L1309" i="2"/>
  <c r="N1309" i="2" s="1"/>
  <c r="L1277" i="2"/>
  <c r="N1277" i="2" s="1"/>
  <c r="L1268" i="2"/>
  <c r="N1268" i="2" s="1"/>
  <c r="L1252" i="2"/>
  <c r="N1252" i="2" s="1"/>
  <c r="L1243" i="2"/>
  <c r="N1243" i="2" s="1"/>
  <c r="L1237" i="2"/>
  <c r="N1237" i="2" s="1"/>
  <c r="L1228" i="2"/>
  <c r="N1228" i="2" s="1"/>
  <c r="L1163" i="2"/>
  <c r="N1163" i="2" s="1"/>
  <c r="L1157" i="2"/>
  <c r="N1157" i="2" s="1"/>
  <c r="L1140" i="2"/>
  <c r="N1140" i="2" s="1"/>
  <c r="L1131" i="2"/>
  <c r="N1131" i="2" s="1"/>
  <c r="L1878" i="2"/>
  <c r="N1878" i="2" s="1"/>
  <c r="L1845" i="2"/>
  <c r="N1845" i="2" s="1"/>
  <c r="L1822" i="2"/>
  <c r="N1822" i="2" s="1"/>
  <c r="L1789" i="2"/>
  <c r="N1789" i="2" s="1"/>
  <c r="L1766" i="2"/>
  <c r="N1766" i="2" s="1"/>
  <c r="L1720" i="2"/>
  <c r="N1720" i="2" s="1"/>
  <c r="L1684" i="2"/>
  <c r="N1684" i="2" s="1"/>
  <c r="L1582" i="2"/>
  <c r="N1582" i="2" s="1"/>
  <c r="L1527" i="2"/>
  <c r="N1527" i="2" s="1"/>
  <c r="L1493" i="2"/>
  <c r="N1493" i="2" s="1"/>
  <c r="L1437" i="2"/>
  <c r="N1437" i="2" s="1"/>
  <c r="L1405" i="2"/>
  <c r="N1405" i="2" s="1"/>
  <c r="L1380" i="2"/>
  <c r="N1380" i="2" s="1"/>
  <c r="L1318" i="2"/>
  <c r="N1318" i="2" s="1"/>
  <c r="L1173" i="2"/>
  <c r="N1173" i="2" s="1"/>
  <c r="L1150" i="2"/>
  <c r="N1150" i="2" s="1"/>
  <c r="L1053" i="2"/>
  <c r="N1053" i="2" s="1"/>
  <c r="L997" i="2"/>
  <c r="N997" i="2" s="1"/>
  <c r="L932" i="2"/>
  <c r="N932" i="2" s="1"/>
  <c r="L885" i="2"/>
  <c r="N885" i="2" s="1"/>
  <c r="L837" i="2"/>
  <c r="N837" i="2" s="1"/>
  <c r="L814" i="2"/>
  <c r="N814" i="2" s="1"/>
  <c r="L678" i="2"/>
  <c r="N678" i="2" s="1"/>
  <c r="L647" i="2"/>
  <c r="N647" i="2" s="1"/>
  <c r="L598" i="2"/>
  <c r="N598" i="2" s="1"/>
  <c r="L565" i="2"/>
  <c r="N565" i="2" s="1"/>
  <c r="L508" i="2"/>
  <c r="N508" i="2" s="1"/>
  <c r="L488" i="2"/>
  <c r="N488" i="2" s="1"/>
  <c r="L447" i="2"/>
  <c r="N447" i="2" s="1"/>
  <c r="L419" i="2"/>
  <c r="N419" i="2" s="1"/>
  <c r="L398" i="2"/>
  <c r="N398" i="2" s="1"/>
  <c r="L349" i="2"/>
  <c r="N349" i="2" s="1"/>
  <c r="L294" i="2"/>
  <c r="N294" i="2" s="1"/>
  <c r="L261" i="2"/>
  <c r="N261" i="2" s="1"/>
  <c r="L231" i="2"/>
  <c r="N231" i="2" s="1"/>
  <c r="L189" i="2"/>
  <c r="N189" i="2" s="1"/>
  <c r="L165" i="2"/>
  <c r="N165" i="2" s="1"/>
  <c r="L134" i="2"/>
  <c r="N134" i="2" s="1"/>
  <c r="L61" i="2"/>
  <c r="N61" i="2" s="1"/>
  <c r="L6" i="2"/>
  <c r="N6" i="2" s="1"/>
  <c r="L1834" i="2"/>
  <c r="N1834" i="2" s="1"/>
  <c r="L1666" i="2"/>
  <c r="N1666" i="2" s="1"/>
  <c r="L1815" i="2"/>
  <c r="N1815" i="2" s="1"/>
  <c r="L1747" i="2"/>
  <c r="N1747" i="2" s="1"/>
  <c r="L1725" i="2"/>
  <c r="N1725" i="2" s="1"/>
  <c r="L1671" i="2"/>
  <c r="N1671" i="2" s="1"/>
  <c r="L1636" i="2"/>
  <c r="N1636" i="2" s="1"/>
  <c r="L1615" i="2"/>
  <c r="N1615" i="2" s="1"/>
  <c r="L1541" i="2"/>
  <c r="N1541" i="2" s="1"/>
  <c r="L1518" i="2"/>
  <c r="N1518" i="2" s="1"/>
  <c r="L1479" i="2"/>
  <c r="N1479" i="2" s="1"/>
  <c r="L1430" i="2"/>
  <c r="N1430" i="2" s="1"/>
  <c r="L1391" i="2"/>
  <c r="N1391" i="2" s="1"/>
  <c r="L1328" i="2"/>
  <c r="N1328" i="2" s="1"/>
  <c r="L1301" i="2"/>
  <c r="N1301" i="2" s="1"/>
  <c r="L1214" i="2"/>
  <c r="N1214" i="2" s="1"/>
  <c r="L1190" i="2"/>
  <c r="N1190" i="2" s="1"/>
  <c r="L1141" i="2"/>
  <c r="N1141" i="2" s="1"/>
  <c r="L1108" i="2"/>
  <c r="N1108" i="2" s="1"/>
  <c r="L1086" i="2"/>
  <c r="N1086" i="2" s="1"/>
  <c r="L1046" i="2"/>
  <c r="N1046" i="2" s="1"/>
  <c r="L966" i="2"/>
  <c r="N966" i="2" s="1"/>
  <c r="L940" i="2"/>
  <c r="N940" i="2" s="1"/>
  <c r="L903" i="2"/>
  <c r="N903" i="2" s="1"/>
  <c r="L879" i="2"/>
  <c r="N879" i="2" s="1"/>
  <c r="L852" i="2"/>
  <c r="N852" i="2" s="1"/>
  <c r="L830" i="2"/>
  <c r="N830" i="2" s="1"/>
  <c r="L807" i="2"/>
  <c r="N807" i="2" s="1"/>
  <c r="L717" i="2"/>
  <c r="N717" i="2" s="1"/>
  <c r="L687" i="2"/>
  <c r="N687" i="2" s="1"/>
  <c r="L664" i="2"/>
  <c r="N664" i="2" s="1"/>
  <c r="L631" i="2"/>
  <c r="N631" i="2" s="1"/>
  <c r="L613" i="2"/>
  <c r="N613" i="2" s="1"/>
  <c r="L590" i="2"/>
  <c r="N590" i="2" s="1"/>
  <c r="L558" i="2"/>
  <c r="N558" i="2" s="1"/>
  <c r="L501" i="2"/>
  <c r="N501" i="2" s="1"/>
  <c r="L478" i="2"/>
  <c r="N478" i="2" s="1"/>
  <c r="L430" i="2"/>
  <c r="N430" i="2" s="1"/>
  <c r="L406" i="2"/>
  <c r="N406" i="2" s="1"/>
  <c r="L380" i="2"/>
  <c r="N380" i="2" s="1"/>
  <c r="L358" i="2"/>
  <c r="N358" i="2" s="1"/>
  <c r="L334" i="2"/>
  <c r="N334" i="2" s="1"/>
  <c r="L308" i="2"/>
  <c r="N308" i="2" s="1"/>
  <c r="L287" i="2"/>
  <c r="N287" i="2" s="1"/>
  <c r="L268" i="2"/>
  <c r="N268" i="2" s="1"/>
  <c r="L244" i="2"/>
  <c r="N244" i="2" s="1"/>
  <c r="L182" i="2"/>
  <c r="N182" i="2" s="1"/>
  <c r="L56" i="2"/>
  <c r="N56" i="2" s="1"/>
  <c r="L30" i="2"/>
  <c r="N30" i="2" s="1"/>
  <c r="L13" i="2"/>
  <c r="N13" i="2" s="1"/>
  <c r="L1891" i="2"/>
  <c r="N1891" i="2" s="1"/>
  <c r="L1860" i="2"/>
  <c r="N1860" i="2" s="1"/>
  <c r="L1843" i="2"/>
  <c r="N1843" i="2" s="1"/>
  <c r="L1819" i="2"/>
  <c r="N1819" i="2" s="1"/>
  <c r="L1802" i="2"/>
  <c r="N1802" i="2" s="1"/>
  <c r="L1787" i="2"/>
  <c r="N1787" i="2" s="1"/>
  <c r="L1772" i="2"/>
  <c r="N1772" i="2" s="1"/>
  <c r="L1750" i="2"/>
  <c r="N1750" i="2" s="1"/>
  <c r="L1716" i="2"/>
  <c r="N1716" i="2" s="1"/>
  <c r="L1700" i="2"/>
  <c r="N1700" i="2" s="1"/>
  <c r="L1645" i="2"/>
  <c r="N1645" i="2" s="1"/>
  <c r="L1603" i="2"/>
  <c r="N1603" i="2" s="1"/>
  <c r="L1886" i="2"/>
  <c r="N1886" i="2" s="1"/>
  <c r="L1806" i="2"/>
  <c r="N1806" i="2" s="1"/>
  <c r="L1783" i="2"/>
  <c r="N1783" i="2" s="1"/>
  <c r="L1759" i="2"/>
  <c r="N1759" i="2" s="1"/>
  <c r="L1735" i="2"/>
  <c r="N1735" i="2" s="1"/>
  <c r="L1676" i="2"/>
  <c r="N1676" i="2" s="1"/>
  <c r="L1653" i="2"/>
  <c r="N1653" i="2" s="1"/>
  <c r="L1605" i="2"/>
  <c r="N1605" i="2" s="1"/>
  <c r="L1510" i="2"/>
  <c r="N1510" i="2" s="1"/>
  <c r="L1462" i="2"/>
  <c r="N1462" i="2" s="1"/>
  <c r="L1423" i="2"/>
  <c r="N1423" i="2" s="1"/>
  <c r="L1397" i="2"/>
  <c r="N1397" i="2" s="1"/>
  <c r="L1366" i="2"/>
  <c r="N1366" i="2" s="1"/>
  <c r="L1333" i="2"/>
  <c r="N1333" i="2" s="1"/>
  <c r="L1308" i="2"/>
  <c r="N1308" i="2" s="1"/>
  <c r="L1231" i="2"/>
  <c r="N1231" i="2" s="1"/>
  <c r="L1206" i="2"/>
  <c r="N1206" i="2" s="1"/>
  <c r="L1182" i="2"/>
  <c r="N1182" i="2" s="1"/>
  <c r="L1133" i="2"/>
  <c r="N1133" i="2" s="1"/>
  <c r="L1092" i="2"/>
  <c r="N1092" i="2" s="1"/>
  <c r="L1062" i="2"/>
  <c r="N1062" i="2" s="1"/>
  <c r="L1037" i="2"/>
  <c r="N1037" i="2" s="1"/>
  <c r="L1013" i="2"/>
  <c r="N1013" i="2" s="1"/>
  <c r="L949" i="2"/>
  <c r="N949" i="2" s="1"/>
  <c r="L895" i="2"/>
  <c r="N895" i="2" s="1"/>
  <c r="L871" i="2"/>
  <c r="N871" i="2" s="1"/>
  <c r="L845" i="2"/>
  <c r="N845" i="2" s="1"/>
  <c r="L821" i="2"/>
  <c r="N821" i="2" s="1"/>
  <c r="L796" i="2"/>
  <c r="N796" i="2" s="1"/>
  <c r="L773" i="2"/>
  <c r="N773" i="2" s="1"/>
  <c r="L669" i="2"/>
  <c r="N669" i="2" s="1"/>
  <c r="L607" i="2"/>
  <c r="N607" i="2" s="1"/>
  <c r="L581" i="2"/>
  <c r="N581" i="2" s="1"/>
  <c r="L533" i="2"/>
  <c r="N533" i="2" s="1"/>
  <c r="L517" i="2"/>
  <c r="N517" i="2" s="1"/>
  <c r="L469" i="2"/>
  <c r="N469" i="2" s="1"/>
  <c r="L411" i="2"/>
  <c r="N411" i="2" s="1"/>
  <c r="L391" i="2"/>
  <c r="N391" i="2" s="1"/>
  <c r="L342" i="2"/>
  <c r="N342" i="2" s="1"/>
  <c r="L317" i="2"/>
  <c r="N317" i="2" s="1"/>
  <c r="L277" i="2"/>
  <c r="N277" i="2" s="1"/>
  <c r="L253" i="2"/>
  <c r="N253" i="2" s="1"/>
  <c r="L237" i="2"/>
  <c r="N237" i="2" s="1"/>
  <c r="L173" i="2"/>
  <c r="N173" i="2" s="1"/>
  <c r="L124" i="2"/>
  <c r="N124" i="2" s="1"/>
  <c r="L92" i="2"/>
  <c r="N92" i="2" s="1"/>
  <c r="L68" i="2"/>
  <c r="N68" i="2" s="1"/>
  <c r="L45" i="2"/>
  <c r="N45" i="2" s="1"/>
  <c r="L23" i="2"/>
  <c r="N23" i="2" s="1"/>
  <c r="L1900" i="2"/>
  <c r="N1900" i="2" s="1"/>
  <c r="L1868" i="2"/>
  <c r="N1868" i="2" s="1"/>
  <c r="L1852" i="2"/>
  <c r="N1852" i="2" s="1"/>
  <c r="L1828" i="2"/>
  <c r="N1828" i="2" s="1"/>
  <c r="L1811" i="2"/>
  <c r="N1811" i="2" s="1"/>
  <c r="L1765" i="2"/>
  <c r="N1765" i="2" s="1"/>
  <c r="L1739" i="2"/>
  <c r="N1739" i="2" s="1"/>
  <c r="L1709" i="2"/>
  <c r="N1709" i="2" s="1"/>
  <c r="L1690" i="2"/>
  <c r="N1690" i="2" s="1"/>
  <c r="L1660" i="2"/>
  <c r="N1660" i="2" s="1"/>
  <c r="L1628" i="2"/>
  <c r="N1628" i="2" s="1"/>
  <c r="L1596" i="2"/>
  <c r="N1596" i="2" s="1"/>
  <c r="L1124" i="2"/>
  <c r="N1124" i="2" s="1"/>
  <c r="L1115" i="2"/>
  <c r="N1115" i="2" s="1"/>
  <c r="L1109" i="2"/>
  <c r="N1109" i="2" s="1"/>
  <c r="L1101" i="2"/>
  <c r="N1101" i="2" s="1"/>
  <c r="L1094" i="2"/>
  <c r="N1094" i="2" s="1"/>
  <c r="L1077" i="2"/>
  <c r="N1077" i="2" s="1"/>
  <c r="L1028" i="2"/>
  <c r="N1028" i="2" s="1"/>
  <c r="L1019" i="2"/>
  <c r="N1019" i="2" s="1"/>
  <c r="L1014" i="2"/>
  <c r="N1014" i="2" s="1"/>
  <c r="L1004" i="2"/>
  <c r="N1004" i="2" s="1"/>
  <c r="L989" i="2"/>
  <c r="N989" i="2" s="1"/>
  <c r="L972" i="2"/>
  <c r="N972" i="2" s="1"/>
  <c r="L951" i="2"/>
  <c r="N951" i="2" s="1"/>
  <c r="L941" i="2"/>
  <c r="N941" i="2" s="1"/>
  <c r="L931" i="2"/>
  <c r="N931" i="2" s="1"/>
  <c r="L922" i="2"/>
  <c r="N922" i="2" s="1"/>
  <c r="L916" i="2"/>
  <c r="N916" i="2" s="1"/>
  <c r="L886" i="2"/>
  <c r="N886" i="2" s="1"/>
  <c r="L858" i="2"/>
  <c r="N858" i="2" s="1"/>
  <c r="L853" i="2"/>
  <c r="N853" i="2" s="1"/>
  <c r="L844" i="2"/>
  <c r="N844" i="2" s="1"/>
  <c r="L838" i="2"/>
  <c r="N838" i="2" s="1"/>
  <c r="L822" i="2"/>
  <c r="N822" i="2" s="1"/>
  <c r="L797" i="2"/>
  <c r="N797" i="2" s="1"/>
  <c r="L788" i="2"/>
  <c r="N788" i="2" s="1"/>
  <c r="L772" i="2"/>
  <c r="N772" i="2" s="1"/>
  <c r="L763" i="2"/>
  <c r="N763" i="2" s="1"/>
  <c r="L757" i="2"/>
  <c r="N757" i="2" s="1"/>
  <c r="L749" i="2"/>
  <c r="N749" i="2" s="1"/>
  <c r="L739" i="2"/>
  <c r="N739" i="2" s="1"/>
  <c r="L709" i="2"/>
  <c r="N709" i="2" s="1"/>
  <c r="L701" i="2"/>
  <c r="N701" i="2" s="1"/>
  <c r="L677" i="2"/>
  <c r="N677" i="2" s="1"/>
  <c r="L651" i="2"/>
  <c r="N651" i="2" s="1"/>
  <c r="L618" i="2"/>
  <c r="N618" i="2" s="1"/>
  <c r="L596" i="2"/>
  <c r="N596" i="2" s="1"/>
  <c r="L582" i="2"/>
  <c r="N582" i="2" s="1"/>
  <c r="L573" i="2"/>
  <c r="N573" i="2" s="1"/>
  <c r="L556" i="2"/>
  <c r="N556" i="2" s="1"/>
  <c r="L548" i="2"/>
  <c r="N548" i="2" s="1"/>
  <c r="L539" i="2"/>
  <c r="N539" i="2" s="1"/>
  <c r="L532" i="2"/>
  <c r="N532" i="2" s="1"/>
  <c r="L524" i="2"/>
  <c r="N524" i="2" s="1"/>
  <c r="L518" i="2"/>
  <c r="N518" i="2" s="1"/>
  <c r="L510" i="2"/>
  <c r="N510" i="2" s="1"/>
  <c r="L493" i="2"/>
  <c r="N493" i="2" s="1"/>
  <c r="L470" i="2"/>
  <c r="N470" i="2" s="1"/>
  <c r="L461" i="2"/>
  <c r="N461" i="2" s="1"/>
  <c r="L452" i="2"/>
  <c r="N452" i="2" s="1"/>
  <c r="L427" i="2"/>
  <c r="N427" i="2" s="1"/>
  <c r="L422" i="2"/>
  <c r="N422" i="2" s="1"/>
  <c r="L412" i="2"/>
  <c r="N412" i="2" s="1"/>
  <c r="L396" i="2"/>
  <c r="N396" i="2" s="1"/>
  <c r="L388" i="2"/>
  <c r="N388" i="2" s="1"/>
  <c r="L381" i="2"/>
  <c r="N381" i="2" s="1"/>
  <c r="L373" i="2"/>
  <c r="N373" i="2" s="1"/>
  <c r="L357" i="2"/>
  <c r="N357" i="2" s="1"/>
  <c r="L350" i="2"/>
  <c r="N350" i="2" s="1"/>
  <c r="L343" i="2"/>
  <c r="N343" i="2" s="1"/>
  <c r="L332" i="2"/>
  <c r="N332" i="2" s="1"/>
  <c r="L318" i="2"/>
  <c r="N318" i="2" s="1"/>
  <c r="L309" i="2"/>
  <c r="N309" i="2" s="1"/>
  <c r="L299" i="2"/>
  <c r="N299" i="2" s="1"/>
  <c r="L293" i="2"/>
  <c r="N293" i="2" s="1"/>
  <c r="L270" i="2"/>
  <c r="N270" i="2" s="1"/>
  <c r="L245" i="2"/>
  <c r="N245" i="2" s="1"/>
  <c r="L238" i="2"/>
  <c r="N238" i="2" s="1"/>
  <c r="L228" i="2"/>
  <c r="N228" i="2" s="1"/>
  <c r="L205" i="2"/>
  <c r="N205" i="2" s="1"/>
  <c r="L197" i="2"/>
  <c r="N197" i="2" s="1"/>
  <c r="L187" i="2"/>
  <c r="N187" i="2" s="1"/>
  <c r="L180" i="2"/>
  <c r="N180" i="2" s="1"/>
  <c r="L167" i="2"/>
  <c r="N167" i="2" s="1"/>
  <c r="L157" i="2"/>
  <c r="N157" i="2" s="1"/>
  <c r="L148" i="2"/>
  <c r="N148" i="2" s="1"/>
  <c r="L139" i="2"/>
  <c r="N139" i="2" s="1"/>
  <c r="L132" i="2"/>
  <c r="N132" i="2" s="1"/>
  <c r="L126" i="2"/>
  <c r="N126" i="2" s="1"/>
  <c r="L108" i="2"/>
  <c r="N108" i="2" s="1"/>
  <c r="L95" i="2"/>
  <c r="N95" i="2" s="1"/>
  <c r="L85" i="2"/>
  <c r="N85" i="2" s="1"/>
  <c r="L75" i="2"/>
  <c r="N75" i="2" s="1"/>
  <c r="L69" i="2"/>
  <c r="N69" i="2" s="1"/>
  <c r="L35" i="2"/>
  <c r="N35" i="2" s="1"/>
  <c r="P4" i="3"/>
  <c r="Q4" i="3" s="1"/>
  <c r="P620" i="3"/>
  <c r="Q620" i="3" s="1"/>
  <c r="P498" i="3"/>
  <c r="Q498" i="3" s="1"/>
  <c r="P437" i="3"/>
  <c r="Q437" i="3" s="1"/>
  <c r="P383" i="3"/>
  <c r="Q383" i="3" s="1"/>
  <c r="P346" i="3"/>
  <c r="Q346" i="3" s="1"/>
  <c r="P643" i="3"/>
  <c r="Q643" i="3" s="1"/>
  <c r="P607" i="3"/>
  <c r="Q607" i="3" s="1"/>
  <c r="P574" i="3"/>
  <c r="Q574" i="3" s="1"/>
  <c r="P548" i="3"/>
  <c r="Q548" i="3" s="1"/>
  <c r="P509" i="3"/>
  <c r="Q509" i="3" s="1"/>
  <c r="P400" i="3"/>
  <c r="Q400" i="3" s="1"/>
  <c r="P144" i="3"/>
  <c r="Q144" i="3" s="1"/>
  <c r="P256" i="3"/>
  <c r="Q256" i="3" s="1"/>
  <c r="P120" i="3"/>
  <c r="Q120" i="3" s="1"/>
  <c r="P87" i="3"/>
  <c r="Q87" i="3" s="1"/>
  <c r="P68" i="3"/>
  <c r="Q68" i="3" s="1"/>
  <c r="L1901" i="2"/>
  <c r="N1901" i="2" s="1"/>
  <c r="L1826" i="2"/>
  <c r="N1826" i="2" s="1"/>
  <c r="P630" i="3"/>
  <c r="Q630" i="3" s="1"/>
  <c r="P586" i="3"/>
  <c r="Q586" i="3" s="1"/>
  <c r="P560" i="3"/>
  <c r="Q560" i="3" s="1"/>
  <c r="P442" i="3"/>
  <c r="Q442" i="3" s="1"/>
  <c r="P280" i="3"/>
  <c r="Q280" i="3" s="1"/>
  <c r="P220" i="3"/>
  <c r="Q220" i="3" s="1"/>
  <c r="P157" i="3"/>
  <c r="Q157" i="3" s="1"/>
  <c r="P247" i="3"/>
  <c r="Q247" i="3" s="1"/>
  <c r="P207" i="3"/>
  <c r="Q207" i="3" s="1"/>
  <c r="P111" i="3"/>
  <c r="Q111" i="3" s="1"/>
  <c r="P90" i="3"/>
  <c r="Q90" i="3" s="1"/>
  <c r="P77" i="3"/>
  <c r="Q77" i="3" s="1"/>
  <c r="L1844" i="2"/>
  <c r="N1844" i="2" s="1"/>
  <c r="P634" i="3"/>
  <c r="Q634" i="3" s="1"/>
  <c r="P592" i="3"/>
  <c r="Q592" i="3" s="1"/>
  <c r="P567" i="3"/>
  <c r="Q567" i="3" s="1"/>
  <c r="P537" i="3"/>
  <c r="Q537" i="3" s="1"/>
  <c r="P460" i="3"/>
  <c r="Q460" i="3" s="1"/>
  <c r="P404" i="3"/>
  <c r="Q404" i="3" s="1"/>
  <c r="P368" i="3"/>
  <c r="Q368" i="3" s="1"/>
  <c r="P323" i="3"/>
  <c r="Q323" i="3" s="1"/>
  <c r="P226" i="3"/>
  <c r="Q226" i="3" s="1"/>
  <c r="P124" i="3"/>
  <c r="Q124" i="3" s="1"/>
  <c r="P152" i="3"/>
  <c r="Q152" i="3" s="1"/>
  <c r="P73" i="3"/>
  <c r="Q73" i="3" s="1"/>
  <c r="L1875" i="2"/>
  <c r="N1875" i="2" s="1"/>
  <c r="L1812" i="2"/>
  <c r="N1812" i="2" s="1"/>
  <c r="L1882" i="2"/>
  <c r="N1882" i="2" s="1"/>
  <c r="L1865" i="2"/>
  <c r="N1865" i="2" s="1"/>
  <c r="L1841" i="2"/>
  <c r="N1841" i="2" s="1"/>
  <c r="L1824" i="2"/>
  <c r="N1824" i="2" s="1"/>
  <c r="L1785" i="2"/>
  <c r="N1785" i="2" s="1"/>
  <c r="L1768" i="2"/>
  <c r="N1768" i="2" s="1"/>
  <c r="L1752" i="2"/>
  <c r="N1752" i="2" s="1"/>
  <c r="L1737" i="2"/>
  <c r="N1737" i="2" s="1"/>
  <c r="L1714" i="2"/>
  <c r="N1714" i="2" s="1"/>
  <c r="L1696" i="2"/>
  <c r="N1696" i="2" s="1"/>
  <c r="L1681" i="2"/>
  <c r="N1681" i="2" s="1"/>
  <c r="L1663" i="2"/>
  <c r="N1663" i="2" s="1"/>
  <c r="L1623" i="2"/>
  <c r="N1623" i="2" s="1"/>
  <c r="L1607" i="2"/>
  <c r="N1607" i="2" s="1"/>
  <c r="L1583" i="2"/>
  <c r="N1583" i="2" s="1"/>
  <c r="L1568" i="2"/>
  <c r="N1568" i="2" s="1"/>
  <c r="L1546" i="2"/>
  <c r="N1546" i="2" s="1"/>
  <c r="L1529" i="2"/>
  <c r="N1529" i="2" s="1"/>
  <c r="L1514" i="2"/>
  <c r="N1514" i="2" s="1"/>
  <c r="L1496" i="2"/>
  <c r="N1496" i="2" s="1"/>
  <c r="L1480" i="2"/>
  <c r="N1480" i="2" s="1"/>
  <c r="L1464" i="2"/>
  <c r="N1464" i="2" s="1"/>
  <c r="L1442" i="2"/>
  <c r="N1442" i="2" s="1"/>
  <c r="L1416" i="2"/>
  <c r="N1416" i="2" s="1"/>
  <c r="L1384" i="2"/>
  <c r="N1384" i="2" s="1"/>
  <c r="L1336" i="2"/>
  <c r="N1336" i="2" s="1"/>
  <c r="L1262" i="2"/>
  <c r="N1262" i="2" s="1"/>
  <c r="L1232" i="2"/>
  <c r="N1232" i="2" s="1"/>
  <c r="L1216" i="2"/>
  <c r="N1216" i="2" s="1"/>
  <c r="L1169" i="2"/>
  <c r="N1169" i="2" s="1"/>
  <c r="L1106" i="2"/>
  <c r="N1106" i="2" s="1"/>
  <c r="L1070" i="2"/>
  <c r="N1070" i="2" s="1"/>
  <c r="P647" i="3"/>
  <c r="Q647" i="3" s="1"/>
  <c r="P617" i="3"/>
  <c r="Q617" i="3" s="1"/>
  <c r="P564" i="3"/>
  <c r="Q564" i="3" s="1"/>
  <c r="P534" i="3"/>
  <c r="Q534" i="3" s="1"/>
  <c r="P467" i="3"/>
  <c r="Q467" i="3" s="1"/>
  <c r="P409" i="3"/>
  <c r="Q409" i="3" s="1"/>
  <c r="P371" i="3"/>
  <c r="Q371" i="3" s="1"/>
  <c r="P315" i="3"/>
  <c r="Q315" i="3" s="1"/>
  <c r="P263" i="3"/>
  <c r="Q263" i="3" s="1"/>
  <c r="P236" i="3"/>
  <c r="Q236" i="3" s="1"/>
  <c r="P117" i="3"/>
  <c r="Q117" i="3" s="1"/>
  <c r="P102" i="3"/>
  <c r="Q102" i="3" s="1"/>
  <c r="P63" i="3"/>
  <c r="Q63" i="3" s="1"/>
  <c r="L1835" i="2"/>
  <c r="N1835" i="2" s="1"/>
  <c r="L1894" i="2"/>
  <c r="N1894" i="2" s="1"/>
  <c r="L1870" i="2"/>
  <c r="N1870" i="2" s="1"/>
  <c r="L1849" i="2"/>
  <c r="N1849" i="2" s="1"/>
  <c r="L1833" i="2"/>
  <c r="N1833" i="2" s="1"/>
  <c r="L1817" i="2"/>
  <c r="N1817" i="2" s="1"/>
  <c r="L1761" i="2"/>
  <c r="N1761" i="2" s="1"/>
  <c r="L1744" i="2"/>
  <c r="N1744" i="2" s="1"/>
  <c r="L1729" i="2"/>
  <c r="N1729" i="2" s="1"/>
  <c r="L1705" i="2"/>
  <c r="N1705" i="2" s="1"/>
  <c r="L1657" i="2"/>
  <c r="N1657" i="2" s="1"/>
  <c r="L1598" i="2"/>
  <c r="N1598" i="2" s="1"/>
  <c r="L1561" i="2"/>
  <c r="N1561" i="2" s="1"/>
  <c r="L1535" i="2"/>
  <c r="N1535" i="2" s="1"/>
  <c r="L1520" i="2"/>
  <c r="N1520" i="2" s="1"/>
  <c r="L1486" i="2"/>
  <c r="N1486" i="2" s="1"/>
  <c r="L1472" i="2"/>
  <c r="N1472" i="2" s="1"/>
  <c r="L1448" i="2"/>
  <c r="N1448" i="2" s="1"/>
  <c r="L1435" i="2"/>
  <c r="N1435" i="2" s="1"/>
  <c r="L1424" i="2"/>
  <c r="N1424" i="2" s="1"/>
  <c r="L1369" i="2"/>
  <c r="N1369" i="2" s="1"/>
  <c r="L1321" i="2"/>
  <c r="N1321" i="2" s="1"/>
  <c r="L1304" i="2"/>
  <c r="N1304" i="2" s="1"/>
  <c r="L1280" i="2"/>
  <c r="N1280" i="2" s="1"/>
  <c r="L1242" i="2"/>
  <c r="N1242" i="2" s="1"/>
  <c r="L1227" i="2"/>
  <c r="N1227" i="2" s="1"/>
  <c r="L1209" i="2"/>
  <c r="N1209" i="2" s="1"/>
  <c r="L1176" i="2"/>
  <c r="N1176" i="2" s="1"/>
  <c r="L1137" i="2"/>
  <c r="N1137" i="2" s="1"/>
  <c r="L1089" i="2"/>
  <c r="N1089" i="2" s="1"/>
  <c r="L1079" i="2"/>
  <c r="N1079" i="2" s="1"/>
  <c r="P624" i="3"/>
  <c r="Q624" i="3" s="1"/>
  <c r="P556" i="3"/>
  <c r="Q556" i="3" s="1"/>
  <c r="P328" i="3"/>
  <c r="Q328" i="3" s="1"/>
  <c r="P276" i="3"/>
  <c r="Q276" i="3" s="1"/>
  <c r="L1863" i="2"/>
  <c r="N1863" i="2" s="1"/>
  <c r="L1777" i="2"/>
  <c r="N1777" i="2" s="1"/>
  <c r="L1730" i="2"/>
  <c r="N1730" i="2" s="1"/>
  <c r="L1619" i="2"/>
  <c r="N1619" i="2" s="1"/>
  <c r="L1497" i="2"/>
  <c r="N1497" i="2" s="1"/>
  <c r="L1451" i="2"/>
  <c r="N1451" i="2" s="1"/>
  <c r="L1402" i="2"/>
  <c r="N1402" i="2" s="1"/>
  <c r="L1379" i="2"/>
  <c r="N1379" i="2" s="1"/>
  <c r="L1363" i="2"/>
  <c r="N1363" i="2" s="1"/>
  <c r="L1331" i="2"/>
  <c r="N1331" i="2" s="1"/>
  <c r="L1297" i="2"/>
  <c r="N1297" i="2" s="1"/>
  <c r="L1274" i="2"/>
  <c r="N1274" i="2" s="1"/>
  <c r="L1250" i="2"/>
  <c r="N1250" i="2" s="1"/>
  <c r="L1226" i="2"/>
  <c r="N1226" i="2" s="1"/>
  <c r="L1204" i="2"/>
  <c r="N1204" i="2" s="1"/>
  <c r="L1178" i="2"/>
  <c r="N1178" i="2" s="1"/>
  <c r="L1146" i="2"/>
  <c r="N1146" i="2" s="1"/>
  <c r="L1121" i="2"/>
  <c r="N1121" i="2" s="1"/>
  <c r="L1065" i="2"/>
  <c r="N1065" i="2" s="1"/>
  <c r="L1016" i="2"/>
  <c r="N1016" i="2" s="1"/>
  <c r="L993" i="2"/>
  <c r="N993" i="2" s="1"/>
  <c r="L953" i="2"/>
  <c r="N953" i="2" s="1"/>
  <c r="L930" i="2"/>
  <c r="N930" i="2" s="1"/>
  <c r="L864" i="2"/>
  <c r="N864" i="2" s="1"/>
  <c r="L825" i="2"/>
  <c r="N825" i="2" s="1"/>
  <c r="L802" i="2"/>
  <c r="N802" i="2" s="1"/>
  <c r="L723" i="2"/>
  <c r="N723" i="2" s="1"/>
  <c r="L699" i="2"/>
  <c r="N699" i="2" s="1"/>
  <c r="L674" i="2"/>
  <c r="N674" i="2" s="1"/>
  <c r="L649" i="2"/>
  <c r="N649" i="2" s="1"/>
  <c r="L595" i="2"/>
  <c r="N595" i="2" s="1"/>
  <c r="L506" i="2"/>
  <c r="N506" i="2" s="1"/>
  <c r="L475" i="2"/>
  <c r="N475" i="2" s="1"/>
  <c r="L344" i="2"/>
  <c r="N344" i="2" s="1"/>
  <c r="L322" i="2"/>
  <c r="N322" i="2" s="1"/>
  <c r="L271" i="2"/>
  <c r="N271" i="2" s="1"/>
  <c r="L185" i="2"/>
  <c r="N185" i="2" s="1"/>
  <c r="L107" i="2"/>
  <c r="N107" i="2" s="1"/>
  <c r="L73" i="2"/>
  <c r="N73" i="2" s="1"/>
  <c r="L25" i="2"/>
  <c r="N25" i="2" s="1"/>
  <c r="L1904" i="2"/>
  <c r="N1904" i="2" s="1"/>
  <c r="L1818" i="2"/>
  <c r="N1818" i="2" s="1"/>
  <c r="L1713" i="2"/>
  <c r="N1713" i="2" s="1"/>
  <c r="L1673" i="2"/>
  <c r="N1673" i="2" s="1"/>
  <c r="L1633" i="2"/>
  <c r="N1633" i="2" s="1"/>
  <c r="L1579" i="2"/>
  <c r="N1579" i="2" s="1"/>
  <c r="L1505" i="2"/>
  <c r="N1505" i="2" s="1"/>
  <c r="L1433" i="2"/>
  <c r="N1433" i="2" s="1"/>
  <c r="L1410" i="2"/>
  <c r="N1410" i="2" s="1"/>
  <c r="L1354" i="2"/>
  <c r="N1354" i="2" s="1"/>
  <c r="L1314" i="2"/>
  <c r="N1314" i="2" s="1"/>
  <c r="L1307" i="2"/>
  <c r="N1307" i="2" s="1"/>
  <c r="L1208" i="2"/>
  <c r="N1208" i="2" s="1"/>
  <c r="L1187" i="2"/>
  <c r="N1187" i="2" s="1"/>
  <c r="L1162" i="2"/>
  <c r="N1162" i="2" s="1"/>
  <c r="L1104" i="2"/>
  <c r="N1104" i="2" s="1"/>
  <c r="L1049" i="2"/>
  <c r="N1049" i="2" s="1"/>
  <c r="L1033" i="2"/>
  <c r="N1033" i="2" s="1"/>
  <c r="L1009" i="2"/>
  <c r="N1009" i="2" s="1"/>
  <c r="L935" i="2"/>
  <c r="N935" i="2" s="1"/>
  <c r="L913" i="2"/>
  <c r="N913" i="2" s="1"/>
  <c r="L874" i="2"/>
  <c r="N874" i="2" s="1"/>
  <c r="L832" i="2"/>
  <c r="N832" i="2" s="1"/>
  <c r="L809" i="2"/>
  <c r="N809" i="2" s="1"/>
  <c r="L777" i="2"/>
  <c r="N777" i="2" s="1"/>
  <c r="L705" i="2"/>
  <c r="N705" i="2" s="1"/>
  <c r="L636" i="2"/>
  <c r="N636" i="2" s="1"/>
  <c r="L612" i="2"/>
  <c r="N612" i="2" s="1"/>
  <c r="L600" i="2"/>
  <c r="N600" i="2" s="1"/>
  <c r="L530" i="2"/>
  <c r="N530" i="2" s="1"/>
  <c r="L449" i="2"/>
  <c r="N449" i="2" s="1"/>
  <c r="L416" i="2"/>
  <c r="N416" i="2" s="1"/>
  <c r="L361" i="2"/>
  <c r="N361" i="2" s="1"/>
  <c r="L336" i="2"/>
  <c r="N336" i="2" s="1"/>
  <c r="L313" i="2"/>
  <c r="N313" i="2" s="1"/>
  <c r="L307" i="2"/>
  <c r="N307" i="2" s="1"/>
  <c r="L267" i="2"/>
  <c r="N267" i="2" s="1"/>
  <c r="L233" i="2"/>
  <c r="N233" i="2" s="1"/>
  <c r="L201" i="2"/>
  <c r="N201" i="2" s="1"/>
  <c r="L168" i="2"/>
  <c r="N168" i="2" s="1"/>
  <c r="L136" i="2"/>
  <c r="N136" i="2" s="1"/>
  <c r="L63" i="2"/>
  <c r="N63" i="2" s="1"/>
  <c r="L1880" i="2"/>
  <c r="N1880" i="2" s="1"/>
  <c r="L1858" i="2"/>
  <c r="N1858" i="2" s="1"/>
  <c r="L1793" i="2"/>
  <c r="N1793" i="2" s="1"/>
  <c r="L1753" i="2"/>
  <c r="N1753" i="2" s="1"/>
  <c r="L1721" i="2"/>
  <c r="N1721" i="2" s="1"/>
  <c r="L1545" i="2"/>
  <c r="N1545" i="2" s="1"/>
  <c r="L1890" i="2"/>
  <c r="N1890" i="2" s="1"/>
  <c r="L1848" i="2"/>
  <c r="N1848" i="2" s="1"/>
  <c r="L1786" i="2"/>
  <c r="N1786" i="2" s="1"/>
  <c r="L1680" i="2"/>
  <c r="N1680" i="2" s="1"/>
  <c r="L1650" i="2"/>
  <c r="N1650" i="2" s="1"/>
  <c r="L1553" i="2"/>
  <c r="N1553" i="2" s="1"/>
  <c r="L1511" i="2"/>
  <c r="N1511" i="2" s="1"/>
  <c r="L1460" i="2"/>
  <c r="N1460" i="2" s="1"/>
  <c r="L1441" i="2"/>
  <c r="N1441" i="2" s="1"/>
  <c r="L1419" i="2"/>
  <c r="N1419" i="2" s="1"/>
  <c r="L1393" i="2"/>
  <c r="N1393" i="2" s="1"/>
  <c r="L1370" i="2"/>
  <c r="N1370" i="2" s="1"/>
  <c r="L1337" i="2"/>
  <c r="N1337" i="2" s="1"/>
  <c r="L1322" i="2"/>
  <c r="N1322" i="2" s="1"/>
  <c r="L1289" i="2"/>
  <c r="N1289" i="2" s="1"/>
  <c r="L1257" i="2"/>
  <c r="N1257" i="2" s="1"/>
  <c r="L1241" i="2"/>
  <c r="N1241" i="2" s="1"/>
  <c r="L1194" i="2"/>
  <c r="N1194" i="2" s="1"/>
  <c r="L1153" i="2"/>
  <c r="N1153" i="2" s="1"/>
  <c r="L1130" i="2"/>
  <c r="N1130" i="2" s="1"/>
  <c r="L1060" i="2"/>
  <c r="N1060" i="2" s="1"/>
  <c r="L1025" i="2"/>
  <c r="N1025" i="2" s="1"/>
  <c r="L976" i="2"/>
  <c r="N976" i="2" s="1"/>
  <c r="L905" i="2"/>
  <c r="N905" i="2" s="1"/>
  <c r="L850" i="2"/>
  <c r="N850" i="2" s="1"/>
  <c r="L818" i="2"/>
  <c r="N818" i="2" s="1"/>
  <c r="L786" i="2"/>
  <c r="N786" i="2" s="1"/>
  <c r="L753" i="2"/>
  <c r="N753" i="2" s="1"/>
  <c r="L730" i="2"/>
  <c r="N730" i="2" s="1"/>
  <c r="L680" i="2"/>
  <c r="N680" i="2" s="1"/>
  <c r="L586" i="2"/>
  <c r="N586" i="2" s="1"/>
  <c r="L563" i="2"/>
  <c r="N563" i="2" s="1"/>
  <c r="L490" i="2"/>
  <c r="N490" i="2" s="1"/>
  <c r="L433" i="2"/>
  <c r="N433" i="2" s="1"/>
  <c r="L395" i="2"/>
  <c r="N395" i="2" s="1"/>
  <c r="L352" i="2"/>
  <c r="N352" i="2" s="1"/>
  <c r="L328" i="2"/>
  <c r="N328" i="2" s="1"/>
  <c r="L290" i="2"/>
  <c r="N290" i="2" s="1"/>
  <c r="L224" i="2"/>
  <c r="N224" i="2" s="1"/>
  <c r="L179" i="2"/>
  <c r="N179" i="2" s="1"/>
  <c r="L155" i="2"/>
  <c r="N155" i="2" s="1"/>
  <c r="L122" i="2"/>
  <c r="N122" i="2" s="1"/>
  <c r="L58" i="2"/>
  <c r="N58" i="2" s="1"/>
  <c r="L10" i="2"/>
  <c r="N10" i="2" s="1"/>
  <c r="L1897" i="2"/>
  <c r="N1897" i="2" s="1"/>
  <c r="L1887" i="2"/>
  <c r="N1887" i="2" s="1"/>
  <c r="L1881" i="2"/>
  <c r="N1881" i="2" s="1"/>
  <c r="L1873" i="2"/>
  <c r="N1873" i="2" s="1"/>
  <c r="L1866" i="2"/>
  <c r="N1866" i="2" s="1"/>
  <c r="L1903" i="2"/>
  <c r="N1903" i="2" s="1"/>
  <c r="L1895" i="2"/>
  <c r="N1895" i="2" s="1"/>
  <c r="L1871" i="2"/>
  <c r="N1871" i="2" s="1"/>
  <c r="L1855" i="2"/>
  <c r="N1855" i="2" s="1"/>
  <c r="L1839" i="2"/>
  <c r="N1839" i="2" s="1"/>
  <c r="L1831" i="2"/>
  <c r="N1831" i="2" s="1"/>
  <c r="L1821" i="2"/>
  <c r="N1821" i="2" s="1"/>
  <c r="L1814" i="2"/>
  <c r="N1814" i="2" s="1"/>
  <c r="L1798" i="2"/>
  <c r="N1798" i="2" s="1"/>
  <c r="L1782" i="2"/>
  <c r="N1782" i="2" s="1"/>
  <c r="L1775" i="2"/>
  <c r="N1775" i="2" s="1"/>
  <c r="L1756" i="2"/>
  <c r="N1756" i="2" s="1"/>
  <c r="L1734" i="2"/>
  <c r="N1734" i="2" s="1"/>
  <c r="L1726" i="2"/>
  <c r="N1726" i="2" s="1"/>
  <c r="L1717" i="2"/>
  <c r="N1717" i="2" s="1"/>
  <c r="L1695" i="2"/>
  <c r="N1695" i="2" s="1"/>
  <c r="L1678" i="2"/>
  <c r="N1678" i="2" s="1"/>
  <c r="L1670" i="2"/>
  <c r="N1670" i="2" s="1"/>
  <c r="L1665" i="2"/>
  <c r="N1665" i="2" s="1"/>
  <c r="L1648" i="2"/>
  <c r="N1648" i="2" s="1"/>
  <c r="L1631" i="2"/>
  <c r="N1631" i="2" s="1"/>
  <c r="L1616" i="2"/>
  <c r="N1616" i="2" s="1"/>
  <c r="L1600" i="2"/>
  <c r="N1600" i="2" s="1"/>
  <c r="L1574" i="2"/>
  <c r="N1574" i="2" s="1"/>
  <c r="L1559" i="2"/>
  <c r="N1559" i="2" s="1"/>
  <c r="L1551" i="2"/>
  <c r="N1551" i="2" s="1"/>
  <c r="L1542" i="2"/>
  <c r="N1542" i="2" s="1"/>
  <c r="L1534" i="2"/>
  <c r="N1534" i="2" s="1"/>
  <c r="L1524" i="2"/>
  <c r="N1524" i="2" s="1"/>
  <c r="L1516" i="2"/>
  <c r="N1516" i="2" s="1"/>
  <c r="L1494" i="2"/>
  <c r="N1494" i="2" s="1"/>
  <c r="L1489" i="2"/>
  <c r="N1489" i="2" s="1"/>
  <c r="L1477" i="2"/>
  <c r="N1477" i="2" s="1"/>
  <c r="L1473" i="2"/>
  <c r="N1473" i="2" s="1"/>
  <c r="L1463" i="2"/>
  <c r="N1463" i="2" s="1"/>
  <c r="L1447" i="2"/>
  <c r="N1447" i="2" s="1"/>
  <c r="L1421" i="2"/>
  <c r="N1421" i="2" s="1"/>
  <c r="L1414" i="2"/>
  <c r="N1414" i="2" s="1"/>
  <c r="L1396" i="2"/>
  <c r="N1396" i="2" s="1"/>
  <c r="L1389" i="2"/>
  <c r="N1389" i="2" s="1"/>
  <c r="L1367" i="2"/>
  <c r="N1367" i="2" s="1"/>
  <c r="L1359" i="2"/>
  <c r="N1359" i="2" s="1"/>
  <c r="L1351" i="2"/>
  <c r="N1351" i="2" s="1"/>
  <c r="L1344" i="2"/>
  <c r="N1344" i="2" s="1"/>
  <c r="L1325" i="2"/>
  <c r="N1325" i="2" s="1"/>
  <c r="L1319" i="2"/>
  <c r="N1319" i="2" s="1"/>
  <c r="L1302" i="2"/>
  <c r="N1302" i="2" s="1"/>
  <c r="L1294" i="2"/>
  <c r="N1294" i="2" s="1"/>
  <c r="L1278" i="2"/>
  <c r="N1278" i="2" s="1"/>
  <c r="L1272" i="2"/>
  <c r="N1272" i="2" s="1"/>
  <c r="L1265" i="2"/>
  <c r="N1265" i="2" s="1"/>
  <c r="L1247" i="2"/>
  <c r="N1247" i="2" s="1"/>
  <c r="L1239" i="2"/>
  <c r="N1239" i="2" s="1"/>
  <c r="L1230" i="2"/>
  <c r="N1230" i="2" s="1"/>
  <c r="L1222" i="2"/>
  <c r="N1222" i="2" s="1"/>
  <c r="L1213" i="2"/>
  <c r="N1213" i="2" s="1"/>
  <c r="L1207" i="2"/>
  <c r="N1207" i="2" s="1"/>
  <c r="L1183" i="2"/>
  <c r="N1183" i="2" s="1"/>
  <c r="L1167" i="2"/>
  <c r="N1167" i="2" s="1"/>
  <c r="L1158" i="2"/>
  <c r="N1158" i="2" s="1"/>
  <c r="L1143" i="2"/>
  <c r="N1143" i="2" s="1"/>
  <c r="L1127" i="2"/>
  <c r="N1127" i="2" s="1"/>
  <c r="L1118" i="2"/>
  <c r="N1118" i="2" s="1"/>
  <c r="L1103" i="2"/>
  <c r="N1103" i="2" s="1"/>
  <c r="L1085" i="2"/>
  <c r="N1085" i="2" s="1"/>
  <c r="L1081" i="2"/>
  <c r="N1081" i="2" s="1"/>
  <c r="L1072" i="2"/>
  <c r="N1072" i="2" s="1"/>
  <c r="L1045" i="2"/>
  <c r="N1045" i="2" s="1"/>
  <c r="L1032" i="2"/>
  <c r="N1032" i="2" s="1"/>
  <c r="L1022" i="2"/>
  <c r="N1022" i="2" s="1"/>
  <c r="L1006" i="2"/>
  <c r="N1006" i="2" s="1"/>
  <c r="L982" i="2"/>
  <c r="N982" i="2" s="1"/>
  <c r="L958" i="2"/>
  <c r="N958" i="2" s="1"/>
  <c r="L950" i="2"/>
  <c r="N950" i="2" s="1"/>
  <c r="L927" i="2"/>
  <c r="N927" i="2" s="1"/>
  <c r="L919" i="2"/>
  <c r="N919" i="2" s="1"/>
  <c r="L901" i="2"/>
  <c r="N901" i="2" s="1"/>
  <c r="L893" i="2"/>
  <c r="N893" i="2" s="1"/>
  <c r="P5" i="3"/>
  <c r="Q5" i="3" s="1"/>
  <c r="P60" i="3"/>
  <c r="Q60" i="3" s="1"/>
  <c r="P53" i="3"/>
  <c r="Q53" i="3" s="1"/>
  <c r="P50" i="3"/>
  <c r="Q50" i="3" s="1"/>
  <c r="P44" i="3"/>
  <c r="Q44" i="3" s="1"/>
  <c r="P37" i="3"/>
  <c r="Q37" i="3" s="1"/>
  <c r="P28" i="3"/>
  <c r="Q28" i="3" s="1"/>
  <c r="L1040" i="2"/>
  <c r="N1040" i="2" s="1"/>
  <c r="L1015" i="2"/>
  <c r="N1015" i="2" s="1"/>
  <c r="L1010" i="2"/>
  <c r="N1010" i="2" s="1"/>
  <c r="L1000" i="2"/>
  <c r="N1000" i="2" s="1"/>
  <c r="L983" i="2"/>
  <c r="N983" i="2" s="1"/>
  <c r="L977" i="2"/>
  <c r="N977" i="2" s="1"/>
  <c r="L961" i="2"/>
  <c r="N961" i="2" s="1"/>
  <c r="L945" i="2"/>
  <c r="N945" i="2" s="1"/>
  <c r="L937" i="2"/>
  <c r="N937" i="2" s="1"/>
  <c r="L928" i="2"/>
  <c r="N928" i="2" s="1"/>
  <c r="L920" i="2"/>
  <c r="N920" i="2" s="1"/>
  <c r="L911" i="2"/>
  <c r="N911" i="2" s="1"/>
  <c r="L897" i="2"/>
  <c r="N897" i="2" s="1"/>
  <c r="L880" i="2"/>
  <c r="N880" i="2" s="1"/>
  <c r="L866" i="2"/>
  <c r="N866" i="2" s="1"/>
  <c r="L857" i="2"/>
  <c r="N857" i="2" s="1"/>
  <c r="L849" i="2"/>
  <c r="N849" i="2" s="1"/>
  <c r="L840" i="2"/>
  <c r="N840" i="2" s="1"/>
  <c r="L834" i="2"/>
  <c r="N834" i="2" s="1"/>
  <c r="L792" i="2"/>
  <c r="N792" i="2" s="1"/>
  <c r="L785" i="2"/>
  <c r="N785" i="2" s="1"/>
  <c r="L775" i="2"/>
  <c r="N775" i="2" s="1"/>
  <c r="L769" i="2"/>
  <c r="N769" i="2" s="1"/>
  <c r="L761" i="2"/>
  <c r="N761" i="2" s="1"/>
  <c r="L754" i="2"/>
  <c r="N754" i="2" s="1"/>
  <c r="L743" i="2"/>
  <c r="N743" i="2" s="1"/>
  <c r="L736" i="2"/>
  <c r="N736" i="2" s="1"/>
  <c r="L721" i="2"/>
  <c r="N721" i="2" s="1"/>
  <c r="L712" i="2"/>
  <c r="N712" i="2" s="1"/>
  <c r="L689" i="2"/>
  <c r="N689" i="2" s="1"/>
  <c r="L681" i="2"/>
  <c r="N681" i="2" s="1"/>
  <c r="L673" i="2"/>
  <c r="N673" i="2" s="1"/>
  <c r="L656" i="2"/>
  <c r="N656" i="2" s="1"/>
  <c r="L641" i="2"/>
  <c r="N641" i="2" s="1"/>
  <c r="L623" i="2"/>
  <c r="N623" i="2" s="1"/>
  <c r="L617" i="2"/>
  <c r="N617" i="2" s="1"/>
  <c r="L601" i="2"/>
  <c r="N601" i="2" s="1"/>
  <c r="L585" i="2"/>
  <c r="N585" i="2" s="1"/>
  <c r="L568" i="2"/>
  <c r="N568" i="2" s="1"/>
  <c r="L551" i="2"/>
  <c r="N551" i="2" s="1"/>
  <c r="L542" i="2"/>
  <c r="N542" i="2" s="1"/>
  <c r="L537" i="2"/>
  <c r="N537" i="2" s="1"/>
  <c r="L513" i="2"/>
  <c r="N513" i="2" s="1"/>
  <c r="L496" i="2"/>
  <c r="N496" i="2" s="1"/>
  <c r="L480" i="2"/>
  <c r="N480" i="2" s="1"/>
  <c r="L463" i="2"/>
  <c r="N463" i="2" s="1"/>
  <c r="L432" i="2"/>
  <c r="N432" i="2" s="1"/>
  <c r="L415" i="2"/>
  <c r="N415" i="2" s="1"/>
  <c r="L409" i="2"/>
  <c r="N409" i="2" s="1"/>
  <c r="L393" i="2"/>
  <c r="N393" i="2" s="1"/>
  <c r="L375" i="2"/>
  <c r="N375" i="2" s="1"/>
  <c r="L367" i="2"/>
  <c r="N367" i="2" s="1"/>
  <c r="L354" i="2"/>
  <c r="N354" i="2" s="1"/>
  <c r="L345" i="2"/>
  <c r="N345" i="2" s="1"/>
  <c r="L338" i="2"/>
  <c r="N338" i="2" s="1"/>
  <c r="L330" i="2"/>
  <c r="N330" i="2" s="1"/>
  <c r="L320" i="2"/>
  <c r="N320" i="2" s="1"/>
  <c r="L311" i="2"/>
  <c r="N311" i="2" s="1"/>
  <c r="L305" i="2"/>
  <c r="N305" i="2" s="1"/>
  <c r="L296" i="2"/>
  <c r="N296" i="2" s="1"/>
  <c r="L291" i="2"/>
  <c r="N291" i="2" s="1"/>
  <c r="L280" i="2"/>
  <c r="N280" i="2" s="1"/>
  <c r="L274" i="2"/>
  <c r="N274" i="2" s="1"/>
  <c r="L264" i="2"/>
  <c r="N264" i="2" s="1"/>
  <c r="L256" i="2"/>
  <c r="N256" i="2" s="1"/>
  <c r="L241" i="2"/>
  <c r="N241" i="2" s="1"/>
  <c r="L226" i="2"/>
  <c r="N226" i="2" s="1"/>
  <c r="L216" i="2"/>
  <c r="N216" i="2" s="1"/>
  <c r="L207" i="2"/>
  <c r="N207" i="2" s="1"/>
  <c r="L191" i="2"/>
  <c r="N191" i="2" s="1"/>
  <c r="L186" i="2"/>
  <c r="N186" i="2" s="1"/>
  <c r="L177" i="2"/>
  <c r="N177" i="2" s="1"/>
  <c r="L170" i="2"/>
  <c r="N170" i="2" s="1"/>
  <c r="L158" i="2"/>
  <c r="N158" i="2" s="1"/>
  <c r="L152" i="2"/>
  <c r="N152" i="2" s="1"/>
  <c r="L143" i="2"/>
  <c r="N143" i="2" s="1"/>
  <c r="L138" i="2"/>
  <c r="N138" i="2" s="1"/>
  <c r="L129" i="2"/>
  <c r="N129" i="2" s="1"/>
  <c r="L112" i="2"/>
  <c r="N112" i="2" s="1"/>
  <c r="L89" i="2"/>
  <c r="N89" i="2" s="1"/>
  <c r="L81" i="2"/>
  <c r="N81" i="2" s="1"/>
  <c r="L66" i="2"/>
  <c r="N66" i="2" s="1"/>
  <c r="L16" i="2"/>
  <c r="N16" i="2" s="1"/>
  <c r="L8" i="2"/>
  <c r="N8" i="2" s="1"/>
  <c r="L1850" i="2"/>
  <c r="N1850" i="2" s="1"/>
  <c r="L1840" i="2"/>
  <c r="N1840" i="2" s="1"/>
  <c r="L1830" i="2"/>
  <c r="N1830" i="2" s="1"/>
  <c r="L1808" i="2"/>
  <c r="N1808" i="2" s="1"/>
  <c r="L1799" i="2"/>
  <c r="N1799" i="2" s="1"/>
  <c r="L1791" i="2"/>
  <c r="N1791" i="2" s="1"/>
  <c r="L1774" i="2"/>
  <c r="N1774" i="2" s="1"/>
  <c r="L1769" i="2"/>
  <c r="N1769" i="2" s="1"/>
  <c r="L1718" i="2"/>
  <c r="N1718" i="2" s="1"/>
  <c r="L1712" i="2"/>
  <c r="N1712" i="2" s="1"/>
  <c r="L1703" i="2"/>
  <c r="N1703" i="2" s="1"/>
  <c r="L1697" i="2"/>
  <c r="N1697" i="2" s="1"/>
  <c r="L1688" i="2"/>
  <c r="N1688" i="2" s="1"/>
  <c r="L1672" i="2"/>
  <c r="N1672" i="2" s="1"/>
  <c r="L1662" i="2"/>
  <c r="N1662" i="2" s="1"/>
  <c r="L1656" i="2"/>
  <c r="N1656" i="2" s="1"/>
  <c r="L1646" i="2"/>
  <c r="N1646" i="2" s="1"/>
  <c r="L1639" i="2"/>
  <c r="N1639" i="2" s="1"/>
  <c r="L1630" i="2"/>
  <c r="N1630" i="2" s="1"/>
  <c r="L1624" i="2"/>
  <c r="N1624" i="2" s="1"/>
  <c r="L1613" i="2"/>
  <c r="N1613" i="2" s="1"/>
  <c r="L1608" i="2"/>
  <c r="N1608" i="2" s="1"/>
  <c r="L1599" i="2"/>
  <c r="N1599" i="2" s="1"/>
  <c r="L1591" i="2"/>
  <c r="N1591" i="2" s="1"/>
  <c r="L1584" i="2"/>
  <c r="N1584" i="2" s="1"/>
  <c r="L1576" i="2"/>
  <c r="N1576" i="2" s="1"/>
  <c r="L1569" i="2"/>
  <c r="N1569" i="2" s="1"/>
  <c r="L1560" i="2"/>
  <c r="N1560" i="2" s="1"/>
  <c r="L1552" i="2"/>
  <c r="N1552" i="2" s="1"/>
  <c r="L1536" i="2"/>
  <c r="N1536" i="2" s="1"/>
  <c r="L1512" i="2"/>
  <c r="N1512" i="2" s="1"/>
  <c r="L1504" i="2"/>
  <c r="N1504" i="2" s="1"/>
  <c r="L1488" i="2"/>
  <c r="N1488" i="2" s="1"/>
  <c r="L1470" i="2"/>
  <c r="N1470" i="2" s="1"/>
  <c r="L1455" i="2"/>
  <c r="N1455" i="2" s="1"/>
  <c r="L1439" i="2"/>
  <c r="N1439" i="2" s="1"/>
  <c r="L1408" i="2"/>
  <c r="N1408" i="2" s="1"/>
  <c r="L1376" i="2"/>
  <c r="N1376" i="2" s="1"/>
  <c r="L1360" i="2"/>
  <c r="N1360" i="2" s="1"/>
  <c r="L1350" i="2"/>
  <c r="N1350" i="2" s="1"/>
  <c r="L1342" i="2"/>
  <c r="N1342" i="2" s="1"/>
  <c r="L1335" i="2"/>
  <c r="N1335" i="2" s="1"/>
  <c r="L1327" i="2"/>
  <c r="N1327" i="2" s="1"/>
  <c r="L1311" i="2"/>
  <c r="N1311" i="2" s="1"/>
  <c r="L1296" i="2"/>
  <c r="N1296" i="2" s="1"/>
  <c r="L1287" i="2"/>
  <c r="N1287" i="2" s="1"/>
  <c r="L1279" i="2"/>
  <c r="N1279" i="2" s="1"/>
  <c r="L1271" i="2"/>
  <c r="N1271" i="2" s="1"/>
  <c r="L1264" i="2"/>
  <c r="N1264" i="2" s="1"/>
  <c r="L1199" i="2"/>
  <c r="N1199" i="2" s="1"/>
  <c r="L1191" i="2"/>
  <c r="N1191" i="2" s="1"/>
  <c r="L1181" i="2"/>
  <c r="N1181" i="2" s="1"/>
  <c r="L1177" i="2"/>
  <c r="N1177" i="2" s="1"/>
  <c r="L1159" i="2"/>
  <c r="N1159" i="2" s="1"/>
  <c r="L1128" i="2"/>
  <c r="N1128" i="2" s="1"/>
  <c r="L1111" i="2"/>
  <c r="N1111" i="2" s="1"/>
  <c r="L1080" i="2"/>
  <c r="N1080" i="2" s="1"/>
  <c r="L1073" i="2"/>
  <c r="N1073" i="2" s="1"/>
  <c r="L1063" i="2"/>
  <c r="N1063" i="2" s="1"/>
  <c r="L1056" i="2"/>
  <c r="N1056" i="2" s="1"/>
  <c r="L1041" i="2"/>
  <c r="N1041" i="2" s="1"/>
  <c r="L1030" i="2"/>
  <c r="N1030" i="2" s="1"/>
  <c r="L1024" i="2"/>
  <c r="N1024" i="2" s="1"/>
  <c r="L1018" i="2"/>
  <c r="N1018" i="2" s="1"/>
  <c r="L992" i="2"/>
  <c r="N992" i="2" s="1"/>
  <c r="L985" i="2"/>
  <c r="N985" i="2" s="1"/>
  <c r="L968" i="2"/>
  <c r="N968" i="2" s="1"/>
  <c r="L959" i="2"/>
  <c r="N959" i="2" s="1"/>
  <c r="L943" i="2"/>
  <c r="N943" i="2" s="1"/>
  <c r="L938" i="2"/>
  <c r="N938" i="2" s="1"/>
  <c r="L918" i="2"/>
  <c r="N918" i="2" s="1"/>
  <c r="L914" i="2"/>
  <c r="N914" i="2" s="1"/>
  <c r="L902" i="2"/>
  <c r="N902" i="2" s="1"/>
  <c r="L872" i="2"/>
  <c r="N872" i="2" s="1"/>
  <c r="L887" i="2"/>
  <c r="N887" i="2" s="1"/>
  <c r="L877" i="2"/>
  <c r="N877" i="2" s="1"/>
  <c r="L870" i="2"/>
  <c r="N870" i="2" s="1"/>
  <c r="L863" i="2"/>
  <c r="N863" i="2" s="1"/>
  <c r="L831" i="2"/>
  <c r="N831" i="2" s="1"/>
  <c r="L813" i="2"/>
  <c r="N813" i="2" s="1"/>
  <c r="L806" i="2"/>
  <c r="N806" i="2" s="1"/>
  <c r="L798" i="2"/>
  <c r="N798" i="2" s="1"/>
  <c r="L790" i="2"/>
  <c r="N790" i="2" s="1"/>
  <c r="L768" i="2"/>
  <c r="N768" i="2" s="1"/>
  <c r="L758" i="2"/>
  <c r="N758" i="2" s="1"/>
  <c r="L750" i="2"/>
  <c r="N750" i="2" s="1"/>
  <c r="L742" i="2"/>
  <c r="N742" i="2" s="1"/>
  <c r="L737" i="2"/>
  <c r="N737" i="2" s="1"/>
  <c r="L728" i="2"/>
  <c r="N728" i="2" s="1"/>
  <c r="L711" i="2"/>
  <c r="N711" i="2" s="1"/>
  <c r="L703" i="2"/>
  <c r="N703" i="2" s="1"/>
  <c r="L686" i="2"/>
  <c r="N686" i="2" s="1"/>
  <c r="L662" i="2"/>
  <c r="N662" i="2" s="1"/>
  <c r="L657" i="2"/>
  <c r="N657" i="2" s="1"/>
  <c r="L646" i="2"/>
  <c r="N646" i="2" s="1"/>
  <c r="L639" i="2"/>
  <c r="N639" i="2" s="1"/>
  <c r="L629" i="2"/>
  <c r="N629" i="2" s="1"/>
  <c r="L605" i="2"/>
  <c r="N605" i="2" s="1"/>
  <c r="L597" i="2"/>
  <c r="N597" i="2" s="1"/>
  <c r="L589" i="2"/>
  <c r="N589" i="2" s="1"/>
  <c r="L580" i="2"/>
  <c r="N580" i="2" s="1"/>
  <c r="L574" i="2"/>
  <c r="N574" i="2" s="1"/>
  <c r="L566" i="2"/>
  <c r="N566" i="2" s="1"/>
  <c r="L552" i="2"/>
  <c r="N552" i="2" s="1"/>
  <c r="L543" i="2"/>
  <c r="N543" i="2" s="1"/>
  <c r="L527" i="2"/>
  <c r="N527" i="2" s="1"/>
  <c r="L509" i="2"/>
  <c r="N509" i="2" s="1"/>
  <c r="L502" i="2"/>
  <c r="N502" i="2" s="1"/>
  <c r="L494" i="2"/>
  <c r="N494" i="2" s="1"/>
  <c r="L486" i="2"/>
  <c r="N486" i="2" s="1"/>
  <c r="L479" i="2"/>
  <c r="N479" i="2" s="1"/>
  <c r="L462" i="2"/>
  <c r="N462" i="2" s="1"/>
  <c r="L445" i="2"/>
  <c r="N445" i="2" s="1"/>
  <c r="L1732" i="2"/>
  <c r="N1732" i="2" s="1"/>
  <c r="P701" i="3"/>
  <c r="Q701" i="3" s="1"/>
  <c r="L1859" i="2"/>
  <c r="N1859" i="2" s="1"/>
  <c r="P753" i="3"/>
  <c r="Q753" i="3" s="1"/>
  <c r="L1877" i="2"/>
  <c r="N1877" i="2" s="1"/>
  <c r="P760" i="3"/>
  <c r="Q760" i="3" s="1"/>
  <c r="L1853" i="2"/>
  <c r="N1853" i="2" s="1"/>
  <c r="P749" i="3"/>
  <c r="Q749" i="3" s="1"/>
  <c r="L1846" i="2"/>
  <c r="N1846" i="2" s="1"/>
  <c r="P746" i="3"/>
  <c r="Q746" i="3" s="1"/>
  <c r="L1829" i="2"/>
  <c r="N1829" i="2" s="1"/>
  <c r="P741" i="3"/>
  <c r="Q741" i="3" s="1"/>
  <c r="L1823" i="2"/>
  <c r="N1823" i="2" s="1"/>
  <c r="P738" i="3"/>
  <c r="Q738" i="3" s="1"/>
  <c r="L1813" i="2"/>
  <c r="N1813" i="2" s="1"/>
  <c r="P735" i="3"/>
  <c r="Q735" i="3" s="1"/>
  <c r="L1805" i="2"/>
  <c r="N1805" i="2" s="1"/>
  <c r="P731" i="3"/>
  <c r="Q731" i="3" s="1"/>
  <c r="L1781" i="2"/>
  <c r="N1781" i="2" s="1"/>
  <c r="P721" i="3"/>
  <c r="Q721" i="3" s="1"/>
  <c r="L1733" i="2"/>
  <c r="N1733" i="2" s="1"/>
  <c r="P702" i="3"/>
  <c r="Q702" i="3" s="1"/>
  <c r="L1719" i="2"/>
  <c r="N1719" i="2" s="1"/>
  <c r="P696" i="3"/>
  <c r="Q696" i="3" s="1"/>
  <c r="L1701" i="2"/>
  <c r="N1701" i="2" s="1"/>
  <c r="P689" i="3"/>
  <c r="Q689" i="3" s="1"/>
  <c r="L1669" i="2"/>
  <c r="N1669" i="2" s="1"/>
  <c r="P678" i="3"/>
  <c r="Q678" i="3" s="1"/>
  <c r="L1614" i="2"/>
  <c r="N1614" i="2" s="1"/>
  <c r="P658" i="3"/>
  <c r="Q658" i="3" s="1"/>
  <c r="L1606" i="2"/>
  <c r="N1606" i="2" s="1"/>
  <c r="P654" i="3"/>
  <c r="Q654" i="3" s="1"/>
  <c r="L1573" i="2"/>
  <c r="N1573" i="2" s="1"/>
  <c r="P640" i="3"/>
  <c r="Q640" i="3" s="1"/>
  <c r="L1543" i="2"/>
  <c r="N1543" i="2" s="1"/>
  <c r="P627" i="3"/>
  <c r="Q627" i="3" s="1"/>
  <c r="L1501" i="2"/>
  <c r="N1501" i="2" s="1"/>
  <c r="P610" i="3"/>
  <c r="Q610" i="3" s="1"/>
  <c r="L1478" i="2"/>
  <c r="N1478" i="2" s="1"/>
  <c r="P601" i="3"/>
  <c r="Q601" i="3" s="1"/>
  <c r="L1461" i="2"/>
  <c r="N1461" i="2" s="1"/>
  <c r="P596" i="3"/>
  <c r="Q596" i="3" s="1"/>
  <c r="L1445" i="2"/>
  <c r="N1445" i="2" s="1"/>
  <c r="P589" i="3"/>
  <c r="Q589" i="3" s="1"/>
  <c r="L1429" i="2"/>
  <c r="N1429" i="2" s="1"/>
  <c r="P583" i="3"/>
  <c r="Q583" i="3" s="1"/>
  <c r="L1422" i="2"/>
  <c r="N1422" i="2" s="1"/>
  <c r="P578" i="3"/>
  <c r="Q578" i="3" s="1"/>
  <c r="L1406" i="2"/>
  <c r="N1406" i="2" s="1"/>
  <c r="P570" i="3"/>
  <c r="Q570" i="3" s="1"/>
  <c r="L1365" i="2"/>
  <c r="N1365" i="2" s="1"/>
  <c r="P554" i="3"/>
  <c r="Q554" i="3" s="1"/>
  <c r="L1334" i="2"/>
  <c r="N1334" i="2" s="1"/>
  <c r="P542" i="3"/>
  <c r="Q542" i="3" s="1"/>
  <c r="L1326" i="2"/>
  <c r="N1326" i="2" s="1"/>
  <c r="P540" i="3"/>
  <c r="Q540" i="3" s="1"/>
  <c r="L1303" i="2"/>
  <c r="N1303" i="2" s="1"/>
  <c r="P532" i="3"/>
  <c r="Q532" i="3" s="1"/>
  <c r="L1293" i="2"/>
  <c r="N1293" i="2" s="1"/>
  <c r="P529" i="3"/>
  <c r="Q529" i="3" s="1"/>
  <c r="L1285" i="2"/>
  <c r="N1285" i="2" s="1"/>
  <c r="P524" i="3"/>
  <c r="Q524" i="3" s="1"/>
  <c r="L1261" i="2"/>
  <c r="N1261" i="2" s="1"/>
  <c r="P515" i="3"/>
  <c r="Q515" i="3" s="1"/>
  <c r="L1221" i="2"/>
  <c r="N1221" i="2" s="1"/>
  <c r="P495" i="3"/>
  <c r="Q495" i="3" s="1"/>
  <c r="L1215" i="2"/>
  <c r="N1215" i="2" s="1"/>
  <c r="P492" i="3"/>
  <c r="Q492" i="3" s="1"/>
  <c r="L1205" i="2"/>
  <c r="N1205" i="2" s="1"/>
  <c r="P489" i="3"/>
  <c r="Q489" i="3" s="1"/>
  <c r="L1197" i="2"/>
  <c r="N1197" i="2" s="1"/>
  <c r="P485" i="3"/>
  <c r="Q485" i="3" s="1"/>
  <c r="L1189" i="2"/>
  <c r="N1189" i="2" s="1"/>
  <c r="P480" i="3"/>
  <c r="Q480" i="3" s="1"/>
  <c r="L1184" i="2"/>
  <c r="N1184" i="2" s="1"/>
  <c r="P478" i="3"/>
  <c r="Q478" i="3" s="1"/>
  <c r="L1174" i="2"/>
  <c r="N1174" i="2" s="1"/>
  <c r="P475" i="3"/>
  <c r="Q475" i="3" s="1"/>
  <c r="L1149" i="2"/>
  <c r="N1149" i="2" s="1"/>
  <c r="P463" i="3"/>
  <c r="Q463" i="3" s="1"/>
  <c r="L1087" i="2"/>
  <c r="N1087" i="2" s="1"/>
  <c r="P434" i="3"/>
  <c r="Q434" i="3" s="1"/>
  <c r="L1069" i="2"/>
  <c r="N1069" i="2" s="1"/>
  <c r="P427" i="3"/>
  <c r="Q427" i="3" s="1"/>
  <c r="L1061" i="2"/>
  <c r="N1061" i="2" s="1"/>
  <c r="P423" i="3"/>
  <c r="Q423" i="3" s="1"/>
  <c r="L1054" i="2"/>
  <c r="N1054" i="2" s="1"/>
  <c r="P420" i="3"/>
  <c r="Q420" i="3" s="1"/>
  <c r="L1047" i="2"/>
  <c r="N1047" i="2" s="1"/>
  <c r="P417" i="3"/>
  <c r="Q417" i="3" s="1"/>
  <c r="L1038" i="2"/>
  <c r="N1038" i="2" s="1"/>
  <c r="P412" i="3"/>
  <c r="Q412" i="3" s="1"/>
  <c r="L998" i="2"/>
  <c r="N998" i="2" s="1"/>
  <c r="P396" i="3"/>
  <c r="Q396" i="3" s="1"/>
  <c r="L981" i="2"/>
  <c r="N981" i="2" s="1"/>
  <c r="P389" i="3"/>
  <c r="Q389" i="3" s="1"/>
  <c r="L965" i="2"/>
  <c r="N965" i="2" s="1"/>
  <c r="P379" i="3"/>
  <c r="Q379" i="3" s="1"/>
  <c r="L957" i="2"/>
  <c r="N957" i="2" s="1"/>
  <c r="P374" i="3"/>
  <c r="Q374" i="3" s="1"/>
  <c r="L909" i="2"/>
  <c r="N909" i="2" s="1"/>
  <c r="P357" i="3"/>
  <c r="Q357" i="3" s="1"/>
  <c r="L904" i="2"/>
  <c r="N904" i="2" s="1"/>
  <c r="P355" i="3"/>
  <c r="Q355" i="3" s="1"/>
  <c r="L894" i="2"/>
  <c r="N894" i="2" s="1"/>
  <c r="P351" i="3"/>
  <c r="Q351" i="3" s="1"/>
  <c r="L878" i="2"/>
  <c r="N878" i="2" s="1"/>
  <c r="P343" i="3"/>
  <c r="Q343" i="3" s="1"/>
  <c r="L869" i="2"/>
  <c r="N869" i="2" s="1"/>
  <c r="P340" i="3"/>
  <c r="Q340" i="3" s="1"/>
  <c r="L829" i="2"/>
  <c r="N829" i="2" s="1"/>
  <c r="P326" i="3"/>
  <c r="Q326" i="3" s="1"/>
  <c r="L815" i="2"/>
  <c r="N815" i="2" s="1"/>
  <c r="P321" i="3"/>
  <c r="Q321" i="3" s="1"/>
  <c r="L808" i="2"/>
  <c r="N808" i="2" s="1"/>
  <c r="P318" i="3"/>
  <c r="Q318" i="3" s="1"/>
  <c r="L781" i="2"/>
  <c r="N781" i="2" s="1"/>
  <c r="P308" i="3"/>
  <c r="Q308" i="3" s="1"/>
  <c r="L733" i="2"/>
  <c r="N733" i="2" s="1"/>
  <c r="P292" i="3"/>
  <c r="Q292" i="3" s="1"/>
  <c r="L725" i="2"/>
  <c r="N725" i="2" s="1"/>
  <c r="P288" i="3"/>
  <c r="Q288" i="3" s="1"/>
  <c r="L718" i="2"/>
  <c r="N718" i="2" s="1"/>
  <c r="P284" i="3"/>
  <c r="Q284" i="3" s="1"/>
  <c r="L693" i="2"/>
  <c r="N693" i="2" s="1"/>
  <c r="P272" i="3"/>
  <c r="Q272" i="3" s="1"/>
  <c r="L685" i="2"/>
  <c r="N685" i="2" s="1"/>
  <c r="P269" i="3"/>
  <c r="Q269" i="3" s="1"/>
  <c r="L670" i="2"/>
  <c r="N670" i="2" s="1"/>
  <c r="P131" i="3"/>
  <c r="Q131" i="3" s="1"/>
  <c r="L663" i="2"/>
  <c r="N663" i="2" s="1"/>
  <c r="P244" i="3"/>
  <c r="Q244" i="3" s="1"/>
  <c r="L645" i="2"/>
  <c r="N645" i="2" s="1"/>
  <c r="P215" i="3"/>
  <c r="Q215" i="3" s="1"/>
  <c r="L637" i="2"/>
  <c r="N637" i="2" s="1"/>
  <c r="P175" i="3"/>
  <c r="Q175" i="3" s="1"/>
  <c r="L632" i="2"/>
  <c r="N632" i="2" s="1"/>
  <c r="P138" i="3"/>
  <c r="Q138" i="3" s="1"/>
  <c r="L614" i="2"/>
  <c r="N614" i="2" s="1"/>
  <c r="P166" i="3"/>
  <c r="Q166" i="3" s="1"/>
  <c r="L606" i="2"/>
  <c r="N606" i="2" s="1"/>
  <c r="P161" i="3"/>
  <c r="Q161" i="3" s="1"/>
  <c r="L592" i="2"/>
  <c r="N592" i="2" s="1"/>
  <c r="P174" i="3"/>
  <c r="Q174" i="3" s="1"/>
  <c r="L567" i="2"/>
  <c r="N567" i="2" s="1"/>
  <c r="P251" i="3"/>
  <c r="Q251" i="3" s="1"/>
  <c r="L503" i="2"/>
  <c r="N503" i="2" s="1"/>
  <c r="P262" i="3"/>
  <c r="Q262" i="3" s="1"/>
  <c r="L485" i="2"/>
  <c r="N485" i="2" s="1"/>
  <c r="P178" i="3"/>
  <c r="Q178" i="3" s="1"/>
  <c r="L477" i="2"/>
  <c r="N477" i="2" s="1"/>
  <c r="P122" i="3"/>
  <c r="Q122" i="3" s="1"/>
  <c r="L448" i="2"/>
  <c r="N448" i="2" s="1"/>
  <c r="P169" i="3"/>
  <c r="Q169" i="3" s="1"/>
  <c r="L437" i="2"/>
  <c r="N437" i="2" s="1"/>
  <c r="P217" i="3"/>
  <c r="Q217" i="3" s="1"/>
  <c r="L405" i="2"/>
  <c r="N405" i="2" s="1"/>
  <c r="P185" i="3"/>
  <c r="Q185" i="3" s="1"/>
  <c r="L365" i="2"/>
  <c r="N365" i="2" s="1"/>
  <c r="P214" i="3"/>
  <c r="Q214" i="3" s="1"/>
  <c r="L325" i="2"/>
  <c r="N325" i="2" s="1"/>
  <c r="P129" i="3"/>
  <c r="Q129" i="3" s="1"/>
  <c r="L286" i="2"/>
  <c r="N286" i="2" s="1"/>
  <c r="P109" i="3"/>
  <c r="Q109" i="3" s="1"/>
  <c r="L278" i="2"/>
  <c r="N278" i="2" s="1"/>
  <c r="P105" i="3"/>
  <c r="Q105" i="3" s="1"/>
  <c r="L262" i="2"/>
  <c r="N262" i="2" s="1"/>
  <c r="P100" i="3"/>
  <c r="Q100" i="3" s="1"/>
  <c r="L254" i="2"/>
  <c r="N254" i="2" s="1"/>
  <c r="P97" i="3"/>
  <c r="Q97" i="3" s="1"/>
  <c r="L221" i="2"/>
  <c r="N221" i="2" s="1"/>
  <c r="P83" i="3"/>
  <c r="Q83" i="3" s="1"/>
  <c r="L213" i="2"/>
  <c r="N213" i="2" s="1"/>
  <c r="P80" i="3"/>
  <c r="Q80" i="3" s="1"/>
  <c r="L175" i="2"/>
  <c r="N175" i="2" s="1"/>
  <c r="P66" i="3"/>
  <c r="Q66" i="3" s="1"/>
  <c r="L117" i="2"/>
  <c r="N117" i="2" s="1"/>
  <c r="P47" i="3"/>
  <c r="Q47" i="3" s="1"/>
  <c r="L101" i="2"/>
  <c r="N101" i="2" s="1"/>
  <c r="P41" i="3"/>
  <c r="Q41" i="3" s="1"/>
  <c r="L62" i="2"/>
  <c r="N62" i="2" s="1"/>
  <c r="P25" i="3"/>
  <c r="Q25" i="3" s="1"/>
  <c r="L53" i="2"/>
  <c r="N53" i="2" s="1"/>
  <c r="P23" i="3"/>
  <c r="Q23" i="3" s="1"/>
  <c r="L47" i="2"/>
  <c r="N47" i="2" s="1"/>
  <c r="P20" i="3"/>
  <c r="Q20" i="3" s="1"/>
  <c r="L32" i="2"/>
  <c r="N32" i="2" s="1"/>
  <c r="P14" i="3"/>
  <c r="Q14" i="3" s="1"/>
  <c r="L22" i="2"/>
  <c r="N22" i="2" s="1"/>
  <c r="P11" i="3"/>
  <c r="Q11" i="3" s="1"/>
  <c r="L14" i="2"/>
  <c r="N14" i="2" s="1"/>
  <c r="P7" i="3"/>
  <c r="Q7" i="3" s="1"/>
  <c r="L5" i="2"/>
  <c r="N5" i="2" s="1"/>
  <c r="L1885" i="2"/>
  <c r="N1885" i="2" s="1"/>
  <c r="P763" i="3"/>
  <c r="Q763" i="3" s="1"/>
  <c r="L1727" i="2"/>
  <c r="N1727" i="2" s="1"/>
  <c r="P699" i="3"/>
  <c r="Q699" i="3" s="1"/>
  <c r="L1686" i="2"/>
  <c r="N1686" i="2" s="1"/>
  <c r="P682" i="3"/>
  <c r="Q682" i="3" s="1"/>
  <c r="L1677" i="2"/>
  <c r="N1677" i="2" s="1"/>
  <c r="P680" i="3"/>
  <c r="Q680" i="3" s="1"/>
  <c r="L1638" i="2"/>
  <c r="N1638" i="2" s="1"/>
  <c r="P666" i="3"/>
  <c r="Q666" i="3" s="1"/>
  <c r="L1620" i="2"/>
  <c r="N1620" i="2" s="1"/>
  <c r="P660" i="3"/>
  <c r="Q660" i="3" s="1"/>
  <c r="L1762" i="2"/>
  <c r="N1762" i="2" s="1"/>
  <c r="P714" i="3"/>
  <c r="Q714" i="3" s="1"/>
  <c r="L1741" i="2"/>
  <c r="N1741" i="2" s="1"/>
  <c r="P704" i="3"/>
  <c r="Q704" i="3" s="1"/>
  <c r="L1706" i="2"/>
  <c r="N1706" i="2" s="1"/>
  <c r="P692" i="3"/>
  <c r="Q692" i="3" s="1"/>
  <c r="L1610" i="2"/>
  <c r="N1610" i="2" s="1"/>
  <c r="P656" i="3"/>
  <c r="Q656" i="3" s="1"/>
  <c r="L1490" i="2"/>
  <c r="N1490" i="2" s="1"/>
  <c r="P605" i="3"/>
  <c r="Q605" i="3" s="1"/>
  <c r="L1476" i="2"/>
  <c r="N1476" i="2" s="1"/>
  <c r="P600" i="3"/>
  <c r="Q600" i="3" s="1"/>
  <c r="L1469" i="2"/>
  <c r="N1469" i="2" s="1"/>
  <c r="P598" i="3"/>
  <c r="Q598" i="3" s="1"/>
  <c r="L1387" i="2"/>
  <c r="N1387" i="2" s="1"/>
  <c r="P563" i="3"/>
  <c r="Q563" i="3" s="1"/>
  <c r="L1218" i="2"/>
  <c r="N1218" i="2" s="1"/>
  <c r="P494" i="3"/>
  <c r="Q494" i="3" s="1"/>
  <c r="L1170" i="2"/>
  <c r="N1170" i="2" s="1"/>
  <c r="P473" i="3"/>
  <c r="Q473" i="3" s="1"/>
  <c r="L1090" i="2"/>
  <c r="N1090" i="2" s="1"/>
  <c r="P436" i="3"/>
  <c r="Q436" i="3" s="1"/>
  <c r="L1075" i="2"/>
  <c r="N1075" i="2" s="1"/>
  <c r="P429" i="3"/>
  <c r="Q429" i="3" s="1"/>
  <c r="L1042" i="2"/>
  <c r="N1042" i="2" s="1"/>
  <c r="P414" i="3"/>
  <c r="Q414" i="3" s="1"/>
  <c r="L1003" i="2"/>
  <c r="N1003" i="2" s="1"/>
  <c r="P399" i="3"/>
  <c r="Q399" i="3" s="1"/>
  <c r="L986" i="2"/>
  <c r="N986" i="2" s="1"/>
  <c r="P391" i="3"/>
  <c r="Q391" i="3" s="1"/>
  <c r="L899" i="2"/>
  <c r="N899" i="2" s="1"/>
  <c r="P353" i="3"/>
  <c r="Q353" i="3" s="1"/>
  <c r="L882" i="2"/>
  <c r="N882" i="2" s="1"/>
  <c r="P345" i="3"/>
  <c r="Q345" i="3" s="1"/>
  <c r="L861" i="2"/>
  <c r="N861" i="2" s="1"/>
  <c r="P336" i="3"/>
  <c r="Q336" i="3" s="1"/>
  <c r="L842" i="2"/>
  <c r="N842" i="2" s="1"/>
  <c r="P330" i="3"/>
  <c r="Q330" i="3" s="1"/>
  <c r="L795" i="2"/>
  <c r="N795" i="2" s="1"/>
  <c r="P314" i="3"/>
  <c r="Q314" i="3" s="1"/>
  <c r="L770" i="2"/>
  <c r="N770" i="2" s="1"/>
  <c r="P304" i="3"/>
  <c r="Q304" i="3" s="1"/>
  <c r="L746" i="2"/>
  <c r="N746" i="2" s="1"/>
  <c r="P297" i="3"/>
  <c r="Q297" i="3" s="1"/>
  <c r="L738" i="2"/>
  <c r="N738" i="2" s="1"/>
  <c r="P294" i="3"/>
  <c r="Q294" i="3" s="1"/>
  <c r="L714" i="2"/>
  <c r="N714" i="2" s="1"/>
  <c r="P282" i="3"/>
  <c r="Q282" i="3" s="1"/>
  <c r="L691" i="2"/>
  <c r="N691" i="2" s="1"/>
  <c r="P271" i="3"/>
  <c r="Q271" i="3" s="1"/>
  <c r="L666" i="2"/>
  <c r="N666" i="2" s="1"/>
  <c r="P213" i="3"/>
  <c r="Q213" i="3" s="1"/>
  <c r="L658" i="2"/>
  <c r="N658" i="2" s="1"/>
  <c r="P179" i="3"/>
  <c r="Q179" i="3" s="1"/>
  <c r="L642" i="2"/>
  <c r="N642" i="2" s="1"/>
  <c r="P227" i="3"/>
  <c r="Q227" i="3" s="1"/>
  <c r="L626" i="2"/>
  <c r="N626" i="2" s="1"/>
  <c r="P238" i="3"/>
  <c r="Q238" i="3" s="1"/>
  <c r="L619" i="2"/>
  <c r="N619" i="2" s="1"/>
  <c r="P259" i="3"/>
  <c r="Q259" i="3" s="1"/>
  <c r="L578" i="2"/>
  <c r="N578" i="2" s="1"/>
  <c r="P261" i="3"/>
  <c r="Q261" i="3" s="1"/>
  <c r="L570" i="2"/>
  <c r="N570" i="2" s="1"/>
  <c r="P223" i="3"/>
  <c r="Q223" i="3" s="1"/>
  <c r="L555" i="2"/>
  <c r="N555" i="2" s="1"/>
  <c r="P201" i="3"/>
  <c r="Q201" i="3" s="1"/>
  <c r="L547" i="2"/>
  <c r="N547" i="2" s="1"/>
  <c r="P134" i="3"/>
  <c r="Q134" i="3" s="1"/>
  <c r="L541" i="2"/>
  <c r="N541" i="2" s="1"/>
  <c r="P209" i="3"/>
  <c r="Q209" i="3" s="1"/>
  <c r="L523" i="2"/>
  <c r="N523" i="2" s="1"/>
  <c r="P225" i="3"/>
  <c r="Q225" i="3" s="1"/>
  <c r="L514" i="2"/>
  <c r="N514" i="2" s="1"/>
  <c r="P248" i="3"/>
  <c r="Q248" i="3" s="1"/>
  <c r="L499" i="2"/>
  <c r="N499" i="2" s="1"/>
  <c r="P268" i="3"/>
  <c r="Q268" i="3" s="1"/>
  <c r="L484" i="2"/>
  <c r="N484" i="2" s="1"/>
  <c r="P242" i="3"/>
  <c r="Q242" i="3" s="1"/>
  <c r="L466" i="2"/>
  <c r="N466" i="2" s="1"/>
  <c r="P235" i="3"/>
  <c r="Q235" i="3" s="1"/>
  <c r="L459" i="2"/>
  <c r="N459" i="2" s="1"/>
  <c r="P260" i="3"/>
  <c r="Q260" i="3" s="1"/>
  <c r="L444" i="2"/>
  <c r="N444" i="2" s="1"/>
  <c r="P192" i="3"/>
  <c r="Q192" i="3" s="1"/>
  <c r="L426" i="2"/>
  <c r="N426" i="2" s="1"/>
  <c r="P228" i="3"/>
  <c r="Q228" i="3" s="1"/>
  <c r="L410" i="2"/>
  <c r="N410" i="2" s="1"/>
  <c r="P241" i="3"/>
  <c r="Q241" i="3" s="1"/>
  <c r="L403" i="2"/>
  <c r="N403" i="2" s="1"/>
  <c r="P148" i="3"/>
  <c r="Q148" i="3" s="1"/>
  <c r="L386" i="2"/>
  <c r="N386" i="2" s="1"/>
  <c r="P143" i="3"/>
  <c r="Q143" i="3" s="1"/>
  <c r="L378" i="2"/>
  <c r="N378" i="2" s="1"/>
  <c r="P249" i="3"/>
  <c r="Q249" i="3" s="1"/>
  <c r="L370" i="2"/>
  <c r="N370" i="2" s="1"/>
  <c r="P240" i="3"/>
  <c r="Q240" i="3" s="1"/>
  <c r="L298" i="2"/>
  <c r="N298" i="2" s="1"/>
  <c r="P113" i="3"/>
  <c r="Q113" i="3" s="1"/>
  <c r="L283" i="2"/>
  <c r="N283" i="2" s="1"/>
  <c r="P107" i="3"/>
  <c r="Q107" i="3" s="1"/>
  <c r="L259" i="2"/>
  <c r="N259" i="2" s="1"/>
  <c r="P99" i="3"/>
  <c r="Q99" i="3" s="1"/>
  <c r="L252" i="2"/>
  <c r="N252" i="2" s="1"/>
  <c r="P96" i="3"/>
  <c r="Q96" i="3" s="1"/>
  <c r="L242" i="2"/>
  <c r="N242" i="2" s="1"/>
  <c r="P92" i="3"/>
  <c r="Q92" i="3" s="1"/>
  <c r="L220" i="2"/>
  <c r="N220" i="2" s="1"/>
  <c r="P82" i="3"/>
  <c r="Q82" i="3" s="1"/>
  <c r="L212" i="2"/>
  <c r="N212" i="2" s="1"/>
  <c r="P79" i="3"/>
  <c r="Q79" i="3" s="1"/>
  <c r="L195" i="2"/>
  <c r="N195" i="2" s="1"/>
  <c r="P72" i="3"/>
  <c r="Q72" i="3" s="1"/>
  <c r="L163" i="2"/>
  <c r="N163" i="2" s="1"/>
  <c r="P62" i="3"/>
  <c r="Q62" i="3" s="1"/>
  <c r="L147" i="2"/>
  <c r="N147" i="2" s="1"/>
  <c r="P57" i="3"/>
  <c r="Q57" i="3" s="1"/>
  <c r="L130" i="2"/>
  <c r="N130" i="2" s="1"/>
  <c r="P52" i="3"/>
  <c r="Q52" i="3" s="1"/>
  <c r="L114" i="2"/>
  <c r="N114" i="2" s="1"/>
  <c r="P46" i="3"/>
  <c r="Q46" i="3" s="1"/>
  <c r="L100" i="2"/>
  <c r="N100" i="2" s="1"/>
  <c r="P40" i="3"/>
  <c r="Q40" i="3" s="1"/>
  <c r="L90" i="2"/>
  <c r="N90" i="2" s="1"/>
  <c r="P36" i="3"/>
  <c r="Q36" i="3" s="1"/>
  <c r="L83" i="2"/>
  <c r="N83" i="2" s="1"/>
  <c r="P34" i="3"/>
  <c r="Q34" i="3" s="1"/>
  <c r="L50" i="2"/>
  <c r="N50" i="2" s="1"/>
  <c r="P22" i="3"/>
  <c r="Q22" i="3" s="1"/>
  <c r="L42" i="2"/>
  <c r="N42" i="2" s="1"/>
  <c r="P19" i="3"/>
  <c r="Q19" i="3" s="1"/>
  <c r="L37" i="2"/>
  <c r="N37" i="2" s="1"/>
  <c r="P16" i="3"/>
  <c r="Q16" i="3" s="1"/>
  <c r="L20" i="2"/>
  <c r="N20" i="2" s="1"/>
  <c r="P10" i="3"/>
  <c r="Q10" i="3" s="1"/>
  <c r="L1876" i="2"/>
  <c r="N1876" i="2" s="1"/>
  <c r="P759" i="3"/>
  <c r="Q759" i="3" s="1"/>
  <c r="L1780" i="2"/>
  <c r="N1780" i="2" s="1"/>
  <c r="P720" i="3"/>
  <c r="Q720" i="3" s="1"/>
  <c r="L1892" i="2"/>
  <c r="N1892" i="2" s="1"/>
  <c r="P766" i="3"/>
  <c r="Q766" i="3" s="1"/>
  <c r="L1883" i="2"/>
  <c r="N1883" i="2" s="1"/>
  <c r="P762" i="3"/>
  <c r="Q762" i="3" s="1"/>
  <c r="L1869" i="2"/>
  <c r="N1869" i="2" s="1"/>
  <c r="P756" i="3"/>
  <c r="Q756" i="3" s="1"/>
  <c r="L1851" i="2"/>
  <c r="N1851" i="2" s="1"/>
  <c r="P748" i="3"/>
  <c r="Q748" i="3" s="1"/>
  <c r="L1874" i="2"/>
  <c r="N1874" i="2" s="1"/>
  <c r="P758" i="3"/>
  <c r="Q758" i="3" s="1"/>
  <c r="L1837" i="2"/>
  <c r="N1837" i="2" s="1"/>
  <c r="P743" i="3"/>
  <c r="Q743" i="3" s="1"/>
  <c r="L1746" i="2"/>
  <c r="N1746" i="2" s="1"/>
  <c r="P708" i="3"/>
  <c r="Q708" i="3" s="1"/>
  <c r="L1642" i="2"/>
  <c r="N1642" i="2" s="1"/>
  <c r="P669" i="3"/>
  <c r="Q669" i="3" s="1"/>
  <c r="L1602" i="2"/>
  <c r="N1602" i="2" s="1"/>
  <c r="P653" i="3"/>
  <c r="Q653" i="3" s="1"/>
  <c r="L1530" i="2"/>
  <c r="N1530" i="2" s="1"/>
  <c r="P622" i="3"/>
  <c r="Q622" i="3" s="1"/>
  <c r="L1482" i="2"/>
  <c r="N1482" i="2" s="1"/>
  <c r="P603" i="3"/>
  <c r="Q603" i="3" s="1"/>
  <c r="L1426" i="2"/>
  <c r="N1426" i="2" s="1"/>
  <c r="P580" i="3"/>
  <c r="Q580" i="3" s="1"/>
  <c r="L1346" i="2"/>
  <c r="N1346" i="2" s="1"/>
  <c r="P547" i="3"/>
  <c r="Q547" i="3" s="1"/>
  <c r="L1284" i="2"/>
  <c r="N1284" i="2" s="1"/>
  <c r="P523" i="3"/>
  <c r="Q523" i="3" s="1"/>
  <c r="L1266" i="2"/>
  <c r="N1266" i="2" s="1"/>
  <c r="P517" i="3"/>
  <c r="Q517" i="3" s="1"/>
  <c r="L1234" i="2"/>
  <c r="N1234" i="2" s="1"/>
  <c r="P500" i="3"/>
  <c r="Q500" i="3" s="1"/>
  <c r="L1138" i="2"/>
  <c r="N1138" i="2" s="1"/>
  <c r="P459" i="3"/>
  <c r="Q459" i="3" s="1"/>
  <c r="L1114" i="2"/>
  <c r="N1114" i="2" s="1"/>
  <c r="P448" i="3"/>
  <c r="Q448" i="3" s="1"/>
  <c r="L1098" i="2"/>
  <c r="N1098" i="2" s="1"/>
  <c r="P441" i="3"/>
  <c r="Q441" i="3" s="1"/>
  <c r="L1082" i="2"/>
  <c r="N1082" i="2" s="1"/>
  <c r="P431" i="3"/>
  <c r="Q431" i="3" s="1"/>
  <c r="L970" i="2"/>
  <c r="N970" i="2" s="1"/>
  <c r="P382" i="3"/>
  <c r="Q382" i="3" s="1"/>
  <c r="L962" i="2"/>
  <c r="N962" i="2" s="1"/>
  <c r="P376" i="3"/>
  <c r="Q376" i="3" s="1"/>
  <c r="L946" i="2"/>
  <c r="N946" i="2" s="1"/>
  <c r="P370" i="3"/>
  <c r="Q370" i="3" s="1"/>
  <c r="L925" i="2"/>
  <c r="N925" i="2" s="1"/>
  <c r="P362" i="3"/>
  <c r="Q362" i="3" s="1"/>
  <c r="L890" i="2"/>
  <c r="N890" i="2" s="1"/>
  <c r="P349" i="3"/>
  <c r="Q349" i="3" s="1"/>
  <c r="L762" i="2"/>
  <c r="N762" i="2" s="1"/>
  <c r="P302" i="3"/>
  <c r="Q302" i="3" s="1"/>
  <c r="L1889" i="2"/>
  <c r="N1889" i="2" s="1"/>
  <c r="P765" i="3"/>
  <c r="Q765" i="3" s="1"/>
  <c r="L1857" i="2"/>
  <c r="N1857" i="2" s="1"/>
  <c r="P752" i="3"/>
  <c r="Q752" i="3" s="1"/>
  <c r="L1809" i="2"/>
  <c r="N1809" i="2" s="1"/>
  <c r="P733" i="3"/>
  <c r="Q733" i="3" s="1"/>
  <c r="L1801" i="2"/>
  <c r="N1801" i="2" s="1"/>
  <c r="P729" i="3"/>
  <c r="Q729" i="3" s="1"/>
  <c r="L1794" i="2"/>
  <c r="N1794" i="2" s="1"/>
  <c r="P725" i="3"/>
  <c r="Q725" i="3" s="1"/>
  <c r="L1779" i="2"/>
  <c r="N1779" i="2" s="1"/>
  <c r="P719" i="3"/>
  <c r="Q719" i="3" s="1"/>
  <c r="L1722" i="2"/>
  <c r="N1722" i="2" s="1"/>
  <c r="P697" i="3"/>
  <c r="Q697" i="3" s="1"/>
  <c r="L1689" i="2"/>
  <c r="N1689" i="2" s="1"/>
  <c r="P684" i="3"/>
  <c r="Q684" i="3" s="1"/>
  <c r="L1675" i="2"/>
  <c r="N1675" i="2" s="1"/>
  <c r="P679" i="3"/>
  <c r="Q679" i="3" s="1"/>
  <c r="L1651" i="2"/>
  <c r="N1651" i="2" s="1"/>
  <c r="P672" i="3"/>
  <c r="Q672" i="3" s="1"/>
  <c r="L1641" i="2"/>
  <c r="N1641" i="2" s="1"/>
  <c r="P668" i="3"/>
  <c r="Q668" i="3" s="1"/>
  <c r="L1635" i="2"/>
  <c r="N1635" i="2" s="1"/>
  <c r="P665" i="3"/>
  <c r="Q665" i="3" s="1"/>
  <c r="L1617" i="2"/>
  <c r="N1617" i="2" s="1"/>
  <c r="P659" i="3"/>
  <c r="Q659" i="3" s="1"/>
  <c r="L1593" i="2"/>
  <c r="N1593" i="2" s="1"/>
  <c r="P650" i="3"/>
  <c r="Q650" i="3" s="1"/>
  <c r="L1578" i="2"/>
  <c r="N1578" i="2" s="1"/>
  <c r="P642" i="3"/>
  <c r="Q642" i="3" s="1"/>
  <c r="L1554" i="2"/>
  <c r="N1554" i="2" s="1"/>
  <c r="P632" i="3"/>
  <c r="Q632" i="3" s="1"/>
  <c r="L1506" i="2"/>
  <c r="N1506" i="2" s="1"/>
  <c r="P613" i="3"/>
  <c r="Q613" i="3" s="1"/>
  <c r="L1457" i="2"/>
  <c r="N1457" i="2" s="1"/>
  <c r="P595" i="3"/>
  <c r="Q595" i="3" s="1"/>
  <c r="L1409" i="2"/>
  <c r="N1409" i="2" s="1"/>
  <c r="P572" i="3"/>
  <c r="Q572" i="3" s="1"/>
  <c r="L1403" i="2"/>
  <c r="N1403" i="2" s="1"/>
  <c r="P569" i="3"/>
  <c r="Q569" i="3" s="1"/>
  <c r="L1394" i="2"/>
  <c r="N1394" i="2" s="1"/>
  <c r="P566" i="3"/>
  <c r="Q566" i="3" s="1"/>
  <c r="L1377" i="2"/>
  <c r="N1377" i="2" s="1"/>
  <c r="P559" i="3"/>
  <c r="Q559" i="3" s="1"/>
  <c r="L1361" i="2"/>
  <c r="N1361" i="2" s="1"/>
  <c r="P553" i="3"/>
  <c r="Q553" i="3" s="1"/>
  <c r="L1353" i="2"/>
  <c r="N1353" i="2" s="1"/>
  <c r="P550" i="3"/>
  <c r="Q550" i="3" s="1"/>
  <c r="L1345" i="2"/>
  <c r="N1345" i="2" s="1"/>
  <c r="P546" i="3"/>
  <c r="Q546" i="3" s="1"/>
  <c r="L1329" i="2"/>
  <c r="N1329" i="2" s="1"/>
  <c r="P541" i="3"/>
  <c r="Q541" i="3" s="1"/>
  <c r="L1315" i="2"/>
  <c r="N1315" i="2" s="1"/>
  <c r="P536" i="3"/>
  <c r="Q536" i="3" s="1"/>
  <c r="L1298" i="2"/>
  <c r="N1298" i="2" s="1"/>
  <c r="P531" i="3"/>
  <c r="Q531" i="3" s="1"/>
  <c r="L1291" i="2"/>
  <c r="N1291" i="2" s="1"/>
  <c r="P527" i="3"/>
  <c r="Q527" i="3" s="1"/>
  <c r="L1273" i="2"/>
  <c r="N1273" i="2" s="1"/>
  <c r="P520" i="3"/>
  <c r="Q520" i="3" s="1"/>
  <c r="L1258" i="2"/>
  <c r="N1258" i="2" s="1"/>
  <c r="P513" i="3"/>
  <c r="Q513" i="3" s="1"/>
  <c r="L1249" i="2"/>
  <c r="N1249" i="2" s="1"/>
  <c r="P507" i="3"/>
  <c r="Q507" i="3" s="1"/>
  <c r="L1201" i="2"/>
  <c r="N1201" i="2" s="1"/>
  <c r="P488" i="3"/>
  <c r="Q488" i="3" s="1"/>
  <c r="L1193" i="2"/>
  <c r="N1193" i="2" s="1"/>
  <c r="P482" i="3"/>
  <c r="Q482" i="3" s="1"/>
  <c r="L1185" i="2"/>
  <c r="N1185" i="2" s="1"/>
  <c r="P479" i="3"/>
  <c r="Q479" i="3" s="1"/>
  <c r="L1161" i="2"/>
  <c r="N1161" i="2" s="1"/>
  <c r="P469" i="3"/>
  <c r="Q469" i="3" s="1"/>
  <c r="L1154" i="2"/>
  <c r="N1154" i="2" s="1"/>
  <c r="P466" i="3"/>
  <c r="Q466" i="3" s="1"/>
  <c r="L1145" i="2"/>
  <c r="N1145" i="2" s="1"/>
  <c r="P462" i="3"/>
  <c r="Q462" i="3" s="1"/>
  <c r="L1129" i="2"/>
  <c r="N1129" i="2" s="1"/>
  <c r="P455" i="3"/>
  <c r="Q455" i="3" s="1"/>
  <c r="L1122" i="2"/>
  <c r="N1122" i="2" s="1"/>
  <c r="P452" i="3"/>
  <c r="Q452" i="3" s="1"/>
  <c r="L1113" i="2"/>
  <c r="N1113" i="2" s="1"/>
  <c r="P447" i="3"/>
  <c r="Q447" i="3" s="1"/>
  <c r="L1097" i="2"/>
  <c r="N1097" i="2" s="1"/>
  <c r="P440" i="3"/>
  <c r="Q440" i="3" s="1"/>
  <c r="L1066" i="2"/>
  <c r="N1066" i="2" s="1"/>
  <c r="P425" i="3"/>
  <c r="Q425" i="3" s="1"/>
  <c r="L1057" i="2"/>
  <c r="N1057" i="2" s="1"/>
  <c r="P422" i="3"/>
  <c r="Q422" i="3" s="1"/>
  <c r="L1050" i="2"/>
  <c r="N1050" i="2" s="1"/>
  <c r="P419" i="3"/>
  <c r="Q419" i="3" s="1"/>
  <c r="L1036" i="2"/>
  <c r="N1036" i="2" s="1"/>
  <c r="P411" i="3"/>
  <c r="Q411" i="3" s="1"/>
  <c r="L1027" i="2"/>
  <c r="N1027" i="2" s="1"/>
  <c r="P408" i="3"/>
  <c r="Q408" i="3" s="1"/>
  <c r="L996" i="2"/>
  <c r="N996" i="2" s="1"/>
  <c r="P395" i="3"/>
  <c r="Q395" i="3" s="1"/>
  <c r="L969" i="2"/>
  <c r="N969" i="2" s="1"/>
  <c r="P381" i="3"/>
  <c r="Q381" i="3" s="1"/>
  <c r="L954" i="2"/>
  <c r="N954" i="2" s="1"/>
  <c r="P373" i="3"/>
  <c r="Q373" i="3" s="1"/>
  <c r="L907" i="2"/>
  <c r="N907" i="2" s="1"/>
  <c r="P356" i="3"/>
  <c r="Q356" i="3" s="1"/>
  <c r="L889" i="2"/>
  <c r="N889" i="2" s="1"/>
  <c r="P348" i="3"/>
  <c r="Q348" i="3" s="1"/>
  <c r="L873" i="2"/>
  <c r="N873" i="2" s="1"/>
  <c r="P341" i="3"/>
  <c r="Q341" i="3" s="1"/>
  <c r="L827" i="2"/>
  <c r="N827" i="2" s="1"/>
  <c r="P325" i="3"/>
  <c r="Q325" i="3" s="1"/>
  <c r="L819" i="2"/>
  <c r="N819" i="2" s="1"/>
  <c r="P322" i="3"/>
  <c r="Q322" i="3" s="1"/>
  <c r="L811" i="2"/>
  <c r="N811" i="2" s="1"/>
  <c r="P319" i="3"/>
  <c r="Q319" i="3" s="1"/>
  <c r="L803" i="2"/>
  <c r="N803" i="2" s="1"/>
  <c r="P317" i="3"/>
  <c r="Q317" i="3" s="1"/>
  <c r="L729" i="2"/>
  <c r="N729" i="2" s="1"/>
  <c r="P290" i="3"/>
  <c r="Q290" i="3" s="1"/>
  <c r="L706" i="2"/>
  <c r="N706" i="2" s="1"/>
  <c r="P278" i="3"/>
  <c r="Q278" i="3" s="1"/>
  <c r="L697" i="2"/>
  <c r="N697" i="2" s="1"/>
  <c r="P275" i="3"/>
  <c r="Q275" i="3" s="1"/>
  <c r="L665" i="2"/>
  <c r="N665" i="2" s="1"/>
  <c r="P140" i="3"/>
  <c r="Q140" i="3" s="1"/>
  <c r="L650" i="2"/>
  <c r="N650" i="2" s="1"/>
  <c r="P243" i="3"/>
  <c r="Q243" i="3" s="1"/>
  <c r="L635" i="2"/>
  <c r="N635" i="2" s="1"/>
  <c r="P199" i="3"/>
  <c r="Q199" i="3" s="1"/>
  <c r="L610" i="2"/>
  <c r="N610" i="2" s="1"/>
  <c r="P233" i="3"/>
  <c r="Q233" i="3" s="1"/>
  <c r="L593" i="2"/>
  <c r="N593" i="2" s="1"/>
  <c r="P184" i="3"/>
  <c r="Q184" i="3" s="1"/>
  <c r="L577" i="2"/>
  <c r="N577" i="2" s="1"/>
  <c r="P187" i="3"/>
  <c r="Q187" i="3" s="1"/>
  <c r="L562" i="2"/>
  <c r="N562" i="2" s="1"/>
  <c r="P202" i="3"/>
  <c r="Q202" i="3" s="1"/>
  <c r="L529" i="2"/>
  <c r="N529" i="2" s="1"/>
  <c r="P183" i="3"/>
  <c r="Q183" i="3" s="1"/>
  <c r="L521" i="2"/>
  <c r="N521" i="2" s="1"/>
  <c r="P257" i="3"/>
  <c r="Q257" i="3" s="1"/>
  <c r="L505" i="2"/>
  <c r="N505" i="2" s="1"/>
  <c r="P168" i="3"/>
  <c r="Q168" i="3" s="1"/>
  <c r="L489" i="2"/>
  <c r="N489" i="2" s="1"/>
  <c r="P133" i="3"/>
  <c r="Q133" i="3" s="1"/>
  <c r="L474" i="2"/>
  <c r="N474" i="2" s="1"/>
  <c r="P159" i="3"/>
  <c r="Q159" i="3" s="1"/>
  <c r="L457" i="2"/>
  <c r="N457" i="2" s="1"/>
  <c r="P177" i="3"/>
  <c r="Q177" i="3" s="1"/>
  <c r="L450" i="2"/>
  <c r="N450" i="2" s="1"/>
  <c r="P195" i="3"/>
  <c r="Q195" i="3" s="1"/>
  <c r="L441" i="2"/>
  <c r="N441" i="2" s="1"/>
  <c r="P189" i="3"/>
  <c r="Q189" i="3" s="1"/>
  <c r="L425" i="2"/>
  <c r="N425" i="2" s="1"/>
  <c r="P234" i="3"/>
  <c r="Q234" i="3" s="1"/>
  <c r="L401" i="2"/>
  <c r="N401" i="2" s="1"/>
  <c r="P219" i="3"/>
  <c r="Q219" i="3" s="1"/>
  <c r="P203" i="3"/>
  <c r="Q203" i="3" s="1"/>
  <c r="L385" i="2"/>
  <c r="N385" i="2" s="1"/>
  <c r="L362" i="2"/>
  <c r="N362" i="2" s="1"/>
  <c r="P224" i="3"/>
  <c r="Q224" i="3" s="1"/>
  <c r="L1796" i="2"/>
  <c r="N1796" i="2" s="1"/>
  <c r="P727" i="3"/>
  <c r="Q727" i="3" s="1"/>
  <c r="L1757" i="2"/>
  <c r="N1757" i="2" s="1"/>
  <c r="P712" i="3"/>
  <c r="Q712" i="3" s="1"/>
  <c r="L1898" i="2"/>
  <c r="N1898" i="2" s="1"/>
  <c r="P768" i="3"/>
  <c r="Q768" i="3" s="1"/>
  <c r="L1842" i="2"/>
  <c r="N1842" i="2" s="1"/>
  <c r="P745" i="3"/>
  <c r="Q745" i="3" s="1"/>
  <c r="L1804" i="2"/>
  <c r="N1804" i="2" s="1"/>
  <c r="P730" i="3"/>
  <c r="Q730" i="3" s="1"/>
  <c r="L1770" i="2"/>
  <c r="N1770" i="2" s="1"/>
  <c r="P717" i="3"/>
  <c r="Q717" i="3" s="1"/>
  <c r="L1698" i="2"/>
  <c r="N1698" i="2" s="1"/>
  <c r="P687" i="3"/>
  <c r="Q687" i="3" s="1"/>
  <c r="L1667" i="2"/>
  <c r="N1667" i="2" s="1"/>
  <c r="P677" i="3"/>
  <c r="Q677" i="3" s="1"/>
  <c r="L1594" i="2"/>
  <c r="N1594" i="2" s="1"/>
  <c r="P651" i="3"/>
  <c r="Q651" i="3" s="1"/>
  <c r="L1571" i="2"/>
  <c r="N1571" i="2" s="1"/>
  <c r="P639" i="3"/>
  <c r="Q639" i="3" s="1"/>
  <c r="L1856" i="2"/>
  <c r="N1856" i="2" s="1"/>
  <c r="P751" i="3"/>
  <c r="Q751" i="3" s="1"/>
  <c r="L1816" i="2"/>
  <c r="N1816" i="2" s="1"/>
  <c r="P736" i="3"/>
  <c r="Q736" i="3" s="1"/>
  <c r="L1745" i="2"/>
  <c r="N1745" i="2" s="1"/>
  <c r="P707" i="3"/>
  <c r="Q707" i="3" s="1"/>
  <c r="L1683" i="2"/>
  <c r="N1683" i="2" s="1"/>
  <c r="P681" i="3"/>
  <c r="Q681" i="3" s="1"/>
  <c r="L1528" i="2"/>
  <c r="N1528" i="2" s="1"/>
  <c r="P621" i="3"/>
  <c r="Q621" i="3" s="1"/>
  <c r="L1498" i="2"/>
  <c r="N1498" i="2" s="1"/>
  <c r="P608" i="3"/>
  <c r="Q608" i="3" s="1"/>
  <c r="L1481" i="2"/>
  <c r="N1481" i="2" s="1"/>
  <c r="P602" i="3"/>
  <c r="Q602" i="3" s="1"/>
  <c r="L1434" i="2"/>
  <c r="N1434" i="2" s="1"/>
  <c r="P585" i="3"/>
  <c r="Q585" i="3" s="1"/>
  <c r="L1425" i="2"/>
  <c r="N1425" i="2" s="1"/>
  <c r="P579" i="3"/>
  <c r="Q579" i="3" s="1"/>
  <c r="L1400" i="2"/>
  <c r="N1400" i="2" s="1"/>
  <c r="P568" i="3"/>
  <c r="Q568" i="3" s="1"/>
  <c r="L1392" i="2"/>
  <c r="N1392" i="2" s="1"/>
  <c r="P565" i="3"/>
  <c r="Q565" i="3" s="1"/>
  <c r="L1256" i="2"/>
  <c r="N1256" i="2" s="1"/>
  <c r="P512" i="3"/>
  <c r="Q512" i="3" s="1"/>
  <c r="L1248" i="2"/>
  <c r="N1248" i="2" s="1"/>
  <c r="P506" i="3"/>
  <c r="Q506" i="3" s="1"/>
  <c r="L1240" i="2"/>
  <c r="N1240" i="2" s="1"/>
  <c r="P503" i="3"/>
  <c r="Q503" i="3" s="1"/>
  <c r="L1233" i="2"/>
  <c r="N1233" i="2" s="1"/>
  <c r="P499" i="3"/>
  <c r="Q499" i="3" s="1"/>
  <c r="L1217" i="2"/>
  <c r="N1217" i="2" s="1"/>
  <c r="P493" i="3"/>
  <c r="Q493" i="3" s="1"/>
  <c r="L1168" i="2"/>
  <c r="N1168" i="2" s="1"/>
  <c r="P472" i="3"/>
  <c r="Q472" i="3" s="1"/>
  <c r="L1152" i="2"/>
  <c r="N1152" i="2" s="1"/>
  <c r="P465" i="3"/>
  <c r="Q465" i="3" s="1"/>
  <c r="L1144" i="2"/>
  <c r="N1144" i="2" s="1"/>
  <c r="P461" i="3"/>
  <c r="Q461" i="3" s="1"/>
  <c r="L1136" i="2"/>
  <c r="N1136" i="2" s="1"/>
  <c r="P458" i="3"/>
  <c r="Q458" i="3" s="1"/>
  <c r="L1120" i="2"/>
  <c r="N1120" i="2" s="1"/>
  <c r="P451" i="3"/>
  <c r="Q451" i="3" s="1"/>
  <c r="L1105" i="2"/>
  <c r="N1105" i="2" s="1"/>
  <c r="P444" i="3"/>
  <c r="Q444" i="3" s="1"/>
  <c r="L1096" i="2"/>
  <c r="N1096" i="2" s="1"/>
  <c r="P439" i="3"/>
  <c r="Q439" i="3" s="1"/>
  <c r="L1088" i="2"/>
  <c r="N1088" i="2" s="1"/>
  <c r="P435" i="3"/>
  <c r="Q435" i="3" s="1"/>
  <c r="L1048" i="2"/>
  <c r="N1048" i="2" s="1"/>
  <c r="P418" i="3"/>
  <c r="Q418" i="3" s="1"/>
  <c r="L1008" i="2"/>
  <c r="N1008" i="2" s="1"/>
  <c r="P402" i="3"/>
  <c r="Q402" i="3" s="1"/>
  <c r="L1001" i="2"/>
  <c r="N1001" i="2" s="1"/>
  <c r="P398" i="3"/>
  <c r="Q398" i="3" s="1"/>
  <c r="L978" i="2"/>
  <c r="N978" i="2" s="1"/>
  <c r="P386" i="3"/>
  <c r="Q386" i="3" s="1"/>
  <c r="L952" i="2"/>
  <c r="N952" i="2" s="1"/>
  <c r="P372" i="3"/>
  <c r="Q372" i="3" s="1"/>
  <c r="L929" i="2"/>
  <c r="N929" i="2" s="1"/>
  <c r="P364" i="3"/>
  <c r="Q364" i="3" s="1"/>
  <c r="L896" i="2"/>
  <c r="N896" i="2" s="1"/>
  <c r="P352" i="3"/>
  <c r="Q352" i="3" s="1"/>
  <c r="L888" i="2"/>
  <c r="N888" i="2" s="1"/>
  <c r="P347" i="3"/>
  <c r="Q347" i="3" s="1"/>
  <c r="L881" i="2"/>
  <c r="N881" i="2" s="1"/>
  <c r="P344" i="3"/>
  <c r="Q344" i="3" s="1"/>
  <c r="L1652" i="2"/>
  <c r="N1652" i="2" s="1"/>
  <c r="P673" i="3"/>
  <c r="Q673" i="3" s="1"/>
  <c r="L1612" i="2"/>
  <c r="N1612" i="2" s="1"/>
  <c r="P657" i="3"/>
  <c r="Q657" i="3" s="1"/>
  <c r="L1827" i="2"/>
  <c r="N1827" i="2" s="1"/>
  <c r="P740" i="3"/>
  <c r="Q740" i="3" s="1"/>
  <c r="L1538" i="2"/>
  <c r="N1538" i="2" s="1"/>
  <c r="P626" i="3"/>
  <c r="Q626" i="3" s="1"/>
  <c r="L1825" i="2"/>
  <c r="N1825" i="2" s="1"/>
  <c r="P739" i="3"/>
  <c r="Q739" i="3" s="1"/>
  <c r="L1784" i="2"/>
  <c r="N1784" i="2" s="1"/>
  <c r="P722" i="3"/>
  <c r="Q722" i="3" s="1"/>
  <c r="L1760" i="2"/>
  <c r="N1760" i="2" s="1"/>
  <c r="P713" i="3"/>
  <c r="Q713" i="3" s="1"/>
  <c r="L1736" i="2"/>
  <c r="N1736" i="2" s="1"/>
  <c r="P703" i="3"/>
  <c r="Q703" i="3" s="1"/>
  <c r="L1544" i="2"/>
  <c r="N1544" i="2" s="1"/>
  <c r="P628" i="3"/>
  <c r="Q628" i="3" s="1"/>
  <c r="L1465" i="2"/>
  <c r="N1465" i="2" s="1"/>
  <c r="P597" i="3"/>
  <c r="Q597" i="3" s="1"/>
  <c r="L1450" i="2"/>
  <c r="N1450" i="2" s="1"/>
  <c r="P591" i="3"/>
  <c r="Q591" i="3" s="1"/>
  <c r="L1385" i="2"/>
  <c r="N1385" i="2" s="1"/>
  <c r="P562" i="3"/>
  <c r="Q562" i="3" s="1"/>
  <c r="L1210" i="2"/>
  <c r="N1210" i="2" s="1"/>
  <c r="P490" i="3"/>
  <c r="Q490" i="3" s="1"/>
  <c r="L1847" i="2"/>
  <c r="N1847" i="2" s="1"/>
  <c r="P747" i="3"/>
  <c r="Q747" i="3" s="1"/>
  <c r="L1807" i="2"/>
  <c r="N1807" i="2" s="1"/>
  <c r="P732" i="3"/>
  <c r="Q732" i="3" s="1"/>
  <c r="L1792" i="2"/>
  <c r="N1792" i="2" s="1"/>
  <c r="P724" i="3"/>
  <c r="Q724" i="3" s="1"/>
  <c r="L1767" i="2"/>
  <c r="N1767" i="2" s="1"/>
  <c r="P716" i="3"/>
  <c r="Q716" i="3" s="1"/>
  <c r="L1751" i="2"/>
  <c r="N1751" i="2" s="1"/>
  <c r="P710" i="3"/>
  <c r="Q710" i="3" s="1"/>
  <c r="L1655" i="2"/>
  <c r="N1655" i="2" s="1"/>
  <c r="P674" i="3"/>
  <c r="Q674" i="3" s="1"/>
  <c r="L1609" i="2"/>
  <c r="N1609" i="2" s="1"/>
  <c r="P655" i="3"/>
  <c r="Q655" i="3" s="1"/>
  <c r="L1592" i="2"/>
  <c r="N1592" i="2" s="1"/>
  <c r="P649" i="3"/>
  <c r="Q649" i="3" s="1"/>
  <c r="L1585" i="2"/>
  <c r="N1585" i="2" s="1"/>
  <c r="P644" i="3"/>
  <c r="Q644" i="3" s="1"/>
  <c r="L1567" i="2"/>
  <c r="N1567" i="2" s="1"/>
  <c r="P638" i="3"/>
  <c r="Q638" i="3" s="1"/>
  <c r="L1513" i="2"/>
  <c r="N1513" i="2" s="1"/>
  <c r="P615" i="3"/>
  <c r="Q615" i="3" s="1"/>
  <c r="L1503" i="2"/>
  <c r="N1503" i="2" s="1"/>
  <c r="P612" i="3"/>
  <c r="Q612" i="3" s="1"/>
  <c r="L1431" i="2"/>
  <c r="N1431" i="2" s="1"/>
  <c r="P584" i="3"/>
  <c r="Q584" i="3" s="1"/>
  <c r="L1407" i="2"/>
  <c r="N1407" i="2" s="1"/>
  <c r="P571" i="3"/>
  <c r="Q571" i="3" s="1"/>
  <c r="L1312" i="2"/>
  <c r="N1312" i="2" s="1"/>
  <c r="P535" i="3"/>
  <c r="Q535" i="3" s="1"/>
  <c r="L1255" i="2"/>
  <c r="N1255" i="2" s="1"/>
  <c r="P511" i="3"/>
  <c r="Q511" i="3" s="1"/>
  <c r="L1200" i="2"/>
  <c r="N1200" i="2" s="1"/>
  <c r="P487" i="3"/>
  <c r="Q487" i="3" s="1"/>
  <c r="L1175" i="2"/>
  <c r="N1175" i="2" s="1"/>
  <c r="P476" i="3"/>
  <c r="Q476" i="3" s="1"/>
  <c r="L1151" i="2"/>
  <c r="N1151" i="2" s="1"/>
  <c r="P464" i="3"/>
  <c r="Q464" i="3" s="1"/>
  <c r="L1135" i="2"/>
  <c r="N1135" i="2" s="1"/>
  <c r="P457" i="3"/>
  <c r="Q457" i="3" s="1"/>
  <c r="L1112" i="2"/>
  <c r="N1112" i="2" s="1"/>
  <c r="P446" i="3"/>
  <c r="Q446" i="3" s="1"/>
  <c r="L1095" i="2"/>
  <c r="N1095" i="2" s="1"/>
  <c r="P438" i="3"/>
  <c r="Q438" i="3" s="1"/>
  <c r="L1064" i="2"/>
  <c r="N1064" i="2" s="1"/>
  <c r="P424" i="3"/>
  <c r="Q424" i="3" s="1"/>
  <c r="L1055" i="2"/>
  <c r="N1055" i="2" s="1"/>
  <c r="P421" i="3"/>
  <c r="Q421" i="3" s="1"/>
  <c r="L1039" i="2"/>
  <c r="N1039" i="2" s="1"/>
  <c r="P413" i="3"/>
  <c r="Q413" i="3" s="1"/>
  <c r="L1017" i="2"/>
  <c r="N1017" i="2" s="1"/>
  <c r="P405" i="3"/>
  <c r="Q405" i="3" s="1"/>
  <c r="L999" i="2"/>
  <c r="N999" i="2" s="1"/>
  <c r="P397" i="3"/>
  <c r="Q397" i="3" s="1"/>
  <c r="L991" i="2"/>
  <c r="N991" i="2" s="1"/>
  <c r="P394" i="3"/>
  <c r="Q394" i="3" s="1"/>
  <c r="L975" i="2"/>
  <c r="N975" i="2" s="1"/>
  <c r="P385" i="3"/>
  <c r="Q385" i="3" s="1"/>
  <c r="L967" i="2"/>
  <c r="N967" i="2" s="1"/>
  <c r="P380" i="3"/>
  <c r="Q380" i="3" s="1"/>
  <c r="L944" i="2"/>
  <c r="N944" i="2" s="1"/>
  <c r="P369" i="3"/>
  <c r="Q369" i="3" s="1"/>
  <c r="L936" i="2"/>
  <c r="N936" i="2" s="1"/>
  <c r="P366" i="3"/>
  <c r="Q366" i="3" s="1"/>
  <c r="L912" i="2"/>
  <c r="N912" i="2" s="1"/>
  <c r="P359" i="3"/>
  <c r="Q359" i="3" s="1"/>
  <c r="L855" i="2"/>
  <c r="N855" i="2" s="1"/>
  <c r="P334" i="3"/>
  <c r="Q334" i="3" s="1"/>
  <c r="L848" i="2"/>
  <c r="N848" i="2" s="1"/>
  <c r="P332" i="3"/>
  <c r="Q332" i="3" s="1"/>
  <c r="L839" i="2"/>
  <c r="N839" i="2" s="1"/>
  <c r="P329" i="3"/>
  <c r="Q329" i="3" s="1"/>
  <c r="L823" i="2"/>
  <c r="N823" i="2" s="1"/>
  <c r="P324" i="3"/>
  <c r="Q324" i="3" s="1"/>
  <c r="L784" i="2"/>
  <c r="N784" i="2" s="1"/>
  <c r="P310" i="3"/>
  <c r="Q310" i="3" s="1"/>
  <c r="L776" i="2"/>
  <c r="N776" i="2" s="1"/>
  <c r="P306" i="3"/>
  <c r="Q306" i="3" s="1"/>
  <c r="L719" i="2"/>
  <c r="N719" i="2" s="1"/>
  <c r="P285" i="3"/>
  <c r="Q285" i="3" s="1"/>
  <c r="L696" i="2"/>
  <c r="N696" i="2" s="1"/>
  <c r="P274" i="3"/>
  <c r="Q274" i="3" s="1"/>
  <c r="L682" i="2"/>
  <c r="N682" i="2" s="1"/>
  <c r="P154" i="3"/>
  <c r="Q154" i="3" s="1"/>
  <c r="L672" i="2"/>
  <c r="N672" i="2" s="1"/>
  <c r="P155" i="3"/>
  <c r="Q155" i="3" s="1"/>
  <c r="L624" i="2"/>
  <c r="N624" i="2" s="1"/>
  <c r="P132" i="3"/>
  <c r="Q132" i="3" s="1"/>
  <c r="L615" i="2"/>
  <c r="N615" i="2" s="1"/>
  <c r="P182" i="3"/>
  <c r="Q182" i="3" s="1"/>
  <c r="L559" i="2"/>
  <c r="N559" i="2" s="1"/>
  <c r="P125" i="3"/>
  <c r="Q125" i="3" s="1"/>
  <c r="L536" i="2"/>
  <c r="N536" i="2" s="1"/>
  <c r="P137" i="3"/>
  <c r="Q137" i="3" s="1"/>
  <c r="L520" i="2"/>
  <c r="N520" i="2" s="1"/>
  <c r="P171" i="3"/>
  <c r="Q171" i="3" s="1"/>
  <c r="L471" i="2"/>
  <c r="N471" i="2" s="1"/>
  <c r="P165" i="3"/>
  <c r="Q165" i="3" s="1"/>
  <c r="L455" i="2"/>
  <c r="N455" i="2" s="1"/>
  <c r="P210" i="3"/>
  <c r="Q210" i="3" s="1"/>
  <c r="L1810" i="2"/>
  <c r="N1810" i="2" s="1"/>
  <c r="P734" i="3"/>
  <c r="Q734" i="3" s="1"/>
  <c r="L1692" i="2"/>
  <c r="N1692" i="2" s="1"/>
  <c r="P685" i="3"/>
  <c r="Q685" i="3" s="1"/>
  <c r="L1658" i="2"/>
  <c r="N1658" i="2" s="1"/>
  <c r="P675" i="3"/>
  <c r="Q675" i="3" s="1"/>
  <c r="L1629" i="2"/>
  <c r="N1629" i="2" s="1"/>
  <c r="P663" i="3"/>
  <c r="Q663" i="3" s="1"/>
  <c r="L1586" i="2"/>
  <c r="N1586" i="2" s="1"/>
  <c r="P645" i="3"/>
  <c r="Q645" i="3" s="1"/>
  <c r="L1565" i="2"/>
  <c r="N1565" i="2" s="1"/>
  <c r="P636" i="3"/>
  <c r="Q636" i="3" s="1"/>
  <c r="L1523" i="2"/>
  <c r="N1523" i="2" s="1"/>
  <c r="P619" i="3"/>
  <c r="Q619" i="3" s="1"/>
  <c r="L1755" i="2"/>
  <c r="N1755" i="2" s="1"/>
  <c r="P711" i="3"/>
  <c r="Q711" i="3" s="1"/>
  <c r="L1728" i="2"/>
  <c r="N1728" i="2" s="1"/>
  <c r="P700" i="3"/>
  <c r="Q700" i="3" s="1"/>
  <c r="L1521" i="2"/>
  <c r="N1521" i="2" s="1"/>
  <c r="P618" i="3"/>
  <c r="Q618" i="3" s="1"/>
  <c r="L1417" i="2"/>
  <c r="N1417" i="2" s="1"/>
  <c r="P576" i="3"/>
  <c r="Q576" i="3" s="1"/>
  <c r="L1368" i="2"/>
  <c r="N1368" i="2" s="1"/>
  <c r="P555" i="3"/>
  <c r="Q555" i="3" s="1"/>
  <c r="L1323" i="2"/>
  <c r="N1323" i="2" s="1"/>
  <c r="P538" i="3"/>
  <c r="Q538" i="3" s="1"/>
  <c r="L1306" i="2"/>
  <c r="N1306" i="2" s="1"/>
  <c r="P533" i="3"/>
  <c r="Q533" i="3" s="1"/>
  <c r="L1224" i="2"/>
  <c r="N1224" i="2" s="1"/>
  <c r="P497" i="3"/>
  <c r="Q497" i="3" s="1"/>
  <c r="L1888" i="2"/>
  <c r="N1888" i="2" s="1"/>
  <c r="P764" i="3"/>
  <c r="Q764" i="3" s="1"/>
  <c r="L1879" i="2"/>
  <c r="N1879" i="2" s="1"/>
  <c r="P761" i="3"/>
  <c r="Q761" i="3" s="1"/>
  <c r="L1864" i="2"/>
  <c r="N1864" i="2" s="1"/>
  <c r="P755" i="3"/>
  <c r="Q755" i="3" s="1"/>
  <c r="L1743" i="2"/>
  <c r="N1743" i="2" s="1"/>
  <c r="P706" i="3"/>
  <c r="Q706" i="3" s="1"/>
  <c r="L1711" i="2"/>
  <c r="N1711" i="2" s="1"/>
  <c r="P694" i="3"/>
  <c r="Q694" i="3" s="1"/>
  <c r="L1704" i="2"/>
  <c r="N1704" i="2" s="1"/>
  <c r="P691" i="3"/>
  <c r="Q691" i="3" s="1"/>
  <c r="L1687" i="2"/>
  <c r="N1687" i="2" s="1"/>
  <c r="P683" i="3"/>
  <c r="Q683" i="3" s="1"/>
  <c r="L1640" i="2"/>
  <c r="N1640" i="2" s="1"/>
  <c r="P667" i="3"/>
  <c r="Q667" i="3" s="1"/>
  <c r="L1625" i="2"/>
  <c r="N1625" i="2" s="1"/>
  <c r="P662" i="3"/>
  <c r="Q662" i="3" s="1"/>
  <c r="L1456" i="2"/>
  <c r="N1456" i="2" s="1"/>
  <c r="P594" i="3"/>
  <c r="Q594" i="3" s="1"/>
  <c r="L1440" i="2"/>
  <c r="N1440" i="2" s="1"/>
  <c r="P587" i="3"/>
  <c r="Q587" i="3" s="1"/>
  <c r="L1383" i="2"/>
  <c r="N1383" i="2" s="1"/>
  <c r="P561" i="3"/>
  <c r="Q561" i="3" s="1"/>
  <c r="L1375" i="2"/>
  <c r="N1375" i="2" s="1"/>
  <c r="P558" i="3"/>
  <c r="Q558" i="3" s="1"/>
  <c r="L1338" i="2"/>
  <c r="N1338" i="2" s="1"/>
  <c r="P543" i="3"/>
  <c r="Q543" i="3" s="1"/>
  <c r="L1288" i="2"/>
  <c r="N1288" i="2" s="1"/>
  <c r="P526" i="3"/>
  <c r="Q526" i="3" s="1"/>
  <c r="L1192" i="2"/>
  <c r="N1192" i="2" s="1"/>
  <c r="P481" i="3"/>
  <c r="Q481" i="3" s="1"/>
  <c r="L1902" i="2"/>
  <c r="N1902" i="2" s="1"/>
  <c r="P769" i="3"/>
  <c r="Q769" i="3" s="1"/>
  <c r="L1896" i="2"/>
  <c r="N1896" i="2" s="1"/>
  <c r="P767" i="3"/>
  <c r="Q767" i="3" s="1"/>
  <c r="L1872" i="2"/>
  <c r="N1872" i="2" s="1"/>
  <c r="P757" i="3"/>
  <c r="Q757" i="3" s="1"/>
  <c r="L1862" i="2"/>
  <c r="N1862" i="2" s="1"/>
  <c r="P754" i="3"/>
  <c r="Q754" i="3" s="1"/>
  <c r="L1854" i="2"/>
  <c r="N1854" i="2" s="1"/>
  <c r="P750" i="3"/>
  <c r="Q750" i="3" s="1"/>
  <c r="L1838" i="2"/>
  <c r="N1838" i="2" s="1"/>
  <c r="P744" i="3"/>
  <c r="Q744" i="3" s="1"/>
  <c r="L1832" i="2"/>
  <c r="N1832" i="2" s="1"/>
  <c r="P742" i="3"/>
  <c r="Q742" i="3" s="1"/>
  <c r="L1800" i="2"/>
  <c r="N1800" i="2" s="1"/>
  <c r="P728" i="3"/>
  <c r="Q728" i="3" s="1"/>
  <c r="L1776" i="2"/>
  <c r="N1776" i="2" s="1"/>
  <c r="P718" i="3"/>
  <c r="Q718" i="3" s="1"/>
  <c r="L1742" i="2"/>
  <c r="N1742" i="2" s="1"/>
  <c r="P705" i="3"/>
  <c r="Q705" i="3" s="1"/>
  <c r="L1710" i="2"/>
  <c r="N1710" i="2" s="1"/>
  <c r="P693" i="3"/>
  <c r="Q693" i="3" s="1"/>
  <c r="L1702" i="2"/>
  <c r="N1702" i="2" s="1"/>
  <c r="P690" i="3"/>
  <c r="Q690" i="3" s="1"/>
  <c r="L1694" i="2"/>
  <c r="N1694" i="2" s="1"/>
  <c r="P686" i="3"/>
  <c r="Q686" i="3" s="1"/>
  <c r="L1664" i="2"/>
  <c r="N1664" i="2" s="1"/>
  <c r="P676" i="3"/>
  <c r="Q676" i="3" s="1"/>
  <c r="L1647" i="2"/>
  <c r="N1647" i="2" s="1"/>
  <c r="P671" i="3"/>
  <c r="Q671" i="3" s="1"/>
  <c r="L1632" i="2"/>
  <c r="N1632" i="2" s="1"/>
  <c r="P664" i="3"/>
  <c r="Q664" i="3" s="1"/>
  <c r="L1622" i="2"/>
  <c r="N1622" i="2" s="1"/>
  <c r="P661" i="3"/>
  <c r="Q661" i="3" s="1"/>
  <c r="L1601" i="2"/>
  <c r="N1601" i="2" s="1"/>
  <c r="P652" i="3"/>
  <c r="Q652" i="3" s="1"/>
  <c r="L1590" i="2"/>
  <c r="N1590" i="2" s="1"/>
  <c r="P648" i="3"/>
  <c r="Q648" i="3" s="1"/>
  <c r="L1575" i="2"/>
  <c r="N1575" i="2" s="1"/>
  <c r="P641" i="3"/>
  <c r="Q641" i="3" s="1"/>
  <c r="L1566" i="2"/>
  <c r="N1566" i="2" s="1"/>
  <c r="P637" i="3"/>
  <c r="Q637" i="3" s="1"/>
  <c r="L1558" i="2"/>
  <c r="N1558" i="2" s="1"/>
  <c r="P635" i="3"/>
  <c r="Q635" i="3" s="1"/>
  <c r="L1550" i="2"/>
  <c r="N1550" i="2" s="1"/>
  <c r="P631" i="3"/>
  <c r="Q631" i="3" s="1"/>
  <c r="L1537" i="2"/>
  <c r="N1537" i="2" s="1"/>
  <c r="P625" i="3"/>
  <c r="Q625" i="3" s="1"/>
  <c r="L1502" i="2"/>
  <c r="N1502" i="2" s="1"/>
  <c r="P611" i="3"/>
  <c r="Q611" i="3" s="1"/>
  <c r="L1487" i="2"/>
  <c r="N1487" i="2" s="1"/>
  <c r="P604" i="3"/>
  <c r="Q604" i="3" s="1"/>
  <c r="L1471" i="2"/>
  <c r="N1471" i="2" s="1"/>
  <c r="P599" i="3"/>
  <c r="Q599" i="3" s="1"/>
  <c r="L1454" i="2"/>
  <c r="N1454" i="2" s="1"/>
  <c r="P593" i="3"/>
  <c r="Q593" i="3" s="1"/>
  <c r="L1446" i="2"/>
  <c r="N1446" i="2" s="1"/>
  <c r="P590" i="3"/>
  <c r="Q590" i="3" s="1"/>
  <c r="L1415" i="2"/>
  <c r="N1415" i="2" s="1"/>
  <c r="P575" i="3"/>
  <c r="Q575" i="3" s="1"/>
  <c r="L1374" i="2"/>
  <c r="N1374" i="2" s="1"/>
  <c r="P557" i="3"/>
  <c r="Q557" i="3" s="1"/>
  <c r="L1358" i="2"/>
  <c r="N1358" i="2" s="1"/>
  <c r="P552" i="3"/>
  <c r="Q552" i="3" s="1"/>
  <c r="L1352" i="2"/>
  <c r="N1352" i="2" s="1"/>
  <c r="P549" i="3"/>
  <c r="Q549" i="3" s="1"/>
  <c r="L1343" i="2"/>
  <c r="N1343" i="2" s="1"/>
  <c r="P545" i="3"/>
  <c r="Q545" i="3" s="1"/>
  <c r="L1295" i="2"/>
  <c r="N1295" i="2" s="1"/>
  <c r="P530" i="3"/>
  <c r="Q530" i="3" s="1"/>
  <c r="L1286" i="2"/>
  <c r="N1286" i="2" s="1"/>
  <c r="P525" i="3"/>
  <c r="Q525" i="3" s="1"/>
  <c r="L1281" i="2"/>
  <c r="N1281" i="2" s="1"/>
  <c r="P522" i="3"/>
  <c r="Q522" i="3" s="1"/>
  <c r="L1270" i="2"/>
  <c r="N1270" i="2" s="1"/>
  <c r="P519" i="3"/>
  <c r="Q519" i="3" s="1"/>
  <c r="L1263" i="2"/>
  <c r="N1263" i="2" s="1"/>
  <c r="P516" i="3"/>
  <c r="Q516" i="3" s="1"/>
  <c r="L1254" i="2"/>
  <c r="N1254" i="2" s="1"/>
  <c r="P510" i="3"/>
  <c r="Q510" i="3" s="1"/>
  <c r="L1246" i="2"/>
  <c r="N1246" i="2" s="1"/>
  <c r="P505" i="3"/>
  <c r="Q505" i="3" s="1"/>
  <c r="L1238" i="2"/>
  <c r="N1238" i="2" s="1"/>
  <c r="P502" i="3"/>
  <c r="Q502" i="3" s="1"/>
  <c r="L1223" i="2"/>
  <c r="N1223" i="2" s="1"/>
  <c r="P496" i="3"/>
  <c r="Q496" i="3" s="1"/>
  <c r="L249" i="2"/>
  <c r="N249" i="2" s="1"/>
  <c r="P95" i="3"/>
  <c r="Q95" i="3" s="1"/>
  <c r="L235" i="2"/>
  <c r="N235" i="2" s="1"/>
  <c r="P89" i="3"/>
  <c r="Q89" i="3" s="1"/>
  <c r="L203" i="2"/>
  <c r="N203" i="2" s="1"/>
  <c r="P76" i="3"/>
  <c r="Q76" i="3" s="1"/>
  <c r="L121" i="2"/>
  <c r="N121" i="2" s="1"/>
  <c r="P49" i="3"/>
  <c r="Q49" i="3" s="1"/>
  <c r="L105" i="2"/>
  <c r="N105" i="2" s="1"/>
  <c r="P43" i="3"/>
  <c r="Q43" i="3" s="1"/>
  <c r="L97" i="2"/>
  <c r="N97" i="2" s="1"/>
  <c r="P39" i="3"/>
  <c r="Q39" i="3" s="1"/>
  <c r="L74" i="2"/>
  <c r="N74" i="2" s="1"/>
  <c r="P30" i="3"/>
  <c r="Q30" i="3" s="1"/>
  <c r="L60" i="2"/>
  <c r="N60" i="2" s="1"/>
  <c r="P24" i="3"/>
  <c r="Q24" i="3" s="1"/>
  <c r="L49" i="2"/>
  <c r="N49" i="2" s="1"/>
  <c r="P21" i="3"/>
  <c r="Q21" i="3" s="1"/>
  <c r="L41" i="2"/>
  <c r="N41" i="2" s="1"/>
  <c r="P18" i="3"/>
  <c r="Q18" i="3" s="1"/>
  <c r="L33" i="2"/>
  <c r="N33" i="2" s="1"/>
  <c r="P15" i="3"/>
  <c r="Q15" i="3" s="1"/>
  <c r="L26" i="2"/>
  <c r="N26" i="2" s="1"/>
  <c r="P12" i="3"/>
  <c r="Q12" i="3" s="1"/>
  <c r="L865" i="2"/>
  <c r="N865" i="2" s="1"/>
  <c r="P338" i="3"/>
  <c r="Q338" i="3" s="1"/>
  <c r="L856" i="2"/>
  <c r="N856" i="2" s="1"/>
  <c r="P335" i="3"/>
  <c r="Q335" i="3" s="1"/>
  <c r="L847" i="2"/>
  <c r="N847" i="2" s="1"/>
  <c r="L841" i="2"/>
  <c r="N841" i="2" s="1"/>
  <c r="L835" i="2"/>
  <c r="N835" i="2" s="1"/>
  <c r="P327" i="3"/>
  <c r="Q327" i="3" s="1"/>
  <c r="L824" i="2"/>
  <c r="N824" i="2" s="1"/>
  <c r="L816" i="2"/>
  <c r="N816" i="2" s="1"/>
  <c r="L805" i="2"/>
  <c r="N805" i="2" s="1"/>
  <c r="L800" i="2"/>
  <c r="N800" i="2" s="1"/>
  <c r="P316" i="3"/>
  <c r="Q316" i="3" s="1"/>
  <c r="L793" i="2"/>
  <c r="N793" i="2" s="1"/>
  <c r="P313" i="3"/>
  <c r="Q313" i="3" s="1"/>
  <c r="L783" i="2"/>
  <c r="N783" i="2" s="1"/>
  <c r="L778" i="2"/>
  <c r="N778" i="2" s="1"/>
  <c r="L767" i="2"/>
  <c r="N767" i="2" s="1"/>
  <c r="L759" i="2"/>
  <c r="N759" i="2" s="1"/>
  <c r="L752" i="2"/>
  <c r="N752" i="2" s="1"/>
  <c r="P299" i="3"/>
  <c r="Q299" i="3" s="1"/>
  <c r="L745" i="2"/>
  <c r="N745" i="2" s="1"/>
  <c r="L734" i="2"/>
  <c r="N734" i="2" s="1"/>
  <c r="L727" i="2"/>
  <c r="N727" i="2" s="1"/>
  <c r="L722" i="2"/>
  <c r="N722" i="2" s="1"/>
  <c r="P286" i="3"/>
  <c r="Q286" i="3" s="1"/>
  <c r="L713" i="2"/>
  <c r="N713" i="2" s="1"/>
  <c r="L704" i="2"/>
  <c r="N704" i="2" s="1"/>
  <c r="L695" i="2"/>
  <c r="N695" i="2" s="1"/>
  <c r="L688" i="2"/>
  <c r="N688" i="2" s="1"/>
  <c r="P270" i="3"/>
  <c r="Q270" i="3" s="1"/>
  <c r="L679" i="2"/>
  <c r="N679" i="2" s="1"/>
  <c r="L671" i="2"/>
  <c r="N671" i="2" s="1"/>
  <c r="L661" i="2"/>
  <c r="N661" i="2" s="1"/>
  <c r="L654" i="2"/>
  <c r="N654" i="2" s="1"/>
  <c r="L648" i="2"/>
  <c r="N648" i="2" s="1"/>
  <c r="L640" i="2"/>
  <c r="N640" i="2" s="1"/>
  <c r="L630" i="2"/>
  <c r="N630" i="2" s="1"/>
  <c r="L625" i="2"/>
  <c r="N625" i="2" s="1"/>
  <c r="L616" i="2"/>
  <c r="N616" i="2" s="1"/>
  <c r="P162" i="3"/>
  <c r="Q162" i="3" s="1"/>
  <c r="L608" i="2"/>
  <c r="N608" i="2" s="1"/>
  <c r="P255" i="3"/>
  <c r="Q255" i="3" s="1"/>
  <c r="L603" i="2"/>
  <c r="N603" i="2" s="1"/>
  <c r="P190" i="3"/>
  <c r="Q190" i="3" s="1"/>
  <c r="L591" i="2"/>
  <c r="N591" i="2" s="1"/>
  <c r="L587" i="2"/>
  <c r="N587" i="2" s="1"/>
  <c r="P200" i="3"/>
  <c r="Q200" i="3" s="1"/>
  <c r="L576" i="2"/>
  <c r="N576" i="2" s="1"/>
  <c r="P218" i="3"/>
  <c r="Q218" i="3" s="1"/>
  <c r="L569" i="2"/>
  <c r="N569" i="2" s="1"/>
  <c r="P176" i="3"/>
  <c r="Q176" i="3" s="1"/>
  <c r="L560" i="2"/>
  <c r="N560" i="2" s="1"/>
  <c r="L553" i="2"/>
  <c r="N553" i="2" s="1"/>
  <c r="L544" i="2"/>
  <c r="N544" i="2" s="1"/>
  <c r="L535" i="2"/>
  <c r="N535" i="2" s="1"/>
  <c r="L528" i="2"/>
  <c r="N528" i="2" s="1"/>
  <c r="P258" i="3"/>
  <c r="Q258" i="3" s="1"/>
  <c r="L519" i="2"/>
  <c r="N519" i="2" s="1"/>
  <c r="L512" i="2"/>
  <c r="N512" i="2" s="1"/>
  <c r="P160" i="3"/>
  <c r="Q160" i="3" s="1"/>
  <c r="L504" i="2"/>
  <c r="N504" i="2" s="1"/>
  <c r="L495" i="2"/>
  <c r="N495" i="2" s="1"/>
  <c r="L487" i="2"/>
  <c r="N487" i="2" s="1"/>
  <c r="L481" i="2"/>
  <c r="N481" i="2" s="1"/>
  <c r="P158" i="3"/>
  <c r="Q158" i="3" s="1"/>
  <c r="L472" i="2"/>
  <c r="N472" i="2" s="1"/>
  <c r="P123" i="3"/>
  <c r="Q123" i="3" s="1"/>
  <c r="L465" i="2"/>
  <c r="N465" i="2" s="1"/>
  <c r="L456" i="2"/>
  <c r="N456" i="2" s="1"/>
  <c r="L446" i="2"/>
  <c r="N446" i="2" s="1"/>
  <c r="L439" i="2"/>
  <c r="N439" i="2" s="1"/>
  <c r="L431" i="2"/>
  <c r="N431" i="2" s="1"/>
  <c r="L424" i="2"/>
  <c r="N424" i="2" s="1"/>
  <c r="L417" i="2"/>
  <c r="N417" i="2" s="1"/>
  <c r="L407" i="2"/>
  <c r="N407" i="2" s="1"/>
  <c r="L400" i="2"/>
  <c r="N400" i="2" s="1"/>
  <c r="L392" i="2"/>
  <c r="N392" i="2" s="1"/>
  <c r="P205" i="3"/>
  <c r="Q205" i="3" s="1"/>
  <c r="L383" i="2"/>
  <c r="N383" i="2" s="1"/>
  <c r="L377" i="2"/>
  <c r="N377" i="2" s="1"/>
  <c r="L368" i="2"/>
  <c r="N368" i="2" s="1"/>
  <c r="L359" i="2"/>
  <c r="N359" i="2" s="1"/>
  <c r="L351" i="2"/>
  <c r="N351" i="2" s="1"/>
  <c r="L346" i="2"/>
  <c r="N346" i="2" s="1"/>
  <c r="P239" i="3"/>
  <c r="Q239" i="3" s="1"/>
  <c r="L335" i="2"/>
  <c r="N335" i="2" s="1"/>
  <c r="L331" i="2"/>
  <c r="N331" i="2" s="1"/>
  <c r="P135" i="3"/>
  <c r="Q135" i="3" s="1"/>
  <c r="L321" i="2"/>
  <c r="N321" i="2" s="1"/>
  <c r="P141" i="3"/>
  <c r="Q141" i="3" s="1"/>
  <c r="L312" i="2"/>
  <c r="N312" i="2" s="1"/>
  <c r="L304" i="2"/>
  <c r="N304" i="2" s="1"/>
  <c r="P116" i="3"/>
  <c r="Q116" i="3" s="1"/>
  <c r="L297" i="2"/>
  <c r="N297" i="2" s="1"/>
  <c r="L288" i="2"/>
  <c r="N288" i="2" s="1"/>
  <c r="P110" i="3"/>
  <c r="Q110" i="3" s="1"/>
  <c r="L281" i="2"/>
  <c r="N281" i="2" s="1"/>
  <c r="P106" i="3"/>
  <c r="Q106" i="3" s="1"/>
  <c r="L273" i="2"/>
  <c r="N273" i="2" s="1"/>
  <c r="L265" i="2"/>
  <c r="N265" i="2" s="1"/>
  <c r="P101" i="3"/>
  <c r="Q101" i="3" s="1"/>
  <c r="L257" i="2"/>
  <c r="N257" i="2" s="1"/>
  <c r="L248" i="2"/>
  <c r="N248" i="2" s="1"/>
  <c r="L1198" i="2"/>
  <c r="N1198" i="2" s="1"/>
  <c r="P486" i="3"/>
  <c r="Q486" i="3" s="1"/>
  <c r="L1166" i="2"/>
  <c r="N1166" i="2" s="1"/>
  <c r="P471" i="3"/>
  <c r="Q471" i="3" s="1"/>
  <c r="L1160" i="2"/>
  <c r="N1160" i="2" s="1"/>
  <c r="P468" i="3"/>
  <c r="Q468" i="3" s="1"/>
  <c r="L1126" i="2"/>
  <c r="N1126" i="2" s="1"/>
  <c r="P454" i="3"/>
  <c r="Q454" i="3" s="1"/>
  <c r="L1119" i="2"/>
  <c r="N1119" i="2" s="1"/>
  <c r="P450" i="3"/>
  <c r="Q450" i="3" s="1"/>
  <c r="L1102" i="2"/>
  <c r="N1102" i="2" s="1"/>
  <c r="P443" i="3"/>
  <c r="Q443" i="3" s="1"/>
  <c r="L1078" i="2"/>
  <c r="N1078" i="2" s="1"/>
  <c r="P430" i="3"/>
  <c r="Q430" i="3" s="1"/>
  <c r="L1071" i="2"/>
  <c r="N1071" i="2" s="1"/>
  <c r="P428" i="3"/>
  <c r="Q428" i="3" s="1"/>
  <c r="L1031" i="2"/>
  <c r="N1031" i="2" s="1"/>
  <c r="P410" i="3"/>
  <c r="Q410" i="3" s="1"/>
  <c r="L1023" i="2"/>
  <c r="N1023" i="2" s="1"/>
  <c r="P407" i="3"/>
  <c r="Q407" i="3" s="1"/>
  <c r="L1007" i="2"/>
  <c r="N1007" i="2" s="1"/>
  <c r="P401" i="3"/>
  <c r="Q401" i="3" s="1"/>
  <c r="L990" i="2"/>
  <c r="N990" i="2" s="1"/>
  <c r="P393" i="3"/>
  <c r="Q393" i="3" s="1"/>
  <c r="L984" i="2"/>
  <c r="N984" i="2" s="1"/>
  <c r="P390" i="3"/>
  <c r="Q390" i="3" s="1"/>
  <c r="L974" i="2"/>
  <c r="N974" i="2" s="1"/>
  <c r="P384" i="3"/>
  <c r="Q384" i="3" s="1"/>
  <c r="L960" i="2"/>
  <c r="N960" i="2" s="1"/>
  <c r="P375" i="3"/>
  <c r="Q375" i="3" s="1"/>
  <c r="L926" i="2"/>
  <c r="N926" i="2" s="1"/>
  <c r="P363" i="3"/>
  <c r="Q363" i="3" s="1"/>
  <c r="L921" i="2"/>
  <c r="N921" i="2" s="1"/>
  <c r="P361" i="3"/>
  <c r="Q361" i="3" s="1"/>
  <c r="L910" i="2"/>
  <c r="N910" i="2" s="1"/>
  <c r="P358" i="3"/>
  <c r="Q358" i="3" s="1"/>
  <c r="L862" i="2"/>
  <c r="N862" i="2" s="1"/>
  <c r="P337" i="3"/>
  <c r="Q337" i="3" s="1"/>
  <c r="L791" i="2"/>
  <c r="N791" i="2" s="1"/>
  <c r="P312" i="3"/>
  <c r="Q312" i="3" s="1"/>
  <c r="L782" i="2"/>
  <c r="N782" i="2" s="1"/>
  <c r="P309" i="3"/>
  <c r="Q309" i="3" s="1"/>
  <c r="L766" i="2"/>
  <c r="N766" i="2" s="1"/>
  <c r="P303" i="3"/>
  <c r="Q303" i="3" s="1"/>
  <c r="L760" i="2"/>
  <c r="N760" i="2" s="1"/>
  <c r="P301" i="3"/>
  <c r="Q301" i="3" s="1"/>
  <c r="L751" i="2"/>
  <c r="N751" i="2" s="1"/>
  <c r="P298" i="3"/>
  <c r="Q298" i="3" s="1"/>
  <c r="L744" i="2"/>
  <c r="N744" i="2" s="1"/>
  <c r="P296" i="3"/>
  <c r="Q296" i="3" s="1"/>
  <c r="L735" i="2"/>
  <c r="N735" i="2" s="1"/>
  <c r="P293" i="3"/>
  <c r="Q293" i="3" s="1"/>
  <c r="L1820" i="2"/>
  <c r="N1820" i="2" s="1"/>
  <c r="P737" i="3"/>
  <c r="Q737" i="3" s="1"/>
  <c r="L1803" i="2"/>
  <c r="N1803" i="2" s="1"/>
  <c r="L1795" i="2"/>
  <c r="N1795" i="2" s="1"/>
  <c r="P726" i="3"/>
  <c r="Q726" i="3" s="1"/>
  <c r="L1788" i="2"/>
  <c r="N1788" i="2" s="1"/>
  <c r="P723" i="3"/>
  <c r="Q723" i="3" s="1"/>
  <c r="L1778" i="2"/>
  <c r="N1778" i="2" s="1"/>
  <c r="L1771" i="2"/>
  <c r="N1771" i="2" s="1"/>
  <c r="L1763" i="2"/>
  <c r="N1763" i="2" s="1"/>
  <c r="P715" i="3"/>
  <c r="Q715" i="3" s="1"/>
  <c r="L1754" i="2"/>
  <c r="N1754" i="2" s="1"/>
  <c r="L1748" i="2"/>
  <c r="N1748" i="2" s="1"/>
  <c r="P709" i="3"/>
  <c r="Q709" i="3" s="1"/>
  <c r="L1740" i="2"/>
  <c r="N1740" i="2" s="1"/>
  <c r="L1731" i="2"/>
  <c r="N1731" i="2" s="1"/>
  <c r="L1723" i="2"/>
  <c r="N1723" i="2" s="1"/>
  <c r="P698" i="3"/>
  <c r="Q698" i="3" s="1"/>
  <c r="L1715" i="2"/>
  <c r="N1715" i="2" s="1"/>
  <c r="P695" i="3"/>
  <c r="Q695" i="3" s="1"/>
  <c r="L1708" i="2"/>
  <c r="N1708" i="2" s="1"/>
  <c r="L1699" i="2"/>
  <c r="N1699" i="2" s="1"/>
  <c r="P688" i="3"/>
  <c r="Q688" i="3" s="1"/>
  <c r="L1693" i="2"/>
  <c r="N1693" i="2" s="1"/>
  <c r="L1682" i="2"/>
  <c r="N1682" i="2" s="1"/>
  <c r="L1674" i="2"/>
  <c r="N1674" i="2" s="1"/>
  <c r="L1668" i="2"/>
  <c r="N1668" i="2" s="1"/>
  <c r="L1659" i="2"/>
  <c r="N1659" i="2" s="1"/>
  <c r="L1649" i="2"/>
  <c r="N1649" i="2" s="1"/>
  <c r="L1643" i="2"/>
  <c r="N1643" i="2" s="1"/>
  <c r="P670" i="3"/>
  <c r="Q670" i="3" s="1"/>
  <c r="L1634" i="2"/>
  <c r="N1634" i="2" s="1"/>
  <c r="L1626" i="2"/>
  <c r="N1626" i="2" s="1"/>
  <c r="L1618" i="2"/>
  <c r="N1618" i="2" s="1"/>
  <c r="L1611" i="2"/>
  <c r="N1611" i="2" s="1"/>
  <c r="L1604" i="2"/>
  <c r="N1604" i="2" s="1"/>
  <c r="L1595" i="2"/>
  <c r="N1595" i="2" s="1"/>
  <c r="L1587" i="2"/>
  <c r="N1587" i="2" s="1"/>
  <c r="P646" i="3"/>
  <c r="Q646" i="3" s="1"/>
  <c r="L1577" i="2"/>
  <c r="N1577" i="2" s="1"/>
  <c r="L1570" i="2"/>
  <c r="N1570" i="2" s="1"/>
  <c r="L1562" i="2"/>
  <c r="N1562" i="2" s="1"/>
  <c r="L1555" i="2"/>
  <c r="N1555" i="2" s="1"/>
  <c r="P633" i="3"/>
  <c r="Q633" i="3" s="1"/>
  <c r="L1547" i="2"/>
  <c r="N1547" i="2" s="1"/>
  <c r="P629" i="3"/>
  <c r="Q629" i="3" s="1"/>
  <c r="L1539" i="2"/>
  <c r="N1539" i="2" s="1"/>
  <c r="L1531" i="2"/>
  <c r="N1531" i="2" s="1"/>
  <c r="P623" i="3"/>
  <c r="Q623" i="3" s="1"/>
  <c r="L1522" i="2"/>
  <c r="N1522" i="2" s="1"/>
  <c r="L1515" i="2"/>
  <c r="N1515" i="2" s="1"/>
  <c r="P616" i="3"/>
  <c r="Q616" i="3" s="1"/>
  <c r="L1509" i="2"/>
  <c r="N1509" i="2" s="1"/>
  <c r="P614" i="3"/>
  <c r="Q614" i="3" s="1"/>
  <c r="L1499" i="2"/>
  <c r="N1499" i="2" s="1"/>
  <c r="P609" i="3"/>
  <c r="Q609" i="3" s="1"/>
  <c r="L1491" i="2"/>
  <c r="N1491" i="2" s="1"/>
  <c r="P606" i="3"/>
  <c r="Q606" i="3" s="1"/>
  <c r="L1484" i="2"/>
  <c r="N1484" i="2" s="1"/>
  <c r="L1474" i="2"/>
  <c r="N1474" i="2" s="1"/>
  <c r="L1468" i="2"/>
  <c r="N1468" i="2" s="1"/>
  <c r="L1459" i="2"/>
  <c r="N1459" i="2" s="1"/>
  <c r="L1449" i="2"/>
  <c r="N1449" i="2" s="1"/>
  <c r="L1443" i="2"/>
  <c r="N1443" i="2" s="1"/>
  <c r="P588" i="3"/>
  <c r="Q588" i="3" s="1"/>
  <c r="L1432" i="2"/>
  <c r="N1432" i="2" s="1"/>
  <c r="L1427" i="2"/>
  <c r="N1427" i="2" s="1"/>
  <c r="P581" i="3"/>
  <c r="Q581" i="3" s="1"/>
  <c r="L1418" i="2"/>
  <c r="N1418" i="2" s="1"/>
  <c r="L1411" i="2"/>
  <c r="N1411" i="2" s="1"/>
  <c r="P573" i="3"/>
  <c r="Q573" i="3" s="1"/>
  <c r="L1401" i="2"/>
  <c r="N1401" i="2" s="1"/>
  <c r="L1395" i="2"/>
  <c r="N1395" i="2" s="1"/>
  <c r="L1386" i="2"/>
  <c r="N1386" i="2" s="1"/>
  <c r="L1378" i="2"/>
  <c r="N1378" i="2" s="1"/>
  <c r="L1371" i="2"/>
  <c r="N1371" i="2" s="1"/>
  <c r="L1364" i="2"/>
  <c r="N1364" i="2" s="1"/>
  <c r="L1357" i="2"/>
  <c r="N1357" i="2" s="1"/>
  <c r="P551" i="3"/>
  <c r="Q551" i="3" s="1"/>
  <c r="L1347" i="2"/>
  <c r="N1347" i="2" s="1"/>
  <c r="L1339" i="2"/>
  <c r="N1339" i="2" s="1"/>
  <c r="P544" i="3"/>
  <c r="Q544" i="3" s="1"/>
  <c r="L1330" i="2"/>
  <c r="N1330" i="2" s="1"/>
  <c r="L726" i="2"/>
  <c r="N726" i="2" s="1"/>
  <c r="P289" i="3"/>
  <c r="Q289" i="3" s="1"/>
  <c r="L710" i="2"/>
  <c r="N710" i="2" s="1"/>
  <c r="P281" i="3"/>
  <c r="Q281" i="3" s="1"/>
  <c r="L702" i="2"/>
  <c r="N702" i="2" s="1"/>
  <c r="P277" i="3"/>
  <c r="Q277" i="3" s="1"/>
  <c r="L694" i="2"/>
  <c r="N694" i="2" s="1"/>
  <c r="P273" i="3"/>
  <c r="Q273" i="3" s="1"/>
  <c r="L655" i="2"/>
  <c r="N655" i="2" s="1"/>
  <c r="P149" i="3"/>
  <c r="Q149" i="3" s="1"/>
  <c r="L638" i="2"/>
  <c r="N638" i="2" s="1"/>
  <c r="P253" i="3"/>
  <c r="Q253" i="3" s="1"/>
  <c r="L622" i="2"/>
  <c r="N622" i="2" s="1"/>
  <c r="P267" i="3"/>
  <c r="Q267" i="3" s="1"/>
  <c r="L575" i="2"/>
  <c r="N575" i="2" s="1"/>
  <c r="P136" i="3"/>
  <c r="Q136" i="3" s="1"/>
  <c r="L550" i="2"/>
  <c r="N550" i="2" s="1"/>
  <c r="P172" i="3"/>
  <c r="Q172" i="3" s="1"/>
  <c r="L545" i="2"/>
  <c r="N545" i="2" s="1"/>
  <c r="P167" i="3"/>
  <c r="Q167" i="3" s="1"/>
  <c r="L526" i="2"/>
  <c r="N526" i="2" s="1"/>
  <c r="P121" i="3"/>
  <c r="Q121" i="3" s="1"/>
  <c r="L497" i="2"/>
  <c r="N497" i="2" s="1"/>
  <c r="P208" i="3"/>
  <c r="Q208" i="3" s="1"/>
  <c r="L464" i="2"/>
  <c r="N464" i="2" s="1"/>
  <c r="P196" i="3"/>
  <c r="Q196" i="3" s="1"/>
  <c r="L454" i="2"/>
  <c r="N454" i="2" s="1"/>
  <c r="P265" i="3"/>
  <c r="Q265" i="3" s="1"/>
  <c r="L440" i="2"/>
  <c r="N440" i="2" s="1"/>
  <c r="P216" i="3"/>
  <c r="Q216" i="3" s="1"/>
  <c r="L374" i="2"/>
  <c r="N374" i="2" s="1"/>
  <c r="P191" i="3"/>
  <c r="Q191" i="3" s="1"/>
  <c r="L366" i="2"/>
  <c r="N366" i="2" s="1"/>
  <c r="P127" i="3"/>
  <c r="Q127" i="3" s="1"/>
  <c r="L326" i="2"/>
  <c r="N326" i="2" s="1"/>
  <c r="P212" i="3"/>
  <c r="Q212" i="3" s="1"/>
  <c r="L302" i="2"/>
  <c r="N302" i="2" s="1"/>
  <c r="P114" i="3"/>
  <c r="Q114" i="3" s="1"/>
  <c r="L223" i="2"/>
  <c r="N223" i="2" s="1"/>
  <c r="P84" i="3"/>
  <c r="Q84" i="3" s="1"/>
  <c r="L215" i="2"/>
  <c r="N215" i="2" s="1"/>
  <c r="P81" i="3"/>
  <c r="Q81" i="3" s="1"/>
  <c r="L206" i="2"/>
  <c r="N206" i="2" s="1"/>
  <c r="P78" i="3"/>
  <c r="Q78" i="3" s="1"/>
  <c r="L198" i="2"/>
  <c r="N198" i="2" s="1"/>
  <c r="P74" i="3"/>
  <c r="Q74" i="3" s="1"/>
  <c r="L160" i="2"/>
  <c r="N160" i="2" s="1"/>
  <c r="P61" i="3"/>
  <c r="Q61" i="3" s="1"/>
  <c r="L150" i="2"/>
  <c r="N150" i="2" s="1"/>
  <c r="P58" i="3"/>
  <c r="Q58" i="3" s="1"/>
  <c r="L142" i="2"/>
  <c r="N142" i="2" s="1"/>
  <c r="P56" i="3"/>
  <c r="Q56" i="3" s="1"/>
  <c r="L119" i="2"/>
  <c r="N119" i="2" s="1"/>
  <c r="P48" i="3"/>
  <c r="Q48" i="3" s="1"/>
  <c r="L111" i="2"/>
  <c r="N111" i="2" s="1"/>
  <c r="P45" i="3"/>
  <c r="Q45" i="3" s="1"/>
  <c r="L103" i="2"/>
  <c r="N103" i="2" s="1"/>
  <c r="P42" i="3"/>
  <c r="Q42" i="3" s="1"/>
  <c r="L86" i="2"/>
  <c r="N86" i="2" s="1"/>
  <c r="P35" i="3"/>
  <c r="Q35" i="3" s="1"/>
  <c r="L78" i="2"/>
  <c r="N78" i="2" s="1"/>
  <c r="P32" i="3"/>
  <c r="Q32" i="3" s="1"/>
  <c r="L39" i="2"/>
  <c r="N39" i="2" s="1"/>
  <c r="P17" i="3"/>
  <c r="Q17" i="3" s="1"/>
  <c r="L1320" i="2"/>
  <c r="N1320" i="2" s="1"/>
  <c r="L1313" i="2"/>
  <c r="N1313" i="2" s="1"/>
  <c r="L1305" i="2"/>
  <c r="N1305" i="2" s="1"/>
  <c r="L1300" i="2"/>
  <c r="N1300" i="2" s="1"/>
  <c r="L1290" i="2"/>
  <c r="N1290" i="2" s="1"/>
  <c r="L1283" i="2"/>
  <c r="N1283" i="2" s="1"/>
  <c r="L1276" i="2"/>
  <c r="N1276" i="2" s="1"/>
  <c r="P521" i="3"/>
  <c r="Q521" i="3" s="1"/>
  <c r="L1269" i="2"/>
  <c r="N1269" i="2" s="1"/>
  <c r="P518" i="3"/>
  <c r="Q518" i="3" s="1"/>
  <c r="L1260" i="2"/>
  <c r="N1260" i="2" s="1"/>
  <c r="P514" i="3"/>
  <c r="Q514" i="3" s="1"/>
  <c r="L1251" i="2"/>
  <c r="N1251" i="2" s="1"/>
  <c r="P508" i="3"/>
  <c r="Q508" i="3" s="1"/>
  <c r="L1244" i="2"/>
  <c r="N1244" i="2" s="1"/>
  <c r="P504" i="3"/>
  <c r="Q504" i="3" s="1"/>
  <c r="L1236" i="2"/>
  <c r="N1236" i="2" s="1"/>
  <c r="P501" i="3"/>
  <c r="Q501" i="3" s="1"/>
  <c r="L1225" i="2"/>
  <c r="N1225" i="2" s="1"/>
  <c r="L1220" i="2"/>
  <c r="N1220" i="2" s="1"/>
  <c r="L1211" i="2"/>
  <c r="N1211" i="2" s="1"/>
  <c r="P491" i="3"/>
  <c r="Q491" i="3" s="1"/>
  <c r="L1202" i="2"/>
  <c r="N1202" i="2" s="1"/>
  <c r="L1195" i="2"/>
  <c r="N1195" i="2" s="1"/>
  <c r="P483" i="3"/>
  <c r="Q483" i="3" s="1"/>
  <c r="L1186" i="2"/>
  <c r="N1186" i="2" s="1"/>
  <c r="L1180" i="2"/>
  <c r="N1180" i="2" s="1"/>
  <c r="P477" i="3"/>
  <c r="Q477" i="3" s="1"/>
  <c r="L1171" i="2"/>
  <c r="N1171" i="2" s="1"/>
  <c r="P474" i="3"/>
  <c r="Q474" i="3" s="1"/>
  <c r="L1165" i="2"/>
  <c r="N1165" i="2" s="1"/>
  <c r="P470" i="3"/>
  <c r="Q470" i="3" s="1"/>
  <c r="L1155" i="2"/>
  <c r="N1155" i="2" s="1"/>
  <c r="L1147" i="2"/>
  <c r="N1147" i="2" s="1"/>
  <c r="L1139" i="2"/>
  <c r="N1139" i="2" s="1"/>
  <c r="L1132" i="2"/>
  <c r="N1132" i="2" s="1"/>
  <c r="P456" i="3"/>
  <c r="Q456" i="3" s="1"/>
  <c r="L1123" i="2"/>
  <c r="N1123" i="2" s="1"/>
  <c r="P453" i="3"/>
  <c r="Q453" i="3" s="1"/>
  <c r="L1116" i="2"/>
  <c r="N1116" i="2" s="1"/>
  <c r="P449" i="3"/>
  <c r="Q449" i="3" s="1"/>
  <c r="L1110" i="2"/>
  <c r="N1110" i="2" s="1"/>
  <c r="P445" i="3"/>
  <c r="Q445" i="3" s="1"/>
  <c r="L1099" i="2"/>
  <c r="N1099" i="2" s="1"/>
  <c r="L1091" i="2"/>
  <c r="N1091" i="2" s="1"/>
  <c r="L1083" i="2"/>
  <c r="N1083" i="2" s="1"/>
  <c r="P432" i="3"/>
  <c r="Q432" i="3" s="1"/>
  <c r="L1074" i="2"/>
  <c r="N1074" i="2" s="1"/>
  <c r="L1068" i="2"/>
  <c r="N1068" i="2" s="1"/>
  <c r="P426" i="3"/>
  <c r="Q426" i="3" s="1"/>
  <c r="L1059" i="2"/>
  <c r="N1059" i="2" s="1"/>
  <c r="L1052" i="2"/>
  <c r="N1052" i="2" s="1"/>
  <c r="L1043" i="2"/>
  <c r="N1043" i="2" s="1"/>
  <c r="P415" i="3"/>
  <c r="Q415" i="3" s="1"/>
  <c r="L1034" i="2"/>
  <c r="N1034" i="2" s="1"/>
  <c r="L1026" i="2"/>
  <c r="N1026" i="2" s="1"/>
  <c r="L1020" i="2"/>
  <c r="N1020" i="2" s="1"/>
  <c r="P406" i="3"/>
  <c r="Q406" i="3" s="1"/>
  <c r="L1011" i="2"/>
  <c r="N1011" i="2" s="1"/>
  <c r="P403" i="3"/>
  <c r="Q403" i="3" s="1"/>
  <c r="L1002" i="2"/>
  <c r="N1002" i="2" s="1"/>
  <c r="L995" i="2"/>
  <c r="N995" i="2" s="1"/>
  <c r="L988" i="2"/>
  <c r="N988" i="2" s="1"/>
  <c r="P392" i="3"/>
  <c r="Q392" i="3" s="1"/>
  <c r="L979" i="2"/>
  <c r="N979" i="2" s="1"/>
  <c r="P387" i="3"/>
  <c r="Q387" i="3" s="1"/>
  <c r="L971" i="2"/>
  <c r="N971" i="2" s="1"/>
  <c r="L963" i="2"/>
  <c r="N963" i="2" s="1"/>
  <c r="P377" i="3"/>
  <c r="Q377" i="3" s="1"/>
  <c r="L955" i="2"/>
  <c r="N955" i="2" s="1"/>
  <c r="L947" i="2"/>
  <c r="N947" i="2" s="1"/>
  <c r="L939" i="2"/>
  <c r="N939" i="2" s="1"/>
  <c r="P367" i="3"/>
  <c r="Q367" i="3" s="1"/>
  <c r="L933" i="2"/>
  <c r="N933" i="2" s="1"/>
  <c r="P365" i="3"/>
  <c r="Q365" i="3" s="1"/>
  <c r="L923" i="2"/>
  <c r="N923" i="2" s="1"/>
  <c r="L915" i="2"/>
  <c r="N915" i="2" s="1"/>
  <c r="P360" i="3"/>
  <c r="Q360" i="3" s="1"/>
  <c r="L908" i="2"/>
  <c r="N908" i="2" s="1"/>
  <c r="L898" i="2"/>
  <c r="N898" i="2" s="1"/>
  <c r="L891" i="2"/>
  <c r="N891" i="2" s="1"/>
  <c r="P350" i="3"/>
  <c r="Q350" i="3" s="1"/>
  <c r="L883" i="2"/>
  <c r="N883" i="2" s="1"/>
  <c r="L875" i="2"/>
  <c r="N875" i="2" s="1"/>
  <c r="P342" i="3"/>
  <c r="Q342" i="3" s="1"/>
  <c r="L868" i="2"/>
  <c r="N868" i="2" s="1"/>
  <c r="P339" i="3"/>
  <c r="Q339" i="3" s="1"/>
  <c r="L860" i="2"/>
  <c r="N860" i="2" s="1"/>
  <c r="L854" i="2"/>
  <c r="N854" i="2" s="1"/>
  <c r="P333" i="3"/>
  <c r="Q333" i="3" s="1"/>
  <c r="L846" i="2"/>
  <c r="N846" i="2" s="1"/>
  <c r="P331" i="3"/>
  <c r="Q331" i="3" s="1"/>
  <c r="L833" i="2"/>
  <c r="N833" i="2" s="1"/>
  <c r="L826" i="2"/>
  <c r="N826" i="2" s="1"/>
  <c r="L817" i="2"/>
  <c r="N817" i="2" s="1"/>
  <c r="L810" i="2"/>
  <c r="N810" i="2" s="1"/>
  <c r="L801" i="2"/>
  <c r="N801" i="2" s="1"/>
  <c r="L794" i="2"/>
  <c r="N794" i="2" s="1"/>
  <c r="L787" i="2"/>
  <c r="N787" i="2" s="1"/>
  <c r="P311" i="3"/>
  <c r="Q311" i="3" s="1"/>
  <c r="L779" i="2"/>
  <c r="N779" i="2" s="1"/>
  <c r="P307" i="3"/>
  <c r="Q307" i="3" s="1"/>
  <c r="L774" i="2"/>
  <c r="N774" i="2" s="1"/>
  <c r="P305" i="3"/>
  <c r="Q305" i="3" s="1"/>
  <c r="L765" i="2"/>
  <c r="N765" i="2" s="1"/>
  <c r="L756" i="2"/>
  <c r="N756" i="2" s="1"/>
  <c r="P300" i="3"/>
  <c r="Q300" i="3" s="1"/>
  <c r="L748" i="2"/>
  <c r="N748" i="2" s="1"/>
  <c r="L741" i="2"/>
  <c r="N741" i="2" s="1"/>
  <c r="P295" i="3"/>
  <c r="Q295" i="3" s="1"/>
  <c r="L732" i="2"/>
  <c r="N732" i="2" s="1"/>
  <c r="P291" i="3"/>
  <c r="Q291" i="3" s="1"/>
  <c r="L720" i="2"/>
  <c r="N720" i="2" s="1"/>
  <c r="L715" i="2"/>
  <c r="N715" i="2" s="1"/>
  <c r="L707" i="2"/>
  <c r="N707" i="2" s="1"/>
  <c r="P279" i="3"/>
  <c r="Q279" i="3" s="1"/>
  <c r="L698" i="2"/>
  <c r="N698" i="2" s="1"/>
  <c r="L690" i="2"/>
  <c r="N690" i="2" s="1"/>
  <c r="L684" i="2"/>
  <c r="N684" i="2" s="1"/>
  <c r="P250" i="3"/>
  <c r="Q250" i="3" s="1"/>
  <c r="L675" i="2"/>
  <c r="N675" i="2" s="1"/>
  <c r="P146" i="3"/>
  <c r="Q146" i="3" s="1"/>
  <c r="L667" i="2"/>
  <c r="N667" i="2" s="1"/>
  <c r="P221" i="3"/>
  <c r="Q221" i="3" s="1"/>
  <c r="L659" i="2"/>
  <c r="N659" i="2" s="1"/>
  <c r="P254" i="3"/>
  <c r="Q254" i="3" s="1"/>
  <c r="L652" i="2"/>
  <c r="N652" i="2" s="1"/>
  <c r="P231" i="3"/>
  <c r="Q231" i="3" s="1"/>
  <c r="L643" i="2"/>
  <c r="N643" i="2" s="1"/>
  <c r="L633" i="2"/>
  <c r="N633" i="2" s="1"/>
  <c r="L627" i="2"/>
  <c r="N627" i="2" s="1"/>
  <c r="P130" i="3"/>
  <c r="Q130" i="3" s="1"/>
  <c r="L620" i="2"/>
  <c r="N620" i="2" s="1"/>
  <c r="L609" i="2"/>
  <c r="N609" i="2" s="1"/>
  <c r="L602" i="2"/>
  <c r="N602" i="2" s="1"/>
  <c r="L594" i="2"/>
  <c r="N594" i="2" s="1"/>
  <c r="L584" i="2"/>
  <c r="N584" i="2" s="1"/>
  <c r="L579" i="2"/>
  <c r="N579" i="2" s="1"/>
  <c r="L572" i="2"/>
  <c r="N572" i="2" s="1"/>
  <c r="P197" i="3"/>
  <c r="Q197" i="3" s="1"/>
  <c r="L561" i="2"/>
  <c r="N561" i="2" s="1"/>
  <c r="L554" i="2"/>
  <c r="N554" i="2" s="1"/>
  <c r="L549" i="2"/>
  <c r="N549" i="2" s="1"/>
  <c r="L538" i="2"/>
  <c r="N538" i="2" s="1"/>
  <c r="L531" i="2"/>
  <c r="N531" i="2" s="1"/>
  <c r="P139" i="3"/>
  <c r="Q139" i="3" s="1"/>
  <c r="L522" i="2"/>
  <c r="N522" i="2" s="1"/>
  <c r="L516" i="2"/>
  <c r="N516" i="2" s="1"/>
  <c r="P193" i="3"/>
  <c r="Q193" i="3" s="1"/>
  <c r="L507" i="2"/>
  <c r="N507" i="2" s="1"/>
  <c r="P150" i="3"/>
  <c r="Q150" i="3" s="1"/>
  <c r="L498" i="2"/>
  <c r="N498" i="2" s="1"/>
  <c r="L491" i="2"/>
  <c r="N491" i="2" s="1"/>
  <c r="P128" i="3"/>
  <c r="Q128" i="3" s="1"/>
  <c r="L482" i="2"/>
  <c r="N482" i="2" s="1"/>
  <c r="L476" i="2"/>
  <c r="N476" i="2" s="1"/>
  <c r="L468" i="2"/>
  <c r="N468" i="2" s="1"/>
  <c r="P181" i="3"/>
  <c r="Q181" i="3" s="1"/>
  <c r="L458" i="2"/>
  <c r="N458" i="2" s="1"/>
  <c r="L451" i="2"/>
  <c r="N451" i="2" s="1"/>
  <c r="P156" i="3"/>
  <c r="Q156" i="3" s="1"/>
  <c r="L442" i="2"/>
  <c r="N442" i="2" s="1"/>
  <c r="L435" i="2"/>
  <c r="N435" i="2" s="1"/>
  <c r="P180" i="3"/>
  <c r="Q180" i="3" s="1"/>
  <c r="L428" i="2"/>
  <c r="N428" i="2" s="1"/>
  <c r="P206" i="3"/>
  <c r="Q206" i="3" s="1"/>
  <c r="L421" i="2"/>
  <c r="N421" i="2" s="1"/>
  <c r="P264" i="3"/>
  <c r="Q264" i="3" s="1"/>
  <c r="L414" i="2"/>
  <c r="N414" i="2" s="1"/>
  <c r="P142" i="3"/>
  <c r="Q142" i="3" s="1"/>
  <c r="L404" i="2"/>
  <c r="N404" i="2" s="1"/>
  <c r="L394" i="2"/>
  <c r="N394" i="2" s="1"/>
  <c r="L387" i="2"/>
  <c r="N387" i="2" s="1"/>
  <c r="L379" i="2"/>
  <c r="N379" i="2" s="1"/>
  <c r="P151" i="3"/>
  <c r="Q151" i="3" s="1"/>
  <c r="L372" i="2"/>
  <c r="N372" i="2" s="1"/>
  <c r="P126" i="3"/>
  <c r="Q126" i="3" s="1"/>
  <c r="L363" i="2"/>
  <c r="N363" i="2" s="1"/>
  <c r="L356" i="2"/>
  <c r="N356" i="2" s="1"/>
  <c r="P229" i="3"/>
  <c r="Q229" i="3" s="1"/>
  <c r="L347" i="2"/>
  <c r="N347" i="2" s="1"/>
  <c r="P252" i="3"/>
  <c r="Q252" i="3" s="1"/>
  <c r="L339" i="2"/>
  <c r="N339" i="2" s="1"/>
  <c r="P237" i="3"/>
  <c r="Q237" i="3" s="1"/>
  <c r="L329" i="2"/>
  <c r="N329" i="2" s="1"/>
  <c r="L323" i="2"/>
  <c r="N323" i="2" s="1"/>
  <c r="P245" i="3"/>
  <c r="Q245" i="3" s="1"/>
  <c r="L315" i="2"/>
  <c r="N315" i="2" s="1"/>
  <c r="P119" i="3"/>
  <c r="Q119" i="3" s="1"/>
  <c r="L306" i="2"/>
  <c r="N306" i="2" s="1"/>
  <c r="L301" i="2"/>
  <c r="N301" i="2" s="1"/>
  <c r="L289" i="2"/>
  <c r="N289" i="2" s="1"/>
  <c r="L282" i="2"/>
  <c r="N282" i="2" s="1"/>
  <c r="L276" i="2"/>
  <c r="N276" i="2" s="1"/>
  <c r="P104" i="3"/>
  <c r="Q104" i="3" s="1"/>
  <c r="L266" i="2"/>
  <c r="N266" i="2" s="1"/>
  <c r="L260" i="2"/>
  <c r="N260" i="2" s="1"/>
  <c r="L251" i="2"/>
  <c r="N251" i="2" s="1"/>
  <c r="L243" i="2"/>
  <c r="N243" i="2" s="1"/>
  <c r="P93" i="3"/>
  <c r="Q93" i="3" s="1"/>
  <c r="L234" i="2"/>
  <c r="N234" i="2" s="1"/>
  <c r="L227" i="2"/>
  <c r="N227" i="2" s="1"/>
  <c r="P86" i="3"/>
  <c r="Q86" i="3" s="1"/>
  <c r="L218" i="2"/>
  <c r="N218" i="2" s="1"/>
  <c r="L211" i="2"/>
  <c r="N211" i="2" s="1"/>
  <c r="L202" i="2"/>
  <c r="N202" i="2" s="1"/>
  <c r="L194" i="2"/>
  <c r="N194" i="2" s="1"/>
  <c r="L190" i="2"/>
  <c r="N190" i="2" s="1"/>
  <c r="P70" i="3"/>
  <c r="Q70" i="3" s="1"/>
  <c r="L176" i="2"/>
  <c r="N176" i="2" s="1"/>
  <c r="L172" i="2"/>
  <c r="N172" i="2" s="1"/>
  <c r="P65" i="3"/>
  <c r="Q65" i="3" s="1"/>
  <c r="L162" i="2"/>
  <c r="N162" i="2" s="1"/>
  <c r="L153" i="2"/>
  <c r="N153" i="2" s="1"/>
  <c r="L149" i="2"/>
  <c r="N149" i="2" s="1"/>
  <c r="L141" i="2"/>
  <c r="N141" i="2" s="1"/>
  <c r="P55" i="3"/>
  <c r="Q55" i="3" s="1"/>
  <c r="L131" i="2"/>
  <c r="N131" i="2" s="1"/>
  <c r="L123" i="2"/>
  <c r="N123" i="2" s="1"/>
  <c r="L115" i="2"/>
  <c r="N115" i="2" s="1"/>
  <c r="L106" i="2"/>
  <c r="N106" i="2" s="1"/>
  <c r="L99" i="2"/>
  <c r="N99" i="2" s="1"/>
  <c r="L91" i="2"/>
  <c r="N91" i="2" s="1"/>
  <c r="L82" i="2"/>
  <c r="N82" i="2" s="1"/>
  <c r="L76" i="2"/>
  <c r="N76" i="2" s="1"/>
  <c r="P31" i="3"/>
  <c r="Q31" i="3" s="1"/>
  <c r="L67" i="2"/>
  <c r="N67" i="2" s="1"/>
  <c r="P27" i="3"/>
  <c r="Q27" i="3" s="1"/>
  <c r="L59" i="2"/>
  <c r="N59" i="2" s="1"/>
  <c r="L51" i="2"/>
  <c r="N51" i="2" s="1"/>
  <c r="L44" i="2"/>
  <c r="N44" i="2" s="1"/>
  <c r="L34" i="2"/>
  <c r="N34" i="2" s="1"/>
  <c r="L28" i="2"/>
  <c r="N28" i="2" s="1"/>
  <c r="P13" i="3"/>
  <c r="Q13" i="3" s="1"/>
  <c r="L19" i="2"/>
  <c r="N19" i="2" s="1"/>
  <c r="L11" i="2"/>
  <c r="N11" i="2" s="1"/>
  <c r="P6" i="3"/>
  <c r="Q6" i="3" s="1"/>
  <c r="L4" i="2"/>
  <c r="N4" i="2" s="1"/>
  <c r="Q3" i="3"/>
  <c r="L438" i="2"/>
  <c r="N438" i="2" s="1"/>
  <c r="L434" i="2"/>
  <c r="N434" i="2" s="1"/>
  <c r="P173" i="3"/>
  <c r="Q173" i="3" s="1"/>
  <c r="L423" i="2"/>
  <c r="N423" i="2" s="1"/>
  <c r="P222" i="3"/>
  <c r="Q222" i="3" s="1"/>
  <c r="L418" i="2"/>
  <c r="N418" i="2" s="1"/>
  <c r="P164" i="3"/>
  <c r="Q164" i="3" s="1"/>
  <c r="L408" i="2"/>
  <c r="N408" i="2" s="1"/>
  <c r="P194" i="3"/>
  <c r="Q194" i="3" s="1"/>
  <c r="L399" i="2"/>
  <c r="N399" i="2" s="1"/>
  <c r="P145" i="3"/>
  <c r="Q145" i="3" s="1"/>
  <c r="L390" i="2"/>
  <c r="N390" i="2" s="1"/>
  <c r="L384" i="2"/>
  <c r="N384" i="2" s="1"/>
  <c r="P246" i="3"/>
  <c r="Q246" i="3" s="1"/>
  <c r="L376" i="2"/>
  <c r="N376" i="2" s="1"/>
  <c r="P188" i="3"/>
  <c r="Q188" i="3" s="1"/>
  <c r="L369" i="2"/>
  <c r="N369" i="2" s="1"/>
  <c r="L360" i="2"/>
  <c r="N360" i="2" s="1"/>
  <c r="P266" i="3"/>
  <c r="Q266" i="3" s="1"/>
  <c r="L353" i="2"/>
  <c r="N353" i="2" s="1"/>
  <c r="P211" i="3"/>
  <c r="Q211" i="3" s="1"/>
  <c r="L340" i="2"/>
  <c r="N340" i="2" s="1"/>
  <c r="L337" i="2"/>
  <c r="N337" i="2" s="1"/>
  <c r="P163" i="3"/>
  <c r="Q163" i="3" s="1"/>
  <c r="L327" i="2"/>
  <c r="N327" i="2" s="1"/>
  <c r="P147" i="3"/>
  <c r="Q147" i="3" s="1"/>
  <c r="L316" i="2"/>
  <c r="N316" i="2" s="1"/>
  <c r="L314" i="2"/>
  <c r="N314" i="2" s="1"/>
  <c r="P118" i="3"/>
  <c r="Q118" i="3" s="1"/>
  <c r="L303" i="2"/>
  <c r="N303" i="2" s="1"/>
  <c r="P115" i="3"/>
  <c r="Q115" i="3" s="1"/>
  <c r="L295" i="2"/>
  <c r="N295" i="2" s="1"/>
  <c r="P112" i="3"/>
  <c r="Q112" i="3" s="1"/>
  <c r="L285" i="2"/>
  <c r="N285" i="2" s="1"/>
  <c r="L279" i="2"/>
  <c r="N279" i="2" s="1"/>
  <c r="L272" i="2"/>
  <c r="N272" i="2" s="1"/>
  <c r="P103" i="3"/>
  <c r="Q103" i="3" s="1"/>
  <c r="L263" i="2"/>
  <c r="N263" i="2" s="1"/>
  <c r="L255" i="2"/>
  <c r="N255" i="2" s="1"/>
  <c r="P98" i="3"/>
  <c r="Q98" i="3" s="1"/>
  <c r="L247" i="2"/>
  <c r="N247" i="2" s="1"/>
  <c r="P94" i="3"/>
  <c r="Q94" i="3" s="1"/>
  <c r="L240" i="2"/>
  <c r="N240" i="2" s="1"/>
  <c r="P91" i="3"/>
  <c r="Q91" i="3" s="1"/>
  <c r="L229" i="2"/>
  <c r="N229" i="2" s="1"/>
  <c r="L222" i="2"/>
  <c r="N222" i="2" s="1"/>
  <c r="L239" i="2"/>
  <c r="N239" i="2" s="1"/>
  <c r="L232" i="2"/>
  <c r="N232" i="2" s="1"/>
  <c r="P88" i="3"/>
  <c r="Q88" i="3" s="1"/>
  <c r="L225" i="2"/>
  <c r="N225" i="2" s="1"/>
  <c r="P85" i="3"/>
  <c r="Q85" i="3" s="1"/>
  <c r="L217" i="2"/>
  <c r="N217" i="2" s="1"/>
  <c r="L208" i="2"/>
  <c r="N208" i="2" s="1"/>
  <c r="L200" i="2"/>
  <c r="N200" i="2" s="1"/>
  <c r="P75" i="3"/>
  <c r="Q75" i="3" s="1"/>
  <c r="L192" i="2"/>
  <c r="N192" i="2" s="1"/>
  <c r="L184" i="2"/>
  <c r="N184" i="2" s="1"/>
  <c r="L178" i="2"/>
  <c r="N178" i="2" s="1"/>
  <c r="P67" i="3"/>
  <c r="Q67" i="3" s="1"/>
  <c r="L169" i="2"/>
  <c r="N169" i="2" s="1"/>
  <c r="P64" i="3"/>
  <c r="Q64" i="3" s="1"/>
  <c r="L161" i="2"/>
  <c r="N161" i="2" s="1"/>
  <c r="L154" i="2"/>
  <c r="N154" i="2" s="1"/>
  <c r="P59" i="3"/>
  <c r="Q59" i="3" s="1"/>
  <c r="L145" i="2"/>
  <c r="N145" i="2" s="1"/>
  <c r="L137" i="2"/>
  <c r="N137" i="2" s="1"/>
  <c r="P54" i="3"/>
  <c r="Q54" i="3" s="1"/>
  <c r="L127" i="2"/>
  <c r="N127" i="2" s="1"/>
  <c r="L120" i="2"/>
  <c r="N120" i="2" s="1"/>
  <c r="L113" i="2"/>
  <c r="N113" i="2" s="1"/>
  <c r="L104" i="2"/>
  <c r="N104" i="2" s="1"/>
  <c r="L96" i="2"/>
  <c r="N96" i="2" s="1"/>
  <c r="P38" i="3"/>
  <c r="Q38" i="3" s="1"/>
  <c r="L87" i="2"/>
  <c r="N87" i="2" s="1"/>
  <c r="L80" i="2"/>
  <c r="N80" i="2" s="1"/>
  <c r="P33" i="3"/>
  <c r="Q33" i="3" s="1"/>
  <c r="L72" i="2"/>
  <c r="N72" i="2" s="1"/>
  <c r="L64" i="2"/>
  <c r="N64" i="2" s="1"/>
  <c r="L55" i="2"/>
  <c r="N55" i="2" s="1"/>
  <c r="L46" i="2"/>
  <c r="N46" i="2" s="1"/>
  <c r="L38" i="2"/>
  <c r="N38" i="2" s="1"/>
  <c r="L29" i="2"/>
  <c r="N29" i="2" s="1"/>
  <c r="L21" i="2"/>
  <c r="N21" i="2" s="1"/>
  <c r="L17" i="2"/>
  <c r="N17" i="2" s="1"/>
  <c r="P9" i="3"/>
  <c r="Q9" i="3" s="1"/>
  <c r="L9" i="2"/>
  <c r="N9" i="2" s="1"/>
  <c r="L214" i="2"/>
  <c r="N214" i="2" s="1"/>
  <c r="L209" i="2"/>
  <c r="N209" i="2" s="1"/>
  <c r="L199" i="2"/>
  <c r="N199" i="2" s="1"/>
  <c r="L193" i="2"/>
  <c r="N193" i="2" s="1"/>
  <c r="P71" i="3"/>
  <c r="Q71" i="3" s="1"/>
  <c r="L183" i="2"/>
  <c r="N183" i="2" s="1"/>
  <c r="P69" i="3"/>
  <c r="Q69" i="3" s="1"/>
  <c r="L174" i="2"/>
  <c r="N174" i="2" s="1"/>
  <c r="L166" i="2"/>
  <c r="N166" i="2" s="1"/>
  <c r="L159" i="2"/>
  <c r="N159" i="2" s="1"/>
  <c r="L151" i="2"/>
  <c r="N151" i="2" s="1"/>
  <c r="L144" i="2"/>
  <c r="N144" i="2" s="1"/>
  <c r="L135" i="2"/>
  <c r="N135" i="2" s="1"/>
  <c r="L128" i="2"/>
  <c r="N128" i="2" s="1"/>
  <c r="P51" i="3"/>
  <c r="Q51" i="3" s="1"/>
  <c r="L118" i="2"/>
  <c r="N118" i="2" s="1"/>
  <c r="L110" i="2"/>
  <c r="N110" i="2" s="1"/>
  <c r="L102" i="2"/>
  <c r="N102" i="2" s="1"/>
  <c r="L93" i="2"/>
  <c r="N93" i="2" s="1"/>
  <c r="L88" i="2"/>
  <c r="N88" i="2" s="1"/>
  <c r="L79" i="2"/>
  <c r="N79" i="2" s="1"/>
  <c r="L71" i="2"/>
  <c r="N71" i="2" s="1"/>
  <c r="P29" i="3"/>
  <c r="Q29" i="3" s="1"/>
  <c r="L65" i="2"/>
  <c r="N65" i="2" s="1"/>
  <c r="P26" i="3"/>
  <c r="Q26" i="3" s="1"/>
  <c r="L54" i="2"/>
  <c r="N54" i="2" s="1"/>
  <c r="L48" i="2"/>
  <c r="N48" i="2" s="1"/>
  <c r="L40" i="2"/>
  <c r="N40" i="2" s="1"/>
  <c r="L31" i="2"/>
  <c r="N31" i="2" s="1"/>
  <c r="L24" i="2"/>
  <c r="N24" i="2" s="1"/>
  <c r="L15" i="2"/>
  <c r="N15" i="2" s="1"/>
  <c r="P8" i="3"/>
  <c r="Q8" i="3" s="1"/>
  <c r="L7" i="2"/>
  <c r="N7" i="2" s="1"/>
  <c r="L1588" i="2"/>
  <c r="N1588" i="2" s="1"/>
  <c r="L1580" i="2"/>
  <c r="N1580" i="2" s="1"/>
  <c r="L1572" i="2"/>
  <c r="N1572" i="2" s="1"/>
  <c r="L1564" i="2"/>
  <c r="N1564" i="2" s="1"/>
  <c r="L1557" i="2"/>
  <c r="N1557" i="2" s="1"/>
  <c r="L1549" i="2"/>
  <c r="N1549" i="2" s="1"/>
  <c r="L1540" i="2"/>
  <c r="N1540" i="2" s="1"/>
  <c r="L1532" i="2"/>
  <c r="N1532" i="2" s="1"/>
  <c r="L1525" i="2"/>
  <c r="N1525" i="2" s="1"/>
  <c r="L1517" i="2"/>
  <c r="N1517" i="2" s="1"/>
  <c r="L1507" i="2"/>
  <c r="N1507" i="2" s="1"/>
  <c r="L1500" i="2"/>
  <c r="N1500" i="2" s="1"/>
  <c r="L1495" i="2"/>
  <c r="N1495" i="2" s="1"/>
  <c r="L1485" i="2"/>
  <c r="N1485" i="2" s="1"/>
  <c r="L1475" i="2"/>
  <c r="N1475" i="2" s="1"/>
  <c r="L1466" i="2"/>
  <c r="N1466" i="2" s="1"/>
  <c r="L1458" i="2"/>
  <c r="N1458" i="2" s="1"/>
  <c r="L1452" i="2"/>
  <c r="N1452" i="2" s="1"/>
  <c r="L1444" i="2"/>
  <c r="N1444" i="2" s="1"/>
  <c r="L1438" i="2"/>
  <c r="N1438" i="2" s="1"/>
  <c r="L1428" i="2"/>
  <c r="N1428" i="2" s="1"/>
  <c r="L1420" i="2"/>
  <c r="N1420" i="2" s="1"/>
  <c r="L1412" i="2"/>
  <c r="N1412" i="2" s="1"/>
  <c r="L1404" i="2"/>
  <c r="N1404" i="2" s="1"/>
  <c r="L1398" i="2"/>
  <c r="N1398" i="2" s="1"/>
  <c r="L1388" i="2"/>
  <c r="N1388" i="2" s="1"/>
  <c r="L1381" i="2"/>
  <c r="N1381" i="2" s="1"/>
  <c r="L1373" i="2"/>
  <c r="N1373" i="2" s="1"/>
  <c r="L1362" i="2"/>
  <c r="N1362" i="2" s="1"/>
  <c r="L1355" i="2"/>
  <c r="N1355" i="2" s="1"/>
  <c r="L1348" i="2"/>
  <c r="N1348" i="2" s="1"/>
  <c r="L1341" i="2"/>
  <c r="N1341" i="2" s="1"/>
  <c r="L1332" i="2"/>
  <c r="N1332" i="2" s="1"/>
  <c r="L1324" i="2"/>
  <c r="N1324" i="2" s="1"/>
  <c r="L1316" i="2"/>
  <c r="N1316" i="2" s="1"/>
  <c r="L1310" i="2"/>
  <c r="N1310" i="2" s="1"/>
  <c r="L1299" i="2"/>
  <c r="N1299" i="2" s="1"/>
  <c r="L1292" i="2"/>
  <c r="N1292" i="2" s="1"/>
  <c r="L1282" i="2"/>
  <c r="N1282" i="2" s="1"/>
  <c r="L1275" i="2"/>
  <c r="N1275" i="2" s="1"/>
  <c r="L1267" i="2"/>
  <c r="N1267" i="2" s="1"/>
  <c r="L1259" i="2"/>
  <c r="N1259" i="2" s="1"/>
  <c r="L1253" i="2"/>
  <c r="N1253" i="2" s="1"/>
  <c r="L1245" i="2"/>
  <c r="N1245" i="2" s="1"/>
  <c r="L1235" i="2"/>
  <c r="N1235" i="2" s="1"/>
  <c r="L1229" i="2"/>
  <c r="N1229" i="2" s="1"/>
  <c r="L1219" i="2"/>
  <c r="N1219" i="2" s="1"/>
  <c r="L1212" i="2"/>
  <c r="N1212" i="2" s="1"/>
  <c r="L1203" i="2"/>
  <c r="N1203" i="2" s="1"/>
  <c r="L1196" i="2"/>
  <c r="N1196" i="2" s="1"/>
  <c r="L1188" i="2"/>
  <c r="N1188" i="2" s="1"/>
  <c r="L1179" i="2"/>
  <c r="N1179" i="2" s="1"/>
  <c r="L1172" i="2"/>
  <c r="N1172" i="2" s="1"/>
  <c r="L1164" i="2"/>
  <c r="N1164" i="2" s="1"/>
  <c r="L1156" i="2"/>
  <c r="N1156" i="2" s="1"/>
  <c r="L1148" i="2"/>
  <c r="N1148" i="2" s="1"/>
  <c r="L1142" i="2"/>
  <c r="N1142" i="2" s="1"/>
  <c r="L1134" i="2"/>
  <c r="N1134" i="2" s="1"/>
  <c r="L1125" i="2"/>
  <c r="N1125" i="2" s="1"/>
  <c r="L1117" i="2"/>
  <c r="N1117" i="2" s="1"/>
  <c r="L1107" i="2"/>
  <c r="N1107" i="2" s="1"/>
  <c r="L1100" i="2"/>
  <c r="N1100" i="2" s="1"/>
  <c r="L1093" i="2"/>
  <c r="N1093" i="2" s="1"/>
  <c r="L1084" i="2"/>
  <c r="N1084" i="2" s="1"/>
  <c r="L1076" i="2"/>
  <c r="N1076" i="2" s="1"/>
  <c r="L1067" i="2"/>
  <c r="N1067" i="2" s="1"/>
  <c r="L1058" i="2"/>
  <c r="N1058" i="2" s="1"/>
  <c r="L1051" i="2"/>
  <c r="N1051" i="2" s="1"/>
  <c r="L1044" i="2"/>
  <c r="N1044" i="2" s="1"/>
  <c r="L1035" i="2"/>
  <c r="N1035" i="2" s="1"/>
  <c r="L1029" i="2"/>
  <c r="N1029" i="2" s="1"/>
  <c r="L1021" i="2"/>
  <c r="N1021" i="2" s="1"/>
  <c r="L1012" i="2"/>
  <c r="N1012" i="2" s="1"/>
  <c r="L1005" i="2"/>
  <c r="N1005" i="2" s="1"/>
  <c r="L994" i="2"/>
  <c r="N994" i="2" s="1"/>
  <c r="L987" i="2"/>
  <c r="N987" i="2" s="1"/>
  <c r="L980" i="2"/>
  <c r="N980" i="2" s="1"/>
  <c r="L973" i="2"/>
  <c r="N973" i="2" s="1"/>
  <c r="L964" i="2"/>
  <c r="N964" i="2" s="1"/>
  <c r="L956" i="2"/>
  <c r="N956" i="2" s="1"/>
  <c r="L948" i="2"/>
  <c r="N948" i="2" s="1"/>
  <c r="L942" i="2"/>
  <c r="N942" i="2" s="1"/>
  <c r="L934" i="2"/>
  <c r="N934" i="2" s="1"/>
  <c r="L924" i="2"/>
  <c r="N924" i="2" s="1"/>
  <c r="L917" i="2"/>
  <c r="N917" i="2" s="1"/>
  <c r="L906" i="2"/>
  <c r="N906" i="2" s="1"/>
  <c r="L900" i="2"/>
  <c r="N900" i="2" s="1"/>
  <c r="L892" i="2"/>
  <c r="N892" i="2" s="1"/>
  <c r="L884" i="2"/>
  <c r="N884" i="2" s="1"/>
  <c r="L876" i="2"/>
  <c r="N876" i="2" s="1"/>
  <c r="L867" i="2"/>
  <c r="N867" i="2" s="1"/>
  <c r="L859" i="2"/>
  <c r="N859" i="2" s="1"/>
  <c r="L851" i="2"/>
  <c r="N851" i="2" s="1"/>
  <c r="L843" i="2"/>
  <c r="N843" i="2" s="1"/>
  <c r="L836" i="2"/>
  <c r="N836" i="2" s="1"/>
  <c r="L828" i="2"/>
  <c r="N828" i="2" s="1"/>
  <c r="L820" i="2"/>
  <c r="N820" i="2" s="1"/>
  <c r="L812" i="2"/>
  <c r="N812" i="2" s="1"/>
  <c r="L804" i="2"/>
  <c r="N804" i="2" s="1"/>
  <c r="L799" i="2"/>
  <c r="N799" i="2" s="1"/>
  <c r="L789" i="2"/>
  <c r="N789" i="2" s="1"/>
  <c r="L780" i="2"/>
  <c r="N780" i="2" s="1"/>
  <c r="L771" i="2"/>
  <c r="N771" i="2" s="1"/>
  <c r="L764" i="2"/>
  <c r="N764" i="2" s="1"/>
  <c r="L755" i="2"/>
  <c r="N755" i="2" s="1"/>
  <c r="L747" i="2"/>
  <c r="N747" i="2" s="1"/>
  <c r="L740" i="2"/>
  <c r="N740" i="2" s="1"/>
  <c r="L731" i="2"/>
  <c r="N731" i="2" s="1"/>
  <c r="L724" i="2"/>
  <c r="N724" i="2" s="1"/>
  <c r="L716" i="2"/>
  <c r="N716" i="2" s="1"/>
  <c r="L708" i="2"/>
  <c r="N708" i="2" s="1"/>
  <c r="L700" i="2"/>
  <c r="N700" i="2" s="1"/>
  <c r="L692" i="2"/>
  <c r="N692" i="2" s="1"/>
  <c r="L683" i="2"/>
  <c r="N683" i="2" s="1"/>
  <c r="L676" i="2"/>
  <c r="N676" i="2" s="1"/>
  <c r="L668" i="2"/>
  <c r="N668" i="2" s="1"/>
  <c r="L660" i="2"/>
  <c r="N660" i="2" s="1"/>
  <c r="L653" i="2"/>
  <c r="N653" i="2" s="1"/>
  <c r="L644" i="2"/>
  <c r="N644" i="2" s="1"/>
  <c r="L634" i="2"/>
  <c r="N634" i="2" s="1"/>
  <c r="L628" i="2"/>
  <c r="N628" i="2" s="1"/>
  <c r="L621" i="2"/>
  <c r="N621" i="2" s="1"/>
  <c r="L611" i="2"/>
  <c r="N611" i="2" s="1"/>
  <c r="L604" i="2"/>
  <c r="N604" i="2" s="1"/>
  <c r="L599" i="2"/>
  <c r="N599" i="2" s="1"/>
  <c r="L588" i="2"/>
  <c r="N588" i="2" s="1"/>
  <c r="L583" i="2"/>
  <c r="N583" i="2" s="1"/>
  <c r="L571" i="2"/>
  <c r="N571" i="2" s="1"/>
  <c r="L564" i="2"/>
  <c r="N564" i="2" s="1"/>
  <c r="L557" i="2"/>
  <c r="N557" i="2" s="1"/>
  <c r="L546" i="2"/>
  <c r="N546" i="2" s="1"/>
  <c r="L540" i="2"/>
  <c r="N540" i="2" s="1"/>
  <c r="L534" i="2"/>
  <c r="N534" i="2" s="1"/>
  <c r="L525" i="2"/>
  <c r="N525" i="2" s="1"/>
  <c r="L515" i="2"/>
  <c r="N515" i="2" s="1"/>
  <c r="L511" i="2"/>
  <c r="N511" i="2" s="1"/>
  <c r="L500" i="2"/>
  <c r="N500" i="2" s="1"/>
  <c r="L492" i="2"/>
  <c r="N492" i="2" s="1"/>
  <c r="L483" i="2"/>
  <c r="N483" i="2" s="1"/>
  <c r="L473" i="2"/>
  <c r="N473" i="2" s="1"/>
  <c r="L467" i="2"/>
  <c r="N467" i="2" s="1"/>
  <c r="L460" i="2"/>
  <c r="N460" i="2" s="1"/>
  <c r="L453" i="2"/>
  <c r="N453" i="2" s="1"/>
  <c r="L443" i="2"/>
  <c r="N443" i="2" s="1"/>
  <c r="L436" i="2"/>
  <c r="N436" i="2" s="1"/>
  <c r="L429" i="2"/>
  <c r="N429" i="2" s="1"/>
  <c r="L420" i="2"/>
  <c r="N420" i="2" s="1"/>
  <c r="L413" i="2"/>
  <c r="N413" i="2" s="1"/>
  <c r="L402" i="2"/>
  <c r="N402" i="2" s="1"/>
  <c r="L397" i="2"/>
  <c r="N397" i="2" s="1"/>
  <c r="L389" i="2"/>
  <c r="N389" i="2" s="1"/>
  <c r="L382" i="2"/>
  <c r="N382" i="2" s="1"/>
  <c r="L371" i="2"/>
  <c r="N371" i="2" s="1"/>
  <c r="L364" i="2"/>
  <c r="N364" i="2" s="1"/>
  <c r="L355" i="2"/>
  <c r="N355" i="2" s="1"/>
  <c r="L348" i="2"/>
  <c r="N348" i="2" s="1"/>
  <c r="L341" i="2"/>
  <c r="N341" i="2" s="1"/>
  <c r="L333" i="2"/>
  <c r="N333" i="2" s="1"/>
  <c r="L324" i="2"/>
  <c r="N324" i="2" s="1"/>
  <c r="L319" i="2"/>
  <c r="N319" i="2" s="1"/>
  <c r="L310" i="2"/>
  <c r="N310" i="2" s="1"/>
  <c r="L300" i="2"/>
  <c r="N300" i="2" s="1"/>
  <c r="L292" i="2"/>
  <c r="N292" i="2" s="1"/>
  <c r="L284" i="2"/>
  <c r="N284" i="2" s="1"/>
  <c r="L275" i="2"/>
  <c r="N275" i="2" s="1"/>
  <c r="L269" i="2"/>
  <c r="N269" i="2" s="1"/>
  <c r="L258" i="2"/>
  <c r="N258" i="2" s="1"/>
  <c r="L250" i="2"/>
  <c r="N250" i="2" s="1"/>
  <c r="L246" i="2"/>
  <c r="N246" i="2" s="1"/>
  <c r="L236" i="2"/>
  <c r="N236" i="2" s="1"/>
  <c r="L230" i="2"/>
  <c r="N230" i="2" s="1"/>
  <c r="L219" i="2"/>
  <c r="N219" i="2" s="1"/>
  <c r="L210" i="2"/>
  <c r="N210" i="2" s="1"/>
  <c r="L204" i="2"/>
  <c r="N204" i="2" s="1"/>
  <c r="L196" i="2"/>
  <c r="N196" i="2" s="1"/>
  <c r="L188" i="2"/>
  <c r="N188" i="2" s="1"/>
  <c r="L181" i="2"/>
  <c r="N181" i="2" s="1"/>
  <c r="L171" i="2"/>
  <c r="N171" i="2" s="1"/>
  <c r="L164" i="2"/>
  <c r="N164" i="2" s="1"/>
  <c r="L156" i="2"/>
  <c r="N156" i="2" s="1"/>
  <c r="L146" i="2"/>
  <c r="N146" i="2" s="1"/>
  <c r="L140" i="2"/>
  <c r="N140" i="2" s="1"/>
  <c r="L133" i="2"/>
  <c r="N133" i="2" s="1"/>
  <c r="L125" i="2"/>
  <c r="N125" i="2" s="1"/>
  <c r="L116" i="2"/>
  <c r="N116" i="2" s="1"/>
  <c r="L109" i="2"/>
  <c r="N109" i="2" s="1"/>
  <c r="L98" i="2"/>
  <c r="N98" i="2" s="1"/>
  <c r="L94" i="2"/>
  <c r="N94" i="2" s="1"/>
  <c r="L84" i="2"/>
  <c r="N84" i="2" s="1"/>
  <c r="L77" i="2"/>
  <c r="N77" i="2" s="1"/>
  <c r="L70" i="2"/>
  <c r="N70" i="2" s="1"/>
  <c r="L57" i="2"/>
  <c r="N57" i="2" s="1"/>
  <c r="L52" i="2"/>
  <c r="N52" i="2" s="1"/>
  <c r="L43" i="2"/>
  <c r="N43" i="2" s="1"/>
  <c r="L36" i="2"/>
  <c r="N36" i="2" s="1"/>
  <c r="L27" i="2"/>
  <c r="N27" i="2" s="1"/>
  <c r="L18" i="2"/>
  <c r="N18" i="2" s="1"/>
  <c r="L12" i="2"/>
  <c r="N12" i="2" s="1"/>
  <c r="L3" i="2"/>
  <c r="N3"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459BB8-A4AA-47E6-8492-1E149A11272B}"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AECDB37-E346-40D7-AF28-45706D9DC0CA}" name="WorksheetConnection_Reto_Excel_Prework_Data.xlsx!Tabla_cocina" type="102" refreshedVersion="8" minRefreshableVersion="5">
    <extLst>
      <ext xmlns:x15="http://schemas.microsoft.com/office/spreadsheetml/2010/11/main" uri="{DE250136-89BD-433C-8126-D09CA5730AF9}">
        <x15:connection id="Tabla_cocina">
          <x15:rangePr sourceName="_xlcn.WorksheetConnection_Reto_Excel_Prework_Data.xlsxTabla_cocina1"/>
        </x15:connection>
      </ext>
    </extLst>
  </connection>
  <connection id="3" xr16:uid="{2D4726AD-7814-4C86-B906-41896D0219AC}" name="WorksheetConnection_Reto_Excel_Prework_Data.xlsx!Tabla_Sala" type="102" refreshedVersion="8" minRefreshableVersion="5">
    <extLst>
      <ext xmlns:x15="http://schemas.microsoft.com/office/spreadsheetml/2010/11/main" uri="{DE250136-89BD-433C-8126-D09CA5730AF9}">
        <x15:connection id="Tabla_Sala">
          <x15:rangePr sourceName="_xlcn.WorksheetConnection_Reto_Excel_Prework_Data.xlsxTabla_Sal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<sst xmlns="http://schemas.openxmlformats.org/spreadsheetml/2006/main" count="12780" uniqueCount="769">
  <si>
    <t>Nombre del Plato</t>
  </si>
  <si>
    <t>Costo Unitario</t>
  </si>
  <si>
    <t>Precio Unitario</t>
  </si>
  <si>
    <t>Cantidad Ordenada</t>
  </si>
  <si>
    <t>Observaciones</t>
  </si>
  <si>
    <t>Plato_7</t>
  </si>
  <si>
    <t>Ninguna</t>
  </si>
  <si>
    <t>Plato_2</t>
  </si>
  <si>
    <t>Sin cebolla</t>
  </si>
  <si>
    <t>Plato_17</t>
  </si>
  <si>
    <t>Plato_6</t>
  </si>
  <si>
    <t>Plato_20</t>
  </si>
  <si>
    <t>Plato_19</t>
  </si>
  <si>
    <t>Plato_9</t>
  </si>
  <si>
    <t>Plato_11</t>
  </si>
  <si>
    <t>Plato_16</t>
  </si>
  <si>
    <t>Plato_12</t>
  </si>
  <si>
    <t>Plato_8</t>
  </si>
  <si>
    <t>Plato_15</t>
  </si>
  <si>
    <t>Plato_5</t>
  </si>
  <si>
    <t>Plato_18</t>
  </si>
  <si>
    <t>Plato_3</t>
  </si>
  <si>
    <t>Plato_14</t>
  </si>
  <si>
    <t>Plato_13</t>
  </si>
  <si>
    <t>Plato_4</t>
  </si>
  <si>
    <t>Plato_10</t>
  </si>
  <si>
    <t>Plato_1</t>
  </si>
  <si>
    <t>Número de Mesa</t>
  </si>
  <si>
    <t>Nombre del Cliente</t>
  </si>
  <si>
    <t>Número de Comensales</t>
  </si>
  <si>
    <t>Hora de Llegada</t>
  </si>
  <si>
    <t>Hora de Salida</t>
  </si>
  <si>
    <t>Mesero Asignado</t>
  </si>
  <si>
    <t>Tipo de Servicio</t>
  </si>
  <si>
    <t>Método de Pago</t>
  </si>
  <si>
    <t>Propina</t>
  </si>
  <si>
    <t>Estado de la Mesa</t>
  </si>
  <si>
    <t>Número de Orden</t>
  </si>
  <si>
    <t>País de Origen</t>
  </si>
  <si>
    <t>Platos Ordenados</t>
  </si>
  <si>
    <t>Almuerzo</t>
  </si>
  <si>
    <t>Tarjeta de débito</t>
  </si>
  <si>
    <t>Reservada</t>
  </si>
  <si>
    <t>España</t>
  </si>
  <si>
    <t>Desayuno</t>
  </si>
  <si>
    <t>Efectivo</t>
  </si>
  <si>
    <t>Colombia</t>
  </si>
  <si>
    <t>Tarjeta de crédito</t>
  </si>
  <si>
    <t>Libre</t>
  </si>
  <si>
    <t>Brasil</t>
  </si>
  <si>
    <t xml:space="preserve"> Plato_17</t>
  </si>
  <si>
    <t xml:space="preserve"> Plato_19</t>
  </si>
  <si>
    <t>Paraguay</t>
  </si>
  <si>
    <t>Perú</t>
  </si>
  <si>
    <t>Cena</t>
  </si>
  <si>
    <t>Ocupada</t>
  </si>
  <si>
    <t>Venezuela</t>
  </si>
  <si>
    <t xml:space="preserve"> Plato_16</t>
  </si>
  <si>
    <t>Bolivia</t>
  </si>
  <si>
    <t xml:space="preserve"> Plato_7</t>
  </si>
  <si>
    <t xml:space="preserve"> Plato_12</t>
  </si>
  <si>
    <t>Uruguay</t>
  </si>
  <si>
    <t xml:space="preserve"> Plato_8</t>
  </si>
  <si>
    <t xml:space="preserve"> Plato_11</t>
  </si>
  <si>
    <t xml:space="preserve"> Plato_14</t>
  </si>
  <si>
    <t xml:space="preserve"> Plato_13</t>
  </si>
  <si>
    <t>Ecuador</t>
  </si>
  <si>
    <t xml:space="preserve"> Plato_4</t>
  </si>
  <si>
    <t xml:space="preserve"> Plato_20</t>
  </si>
  <si>
    <t xml:space="preserve"> Plato_10</t>
  </si>
  <si>
    <t>Chile</t>
  </si>
  <si>
    <t xml:space="preserve"> Plato_1</t>
  </si>
  <si>
    <t xml:space="preserve"> Plato_3</t>
  </si>
  <si>
    <t xml:space="preserve"> Plato_15</t>
  </si>
  <si>
    <t xml:space="preserve"> Plato_18</t>
  </si>
  <si>
    <t xml:space="preserve"> Plato_9</t>
  </si>
  <si>
    <t>Argentina</t>
  </si>
  <si>
    <t xml:space="preserve"> Plato_6</t>
  </si>
  <si>
    <t xml:space="preserve"> Plato_5</t>
  </si>
  <si>
    <t xml:space="preserve"> Plato_2</t>
  </si>
  <si>
    <t>Numero de Orden</t>
  </si>
  <si>
    <t>Numero de Mesa</t>
  </si>
  <si>
    <t>Descripcion del Plato</t>
  </si>
  <si>
    <t>Tiempo de Preparacion</t>
  </si>
  <si>
    <t>Descripcion del Plato_7</t>
  </si>
  <si>
    <t>Descripcion del Plato_2</t>
  </si>
  <si>
    <t>Descripcion del Plato_17</t>
  </si>
  <si>
    <t>Descripcion del Plato_6</t>
  </si>
  <si>
    <t>Descripcion del Plato_20</t>
  </si>
  <si>
    <t>Descripcion del Plato_19</t>
  </si>
  <si>
    <t>Descripcion del Plato_9</t>
  </si>
  <si>
    <t>Descripcion del Plato_11</t>
  </si>
  <si>
    <t>Descripcion del Plato_16</t>
  </si>
  <si>
    <t>Descripcion del Plato_12</t>
  </si>
  <si>
    <t>Descripcion del Plato_8</t>
  </si>
  <si>
    <t>Descripcion del Plato_15</t>
  </si>
  <si>
    <t>Descripcion del Plato_5</t>
  </si>
  <si>
    <t>Descripcion del Plato_18</t>
  </si>
  <si>
    <t>Descripcion del Plato_3</t>
  </si>
  <si>
    <t>Descripcion del Plato_14</t>
  </si>
  <si>
    <t>Descripcion del Plato_13</t>
  </si>
  <si>
    <t>Descripcion del Plato_4</t>
  </si>
  <si>
    <t>Descripcion del Plato_10</t>
  </si>
  <si>
    <t>Descripcion del Plato_1</t>
  </si>
  <si>
    <t>Columna1</t>
  </si>
  <si>
    <t>Columna2</t>
  </si>
  <si>
    <t>Columna3</t>
  </si>
  <si>
    <t>Ganancia Bruta</t>
  </si>
  <si>
    <t>Cliente_724</t>
  </si>
  <si>
    <t>Mesero_3</t>
  </si>
  <si>
    <t>Cliente_538</t>
  </si>
  <si>
    <t>Mesero_1</t>
  </si>
  <si>
    <t>Cliente_911</t>
  </si>
  <si>
    <t>Mesero_2</t>
  </si>
  <si>
    <t>Cliente_129</t>
  </si>
  <si>
    <t>Mesero_5</t>
  </si>
  <si>
    <t>Cliente_938</t>
  </si>
  <si>
    <t>Mesero_4</t>
  </si>
  <si>
    <t>Cliente_965</t>
  </si>
  <si>
    <t>Cliente_306</t>
  </si>
  <si>
    <t>Cliente_974</t>
  </si>
  <si>
    <t>Cliente_740</t>
  </si>
  <si>
    <t>Cliente_33</t>
  </si>
  <si>
    <t>Cliente_881</t>
  </si>
  <si>
    <t>Cliente_890</t>
  </si>
  <si>
    <t>Cliente_873</t>
  </si>
  <si>
    <t>Cliente_780</t>
  </si>
  <si>
    <t>Cliente_728</t>
  </si>
  <si>
    <t>Cliente_175</t>
  </si>
  <si>
    <t>Cliente_200</t>
  </si>
  <si>
    <t>Cliente_190</t>
  </si>
  <si>
    <t>Cliente_290</t>
  </si>
  <si>
    <t>Cliente_972</t>
  </si>
  <si>
    <t>Cliente_210</t>
  </si>
  <si>
    <t>Cliente_88</t>
  </si>
  <si>
    <t>Cliente_427</t>
  </si>
  <si>
    <t>Cliente_424</t>
  </si>
  <si>
    <t>Cliente_824</t>
  </si>
  <si>
    <t>Cliente_107</t>
  </si>
  <si>
    <t>Cliente_775</t>
  </si>
  <si>
    <t>Cliente_358</t>
  </si>
  <si>
    <t>Cliente_377</t>
  </si>
  <si>
    <t>Cliente_361</t>
  </si>
  <si>
    <t>Cliente_229</t>
  </si>
  <si>
    <t>Cliente_27</t>
  </si>
  <si>
    <t>Cliente_103</t>
  </si>
  <si>
    <t>Cliente_1</t>
  </si>
  <si>
    <t>Cliente_828</t>
  </si>
  <si>
    <t>Cliente_874</t>
  </si>
  <si>
    <t>Cliente_999</t>
  </si>
  <si>
    <t>Cliente_167</t>
  </si>
  <si>
    <t>Cliente_606</t>
  </si>
  <si>
    <t>Cliente_710</t>
  </si>
  <si>
    <t>Cliente_870</t>
  </si>
  <si>
    <t>Cliente_230</t>
  </si>
  <si>
    <t>Cliente_814</t>
  </si>
  <si>
    <t>Cliente_640</t>
  </si>
  <si>
    <t>Cliente_623</t>
  </si>
  <si>
    <t>Cliente_72</t>
  </si>
  <si>
    <t>Cliente_963</t>
  </si>
  <si>
    <t>Cliente_929</t>
  </si>
  <si>
    <t>Cliente_708</t>
  </si>
  <si>
    <t>Cliente_631</t>
  </si>
  <si>
    <t>Cliente_894</t>
  </si>
  <si>
    <t>Cliente_63</t>
  </si>
  <si>
    <t>Cliente_144</t>
  </si>
  <si>
    <t>Cliente_390</t>
  </si>
  <si>
    <t>Cliente_886</t>
  </si>
  <si>
    <t>Cliente_510</t>
  </si>
  <si>
    <t>Cliente_878</t>
  </si>
  <si>
    <t>Cliente_977</t>
  </si>
  <si>
    <t>Cliente_553</t>
  </si>
  <si>
    <t>Cliente_792</t>
  </si>
  <si>
    <t>Cliente_265</t>
  </si>
  <si>
    <t>Cliente_946</t>
  </si>
  <si>
    <t>Cliente_614</t>
  </si>
  <si>
    <t>Cliente_352</t>
  </si>
  <si>
    <t>Cliente_784</t>
  </si>
  <si>
    <t>Cliente_118</t>
  </si>
  <si>
    <t>Cliente_61</t>
  </si>
  <si>
    <t>Cliente_440</t>
  </si>
  <si>
    <t>Cliente_258</t>
  </si>
  <si>
    <t>Cliente_742</t>
  </si>
  <si>
    <t>Cliente_865</t>
  </si>
  <si>
    <t>Cliente_79</t>
  </si>
  <si>
    <t>Cliente_42</t>
  </si>
  <si>
    <t>Cliente_374</t>
  </si>
  <si>
    <t>Cliente_636</t>
  </si>
  <si>
    <t>Cliente_753</t>
  </si>
  <si>
    <t>Cliente_632</t>
  </si>
  <si>
    <t>Cliente_969</t>
  </si>
  <si>
    <t>Cliente_574</t>
  </si>
  <si>
    <t>Cliente_292</t>
  </si>
  <si>
    <t>Cliente_148</t>
  </si>
  <si>
    <t>Cliente_747</t>
  </si>
  <si>
    <t>Cliente_501</t>
  </si>
  <si>
    <t>Cliente_733</t>
  </si>
  <si>
    <t>Cliente_36</t>
  </si>
  <si>
    <t>Cliente_1000</t>
  </si>
  <si>
    <t>Cliente_607</t>
  </si>
  <si>
    <t>Cliente_378</t>
  </si>
  <si>
    <t>Cliente_612</t>
  </si>
  <si>
    <t>Cliente_452</t>
  </si>
  <si>
    <t>Cliente_244</t>
  </si>
  <si>
    <t>Cliente_840</t>
  </si>
  <si>
    <t>Cliente_993</t>
  </si>
  <si>
    <t>Cliente_29</t>
  </si>
  <si>
    <t>Cliente_313</t>
  </si>
  <si>
    <t>Cliente_520</t>
  </si>
  <si>
    <t>Cliente_388</t>
  </si>
  <si>
    <t>Cliente_384</t>
  </si>
  <si>
    <t>Cliente_517</t>
  </si>
  <si>
    <t>Cliente_711</t>
  </si>
  <si>
    <t>Cliente_651</t>
  </si>
  <si>
    <t>Cliente_545</t>
  </si>
  <si>
    <t>Cliente_116</t>
  </si>
  <si>
    <t>Cliente_170</t>
  </si>
  <si>
    <t>Cliente_92</t>
  </si>
  <si>
    <t>Cliente_552</t>
  </si>
  <si>
    <t>Cliente_627</t>
  </si>
  <si>
    <t>Cliente_588</t>
  </si>
  <si>
    <t>Cliente_949</t>
  </si>
  <si>
    <t>Cliente_863</t>
  </si>
  <si>
    <t>Cliente_140</t>
  </si>
  <si>
    <t>Cliente_523</t>
  </si>
  <si>
    <t>Cliente_916</t>
  </si>
  <si>
    <t>Cliente_416</t>
  </si>
  <si>
    <t>Cliente_346</t>
  </si>
  <si>
    <t>Cliente_381</t>
  </si>
  <si>
    <t>Cliente_791</t>
  </si>
  <si>
    <t>Cliente_697</t>
  </si>
  <si>
    <t>Cliente_516</t>
  </si>
  <si>
    <t>Cliente_541</t>
  </si>
  <si>
    <t>Cliente_830</t>
  </si>
  <si>
    <t>Cliente_656</t>
  </si>
  <si>
    <t>Cliente_486</t>
  </si>
  <si>
    <t>Cliente_774</t>
  </si>
  <si>
    <t>Cliente_26</t>
  </si>
  <si>
    <t>Cliente_273</t>
  </si>
  <si>
    <t>Cliente_798</t>
  </si>
  <si>
    <t>Cliente_8</t>
  </si>
  <si>
    <t>Cliente_31</t>
  </si>
  <si>
    <t>Cliente_658</t>
  </si>
  <si>
    <t>Cliente_773</t>
  </si>
  <si>
    <t>Cliente_158</t>
  </si>
  <si>
    <t>Cliente_569</t>
  </si>
  <si>
    <t>Cliente_286</t>
  </si>
  <si>
    <t>Cliente_199</t>
  </si>
  <si>
    <t>Cliente_712</t>
  </si>
  <si>
    <t>Cliente_56</t>
  </si>
  <si>
    <t>Cliente_670</t>
  </si>
  <si>
    <t>Cliente_909</t>
  </si>
  <si>
    <t>Cliente_402</t>
  </si>
  <si>
    <t>Cliente_709</t>
  </si>
  <si>
    <t>Cliente_533</t>
  </si>
  <si>
    <t>Cliente_953</t>
  </si>
  <si>
    <t>Cliente_380</t>
  </si>
  <si>
    <t>Cliente_964</t>
  </si>
  <si>
    <t>Cliente_939</t>
  </si>
  <si>
    <t>Cliente_536</t>
  </si>
  <si>
    <t>Cliente_5</t>
  </si>
  <si>
    <t>Cliente_115</t>
  </si>
  <si>
    <t>Cliente_580</t>
  </si>
  <si>
    <t>Cliente_788</t>
  </si>
  <si>
    <t>Cliente_892</t>
  </si>
  <si>
    <t>Cliente_406</t>
  </si>
  <si>
    <t>Cliente_295</t>
  </si>
  <si>
    <t>Cliente_547</t>
  </si>
  <si>
    <t>Cliente_156</t>
  </si>
  <si>
    <t>Cliente_768</t>
  </si>
  <si>
    <t>Cliente_359</t>
  </si>
  <si>
    <t>Cliente_131</t>
  </si>
  <si>
    <t>Cliente_485</t>
  </si>
  <si>
    <t>Cliente_493</t>
  </si>
  <si>
    <t>Cliente_282</t>
  </si>
  <si>
    <t>Cliente_850</t>
  </si>
  <si>
    <t>Cliente_301</t>
  </si>
  <si>
    <t>Cliente_124</t>
  </si>
  <si>
    <t>Cliente_741</t>
  </si>
  <si>
    <t>Cliente_610</t>
  </si>
  <si>
    <t>Cliente_681</t>
  </si>
  <si>
    <t>Cliente_173</t>
  </si>
  <si>
    <t>Cliente_55</t>
  </si>
  <si>
    <t>Cliente_653</t>
  </si>
  <si>
    <t>Cliente_628</t>
  </si>
  <si>
    <t>Cliente_715</t>
  </si>
  <si>
    <t>Cliente_321</t>
  </si>
  <si>
    <t>Cliente_442</t>
  </si>
  <si>
    <t>Cliente_752</t>
  </si>
  <si>
    <t>Cliente_727</t>
  </si>
  <si>
    <t>Cliente_548</t>
  </si>
  <si>
    <t>Cliente_30</t>
  </si>
  <si>
    <t>Cliente_412</t>
  </si>
  <si>
    <t>Cliente_646</t>
  </si>
  <si>
    <t>Cliente_151</t>
  </si>
  <si>
    <t>Cliente_318</t>
  </si>
  <si>
    <t>Cliente_336</t>
  </si>
  <si>
    <t>Cliente_560</t>
  </si>
  <si>
    <t>Cliente_367</t>
  </si>
  <si>
    <t>Cliente_765</t>
  </si>
  <si>
    <t>Cliente_679</t>
  </si>
  <si>
    <t>Cliente_512</t>
  </si>
  <si>
    <t>Cliente_701</t>
  </si>
  <si>
    <t>Cliente_331</t>
  </si>
  <si>
    <t>Cliente_83</t>
  </si>
  <si>
    <t>Cliente_339</t>
  </si>
  <si>
    <t>Cliente_323</t>
  </si>
  <si>
    <t>Cliente_678</t>
  </si>
  <si>
    <t>Cliente_74</t>
  </si>
  <si>
    <t>Cliente_146</t>
  </si>
  <si>
    <t>Cliente_212</t>
  </si>
  <si>
    <t>Cliente_3</t>
  </si>
  <si>
    <t>Cliente_176</t>
  </si>
  <si>
    <t>Cliente_551</t>
  </si>
  <si>
    <t>Cliente_240</t>
  </si>
  <si>
    <t>Cliente_759</t>
  </si>
  <si>
    <t>Cliente_959</t>
  </si>
  <si>
    <t>Cliente_744</t>
  </si>
  <si>
    <t>Cliente_189</t>
  </si>
  <si>
    <t>Cliente_576</t>
  </si>
  <si>
    <t>Cliente_474</t>
  </si>
  <si>
    <t>Cliente_990</t>
  </si>
  <si>
    <t>Cliente_67</t>
  </si>
  <si>
    <t>Cliente_445</t>
  </si>
  <si>
    <t>Cliente_984</t>
  </si>
  <si>
    <t>Cliente_877</t>
  </si>
  <si>
    <t>Cliente_494</t>
  </si>
  <si>
    <t>Cliente_264</t>
  </si>
  <si>
    <t>Cliente_142</t>
  </si>
  <si>
    <t>Cliente_599</t>
  </si>
  <si>
    <t>Cliente_856</t>
  </si>
  <si>
    <t>Cliente_722</t>
  </si>
  <si>
    <t>Cliente_935</t>
  </si>
  <si>
    <t>Cliente_961</t>
  </si>
  <si>
    <t>Cliente_924</t>
  </si>
  <si>
    <t>Cliente_579</t>
  </si>
  <si>
    <t>Cliente_567</t>
  </si>
  <si>
    <t>Cliente_927</t>
  </si>
  <si>
    <t>Cliente_539</t>
  </si>
  <si>
    <t>Cliente_872</t>
  </si>
  <si>
    <t>Cliente_425</t>
  </si>
  <si>
    <t>Cliente_700</t>
  </si>
  <si>
    <t>Cliente_665</t>
  </si>
  <si>
    <t>Cliente_978</t>
  </si>
  <si>
    <t>Cliente_577</t>
  </si>
  <si>
    <t>Cliente_429</t>
  </si>
  <si>
    <t>Cliente_811</t>
  </si>
  <si>
    <t>Cliente_228</t>
  </si>
  <si>
    <t>Cliente_249</t>
  </si>
  <si>
    <t>Cliente_326</t>
  </si>
  <si>
    <t>Cliente_281</t>
  </si>
  <si>
    <t>Cliente_686</t>
  </si>
  <si>
    <t>Cliente_418</t>
  </si>
  <si>
    <t>Cliente_397</t>
  </si>
  <si>
    <t>Cliente_477</t>
  </si>
  <si>
    <t>Cliente_300</t>
  </si>
  <si>
    <t>Cliente_928</t>
  </si>
  <si>
    <t>Cliente_132</t>
  </si>
  <si>
    <t>Cliente_53</t>
  </si>
  <si>
    <t>Cliente_673</t>
  </si>
  <si>
    <t>Cliente_243</t>
  </si>
  <si>
    <t>Cliente_730</t>
  </si>
  <si>
    <t>Cliente_617</t>
  </si>
  <si>
    <t>Cliente_827</t>
  </si>
  <si>
    <t>Cliente_184</t>
  </si>
  <si>
    <t>Cliente_345</t>
  </si>
  <si>
    <t>Cliente_277</t>
  </si>
  <si>
    <t>Cliente_981</t>
  </si>
  <si>
    <t>Cliente_24</t>
  </si>
  <si>
    <t>Cliente_463</t>
  </si>
  <si>
    <t>Cliente_746</t>
  </si>
  <si>
    <t>Cliente_409</t>
  </si>
  <si>
    <t>Cliente_729</t>
  </si>
  <si>
    <t>Cliente_565</t>
  </si>
  <si>
    <t>Cliente_195</t>
  </si>
  <si>
    <t>Cliente_211</t>
  </si>
  <si>
    <t>Cliente_385</t>
  </si>
  <si>
    <t>Cliente_986</t>
  </si>
  <si>
    <t>Cliente_994</t>
  </si>
  <si>
    <t>Cliente_648</t>
  </si>
  <si>
    <t>Cliente_702</t>
  </si>
  <si>
    <t>Cliente_846</t>
  </si>
  <si>
    <t>Cliente_620</t>
  </si>
  <si>
    <t>Cliente_672</t>
  </si>
  <si>
    <t>Cliente_735</t>
  </si>
  <si>
    <t>Cliente_268</t>
  </si>
  <si>
    <t>Cliente_161</t>
  </si>
  <si>
    <t>Cliente_600</t>
  </si>
  <si>
    <t>Cliente_654</t>
  </si>
  <si>
    <t>Cliente_269</t>
  </si>
  <si>
    <t>Cliente_12</t>
  </si>
  <si>
    <t>Cliente_294</t>
  </si>
  <si>
    <t>Cliente_659</t>
  </si>
  <si>
    <t>Cliente_47</t>
  </si>
  <si>
    <t>Cliente_544</t>
  </si>
  <si>
    <t>Cliente_633</t>
  </si>
  <si>
    <t>Cliente_154</t>
  </si>
  <si>
    <t>Cliente_489</t>
  </si>
  <si>
    <t>Cliente_350</t>
  </si>
  <si>
    <t>Cliente_797</t>
  </si>
  <si>
    <t>Cliente_436</t>
  </si>
  <si>
    <t>Cliente_597</t>
  </si>
  <si>
    <t>Cliente_823</t>
  </si>
  <si>
    <t>Cliente_690</t>
  </si>
  <si>
    <t>Cliente_216</t>
  </si>
  <si>
    <t>Cliente_546</t>
  </si>
  <si>
    <t>Cliente_524</t>
  </si>
  <si>
    <t>Cliente_193</t>
  </si>
  <si>
    <t>Cliente_794</t>
  </si>
  <si>
    <t>Cliente_602</t>
  </si>
  <si>
    <t>Cliente_296</t>
  </si>
  <si>
    <t>Cliente_568</t>
  </si>
  <si>
    <t>Cliente_897</t>
  </si>
  <si>
    <t>Cliente_816</t>
  </si>
  <si>
    <t>Cliente_221</t>
  </si>
  <si>
    <t>Cliente_755</t>
  </si>
  <si>
    <t>Cliente_289</t>
  </si>
  <si>
    <t>Cliente_476</t>
  </si>
  <si>
    <t>Cliente_940</t>
  </si>
  <si>
    <t>Cliente_707</t>
  </si>
  <si>
    <t>Cliente_644</t>
  </si>
  <si>
    <t>Cliente_619</t>
  </si>
  <si>
    <t>Cliente_833</t>
  </si>
  <si>
    <t>Cliente_899</t>
  </si>
  <si>
    <t>Cliente_498</t>
  </si>
  <si>
    <t>Cliente_470</t>
  </si>
  <si>
    <t>Cliente_191</t>
  </si>
  <si>
    <t>Cliente_183</t>
  </si>
  <si>
    <t>Cliente_499</t>
  </si>
  <si>
    <t>Cliente_495</t>
  </si>
  <si>
    <t>Cliente_54</t>
  </si>
  <si>
    <t>Cliente_923</t>
  </si>
  <si>
    <t>Cliente_453</t>
  </si>
  <si>
    <t>Cliente_14</t>
  </si>
  <si>
    <t>Cliente_611</t>
  </si>
  <si>
    <t>Cliente_666</t>
  </si>
  <si>
    <t>Cliente_505</t>
  </si>
  <si>
    <t>Cliente_858</t>
  </si>
  <si>
    <t>Cliente_882</t>
  </si>
  <si>
    <t>Cliente_275</t>
  </si>
  <si>
    <t>Cliente_871</t>
  </si>
  <si>
    <t>Cliente_841</t>
  </si>
  <si>
    <t>Cliente_789</t>
  </si>
  <si>
    <t>Cliente_141</t>
  </si>
  <si>
    <t>Cliente_992</t>
  </si>
  <si>
    <t>Cliente_622</t>
  </si>
  <si>
    <t>Cliente_508</t>
  </si>
  <si>
    <t>Cliente_676</t>
  </si>
  <si>
    <t>Cliente_667</t>
  </si>
  <si>
    <t>Cliente_609</t>
  </si>
  <si>
    <t>Cliente_471</t>
  </si>
  <si>
    <t>Cliente_196</t>
  </si>
  <si>
    <t>Cliente_563</t>
  </si>
  <si>
    <t>Cliente_991</t>
  </si>
  <si>
    <t>Cliente_330</t>
  </si>
  <si>
    <t>Cliente_943</t>
  </si>
  <si>
    <t>Cliente_285</t>
  </si>
  <si>
    <t>Cliente_905</t>
  </si>
  <si>
    <t>Cliente_543</t>
  </si>
  <si>
    <t>Cliente_239</t>
  </si>
  <si>
    <t>Cliente_315</t>
  </si>
  <si>
    <t>Cliente_166</t>
  </si>
  <si>
    <t>Cliente_157</t>
  </si>
  <si>
    <t>Cliente_912</t>
  </si>
  <si>
    <t>Cliente_736</t>
  </si>
  <si>
    <t>Cliente_328</t>
  </si>
  <si>
    <t>Cliente_919</t>
  </si>
  <si>
    <t>Cliente_958</t>
  </si>
  <si>
    <t>Cliente_395</t>
  </si>
  <si>
    <t>Cliente_287</t>
  </si>
  <si>
    <t>Cliente_479</t>
  </si>
  <si>
    <t>Cliente_160</t>
  </si>
  <si>
    <t>Cliente_109</t>
  </si>
  <si>
    <t>Cliente_342</t>
  </si>
  <si>
    <t>Cliente_332</t>
  </si>
  <si>
    <t>Cliente_689</t>
  </si>
  <si>
    <t>Cliente_518</t>
  </si>
  <si>
    <t>Cliente_348</t>
  </si>
  <si>
    <t>Cliente_259</t>
  </si>
  <si>
    <t>Cliente_869</t>
  </si>
  <si>
    <t>Cliente_842</t>
  </si>
  <si>
    <t>Cliente_349</t>
  </si>
  <si>
    <t>Cliente_316</t>
  </si>
  <si>
    <t>Cliente_732</t>
  </si>
  <si>
    <t>Cliente_807</t>
  </si>
  <si>
    <t>Cliente_900</t>
  </si>
  <si>
    <t>Cliente_143</t>
  </si>
  <si>
    <t>Cliente_405</t>
  </si>
  <si>
    <t>Cliente_473</t>
  </si>
  <si>
    <t>Cliente_404</t>
  </si>
  <si>
    <t>Cliente_717</t>
  </si>
  <si>
    <t>Cliente_783</t>
  </si>
  <si>
    <t>Cliente_589</t>
  </si>
  <si>
    <t>Cliente_284</t>
  </si>
  <si>
    <t>Cliente_207</t>
  </si>
  <si>
    <t>Cliente_531</t>
  </si>
  <si>
    <t>Cliente_420</t>
  </si>
  <si>
    <t>Cliente_989</t>
  </si>
  <si>
    <t>Cliente_421</t>
  </si>
  <si>
    <t>Cliente_194</t>
  </si>
  <si>
    <t>Cliente_876</t>
  </si>
  <si>
    <t>Cliente_365</t>
  </si>
  <si>
    <t>Cliente_185</t>
  </si>
  <si>
    <t>Cliente_558</t>
  </si>
  <si>
    <t>Cliente_535</t>
  </si>
  <si>
    <t>Cliente_18</t>
  </si>
  <si>
    <t>Cliente_696</t>
  </si>
  <si>
    <t>Cliente_704</t>
  </si>
  <si>
    <t>Cliente_720</t>
  </si>
  <si>
    <t>Cliente_624</t>
  </si>
  <si>
    <t>Cliente_434</t>
  </si>
  <si>
    <t>Cliente_149</t>
  </si>
  <si>
    <t>Cliente_125</t>
  </si>
  <si>
    <t>Cliente_618</t>
  </si>
  <si>
    <t>Cliente_527</t>
  </si>
  <si>
    <t>Cliente_71</t>
  </si>
  <si>
    <t>Cliente_437</t>
  </si>
  <si>
    <t>Cliente_719</t>
  </si>
  <si>
    <t>Cliente_354</t>
  </si>
  <si>
    <t>Cliente_363</t>
  </si>
  <si>
    <t>Cliente_778</t>
  </si>
  <si>
    <t>Cliente_637</t>
  </si>
  <si>
    <t>Cliente_948</t>
  </si>
  <si>
    <t>Cliente_172</t>
  </si>
  <si>
    <t>Cliente_70</t>
  </si>
  <si>
    <t>Cliente_835</t>
  </si>
  <si>
    <t>Cliente_821</t>
  </si>
  <si>
    <t>Cliente_509</t>
  </si>
  <si>
    <t>Cliente_951</t>
  </si>
  <si>
    <t>Cliente_819</t>
  </si>
  <si>
    <t>Cliente_334</t>
  </si>
  <si>
    <t>Cliente_787</t>
  </si>
  <si>
    <t>Cliente_616</t>
  </si>
  <si>
    <t>Cliente_422</t>
  </si>
  <si>
    <t>Cliente_930</t>
  </si>
  <si>
    <t>Cliente_218</t>
  </si>
  <si>
    <t>Cliente_257</t>
  </si>
  <si>
    <t>Cliente_112</t>
  </si>
  <si>
    <t>Cliente_95</t>
  </si>
  <si>
    <t>Cliente_866</t>
  </si>
  <si>
    <t>Cliente_232</t>
  </si>
  <si>
    <t>Cliente_113</t>
  </si>
  <si>
    <t>Cliente_785</t>
  </si>
  <si>
    <t>Cliente_554</t>
  </si>
  <si>
    <t>Cliente_320</t>
  </si>
  <si>
    <t>Cliente_996</t>
  </si>
  <si>
    <t>Cliente_392</t>
  </si>
  <si>
    <t>Cliente_615</t>
  </si>
  <si>
    <t>Cliente_968</t>
  </si>
  <si>
    <t>Cliente_206</t>
  </si>
  <si>
    <t>Cliente_669</t>
  </si>
  <si>
    <t>Cliente_705</t>
  </si>
  <si>
    <t>Cliente_462</t>
  </si>
  <si>
    <t>Cliente_809</t>
  </si>
  <si>
    <t>Cliente_21</t>
  </si>
  <si>
    <t>Cliente_110</t>
  </si>
  <si>
    <t>Cliente_454</t>
  </si>
  <si>
    <t>Cliente_825</t>
  </si>
  <si>
    <t>Cliente_134</t>
  </si>
  <si>
    <t>Cliente_555</t>
  </si>
  <si>
    <t>Cliente_887</t>
  </si>
  <si>
    <t>Cliente_913</t>
  </si>
  <si>
    <t>Cliente_41</t>
  </si>
  <si>
    <t>Cliente_738</t>
  </si>
  <si>
    <t>Cliente_280</t>
  </si>
  <si>
    <t>Cliente_117</t>
  </si>
  <si>
    <t>Cliente_988</t>
  </si>
  <si>
    <t>Cliente_372</t>
  </si>
  <si>
    <t>Cliente_283</t>
  </si>
  <si>
    <t>Cliente_857</t>
  </si>
  <si>
    <t>Cliente_208</t>
  </si>
  <si>
    <t>Cliente_443</t>
  </si>
  <si>
    <t>Cliente_138</t>
  </si>
  <si>
    <t>Cliente_177</t>
  </si>
  <si>
    <t>Cliente_832</t>
  </si>
  <si>
    <t>Cliente_480</t>
  </si>
  <si>
    <t>Cliente_351</t>
  </si>
  <si>
    <t>Cliente_344</t>
  </si>
  <si>
    <t>Cliente_564</t>
  </si>
  <si>
    <t>Cliente_782</t>
  </si>
  <si>
    <t>Cliente_165</t>
  </si>
  <si>
    <t>Cliente_608</t>
  </si>
  <si>
    <t>Cliente_657</t>
  </si>
  <si>
    <t>Cliente_224</t>
  </si>
  <si>
    <t>Cliente_680</t>
  </si>
  <si>
    <t>Cliente_513</t>
  </si>
  <si>
    <t>Cliente_973</t>
  </si>
  <si>
    <t>Cliente_592</t>
  </si>
  <si>
    <t>Cliente_575</t>
  </si>
  <si>
    <t>Cliente_511</t>
  </si>
  <si>
    <t>Cliente_772</t>
  </si>
  <si>
    <t>Cliente_605</t>
  </si>
  <si>
    <t>Cliente_197</t>
  </si>
  <si>
    <t>Cliente_19</t>
  </si>
  <si>
    <t>Cliente_586</t>
  </si>
  <si>
    <t>Cliente_687</t>
  </si>
  <si>
    <t>Cliente_415</t>
  </si>
  <si>
    <t>Cliente_456</t>
  </si>
  <si>
    <t>Cliente_820</t>
  </si>
  <si>
    <t>Cliente_698</t>
  </si>
  <si>
    <t>Cliente_59</t>
  </si>
  <si>
    <t>Cliente_799</t>
  </si>
  <si>
    <t>Cliente_52</t>
  </si>
  <si>
    <t>Cliente_278</t>
  </si>
  <si>
    <t>Cliente_595</t>
  </si>
  <si>
    <t>Cliente_2</t>
  </si>
  <si>
    <t>Cliente_880</t>
  </si>
  <si>
    <t>Cliente_626</t>
  </si>
  <si>
    <t>Cliente_411</t>
  </si>
  <si>
    <t>Cliente_123</t>
  </si>
  <si>
    <t>Cliente_910</t>
  </si>
  <si>
    <t>Cliente_483</t>
  </si>
  <si>
    <t>Cliente_642</t>
  </si>
  <si>
    <t>Cliente_962</t>
  </si>
  <si>
    <t>Cliente_883</t>
  </si>
  <si>
    <t>Cliente_593</t>
  </si>
  <si>
    <t>Cliente_368</t>
  </si>
  <si>
    <t>Cliente_693</t>
  </si>
  <si>
    <t>Cliente_226</t>
  </si>
  <si>
    <t>Cliente_834</t>
  </si>
  <si>
    <t>Cliente_104</t>
  </si>
  <si>
    <t>Cliente_35</t>
  </si>
  <si>
    <t>Cliente_837</t>
  </si>
  <si>
    <t>Cliente_514</t>
  </si>
  <si>
    <t>Cliente_725</t>
  </si>
  <si>
    <t>Cliente_114</t>
  </si>
  <si>
    <t>Cliente_90</t>
  </si>
  <si>
    <t>Cliente_496</t>
  </si>
  <si>
    <t>Cliente_58</t>
  </si>
  <si>
    <t>Cliente_468</t>
  </si>
  <si>
    <t>Cliente_714</t>
  </si>
  <si>
    <t>Cliente_950</t>
  </si>
  <si>
    <t>Cliente_663</t>
  </si>
  <si>
    <t>Cliente_801</t>
  </si>
  <si>
    <t>Cliente_804</t>
  </si>
  <si>
    <t>Cliente_716</t>
  </si>
  <si>
    <t>Cliente_786</t>
  </si>
  <si>
    <t>Cliente_594</t>
  </si>
  <si>
    <t>Cliente_396</t>
  </si>
  <si>
    <t>Cliente_954</t>
  </si>
  <si>
    <t>Cliente_263</t>
  </si>
  <si>
    <t>Cliente_438</t>
  </si>
  <si>
    <t>Cliente_353</t>
  </si>
  <si>
    <t>Cliente_770</t>
  </si>
  <si>
    <t>Cliente_888</t>
  </si>
  <si>
    <t>Cliente_635</t>
  </si>
  <si>
    <t>Cliente_484</t>
  </si>
  <si>
    <t>Cliente_297</t>
  </si>
  <si>
    <t>Cliente_446</t>
  </si>
  <si>
    <t>Cliente_298</t>
  </si>
  <si>
    <t>Cliente_304</t>
  </si>
  <si>
    <t>Cliente_743</t>
  </si>
  <si>
    <t>Cliente_428</t>
  </si>
  <si>
    <t>Cliente_750</t>
  </si>
  <si>
    <t>Cliente_808</t>
  </si>
  <si>
    <t>Cliente_376</t>
  </si>
  <si>
    <t>Cliente_721</t>
  </si>
  <si>
    <t>Cliente_227</t>
  </si>
  <si>
    <t>Cliente_757</t>
  </si>
  <si>
    <t>Platos Pedidos</t>
  </si>
  <si>
    <t>Total del Pedido</t>
  </si>
  <si>
    <t>Total pagado por este plato específico.</t>
  </si>
  <si>
    <t>Ganancia Neta</t>
  </si>
  <si>
    <t>Porcentaje de Ganancia</t>
  </si>
  <si>
    <t>Ingresos brutos de este plato.</t>
  </si>
  <si>
    <t>Ganancia neta obtenida de este plato.</t>
  </si>
  <si>
    <t>Porcentaje de ganancia sobre el costo.</t>
  </si>
  <si>
    <t>Costo</t>
  </si>
  <si>
    <t>Coste de producción de los platos ordenados</t>
  </si>
  <si>
    <t>Monto Total de la Cuenta</t>
  </si>
  <si>
    <t>Platos ordenados cocina_def</t>
  </si>
  <si>
    <t>Monto Total Pagado</t>
  </si>
  <si>
    <r>
      <t xml:space="preserve">Monto </t>
    </r>
    <r>
      <rPr>
        <b/>
        <sz val="11"/>
        <color theme="1"/>
        <rFont val="Aptos Narrow"/>
        <family val="2"/>
        <scheme val="minor"/>
      </rPr>
      <t>total pagado</t>
    </r>
    <r>
      <rPr>
        <sz val="11"/>
        <color theme="1"/>
        <rFont val="Aptos Narrow"/>
        <family val="2"/>
        <scheme val="minor"/>
      </rPr>
      <t xml:space="preserve"> por los </t>
    </r>
    <r>
      <rPr>
        <b/>
        <sz val="11"/>
        <color theme="1"/>
        <rFont val="Aptos Narrow"/>
        <family val="2"/>
        <scheme val="minor"/>
      </rPr>
      <t>platos ordenados</t>
    </r>
    <r>
      <rPr>
        <sz val="11"/>
        <color theme="1"/>
        <rFont val="Aptos Narrow"/>
        <family val="2"/>
        <scheme val="minor"/>
      </rPr>
      <t>.</t>
    </r>
  </si>
  <si>
    <r>
      <t xml:space="preserve">Monto </t>
    </r>
    <r>
      <rPr>
        <b/>
        <sz val="11"/>
        <color theme="1"/>
        <rFont val="Aptos Narrow"/>
        <family val="2"/>
        <scheme val="minor"/>
      </rPr>
      <t>total pagado</t>
    </r>
    <r>
      <rPr>
        <sz val="11"/>
        <color theme="1"/>
        <rFont val="Aptos Narrow"/>
        <family val="2"/>
        <scheme val="minor"/>
      </rPr>
      <t xml:space="preserve"> por los </t>
    </r>
    <r>
      <rPr>
        <b/>
        <sz val="11"/>
        <color theme="1"/>
        <rFont val="Aptos Narrow"/>
        <family val="2"/>
        <scheme val="minor"/>
      </rPr>
      <t>platos ordenados + la propina</t>
    </r>
  </si>
  <si>
    <t>Fecha de Factura</t>
  </si>
  <si>
    <t>Tiempo de Permanencia</t>
  </si>
  <si>
    <t>Tiempo Preparacion</t>
  </si>
  <si>
    <t>minutos preparacion</t>
  </si>
  <si>
    <t>Tiempo de Degustacion</t>
  </si>
  <si>
    <t>Orden Cobrada</t>
  </si>
  <si>
    <t>Etiquetas de fila</t>
  </si>
  <si>
    <t>Total general</t>
  </si>
  <si>
    <t>Etiquetas de columna</t>
  </si>
  <si>
    <t>Suma de Monto Total Pagado</t>
  </si>
  <si>
    <t>VERDADERO</t>
  </si>
  <si>
    <t>Tabla 1: Análisis de Ingresos por Tipo de Servicio</t>
  </si>
  <si>
    <t>Tabla 2: Análisis de número de transacciones por Método de Pago</t>
  </si>
  <si>
    <t>Cuenta de Método de Pago</t>
  </si>
  <si>
    <t>Tabla 3: Desglose de Ingresos tipo de Servicio y día de la Semana</t>
  </si>
  <si>
    <t>FALSO</t>
  </si>
  <si>
    <t>01-abr</t>
  </si>
  <si>
    <t>02-abr</t>
  </si>
  <si>
    <t>03-abr</t>
  </si>
  <si>
    <t>04-abr</t>
  </si>
  <si>
    <t>05-abr</t>
  </si>
  <si>
    <t>06-abr</t>
  </si>
  <si>
    <t>07-abr</t>
  </si>
  <si>
    <t>Este gráfico lo veo muy bueno ya que no solo podemos ver en que día de la semana ha generado más cada tipo de servicio,
si no que podemos ver también como las barras del tipo de servicio "Almuerzo" son bastantes superiores a las de los demás.
Dándonos a entender que es el tipo de servicio que más ha generado en esa semana.</t>
  </si>
  <si>
    <t>Tabla 4: Desglose de Ingresos por País de Origen</t>
  </si>
  <si>
    <t>Tabla 5: Desglose de Impagos</t>
  </si>
  <si>
    <t>Suma de Monto Total de la Cuenta</t>
  </si>
  <si>
    <t>Ejercicio 6: Desglose de Propinas</t>
  </si>
  <si>
    <t>Suma de Propina</t>
  </si>
  <si>
    <t>Ejercicio 7: Desglose de Órdenes Atendidas por meseros.</t>
  </si>
  <si>
    <t>Cuenta de Número de Orden</t>
  </si>
  <si>
    <t>TAMBIÉN ORDENARÉ DE MAYOR A MENOR SIEMPRE QUE PUEDA O LO CONSIDERE ÚTIL</t>
  </si>
  <si>
    <t>Cuenta de Nombre del Cliente</t>
  </si>
  <si>
    <t>1</t>
  </si>
  <si>
    <t>2</t>
  </si>
  <si>
    <t>3</t>
  </si>
  <si>
    <t>Media de Comensales</t>
  </si>
  <si>
    <t>Ticket Medio</t>
  </si>
  <si>
    <t>Promedio de Monto Total de la Cuenta3</t>
  </si>
  <si>
    <t>Promedio de Número de Comensales2</t>
  </si>
  <si>
    <t>Media de Comensales (fallida)</t>
  </si>
  <si>
    <t>Este esapcio en blanco se debe a que se ha rayado y ya no me deja crear una tabla aquí porque me dice que ya existe</t>
  </si>
  <si>
    <t>Promedio de Propina2</t>
  </si>
  <si>
    <t>Coste Total</t>
  </si>
  <si>
    <t>TOTAL ORDENES</t>
  </si>
  <si>
    <t>COSTE TOTAL</t>
  </si>
  <si>
    <t>MARGEN BENEFICIO</t>
  </si>
  <si>
    <t>CUENTAS</t>
  </si>
  <si>
    <t>PRODUCCIÓN</t>
  </si>
  <si>
    <t>IMPAGOS</t>
  </si>
  <si>
    <t>Coste Produccion Orden</t>
  </si>
  <si>
    <t>Suma de Coste Produccion Orden</t>
  </si>
  <si>
    <t>EN LA MAYORÍA DE LOS CASOS, SOLO VOY A TENER EN CUENTA LAS ORDENES QUE SI HAN SIDO COBRADAS</t>
  </si>
  <si>
    <t>POR ÚLTIMO, TENER ENCUENTA EL FILTRO DE TIEMPO EN LA HOJA "Reporte Principal"</t>
  </si>
  <si>
    <t>YA QUE ESTE ESTÁ CONECTADO CON LOS INFORMES</t>
  </si>
  <si>
    <t xml:space="preserve"> </t>
  </si>
  <si>
    <t>Aclarar que el beneficio, son los gastos de producción menos la facturación, ya que en la "Facturación Total",</t>
  </si>
  <si>
    <t>Ya están restados los gastos por "Impagos"</t>
  </si>
  <si>
    <t>Total de clientes (según el nombre)</t>
  </si>
  <si>
    <t>clientes</t>
  </si>
  <si>
    <t>Total de clientes (según el nombre) que han consumido más de 1 ocasión</t>
  </si>
  <si>
    <t>Total de clientes (según el nombre) que han consumido entre 3 y 5 veces</t>
  </si>
  <si>
    <t>Tiempo promedio de permanencia</t>
  </si>
  <si>
    <t>Horas pico</t>
  </si>
  <si>
    <t>Suma de Número de Comensales</t>
  </si>
  <si>
    <t>4</t>
  </si>
  <si>
    <t>5</t>
  </si>
  <si>
    <t>6</t>
  </si>
  <si>
    <t>7</t>
  </si>
  <si>
    <t>Suma de Cantidad Ordenada</t>
  </si>
  <si>
    <t>Suma de Ganancia Neta</t>
  </si>
  <si>
    <t>Máx. de Porcentaje de Ganancia</t>
  </si>
  <si>
    <t>Promedio de Tiempo de Preparacion</t>
  </si>
  <si>
    <t>PLATO MÁS RENTABLE</t>
  </si>
  <si>
    <t>Máx. de Precio Unitario</t>
  </si>
  <si>
    <t xml:space="preserve">MAS PEDIDO </t>
  </si>
  <si>
    <t>MAS RENTABLE
MAYOR PORCENTAJE
DE GANANCIA</t>
  </si>
  <si>
    <t>MAS RENTABLE DE 
ESTA SEMANA</t>
  </si>
  <si>
    <t>PLATO MÁS PEDIDO POR PAÍS DE ORIGEN</t>
  </si>
  <si>
    <t>TOTAL NOMBRES
CLIENTES</t>
  </si>
  <si>
    <t xml:space="preserve">Han  Consumido
Más de 1 ocasión: </t>
  </si>
  <si>
    <t xml:space="preserve">Han  Consumido
entre 3 y 5 veces: </t>
  </si>
  <si>
    <t>5%
(36)</t>
  </si>
  <si>
    <t>TIEMPO MEDIO
PERMANENCIA</t>
  </si>
  <si>
    <t>23%
(179)</t>
  </si>
  <si>
    <t>MÁS PEDIDO</t>
  </si>
  <si>
    <t>% Ganancia</t>
  </si>
  <si>
    <t>Veces Ordenado</t>
  </si>
  <si>
    <t>Tiempo Preparación Promedio</t>
  </si>
  <si>
    <t>MÁS RENTABLE
DE LA SEMANA</t>
  </si>
  <si>
    <t>MAS PEDIDO</t>
  </si>
  <si>
    <t>MENOS PEDIDO</t>
  </si>
  <si>
    <t>(durante la semana)</t>
  </si>
  <si>
    <t>(siento si está un poco desordenado pero me falta aprender buenas prácticas en Excel a la hora de la estética y en general)</t>
  </si>
  <si>
    <t>Tiempo de preparación en formato número para ser representado en la "Tabla_sala"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</si>
</sst>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0\ &quot;€&quot;;[Red]\-#,##0\ &quot;€&quot;"/>
    <numFmt numFmtId="44" formatCode="_-* #,##0.00\ &quot;€&quot;_-;\-* #,##0.00\ &quot;€&quot;_-;_-* &quot;-&quot;??\ &quot;€&quot;_-;_-@_-"/>
    <numFmt numFmtId="43" formatCode="_-* #,##0.00_-;\-* #,##0.00_-;_-* &quot;-&quot;??_-;_-@_-"/>
    <numFmt numFmtId="164" formatCode="_-* #,##0_-;\-* #,##0_-;_-* &quot;-&quot;??_-;_-@_-"/>
    <numFmt numFmtId="165" formatCode="_-* #,##0.00\ [$€-C0A]_-;\-* #,##0.00\ [$€-C0A]_-;_-* &quot;-&quot;??\ [$€-C0A]_-;_-@_-"/>
    <numFmt numFmtId="166" formatCode="_-* #,##0.0000000_-;\-* #,##0.0000000_-;_-* &quot;-&quot;??_-;_-@_-"/>
    <numFmt numFmtId="167" formatCode="#,##0.0\ &quot;€&quot;;[Red]\-#,##0.0\ &quot;€&quot;"/>
  </numFmts>
  <fonts count="27" x14ac:knownFonts="1">
    <font>
      <sz val="11"/>
      <color theme="1"/>
      <name val="Aptos Narrow"/>
      <family val="2"/>
      <scheme val="minor"/>
    </font>
    <font>
      <sz val="11"/>
      <color theme="1"/>
      <name val="Aptos Narrow"/>
      <family val="2"/>
      <scheme val="minor"/>
    </font>
    <font>
      <b/>
      <sz val="11"/>
      <color theme="1"/>
      <name val="Aptos Narrow"/>
      <family val="2"/>
      <scheme val="minor"/>
    </font>
    <font>
      <sz val="14"/>
      <color theme="1"/>
      <name val="Aptos Narrow"/>
      <family val="2"/>
      <scheme val="minor"/>
    </font>
    <font>
      <sz val="16"/>
      <color theme="1"/>
      <name val="Aptos Narrow"/>
      <family val="2"/>
      <scheme val="minor"/>
    </font>
    <font>
      <b/>
      <sz val="18"/>
      <color theme="3" tint="0.499984740745262"/>
      <name val="Aptos Narrow"/>
      <family val="2"/>
      <scheme val="minor"/>
    </font>
    <font>
      <sz val="18"/>
      <color theme="1"/>
      <name val="Aptos Mono"/>
      <family val="3"/>
    </font>
    <font>
      <b/>
      <sz val="20"/>
      <color theme="1"/>
      <name val="Shruti"/>
      <family val="2"/>
    </font>
    <font>
      <sz val="22"/>
      <color theme="2"/>
      <name val="Shruti"/>
      <family val="2"/>
    </font>
    <font>
      <sz val="14"/>
      <color theme="1"/>
      <name val="Shruti"/>
      <family val="2"/>
    </font>
    <font>
      <b/>
      <sz val="13"/>
      <color theme="1"/>
      <name val="Shruti"/>
      <family val="2"/>
    </font>
    <font>
      <sz val="12"/>
      <color theme="1"/>
      <name val="Shruti"/>
      <family val="2"/>
    </font>
    <font>
      <b/>
      <sz val="20"/>
      <color theme="3" tint="9.9978637043366805E-2"/>
      <name val="Shruti"/>
      <family val="2"/>
    </font>
    <font>
      <sz val="11"/>
      <color theme="3" tint="9.9978637043366805E-2"/>
      <name val="Aptos Narrow"/>
      <family val="2"/>
      <scheme val="minor"/>
    </font>
    <font>
      <b/>
      <sz val="14"/>
      <color theme="1"/>
      <name val="Shruti"/>
      <family val="2"/>
    </font>
    <font>
      <b/>
      <sz val="16"/>
      <color theme="1"/>
      <name val="Shruti"/>
      <family val="2"/>
    </font>
    <font>
      <b/>
      <sz val="22"/>
      <color theme="1"/>
      <name val="Shruti"/>
      <family val="2"/>
    </font>
    <font>
      <sz val="22"/>
      <color theme="1"/>
      <name val="Aptos Narrow"/>
      <family val="2"/>
      <scheme val="minor"/>
    </font>
    <font>
      <sz val="18"/>
      <color theme="1"/>
      <name val="Aptos Narrow"/>
      <family val="2"/>
      <scheme val="minor"/>
    </font>
    <font>
      <sz val="20"/>
      <color theme="1"/>
      <name val="Shruti"/>
      <family val="2"/>
    </font>
    <font>
      <b/>
      <sz val="28"/>
      <color theme="1"/>
      <name val="Aptos Display"/>
      <family val="2"/>
      <scheme val="major"/>
    </font>
    <font>
      <sz val="16"/>
      <color theme="1"/>
      <name val="Shruti"/>
      <family val="2"/>
    </font>
    <font>
      <b/>
      <sz val="16"/>
      <color theme="1"/>
      <name val="Aptos Display"/>
      <family val="2"/>
      <scheme val="major"/>
    </font>
    <font>
      <b/>
      <sz val="18"/>
      <color theme="1"/>
      <name val="Shruti"/>
      <family val="2"/>
    </font>
    <font>
      <sz val="17"/>
      <color theme="1"/>
      <name val="Aptos Narrow"/>
      <family val="2"/>
      <scheme val="minor"/>
    </font>
    <font>
      <b/>
      <sz val="17"/>
      <color theme="0"/>
      <name val="Shruti"/>
      <family val="2"/>
    </font>
    <font>
      <sz val="16"/>
      <color rgb="FFFF0000"/>
      <name val="Aptos Narrow"/>
      <family val="2"/>
      <scheme val="minor"/>
    </font>
  </fonts>
  <fills count="6">
    <fill>
      <patternFill patternType="none"/>
    </fill>
    <fill>
      <patternFill patternType="gray125"/>
    </fill>
    <fill>
      <patternFill patternType="solid">
        <fgColor theme="3" tint="0.89999084444715716"/>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3" tint="0.249977111117893"/>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22">
    <xf numFmtId="0" fontId="0" fillId="0" borderId="0" xfId="0"/>
    <xf numFmtId="1" fontId="0" fillId="0" borderId="0" xfId="0" applyNumberFormat="1"/>
    <xf numFmtId="49" fontId="0" fillId="0" borderId="0" xfId="0" applyNumberFormat="1"/>
    <xf numFmtId="44" fontId="0" fillId="0" borderId="0" xfId="2" applyFont="1"/>
    <xf numFmtId="164" fontId="0" fillId="0" borderId="0" xfId="1" applyNumberFormat="1" applyFont="1"/>
    <xf numFmtId="165" fontId="0" fillId="0" borderId="0" xfId="2" applyNumberFormat="1" applyFont="1"/>
    <xf numFmtId="0" fontId="0" fillId="0" borderId="0" xfId="0" applyAlignment="1">
      <alignment horizontal="center" vertical="top" wrapText="1"/>
    </xf>
    <xf numFmtId="44" fontId="0" fillId="0" borderId="0" xfId="0" applyNumberFormat="1"/>
    <xf numFmtId="1" fontId="0" fillId="0" borderId="0" xfId="0" applyNumberFormat="1" applyAlignment="1">
      <alignment horizontal="center" vertical="center" wrapText="1"/>
    </xf>
    <xf numFmtId="1" fontId="0" fillId="0" borderId="0" xfId="0" applyNumberFormat="1" applyAlignment="1">
      <alignment horizontal="center" vertical="top" wrapText="1"/>
    </xf>
    <xf numFmtId="49" fontId="0" fillId="0" borderId="0" xfId="0" applyNumberFormat="1" applyAlignment="1">
      <alignment horizontal="center" vertical="top" wrapText="1"/>
    </xf>
    <xf numFmtId="44" fontId="0" fillId="0" borderId="0" xfId="2" applyFont="1" applyAlignment="1">
      <alignment horizontal="center" vertical="top" wrapText="1"/>
    </xf>
    <xf numFmtId="10" fontId="0" fillId="0" borderId="0" xfId="3" applyNumberFormat="1" applyFont="1"/>
    <xf numFmtId="164" fontId="0" fillId="0" borderId="0" xfId="1" applyNumberFormat="1" applyFont="1" applyAlignment="1">
      <alignment horizontal="center" vertical="top" wrapText="1"/>
    </xf>
    <xf numFmtId="165" fontId="0" fillId="0" borderId="0" xfId="2" applyNumberFormat="1" applyFont="1" applyAlignment="1">
      <alignment horizontal="center" vertical="top" wrapText="1"/>
    </xf>
    <xf numFmtId="14" fontId="0" fillId="0" borderId="0" xfId="0" applyNumberFormat="1"/>
    <xf numFmtId="20" fontId="0" fillId="0" borderId="0" xfId="0" applyNumberFormat="1"/>
    <xf numFmtId="166" fontId="0" fillId="0" borderId="0" xfId="1" applyNumberFormat="1" applyFont="1"/>
    <xf numFmtId="43" fontId="0" fillId="0" borderId="0" xfId="1" applyFon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applyAlignment="1">
      <alignment horizontal="left"/>
    </xf>
    <xf numFmtId="0" fontId="3" fillId="0" borderId="0" xfId="0" applyFont="1"/>
    <xf numFmtId="0" fontId="4" fillId="0" borderId="0" xfId="0" applyFont="1"/>
    <xf numFmtId="0" fontId="5" fillId="0" borderId="0" xfId="0" applyFont="1"/>
    <xf numFmtId="0" fontId="6" fillId="0" borderId="0" xfId="0" applyFont="1" applyAlignment="1">
      <alignment horizontal="center" vertical="center"/>
    </xf>
    <xf numFmtId="44" fontId="7" fillId="0" borderId="0" xfId="2" applyFont="1" applyAlignment="1">
      <alignment vertical="center"/>
    </xf>
    <xf numFmtId="44" fontId="7" fillId="0" borderId="0" xfId="2" applyFont="1" applyAlignment="1"/>
    <xf numFmtId="0" fontId="13" fillId="3" borderId="0" xfId="0" applyFont="1" applyFill="1"/>
    <xf numFmtId="0" fontId="12" fillId="3" borderId="0" xfId="0" applyFont="1" applyFill="1"/>
    <xf numFmtId="0" fontId="13" fillId="2" borderId="1" xfId="0" applyFont="1" applyFill="1" applyBorder="1"/>
    <xf numFmtId="0" fontId="13" fillId="2" borderId="2" xfId="0" applyFont="1"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44" fontId="7" fillId="2" borderId="0" xfId="2" applyFont="1" applyFill="1" applyBorder="1" applyAlignment="1">
      <alignment vertical="center"/>
    </xf>
    <xf numFmtId="0" fontId="7" fillId="2" borderId="0" xfId="0" applyFont="1" applyFill="1"/>
    <xf numFmtId="0" fontId="10" fillId="2" borderId="4" xfId="0" applyFont="1" applyFill="1" applyBorder="1" applyAlignment="1">
      <alignment horizontal="center"/>
    </xf>
    <xf numFmtId="0" fontId="0" fillId="2" borderId="0" xfId="0" applyFill="1" applyAlignment="1">
      <alignment horizontal="center"/>
    </xf>
    <xf numFmtId="0" fontId="10" fillId="2" borderId="0" xfId="0" applyFont="1" applyFill="1" applyAlignment="1">
      <alignment horizontal="center"/>
    </xf>
    <xf numFmtId="0" fontId="10" fillId="2" borderId="0" xfId="0" applyFont="1" applyFill="1" applyAlignment="1">
      <alignment horizontal="right"/>
    </xf>
    <xf numFmtId="44" fontId="11" fillId="2" borderId="8" xfId="2" applyFont="1" applyFill="1" applyBorder="1" applyAlignment="1">
      <alignment horizontal="center"/>
    </xf>
    <xf numFmtId="0" fontId="0" fillId="2" borderId="0" xfId="0" applyFill="1" applyAlignment="1">
      <alignment vertical="top"/>
    </xf>
    <xf numFmtId="44" fontId="7" fillId="2" borderId="0" xfId="2" applyFont="1" applyFill="1" applyBorder="1" applyAlignment="1"/>
    <xf numFmtId="44" fontId="9" fillId="2" borderId="7" xfId="2" applyFont="1" applyFill="1" applyBorder="1" applyAlignment="1">
      <alignment horizontal="center" vertical="top"/>
    </xf>
    <xf numFmtId="44" fontId="14" fillId="2" borderId="7" xfId="2" applyFont="1" applyFill="1" applyBorder="1" applyAlignment="1">
      <alignment horizontal="center" vertical="top"/>
    </xf>
    <xf numFmtId="44" fontId="14" fillId="2" borderId="6" xfId="2" applyFont="1" applyFill="1" applyBorder="1" applyAlignment="1">
      <alignment horizontal="center" vertical="top"/>
    </xf>
    <xf numFmtId="44" fontId="15" fillId="2" borderId="7" xfId="2" applyFont="1" applyFill="1" applyBorder="1" applyAlignment="1">
      <alignment horizontal="center" vertical="top"/>
    </xf>
    <xf numFmtId="9" fontId="16" fillId="2" borderId="5" xfId="3" applyFont="1" applyFill="1" applyBorder="1" applyAlignment="1"/>
    <xf numFmtId="0" fontId="0" fillId="2" borderId="5" xfId="0" applyFill="1" applyBorder="1" applyAlignment="1">
      <alignment vertical="top"/>
    </xf>
    <xf numFmtId="164" fontId="7" fillId="2" borderId="0" xfId="1" applyNumberFormat="1" applyFont="1" applyFill="1" applyBorder="1" applyAlignment="1">
      <alignment horizontal="center" vertical="top"/>
    </xf>
    <xf numFmtId="0" fontId="0" fillId="2" borderId="1" xfId="0" applyFill="1" applyBorder="1"/>
    <xf numFmtId="0" fontId="0" fillId="2" borderId="6" xfId="0" applyFill="1" applyBorder="1"/>
    <xf numFmtId="0" fontId="0" fillId="2" borderId="7" xfId="0" applyFill="1" applyBorder="1"/>
    <xf numFmtId="0" fontId="0" fillId="2" borderId="8" xfId="0" applyFill="1" applyBorder="1"/>
    <xf numFmtId="0" fontId="4" fillId="0" borderId="0" xfId="0" applyFont="1" applyAlignment="1">
      <alignment vertical="top"/>
    </xf>
    <xf numFmtId="0" fontId="2" fillId="4" borderId="9" xfId="0" applyFont="1" applyFill="1" applyBorder="1"/>
    <xf numFmtId="0" fontId="17" fillId="0" borderId="0" xfId="0" applyFont="1"/>
    <xf numFmtId="0" fontId="18" fillId="0" borderId="0" xfId="0" applyFont="1"/>
    <xf numFmtId="9" fontId="4" fillId="0" borderId="0" xfId="3" applyFont="1"/>
    <xf numFmtId="20" fontId="4" fillId="0" borderId="0" xfId="0" applyNumberFormat="1" applyFont="1"/>
    <xf numFmtId="10" fontId="0" fillId="0" borderId="0" xfId="0" applyNumberFormat="1"/>
    <xf numFmtId="43" fontId="0" fillId="0" borderId="0" xfId="0" applyNumberFormat="1"/>
    <xf numFmtId="0" fontId="0" fillId="0" borderId="0" xfId="0" applyAlignment="1">
      <alignment wrapText="1"/>
    </xf>
    <xf numFmtId="164" fontId="0" fillId="0" borderId="0" xfId="0" applyNumberFormat="1"/>
    <xf numFmtId="0" fontId="0" fillId="0" borderId="0" xfId="0" applyAlignment="1">
      <alignment horizontal="right"/>
    </xf>
    <xf numFmtId="164" fontId="0" fillId="0" borderId="0" xfId="1" applyNumberFormat="1" applyFont="1" applyAlignment="1">
      <alignment horizontal="right"/>
    </xf>
    <xf numFmtId="9" fontId="0" fillId="0" borderId="0" xfId="3" applyFont="1" applyAlignment="1">
      <alignment horizontal="right"/>
    </xf>
    <xf numFmtId="9" fontId="0" fillId="0" borderId="0" xfId="3" applyFont="1"/>
    <xf numFmtId="0" fontId="19" fillId="0" borderId="0" xfId="0" applyFont="1" applyAlignment="1">
      <alignment horizontal="center" wrapText="1"/>
    </xf>
    <xf numFmtId="0" fontId="21" fillId="0" borderId="0" xfId="0" applyFont="1" applyAlignment="1">
      <alignment horizontal="center" wrapText="1"/>
    </xf>
    <xf numFmtId="0" fontId="19" fillId="2" borderId="4" xfId="0" applyFont="1" applyFill="1" applyBorder="1" applyAlignment="1">
      <alignment horizontal="center" wrapText="1"/>
    </xf>
    <xf numFmtId="0" fontId="20" fillId="2" borderId="0" xfId="0" applyFont="1" applyFill="1" applyAlignment="1">
      <alignment horizontal="center" vertical="center" wrapText="1"/>
    </xf>
    <xf numFmtId="0" fontId="21" fillId="2" borderId="0" xfId="0" applyFont="1" applyFill="1" applyAlignment="1">
      <alignment horizontal="center" wrapText="1"/>
    </xf>
    <xf numFmtId="9" fontId="22" fillId="2" borderId="0" xfId="0" applyNumberFormat="1" applyFont="1" applyFill="1" applyAlignment="1">
      <alignment horizontal="center" vertical="center" wrapText="1"/>
    </xf>
    <xf numFmtId="20" fontId="20" fillId="2" borderId="0" xfId="0" applyNumberFormat="1" applyFont="1" applyFill="1" applyAlignment="1">
      <alignment horizontal="center" vertical="center" wrapText="1"/>
    </xf>
    <xf numFmtId="0" fontId="15" fillId="2" borderId="2" xfId="0" applyFont="1" applyFill="1" applyBorder="1" applyAlignment="1">
      <alignment horizontal="center"/>
    </xf>
    <xf numFmtId="0" fontId="15" fillId="2" borderId="3" xfId="0" applyFont="1" applyFill="1" applyBorder="1" applyAlignment="1">
      <alignment horizontal="center"/>
    </xf>
    <xf numFmtId="0" fontId="19" fillId="2" borderId="4" xfId="0" applyFont="1" applyFill="1" applyBorder="1" applyAlignment="1">
      <alignment horizontal="left" vertical="center" wrapText="1"/>
    </xf>
    <xf numFmtId="0" fontId="23" fillId="2" borderId="0" xfId="0" applyFont="1" applyFill="1" applyAlignment="1">
      <alignment horizontal="center" vertical="center" wrapText="1"/>
    </xf>
    <xf numFmtId="10" fontId="24" fillId="2" borderId="0" xfId="0" applyNumberFormat="1" applyFont="1" applyFill="1" applyAlignment="1">
      <alignment horizontal="center" vertical="center"/>
    </xf>
    <xf numFmtId="0" fontId="24" fillId="2" borderId="0" xfId="0" applyFont="1" applyFill="1" applyAlignment="1">
      <alignment horizontal="center" vertical="center"/>
    </xf>
    <xf numFmtId="6" fontId="24" fillId="2" borderId="0" xfId="0" applyNumberFormat="1" applyFont="1" applyFill="1" applyAlignment="1">
      <alignment horizontal="center" vertical="center"/>
    </xf>
    <xf numFmtId="0" fontId="0" fillId="2" borderId="4" xfId="0" applyFill="1" applyBorder="1" applyAlignment="1">
      <alignment horizontal="left"/>
    </xf>
    <xf numFmtId="167" fontId="24" fillId="2" borderId="0" xfId="0" applyNumberFormat="1" applyFont="1" applyFill="1" applyAlignment="1">
      <alignment horizontal="center" vertical="center"/>
    </xf>
    <xf numFmtId="43" fontId="24" fillId="2" borderId="5" xfId="0" applyNumberFormat="1" applyFont="1" applyFill="1" applyBorder="1" applyAlignment="1">
      <alignment horizontal="left" vertical="center"/>
    </xf>
    <xf numFmtId="0" fontId="0" fillId="2" borderId="5" xfId="0" applyFill="1" applyBorder="1" applyAlignment="1">
      <alignment horizontal="left"/>
    </xf>
    <xf numFmtId="43" fontId="24" fillId="2" borderId="5" xfId="1" applyFont="1" applyFill="1" applyBorder="1" applyAlignment="1">
      <alignment horizontal="left" vertical="center"/>
    </xf>
    <xf numFmtId="0" fontId="4" fillId="2" borderId="4" xfId="0" applyFont="1" applyFill="1" applyBorder="1" applyAlignment="1">
      <alignment horizontal="center"/>
    </xf>
    <xf numFmtId="0" fontId="21" fillId="2" borderId="4" xfId="0" applyFont="1" applyFill="1" applyBorder="1" applyAlignment="1">
      <alignment horizontal="center"/>
    </xf>
    <xf numFmtId="0" fontId="4" fillId="2" borderId="0" xfId="0" applyFont="1" applyFill="1" applyAlignment="1">
      <alignment horizontal="center"/>
    </xf>
    <xf numFmtId="0" fontId="4" fillId="2" borderId="5" xfId="0" applyFont="1" applyFill="1" applyBorder="1" applyAlignment="1">
      <alignment horizontal="center"/>
    </xf>
    <xf numFmtId="9" fontId="4" fillId="2" borderId="0" xfId="3" applyFont="1" applyFill="1" applyBorder="1" applyAlignment="1">
      <alignment horizontal="center"/>
    </xf>
    <xf numFmtId="9" fontId="4" fillId="2" borderId="5" xfId="3" applyFont="1" applyFill="1" applyBorder="1" applyAlignment="1">
      <alignment horizontal="center"/>
    </xf>
    <xf numFmtId="0" fontId="4" fillId="2" borderId="6" xfId="0" applyFont="1" applyFill="1" applyBorder="1" applyAlignment="1">
      <alignment horizontal="center"/>
    </xf>
    <xf numFmtId="9" fontId="4" fillId="2" borderId="7" xfId="3" applyFont="1" applyFill="1" applyBorder="1" applyAlignment="1">
      <alignment horizontal="center"/>
    </xf>
    <xf numFmtId="9" fontId="4" fillId="2" borderId="8" xfId="3" applyFont="1" applyFill="1" applyBorder="1" applyAlignment="1">
      <alignment horizontal="center"/>
    </xf>
    <xf numFmtId="0" fontId="25" fillId="5" borderId="0" xfId="0" applyFont="1" applyFill="1" applyAlignment="1">
      <alignment horizontal="center"/>
    </xf>
    <xf numFmtId="0" fontId="25" fillId="5" borderId="5" xfId="0" applyFont="1" applyFill="1" applyBorder="1" applyAlignment="1">
      <alignment horizontal="center"/>
    </xf>
    <xf numFmtId="0" fontId="0" fillId="2" borderId="0" xfId="0" applyFill="1" applyAlignment="1">
      <alignment horizontal="center" vertical="center"/>
    </xf>
    <xf numFmtId="0" fontId="26" fillId="0" borderId="0" xfId="0" applyFont="1"/>
    <xf numFmtId="0" fontId="3" fillId="0" borderId="0" xfId="0" applyFont="1" applyAlignment="1">
      <alignment horizontal="center" vertical="center" wrapText="1"/>
    </xf>
    <xf numFmtId="0" fontId="3" fillId="0" borderId="0" xfId="0" applyFont="1" applyAlignment="1">
      <alignment horizontal="center" vertical="center"/>
    </xf>
    <xf numFmtId="0" fontId="10" fillId="2" borderId="0" xfId="0" applyFont="1" applyFill="1" applyAlignment="1">
      <alignment horizontal="center"/>
    </xf>
    <xf numFmtId="0" fontId="10" fillId="2" borderId="5" xfId="0" applyFont="1" applyFill="1" applyBorder="1" applyAlignment="1">
      <alignment horizontal="center"/>
    </xf>
    <xf numFmtId="9" fontId="16" fillId="2" borderId="0" xfId="3" applyFont="1" applyFill="1" applyBorder="1" applyAlignment="1">
      <alignment horizontal="right"/>
    </xf>
    <xf numFmtId="44" fontId="16" fillId="2" borderId="0" xfId="2" applyFont="1" applyFill="1" applyBorder="1" applyAlignment="1">
      <alignment horizontal="center"/>
    </xf>
    <xf numFmtId="0" fontId="7" fillId="2" borderId="4" xfId="0" applyFont="1" applyFill="1" applyBorder="1" applyAlignment="1">
      <alignment horizontal="left" vertical="top"/>
    </xf>
    <xf numFmtId="0" fontId="7" fillId="2" borderId="0" xfId="0" applyFont="1" applyFill="1" applyAlignment="1">
      <alignment horizontal="left" vertical="top"/>
    </xf>
    <xf numFmtId="0" fontId="7" fillId="2" borderId="0" xfId="0" applyFont="1" applyFill="1" applyAlignment="1">
      <alignment horizontal="center" vertical="top"/>
    </xf>
    <xf numFmtId="0" fontId="7" fillId="2" borderId="5" xfId="0" applyFont="1" applyFill="1" applyBorder="1" applyAlignment="1">
      <alignment horizontal="left" vertical="top"/>
    </xf>
    <xf numFmtId="44" fontId="16" fillId="2" borderId="4" xfId="0" applyNumberFormat="1" applyFont="1" applyFill="1" applyBorder="1" applyAlignment="1">
      <alignment horizontal="center"/>
    </xf>
    <xf numFmtId="44" fontId="16" fillId="2" borderId="0" xfId="0" applyNumberFormat="1" applyFont="1" applyFill="1" applyAlignment="1">
      <alignment horizontal="center"/>
    </xf>
    <xf numFmtId="44" fontId="7" fillId="2" borderId="4" xfId="2" applyFont="1" applyFill="1" applyBorder="1" applyAlignment="1">
      <alignment horizontal="center" vertical="top"/>
    </xf>
    <xf numFmtId="44" fontId="7" fillId="2" borderId="0" xfId="2" applyFont="1" applyFill="1" applyBorder="1" applyAlignment="1">
      <alignment horizontal="center" vertical="top"/>
    </xf>
    <xf numFmtId="0" fontId="8" fillId="3" borderId="0" xfId="0" applyFont="1" applyFill="1" applyAlignment="1">
      <alignment horizontal="left" vertical="top"/>
    </xf>
    <xf numFmtId="0" fontId="15" fillId="2" borderId="0" xfId="0" applyFont="1" applyFill="1" applyAlignment="1">
      <alignment horizontal="center"/>
    </xf>
    <xf numFmtId="0" fontId="15" fillId="2" borderId="5" xfId="0" applyFont="1" applyFill="1" applyBorder="1" applyAlignment="1">
      <alignment horizontal="center"/>
    </xf>
    <xf numFmtId="0" fontId="0" fillId="0" borderId="0" xfId="0" applyAlignment="1">
      <alignment vertical="top" wrapText="1"/>
    </xf>
  </cellXfs>
  <cellStyles count="4">
    <cellStyle name="Millares" xfId="1" builtinId="3"/>
    <cellStyle name="Moneda" xfId="2" builtinId="4"/>
    <cellStyle name="Normal" xfId="0" builtinId="0"/>
    <cellStyle name="Porcentaje" xfId="3" builtinId="5"/>
  </cellStyles>
  <dxfs count="57">
    <dxf>
      <numFmt numFmtId="164" formatCode="_-* #,##0_-;\-* #,##0_-;_-* &quot;-&quot;??_-;_-@_-"/>
    </dxf>
    <dxf>
      <numFmt numFmtId="34" formatCode="_-* #,##0.00\ &quot;€&quot;_-;\-* #,##0.00\ &quot;€&quot;_-;_-* &quot;-&quot;??\ &quot;€&quot;_-;_-@_-"/>
    </dxf>
    <dxf>
      <numFmt numFmtId="34" formatCode="_-* #,##0.00\ &quot;€&quot;_-;\-* #,##0.00\ &quot;€&quot;_-;_-* &quot;-&quot;??\ &quot;€&quot;_-;_-@_-"/>
    </dxf>
    <dxf>
      <numFmt numFmtId="35" formatCode="_-* #,##0.00_-;\-* #,##0.00_-;_-* &quot;-&quot;??_-;_-@_-"/>
    </dxf>
    <dxf>
      <numFmt numFmtId="25" formatCode="h:mm"/>
    </dxf>
    <dxf>
      <numFmt numFmtId="14" formatCode="0.00%"/>
    </dxf>
    <dxf>
      <font>
        <sz val="16"/>
      </font>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alignment horizontal="general"/>
    </dxf>
    <dxf>
      <alignment horizontal="left"/>
    </dxf>
    <dxf>
      <numFmt numFmtId="34" formatCode="_-* #,##0.00\ &quot;€&quot;_-;\-* #,##0.00\ &quot;€&quot;_-;_-* &quot;-&quot;??\ &quot;€&quot;_-;_-@_-"/>
    </dxf>
    <dxf>
      <numFmt numFmtId="35" formatCode="_-* #,##0.00_-;\-* #,##0.00_-;_-* &quot;-&quot;??_-;_-@_-"/>
    </dxf>
    <dxf>
      <numFmt numFmtId="0" formatCode="General"/>
    </dxf>
    <dxf>
      <numFmt numFmtId="30" formatCode="@"/>
    </dxf>
    <dxf>
      <numFmt numFmtId="30" formatCode="@"/>
    </dxf>
    <dxf>
      <numFmt numFmtId="30" formatCode="@"/>
    </dxf>
    <dxf>
      <numFmt numFmtId="30" formatCode="@"/>
    </dxf>
    <dxf>
      <numFmt numFmtId="30" formatCode="@"/>
    </dxf>
    <dxf>
      <numFmt numFmtId="0" formatCode="General"/>
    </dxf>
    <dxf>
      <numFmt numFmtId="34" formatCode="_-* #,##0.00\ &quot;€&quot;_-;\-* #,##0.00\ &quot;€&quot;_-;_-* &quot;-&quot;??\ &quot;€&quot;_-;_-@_-"/>
    </dxf>
    <dxf>
      <numFmt numFmtId="34" formatCode="_-* #,##0.00\ &quot;€&quot;_-;\-* #,##0.00\ &quot;€&quot;_-;_-* &quot;-&quot;??\ &quot;€&quot;_-;_-@_-"/>
    </dxf>
    <dxf>
      <numFmt numFmtId="30" formatCode="@"/>
    </dxf>
    <dxf>
      <font>
        <b val="0"/>
        <i val="0"/>
        <strike val="0"/>
        <condense val="0"/>
        <extend val="0"/>
        <outline val="0"/>
        <shadow val="0"/>
        <u val="none"/>
        <vertAlign val="baseline"/>
        <sz val="11"/>
        <color theme="1"/>
        <name val="Aptos Narrow"/>
        <family val="2"/>
        <scheme val="minor"/>
      </font>
      <numFmt numFmtId="165" formatCode="_-* #,##0.00\ [$€-C0A]_-;\-* #,##0.00\ [$€-C0A]_-;_-* &quot;-&quot;??\ [$€-C0A]_-;_-@_-"/>
    </dxf>
    <dxf>
      <numFmt numFmtId="30" formatCode="@"/>
    </dxf>
    <dxf>
      <numFmt numFmtId="30" formatCode="@"/>
    </dxf>
    <dxf>
      <numFmt numFmtId="30" formatCode="@"/>
    </dxf>
    <dxf>
      <numFmt numFmtId="25" formatCode="h:mm"/>
    </dxf>
    <dxf>
      <numFmt numFmtId="25" formatCode="h:mm"/>
    </dxf>
    <dxf>
      <numFmt numFmtId="25" formatCode="h:mm"/>
    </dxf>
    <dxf>
      <numFmt numFmtId="25" formatCode="h:mm"/>
    </dxf>
    <dxf>
      <numFmt numFmtId="25" formatCode="h:mm"/>
    </dxf>
    <dxf>
      <numFmt numFmtId="19" formatCode="dd/mm/yyyy"/>
    </dxf>
    <dxf>
      <font>
        <b val="0"/>
        <i val="0"/>
        <strike val="0"/>
        <condense val="0"/>
        <extend val="0"/>
        <outline val="0"/>
        <shadow val="0"/>
        <u val="none"/>
        <vertAlign val="baseline"/>
        <sz val="11"/>
        <color theme="1"/>
        <name val="Aptos Narrow"/>
        <family val="2"/>
        <scheme val="minor"/>
      </font>
      <numFmt numFmtId="164" formatCode="_-* #,##0_-;\-* #,##0_-;_-* &quot;-&quot;??_-;_-@_-"/>
    </dxf>
    <dxf>
      <numFmt numFmtId="30" formatCode="@"/>
    </dxf>
    <dxf>
      <numFmt numFmtId="30" formatCode="@"/>
    </dxf>
    <dxf>
      <numFmt numFmtId="30" formatCode="@"/>
    </dxf>
    <dxf>
      <numFmt numFmtId="30" formatCode="@"/>
    </dxf>
    <dxf>
      <numFmt numFmtId="166" formatCode="_-* #,##0.0000000_-;\-* #,##0.0000000_-;_-* &quot;-&quot;??_-;_-@_-"/>
    </dxf>
    <dxf>
      <numFmt numFmtId="14" formatCode="0.00%"/>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0" formatCode="@"/>
    </dxf>
    <dxf>
      <numFmt numFmtId="1" formatCode="0"/>
    </dxf>
    <dxf>
      <numFmt numFmtId="1" formatCode="0"/>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30" formatCode="@"/>
    </dxf>
    <dxf>
      <numFmt numFmtId="30" formatCode="@"/>
    </dxf>
    <dxf>
      <numFmt numFmtId="1" formatCode="0"/>
    </dxf>
    <dxf>
      <numFmt numFmtId="1" formatCode="0"/>
    </dxf>
  </dxfs>
  <tableStyles count="0" defaultTableStyle="TableStyleMedium2" defaultPivotStyle="PivotStyleLight16"/>
  <colors>
    <mruColors>
      <color rgb="FFCCF6D0"/>
      <color rgb="FFD9F2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[Reto_Excel_Prework_Data.xlsx]Tablas_Dinamicas_Pedidas!TD_Ingresos_Tipo_Servicio</c:name>
    <c:fmtId val="1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Tablas_Dinamicas_Pedidas!$B$16</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CDC-47C2-8D8F-1A6BC0695E2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CDC-47C2-8D8F-1A6BC0695E2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CDC-47C2-8D8F-1A6BC0695E2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multiLvlStrRef>
              <c:f>Tablas_Dinamicas_Pedidas!$A$17:$A$21</c:f>
              <c:multiLvlStrCache>
                <c:ptCount val="3"/>
                <c:lvl>
                  <c:pt idx="0">
                    <c:v>Almuerzo</c:v>
                  </c:pt>
                  <c:pt idx="1">
                    <c:v>Cena</c:v>
                  </c:pt>
                  <c:pt idx="2">
                    <c:v>Desayuno</c:v>
                  </c:pt>
                </c:lvl>
                <c:lvl>
                  <c:pt idx="0">
                    <c:v>VERDADERO</c:v>
                  </c:pt>
                </c:lvl>
              </c:multiLvlStrCache>
            </c:multiLvlStrRef>
          </c:cat>
          <c:val>
            <c:numRef>
              <c:f>Tablas_Dinamicas_Pedidas!$B$17:$B$21</c:f>
              <c:numCache>
                <c:formatCode>_("€"* #,##0.00_);_("€"* \(#,##0.00\);_("€"* "-"??_);_(@_)</c:formatCode>
                <c:ptCount val="3"/>
                <c:pt idx="0">
                  <c:v>62006.179999999957</c:v>
                </c:pt>
                <c:pt idx="1">
                  <c:v>22901.380000000005</c:v>
                </c:pt>
                <c:pt idx="2">
                  <c:v>21605.26</c:v>
                </c:pt>
              </c:numCache>
            </c:numRef>
          </c:val>
          <c:extLst>
            <c:ext xmlns:c16="http://schemas.microsoft.com/office/drawing/2014/chart" uri="{C3380CC4-5D6E-409C-BE32-E72D297353CC}">
              <c16:uniqueId val="{00000000-D6EB-4E94-85A4-7E53B2EB821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[Reto_Excel_Prework_Data.xlsx]Tablas_Dinamicas_Pedidas!TD_Ingresos_Tipo_Servicio</c:name>
    <c:fmtId val="21"/>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Tablas_Dinamicas_Pedidas!$B$16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Tablas_Dinamicas_Pedidas!$A$17:$A$21</c:f>
              <c:multiLvlStrCache>
                <c:ptCount val="3"/>
                <c:lvl>
                  <c:pt idx="0">
                    <c:v>Almuerzo</c:v>
                  </c:pt>
                  <c:pt idx="1">
                    <c:v>Cena</c:v>
                  </c:pt>
                  <c:pt idx="2">
                    <c:v>Desayuno</c:v>
                  </c:pt>
                </c:lvl>
                <c:lvl>
                  <c:pt idx="0">
                    <c:v>VERDADERO</c:v>
                  </c:pt>
                </c:lvl>
              </c:multiLvlStrCache>
            </c:multiLvlStrRef>
          </c:cat>
          <c:val>
            <c:numRef>
              <c:f>Tablas_Dinamicas_Pedidas!$B$17:$B$21</c:f>
              <c:numCache>
                <c:formatCode>_("€"* #,##0.00_);_("€"* \(#,##0.00\);_("€"* "-"??_);_(@_)</c:formatCode>
                <c:ptCount val="3"/>
                <c:pt idx="0">
                  <c:v>62006.179999999957</c:v>
                </c:pt>
                <c:pt idx="1">
                  <c:v>22901.380000000005</c:v>
                </c:pt>
                <c:pt idx="2">
                  <c:v>21605.26</c:v>
                </c:pt>
              </c:numCache>
            </c:numRef>
          </c:val>
          <c:extLst>
            <c:ext xmlns:c16="http://schemas.microsoft.com/office/drawing/2014/chart" uri="{C3380CC4-5D6E-409C-BE32-E72D297353CC}">
              <c16:uniqueId val="{00000000-441F-482A-A0C1-06EFF2998A81}"/>
            </c:ext>
          </c:extLst>
        </c:ser>
        <c:dLbls>
          <c:dLblPos val="ctr"/>
          <c:showLegendKey val="0"/>
          <c:showVal val="1"/>
          <c:showCatName val="0"/>
          <c:showSerName val="0"/>
          <c:showPercent val="0"/>
          <c:showBubbleSize val="0"/>
        </c:dLbls>
        <c:gapWidth val="79"/>
        <c:overlap val="100"/>
        <c:axId val="1002223120"/>
        <c:axId val="658421823"/>
      </c:barChart>
      <c:catAx>
        <c:axId val="1002223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ES"/>
          </a:p>
        </c:txPr>
        <c:crossAx val="658421823"/>
        <c:crosses val="autoZero"/>
        <c:auto val="1"/>
        <c:lblAlgn val="ctr"/>
        <c:lblOffset val="100"/>
        <c:noMultiLvlLbl val="0"/>
      </c:catAx>
      <c:valAx>
        <c:axId val="658421823"/>
        <c:scaling>
          <c:orientation val="minMax"/>
        </c:scaling>
        <c:delete val="1"/>
        <c:axPos val="l"/>
        <c:numFmt formatCode="_(&quot;€&quot;* #,##0.00_);_(&quot;€&quot;* \(#,##0.00\);_(&quot;€&quot;* &quot;-&quot;??_);_(@_)" sourceLinked="1"/>
        <c:majorTickMark val="none"/>
        <c:minorTickMark val="none"/>
        <c:tickLblPos val="nextTo"/>
        <c:crossAx val="100222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[Reto_Excel_Prework_Data.xlsx]Tablas_Dinamicas_Pedidas!TD_N_Transac_Metodo_Pago</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Tablas_Dinamicas_Pedidas!$B$36:$B$37</c:f>
              <c:strCache>
                <c:ptCount val="1"/>
                <c:pt idx="0">
                  <c:v>VERDADERO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Tablas_Dinamicas_Pedidas!$A$38:$A$41</c:f>
              <c:strCache>
                <c:ptCount val="3"/>
                <c:pt idx="0">
                  <c:v>Tarjeta de crédito</c:v>
                </c:pt>
                <c:pt idx="1">
                  <c:v>Tarjeta de débito</c:v>
                </c:pt>
                <c:pt idx="2">
                  <c:v>Efectivo</c:v>
                </c:pt>
              </c:strCache>
            </c:strRef>
          </c:cat>
          <c:val>
            <c:numRef>
              <c:f>Tablas_Dinamicas_Pedidas!$B$38:$B$41</c:f>
              <c:numCache>
                <c:formatCode>General</c:formatCode>
                <c:ptCount val="3"/>
                <c:pt idx="0">
                  <c:v>461</c:v>
                </c:pt>
                <c:pt idx="1">
                  <c:v>124</c:v>
                </c:pt>
                <c:pt idx="2">
                  <c:v>83</c:v>
                </c:pt>
              </c:numCache>
            </c:numRef>
          </c:val>
          <c:extLst>
            <c:ext xmlns:c16="http://schemas.microsoft.com/office/drawing/2014/chart" uri="{C3380CC4-5D6E-409C-BE32-E72D297353CC}">
              <c16:uniqueId val="{00000000-B498-49A4-8641-331FF617D93D}"/>
            </c:ext>
          </c:extLst>
        </c:ser>
        <c:dLbls>
          <c:dLblPos val="inEnd"/>
          <c:showLegendKey val="0"/>
          <c:showVal val="1"/>
          <c:showCatName val="0"/>
          <c:showSerName val="0"/>
          <c:showPercent val="0"/>
          <c:showBubbleSize val="0"/>
        </c:dLbls>
        <c:gapWidth val="41"/>
        <c:axId val="869711168"/>
        <c:axId val="869704448"/>
      </c:barChart>
      <c:catAx>
        <c:axId val="869711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869704448"/>
        <c:crosses val="autoZero"/>
        <c:auto val="1"/>
        <c:lblAlgn val="ctr"/>
        <c:lblOffset val="100"/>
        <c:noMultiLvlLbl val="0"/>
      </c:catAx>
      <c:valAx>
        <c:axId val="869704448"/>
        <c:scaling>
          <c:orientation val="minMax"/>
        </c:scaling>
        <c:delete val="1"/>
        <c:axPos val="l"/>
        <c:numFmt formatCode="General" sourceLinked="1"/>
        <c:majorTickMark val="none"/>
        <c:minorTickMark val="none"/>
        <c:tickLblPos val="nextTo"/>
        <c:crossAx val="86971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[Reto_Excel_Prework_Data.xlsx]Tablas_Dinamicas_Pedidas!TD_N_Transac_Metodo_Pago</c:name>
    <c:fmtId val="1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Tablas_Dinamicas_Pedidas!$B$36:$B$37</c:f>
              <c:strCache>
                <c:ptCount val="1"/>
                <c:pt idx="0">
                  <c:v>VERDADERO</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292-4AFF-9F7C-E6062FAB466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292-4AFF-9F7C-E6062FAB466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292-4AFF-9F7C-E6062FAB466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Tablas_Dinamicas_Pedidas!$A$38:$A$41</c:f>
              <c:strCache>
                <c:ptCount val="3"/>
                <c:pt idx="0">
                  <c:v>Tarjeta de crédito</c:v>
                </c:pt>
                <c:pt idx="1">
                  <c:v>Tarjeta de débito</c:v>
                </c:pt>
                <c:pt idx="2">
                  <c:v>Efectivo</c:v>
                </c:pt>
              </c:strCache>
            </c:strRef>
          </c:cat>
          <c:val>
            <c:numRef>
              <c:f>Tablas_Dinamicas_Pedidas!$B$38:$B$41</c:f>
              <c:numCache>
                <c:formatCode>General</c:formatCode>
                <c:ptCount val="3"/>
                <c:pt idx="0">
                  <c:v>461</c:v>
                </c:pt>
                <c:pt idx="1">
                  <c:v>124</c:v>
                </c:pt>
                <c:pt idx="2">
                  <c:v>83</c:v>
                </c:pt>
              </c:numCache>
            </c:numRef>
          </c:val>
          <c:extLst>
            <c:ext xmlns:c16="http://schemas.microsoft.com/office/drawing/2014/chart" uri="{C3380CC4-5D6E-409C-BE32-E72D297353CC}">
              <c16:uniqueId val="{00000000-8F58-4BC0-A357-E97088EF2D7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[Reto_Excel_Prework_Data.xlsx]Tablas_Dinamicas_Pedidas!TD_Ingres_Tipo_Servicio_Dia</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Tablas_Dinamicas_Pedidas!$B$55:$B$57</c:f>
              <c:strCache>
                <c:ptCount val="1"/>
                <c:pt idx="0">
                  <c:v>01-abr</c:v>
                </c:pt>
              </c:strCache>
            </c:strRef>
          </c:tx>
          <c:spPr>
            <a:solidFill>
              <a:schemeClr val="accent1"/>
            </a:solidFill>
            <a:ln>
              <a:noFill/>
            </a:ln>
            <a:effectLst/>
          </c:spPr>
          <c:invertIfNegative val="0"/>
          <c:cat>
            <c:strRef>
              <c:f>Tablas_Dinamicas_Pedidas!$A$58:$A$61</c:f>
              <c:strCache>
                <c:ptCount val="3"/>
                <c:pt idx="0">
                  <c:v>Almuerzo</c:v>
                </c:pt>
                <c:pt idx="1">
                  <c:v>Cena</c:v>
                </c:pt>
                <c:pt idx="2">
                  <c:v>Desayuno</c:v>
                </c:pt>
              </c:strCache>
            </c:strRef>
          </c:cat>
          <c:val>
            <c:numRef>
              <c:f>Tablas_Dinamicas_Pedidas!$B$58:$B$61</c:f>
              <c:numCache>
                <c:formatCode>_("€"* #,##0.00_);_("€"* \(#,##0.00\);_("€"* "-"??_);_(@_)</c:formatCode>
                <c:ptCount val="3"/>
                <c:pt idx="0">
                  <c:v>10415.809999999998</c:v>
                </c:pt>
                <c:pt idx="1">
                  <c:v>3752.7000000000003</c:v>
                </c:pt>
                <c:pt idx="2">
                  <c:v>3297.7799999999997</c:v>
                </c:pt>
              </c:numCache>
            </c:numRef>
          </c:val>
          <c:extLst>
            <c:ext xmlns:c16="http://schemas.microsoft.com/office/drawing/2014/chart" uri="{C3380CC4-5D6E-409C-BE32-E72D297353CC}">
              <c16:uniqueId val="{00000000-067E-4A52-A38C-2C8192225474}"/>
            </c:ext>
          </c:extLst>
        </c:ser>
        <c:ser>
          <c:idx val="1"/>
          <c:order val="1"/>
          <c:tx>
            <c:strRef>
              <c:f>Tablas_Dinamicas_Pedidas!$C$55:$C$57</c:f>
              <c:strCache>
                <c:ptCount val="1"/>
                <c:pt idx="0">
                  <c:v>02-abr</c:v>
                </c:pt>
              </c:strCache>
            </c:strRef>
          </c:tx>
          <c:spPr>
            <a:solidFill>
              <a:schemeClr val="accent2"/>
            </a:solidFill>
            <a:ln>
              <a:noFill/>
            </a:ln>
            <a:effectLst/>
          </c:spPr>
          <c:invertIfNegative val="0"/>
          <c:cat>
            <c:strRef>
              <c:f>Tablas_Dinamicas_Pedidas!$A$58:$A$61</c:f>
              <c:strCache>
                <c:ptCount val="3"/>
                <c:pt idx="0">
                  <c:v>Almuerzo</c:v>
                </c:pt>
                <c:pt idx="1">
                  <c:v>Cena</c:v>
                </c:pt>
                <c:pt idx="2">
                  <c:v>Desayuno</c:v>
                </c:pt>
              </c:strCache>
            </c:strRef>
          </c:cat>
          <c:val>
            <c:numRef>
              <c:f>Tablas_Dinamicas_Pedidas!$C$58:$C$61</c:f>
              <c:numCache>
                <c:formatCode>_("€"* #,##0.00_);_("€"* \(#,##0.00\);_("€"* "-"??_);_(@_)</c:formatCode>
                <c:ptCount val="3"/>
                <c:pt idx="0">
                  <c:v>11787.619999999995</c:v>
                </c:pt>
                <c:pt idx="1">
                  <c:v>3877.8100000000004</c:v>
                </c:pt>
                <c:pt idx="2">
                  <c:v>3339.3600000000006</c:v>
                </c:pt>
              </c:numCache>
            </c:numRef>
          </c:val>
          <c:extLst>
            <c:ext xmlns:c16="http://schemas.microsoft.com/office/drawing/2014/chart" uri="{C3380CC4-5D6E-409C-BE32-E72D297353CC}">
              <c16:uniqueId val="{00000000-4BAB-4E3B-A26D-6BC8FFDE93D6}"/>
            </c:ext>
          </c:extLst>
        </c:ser>
        <c:ser>
          <c:idx val="2"/>
          <c:order val="2"/>
          <c:tx>
            <c:strRef>
              <c:f>Tablas_Dinamicas_Pedidas!$D$55:$D$57</c:f>
              <c:strCache>
                <c:ptCount val="1"/>
                <c:pt idx="0">
                  <c:v>03-abr</c:v>
                </c:pt>
              </c:strCache>
            </c:strRef>
          </c:tx>
          <c:spPr>
            <a:solidFill>
              <a:schemeClr val="accent3"/>
            </a:solidFill>
            <a:ln>
              <a:noFill/>
            </a:ln>
            <a:effectLst/>
          </c:spPr>
          <c:invertIfNegative val="0"/>
          <c:cat>
            <c:strRef>
              <c:f>Tablas_Dinamicas_Pedidas!$A$58:$A$61</c:f>
              <c:strCache>
                <c:ptCount val="3"/>
                <c:pt idx="0">
                  <c:v>Almuerzo</c:v>
                </c:pt>
                <c:pt idx="1">
                  <c:v>Cena</c:v>
                </c:pt>
                <c:pt idx="2">
                  <c:v>Desayuno</c:v>
                </c:pt>
              </c:strCache>
            </c:strRef>
          </c:cat>
          <c:val>
            <c:numRef>
              <c:f>Tablas_Dinamicas_Pedidas!$D$58:$D$61</c:f>
              <c:numCache>
                <c:formatCode>_("€"* #,##0.00_);_("€"* \(#,##0.00\);_("€"* "-"??_);_(@_)</c:formatCode>
                <c:ptCount val="3"/>
                <c:pt idx="0">
                  <c:v>3792.76</c:v>
                </c:pt>
                <c:pt idx="1">
                  <c:v>883.06</c:v>
                </c:pt>
                <c:pt idx="2">
                  <c:v>2436.2500000000005</c:v>
                </c:pt>
              </c:numCache>
            </c:numRef>
          </c:val>
          <c:extLst>
            <c:ext xmlns:c16="http://schemas.microsoft.com/office/drawing/2014/chart" uri="{C3380CC4-5D6E-409C-BE32-E72D297353CC}">
              <c16:uniqueId val="{00000001-4BAB-4E3B-A26D-6BC8FFDE93D6}"/>
            </c:ext>
          </c:extLst>
        </c:ser>
        <c:ser>
          <c:idx val="3"/>
          <c:order val="3"/>
          <c:tx>
            <c:strRef>
              <c:f>Tablas_Dinamicas_Pedidas!$E$55:$E$57</c:f>
              <c:strCache>
                <c:ptCount val="1"/>
                <c:pt idx="0">
                  <c:v>04-abr</c:v>
                </c:pt>
              </c:strCache>
            </c:strRef>
          </c:tx>
          <c:spPr>
            <a:solidFill>
              <a:schemeClr val="accent4"/>
            </a:solidFill>
            <a:ln>
              <a:noFill/>
            </a:ln>
            <a:effectLst/>
          </c:spPr>
          <c:invertIfNegative val="0"/>
          <c:cat>
            <c:strRef>
              <c:f>Tablas_Dinamicas_Pedidas!$A$58:$A$61</c:f>
              <c:strCache>
                <c:ptCount val="3"/>
                <c:pt idx="0">
                  <c:v>Almuerzo</c:v>
                </c:pt>
                <c:pt idx="1">
                  <c:v>Cena</c:v>
                </c:pt>
                <c:pt idx="2">
                  <c:v>Desayuno</c:v>
                </c:pt>
              </c:strCache>
            </c:strRef>
          </c:cat>
          <c:val>
            <c:numRef>
              <c:f>Tablas_Dinamicas_Pedidas!$E$58:$E$61</c:f>
              <c:numCache>
                <c:formatCode>_("€"* #,##0.00_);_("€"* \(#,##0.00\);_("€"* "-"??_);_(@_)</c:formatCode>
                <c:ptCount val="3"/>
                <c:pt idx="0">
                  <c:v>4062.0700000000006</c:v>
                </c:pt>
                <c:pt idx="1">
                  <c:v>2003.5999999999997</c:v>
                </c:pt>
                <c:pt idx="2">
                  <c:v>3028.34</c:v>
                </c:pt>
              </c:numCache>
            </c:numRef>
          </c:val>
          <c:extLst>
            <c:ext xmlns:c16="http://schemas.microsoft.com/office/drawing/2014/chart" uri="{C3380CC4-5D6E-409C-BE32-E72D297353CC}">
              <c16:uniqueId val="{00000007-4BAB-4E3B-A26D-6BC8FFDE93D6}"/>
            </c:ext>
          </c:extLst>
        </c:ser>
        <c:ser>
          <c:idx val="4"/>
          <c:order val="4"/>
          <c:tx>
            <c:strRef>
              <c:f>Tablas_Dinamicas_Pedidas!$F$55:$F$57</c:f>
              <c:strCache>
                <c:ptCount val="1"/>
                <c:pt idx="0">
                  <c:v>05-abr</c:v>
                </c:pt>
              </c:strCache>
            </c:strRef>
          </c:tx>
          <c:spPr>
            <a:solidFill>
              <a:schemeClr val="accent5"/>
            </a:solidFill>
            <a:ln>
              <a:noFill/>
            </a:ln>
            <a:effectLst/>
          </c:spPr>
          <c:invertIfNegative val="0"/>
          <c:cat>
            <c:strRef>
              <c:f>Tablas_Dinamicas_Pedidas!$A$58:$A$61</c:f>
              <c:strCache>
                <c:ptCount val="3"/>
                <c:pt idx="0">
                  <c:v>Almuerzo</c:v>
                </c:pt>
                <c:pt idx="1">
                  <c:v>Cena</c:v>
                </c:pt>
                <c:pt idx="2">
                  <c:v>Desayuno</c:v>
                </c:pt>
              </c:strCache>
            </c:strRef>
          </c:cat>
          <c:val>
            <c:numRef>
              <c:f>Tablas_Dinamicas_Pedidas!$F$58:$F$61</c:f>
              <c:numCache>
                <c:formatCode>_("€"* #,##0.00_);_("€"* \(#,##0.00\);_("€"* "-"??_);_(@_)</c:formatCode>
                <c:ptCount val="3"/>
                <c:pt idx="0">
                  <c:v>7598.97</c:v>
                </c:pt>
                <c:pt idx="1">
                  <c:v>2439.63</c:v>
                </c:pt>
                <c:pt idx="2">
                  <c:v>1007.79</c:v>
                </c:pt>
              </c:numCache>
            </c:numRef>
          </c:val>
          <c:extLst>
            <c:ext xmlns:c16="http://schemas.microsoft.com/office/drawing/2014/chart" uri="{C3380CC4-5D6E-409C-BE32-E72D297353CC}">
              <c16:uniqueId val="{00000008-4BAB-4E3B-A26D-6BC8FFDE93D6}"/>
            </c:ext>
          </c:extLst>
        </c:ser>
        <c:ser>
          <c:idx val="5"/>
          <c:order val="5"/>
          <c:tx>
            <c:strRef>
              <c:f>Tablas_Dinamicas_Pedidas!$G$55:$G$57</c:f>
              <c:strCache>
                <c:ptCount val="1"/>
                <c:pt idx="0">
                  <c:v>06-abr</c:v>
                </c:pt>
              </c:strCache>
            </c:strRef>
          </c:tx>
          <c:spPr>
            <a:solidFill>
              <a:schemeClr val="accent6"/>
            </a:solidFill>
            <a:ln>
              <a:noFill/>
            </a:ln>
            <a:effectLst/>
          </c:spPr>
          <c:invertIfNegative val="0"/>
          <c:cat>
            <c:strRef>
              <c:f>Tablas_Dinamicas_Pedidas!$A$58:$A$61</c:f>
              <c:strCache>
                <c:ptCount val="3"/>
                <c:pt idx="0">
                  <c:v>Almuerzo</c:v>
                </c:pt>
                <c:pt idx="1">
                  <c:v>Cena</c:v>
                </c:pt>
                <c:pt idx="2">
                  <c:v>Desayuno</c:v>
                </c:pt>
              </c:strCache>
            </c:strRef>
          </c:cat>
          <c:val>
            <c:numRef>
              <c:f>Tablas_Dinamicas_Pedidas!$G$58:$G$61</c:f>
              <c:numCache>
                <c:formatCode>_("€"* #,##0.00_);_("€"* \(#,##0.00\);_("€"* "-"??_);_(@_)</c:formatCode>
                <c:ptCount val="3"/>
                <c:pt idx="0">
                  <c:v>13959.789999999999</c:v>
                </c:pt>
                <c:pt idx="1">
                  <c:v>5968.4699999999993</c:v>
                </c:pt>
                <c:pt idx="2">
                  <c:v>5144.8</c:v>
                </c:pt>
              </c:numCache>
            </c:numRef>
          </c:val>
          <c:extLst>
            <c:ext xmlns:c16="http://schemas.microsoft.com/office/drawing/2014/chart" uri="{C3380CC4-5D6E-409C-BE32-E72D297353CC}">
              <c16:uniqueId val="{00000009-4BAB-4E3B-A26D-6BC8FFDE93D6}"/>
            </c:ext>
          </c:extLst>
        </c:ser>
        <c:ser>
          <c:idx val="6"/>
          <c:order val="6"/>
          <c:tx>
            <c:strRef>
              <c:f>Tablas_Dinamicas_Pedidas!$H$55:$H$57</c:f>
              <c:strCache>
                <c:ptCount val="1"/>
                <c:pt idx="0">
                  <c:v>07-abr</c:v>
                </c:pt>
              </c:strCache>
            </c:strRef>
          </c:tx>
          <c:spPr>
            <a:solidFill>
              <a:schemeClr val="accent1">
                <a:lumMod val="60000"/>
              </a:schemeClr>
            </a:solidFill>
            <a:ln>
              <a:noFill/>
            </a:ln>
            <a:effectLst/>
          </c:spPr>
          <c:invertIfNegative val="0"/>
          <c:cat>
            <c:strRef>
              <c:f>Tablas_Dinamicas_Pedidas!$A$58:$A$61</c:f>
              <c:strCache>
                <c:ptCount val="3"/>
                <c:pt idx="0">
                  <c:v>Almuerzo</c:v>
                </c:pt>
                <c:pt idx="1">
                  <c:v>Cena</c:v>
                </c:pt>
                <c:pt idx="2">
                  <c:v>Desayuno</c:v>
                </c:pt>
              </c:strCache>
            </c:strRef>
          </c:cat>
          <c:val>
            <c:numRef>
              <c:f>Tablas_Dinamicas_Pedidas!$H$58:$H$61</c:f>
              <c:numCache>
                <c:formatCode>_("€"* #,##0.00_);_("€"* \(#,##0.00\);_("€"* "-"??_);_(@_)</c:formatCode>
                <c:ptCount val="3"/>
                <c:pt idx="0">
                  <c:v>10389.159999999998</c:v>
                </c:pt>
                <c:pt idx="1">
                  <c:v>3976.1099999999997</c:v>
                </c:pt>
                <c:pt idx="2">
                  <c:v>3350.94</c:v>
                </c:pt>
              </c:numCache>
            </c:numRef>
          </c:val>
          <c:extLst>
            <c:ext xmlns:c16="http://schemas.microsoft.com/office/drawing/2014/chart" uri="{C3380CC4-5D6E-409C-BE32-E72D297353CC}">
              <c16:uniqueId val="{0000000A-4BAB-4E3B-A26D-6BC8FFDE93D6}"/>
            </c:ext>
          </c:extLst>
        </c:ser>
        <c:dLbls>
          <c:showLegendKey val="0"/>
          <c:showVal val="0"/>
          <c:showCatName val="0"/>
          <c:showSerName val="0"/>
          <c:showPercent val="0"/>
          <c:showBubbleSize val="0"/>
        </c:dLbls>
        <c:gapWidth val="219"/>
        <c:overlap val="-27"/>
        <c:axId val="900014687"/>
        <c:axId val="900043007"/>
      </c:barChart>
      <c:catAx>
        <c:axId val="90001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43007"/>
        <c:crosses val="autoZero"/>
        <c:auto val="1"/>
        <c:lblAlgn val="ctr"/>
        <c:lblOffset val="100"/>
        <c:noMultiLvlLbl val="0"/>
      </c:catAx>
      <c:valAx>
        <c:axId val="900043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1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[Reto_Excel_Prework_Data.xlsx]Tablas_Dinamicas_Pedidas!TD_Desglose_Ingres_Pais_Orig</c:name>
    <c:fmtId val="0"/>
  </c:pivotSource>
  <c:chart>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Tablas_Dinamicas_Pedidas!$B$75:$B$76</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Tablas_Dinamicas_Pedidas!$B$77:$B$88</c:f>
              <c:numCache>
                <c:formatCode>_("€"* #,##0.00_);_("€"* \(#,##0.00\);_("€"* "-"??_);_(@_)</c:formatCode>
                <c:ptCount val="11"/>
                <c:pt idx="0">
                  <c:v>1989.34</c:v>
                </c:pt>
                <c:pt idx="1">
                  <c:v>4586.1999999999989</c:v>
                </c:pt>
                <c:pt idx="2">
                  <c:v>2104.81</c:v>
                </c:pt>
                <c:pt idx="3">
                  <c:v>1507.5600000000002</c:v>
                </c:pt>
                <c:pt idx="4">
                  <c:v>2168.16</c:v>
                </c:pt>
                <c:pt idx="5">
                  <c:v>1999.05</c:v>
                </c:pt>
                <c:pt idx="6">
                  <c:v>1923.9800000000002</c:v>
                </c:pt>
                <c:pt idx="7">
                  <c:v>1061.4100000000001</c:v>
                </c:pt>
                <c:pt idx="8">
                  <c:v>2425.04</c:v>
                </c:pt>
                <c:pt idx="9">
                  <c:v>1307.3099999999997</c:v>
                </c:pt>
                <c:pt idx="10">
                  <c:v>1568.56</c:v>
                </c:pt>
              </c:numCache>
            </c:numRef>
          </c:val>
          <c:extLst>
            <c:ext xmlns:c16="http://schemas.microsoft.com/office/drawing/2014/chart" uri="{C3380CC4-5D6E-409C-BE32-E72D297353CC}">
              <c16:uniqueId val="{00000000-E10D-4383-9AE6-2F83BC10841D}"/>
            </c:ext>
          </c:extLst>
        </c:ser>
        <c:ser>
          <c:idx val="1"/>
          <c:order val="1"/>
          <c:tx>
            <c:strRef>
              <c:f>Tablas_Dinamicas_Pedidas!$C$75:$C$76</c:f>
              <c:strCache>
                <c:ptCount val="1"/>
                <c:pt idx="0">
                  <c:v>VERDADERO</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Tablas_Dinamicas_Pedidas!$C$77:$C$88</c:f>
              <c:numCache>
                <c:formatCode>_("€"* #,##0.00_);_("€"* \(#,##0.00\);_("€"* "-"??_);_(@_)</c:formatCode>
                <c:ptCount val="11"/>
                <c:pt idx="0">
                  <c:v>11942.350000000002</c:v>
                </c:pt>
                <c:pt idx="1">
                  <c:v>9136.4100000000017</c:v>
                </c:pt>
                <c:pt idx="2">
                  <c:v>9994.7100000000064</c:v>
                </c:pt>
                <c:pt idx="3">
                  <c:v>10393.080000000002</c:v>
                </c:pt>
                <c:pt idx="4">
                  <c:v>9719.4499999999971</c:v>
                </c:pt>
                <c:pt idx="5">
                  <c:v>9784.409999999998</c:v>
                </c:pt>
                <c:pt idx="6">
                  <c:v>9607.7500000000018</c:v>
                </c:pt>
                <c:pt idx="7">
                  <c:v>10380.040000000001</c:v>
                </c:pt>
                <c:pt idx="8">
                  <c:v>8668.0399999999991</c:v>
                </c:pt>
                <c:pt idx="9">
                  <c:v>9209.6700000000019</c:v>
                </c:pt>
                <c:pt idx="10">
                  <c:v>7676.91</c:v>
                </c:pt>
              </c:numCache>
            </c:numRef>
          </c:val>
          <c:extLst>
            <c:ext xmlns:c16="http://schemas.microsoft.com/office/drawing/2014/chart" uri="{C3380CC4-5D6E-409C-BE32-E72D297353CC}">
              <c16:uniqueId val="{00000001-B009-47D4-85E9-0FCF46916F60}"/>
            </c:ext>
          </c:extLst>
        </c:ser>
        <c:dLbls>
          <c:dLblPos val="inEnd"/>
          <c:showLegendKey val="0"/>
          <c:showVal val="1"/>
          <c:showCatName val="0"/>
          <c:showSerName val="0"/>
          <c:showPercent val="0"/>
          <c:showBubbleSize val="0"/>
        </c:dLbls>
        <c:gapWidth val="41"/>
        <c:axId val="897961247"/>
        <c:axId val="897947327"/>
      </c:barChart>
      <c:catAx>
        <c:axId val="897961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897947327"/>
        <c:crosses val="autoZero"/>
        <c:auto val="1"/>
        <c:lblAlgn val="ctr"/>
        <c:lblOffset val="100"/>
        <c:noMultiLvlLbl val="0"/>
      </c:catAx>
      <c:valAx>
        <c:axId val="897947327"/>
        <c:scaling>
          <c:orientation val="minMax"/>
        </c:scaling>
        <c:delete val="1"/>
        <c:axPos val="l"/>
        <c:numFmt formatCode="_(&quot;€&quot;* #,##0.00_);_(&quot;€&quot;* \(#,##0.00\);_(&quot;€&quot;* &quot;-&quot;??_);_(@_)" sourceLinked="1"/>
        <c:majorTickMark val="none"/>
        <c:minorTickMark val="none"/>
        <c:tickLblPos val="nextTo"/>
        <c:crossAx val="89796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[Reto_Excel_Prework_Data.xlsx]Tablas_Dinamicas_Pedidas!TD_Desglose_Impagos</c:name>
    <c:fmtId val="1"/>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Tablas_Dinamicas_Pedidas!$B$96:$B$97</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3"/>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0-01F0-476B-A093-B0878A86D8F9}"/>
              </c:ext>
            </c:extLst>
          </c:dPt>
          <c:dLbls>
            <c:dLbl>
              <c:idx val="3"/>
              <c:tx>
                <c:rich>
                  <a:bodyPr/>
                  <a:lstStyle/>
                  <a:p>
                    <a:fld id="{613CF4F3-B069-4B02-BA27-1BF70A2ED984}" type="VALUE">
                      <a:rPr lang="en-US">
                        <a:solidFill>
                          <a:schemeClr val="tx1">
                            <a:lumMod val="85000"/>
                            <a:lumOff val="15000"/>
                          </a:schemeClr>
                        </a:solidFill>
                      </a:rPr>
                      <a:pPr/>
                      <a:t>[VALOR]</a:t>
                    </a:fld>
                    <a:endParaRPr lang="es-E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1F0-476B-A093-B0878A86D8F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Tablas_Dinamicas_Pedidas!$A$98:$A$105</c:f>
              <c:strCache>
                <c:ptCount val="7"/>
                <c:pt idx="0">
                  <c:v>01-abr</c:v>
                </c:pt>
                <c:pt idx="1">
                  <c:v>02-abr</c:v>
                </c:pt>
                <c:pt idx="2">
                  <c:v>03-abr</c:v>
                </c:pt>
                <c:pt idx="3">
                  <c:v>04-abr</c:v>
                </c:pt>
                <c:pt idx="4">
                  <c:v>05-abr</c:v>
                </c:pt>
                <c:pt idx="5">
                  <c:v>06-abr</c:v>
                </c:pt>
                <c:pt idx="6">
                  <c:v>07-abr</c:v>
                </c:pt>
              </c:strCache>
            </c:strRef>
          </c:cat>
          <c:val>
            <c:numRef>
              <c:f>Tablas_Dinamicas_Pedidas!$B$98:$B$105</c:f>
              <c:numCache>
                <c:formatCode>_("€"* #,##0.00_);_("€"* \(#,##0.00\);_("€"* "-"??_);_(@_)</c:formatCode>
                <c:ptCount val="7"/>
                <c:pt idx="0">
                  <c:v>3180</c:v>
                </c:pt>
                <c:pt idx="1">
                  <c:v>5199</c:v>
                </c:pt>
                <c:pt idx="2">
                  <c:v>2572</c:v>
                </c:pt>
                <c:pt idx="3">
                  <c:v>240</c:v>
                </c:pt>
                <c:pt idx="4">
                  <c:v>1880</c:v>
                </c:pt>
                <c:pt idx="5">
                  <c:v>4237</c:v>
                </c:pt>
                <c:pt idx="6">
                  <c:v>2295</c:v>
                </c:pt>
              </c:numCache>
            </c:numRef>
          </c:val>
          <c:extLst>
            <c:ext xmlns:c16="http://schemas.microsoft.com/office/drawing/2014/chart" uri="{C3380CC4-5D6E-409C-BE32-E72D297353CC}">
              <c16:uniqueId val="{00000000-EDFF-4D11-8C15-97B4A709BA44}"/>
            </c:ext>
          </c:extLst>
        </c:ser>
        <c:dLbls>
          <c:dLblPos val="inEnd"/>
          <c:showLegendKey val="0"/>
          <c:showVal val="1"/>
          <c:showCatName val="0"/>
          <c:showSerName val="0"/>
          <c:showPercent val="0"/>
          <c:showBubbleSize val="0"/>
        </c:dLbls>
        <c:gapWidth val="41"/>
        <c:axId val="953595695"/>
        <c:axId val="953583695"/>
      </c:barChart>
      <c:catAx>
        <c:axId val="953595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953583695"/>
        <c:crosses val="autoZero"/>
        <c:auto val="1"/>
        <c:lblAlgn val="ctr"/>
        <c:lblOffset val="100"/>
        <c:noMultiLvlLbl val="0"/>
      </c:catAx>
      <c:valAx>
        <c:axId val="953583695"/>
        <c:scaling>
          <c:orientation val="minMax"/>
        </c:scaling>
        <c:delete val="1"/>
        <c:axPos val="l"/>
        <c:numFmt formatCode="_(&quot;€&quot;* #,##0.00_);_(&quot;€&quot;* \(#,##0.00\);_(&quot;€&quot;* &quot;-&quot;??_);_(@_)" sourceLinked="1"/>
        <c:majorTickMark val="none"/>
        <c:minorTickMark val="none"/>
        <c:tickLblPos val="nextTo"/>
        <c:crossAx val="95359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[Reto_Excel_Prework_Data.xlsx]Tablas_Dinamicas_Pedidas!TD_Desglose_Propinas</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Tablas_Dinamicas_Pedidas!$B$114:$B$115</c:f>
              <c:strCache>
                <c:ptCount val="1"/>
                <c:pt idx="0">
                  <c:v>VERDADERO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Tablas_Dinamicas_Pedidas!$A$116:$A$123</c:f>
              <c:strCache>
                <c:ptCount val="7"/>
                <c:pt idx="0">
                  <c:v>01-abr</c:v>
                </c:pt>
                <c:pt idx="1">
                  <c:v>02-abr</c:v>
                </c:pt>
                <c:pt idx="2">
                  <c:v>03-abr</c:v>
                </c:pt>
                <c:pt idx="3">
                  <c:v>04-abr</c:v>
                </c:pt>
                <c:pt idx="4">
                  <c:v>05-abr</c:v>
                </c:pt>
                <c:pt idx="5">
                  <c:v>06-abr</c:v>
                </c:pt>
                <c:pt idx="6">
                  <c:v>07-abr</c:v>
                </c:pt>
              </c:strCache>
            </c:strRef>
          </c:cat>
          <c:val>
            <c:numRef>
              <c:f>Tablas_Dinamicas_Pedidas!$B$116:$B$123</c:f>
              <c:numCache>
                <c:formatCode>_("€"* #,##0.00_);_("€"* \(#,##0.00\);_("€"* "-"??_);_(@_)</c:formatCode>
                <c:ptCount val="7"/>
                <c:pt idx="0">
                  <c:v>2959.2900000000009</c:v>
                </c:pt>
                <c:pt idx="1">
                  <c:v>3767.79</c:v>
                </c:pt>
                <c:pt idx="2">
                  <c:v>1363.07</c:v>
                </c:pt>
                <c:pt idx="3">
                  <c:v>1688.0099999999993</c:v>
                </c:pt>
                <c:pt idx="4">
                  <c:v>2230.3900000000003</c:v>
                </c:pt>
                <c:pt idx="5">
                  <c:v>4678.0599999999986</c:v>
                </c:pt>
                <c:pt idx="6">
                  <c:v>3102.2099999999996</c:v>
                </c:pt>
              </c:numCache>
            </c:numRef>
          </c:val>
          <c:extLst>
            <c:ext xmlns:c16="http://schemas.microsoft.com/office/drawing/2014/chart" uri="{C3380CC4-5D6E-409C-BE32-E72D297353CC}">
              <c16:uniqueId val="{00000000-2C6D-416C-8821-7970267277BD}"/>
            </c:ext>
          </c:extLst>
        </c:ser>
        <c:dLbls>
          <c:dLblPos val="inEnd"/>
          <c:showLegendKey val="0"/>
          <c:showVal val="1"/>
          <c:showCatName val="0"/>
          <c:showSerName val="0"/>
          <c:showPercent val="0"/>
          <c:showBubbleSize val="0"/>
        </c:dLbls>
        <c:gapWidth val="41"/>
        <c:axId val="1098622224"/>
        <c:axId val="1098617424"/>
      </c:barChart>
      <c:catAx>
        <c:axId val="1098622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1098617424"/>
        <c:crosses val="autoZero"/>
        <c:auto val="1"/>
        <c:lblAlgn val="ctr"/>
        <c:lblOffset val="100"/>
        <c:noMultiLvlLbl val="0"/>
      </c:catAx>
      <c:valAx>
        <c:axId val="1098617424"/>
        <c:scaling>
          <c:orientation val="minMax"/>
        </c:scaling>
        <c:delete val="1"/>
        <c:axPos val="l"/>
        <c:numFmt formatCode="_(&quot;€&quot;* #,##0.00_);_(&quot;€&quot;* \(#,##0.00\);_(&quot;€&quot;* &quot;-&quot;??_);_(@_)" sourceLinked="1"/>
        <c:majorTickMark val="none"/>
        <c:minorTickMark val="none"/>
        <c:tickLblPos val="nextTo"/>
        <c:crossAx val="109862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[Reto_Excel_Prework_Data.xlsx]Tablas_Dinamicas_Pedidas!TD_Desglose_Ordenes_Atend_Meseros</c:name>
    <c:fmtId val="0"/>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Tablas_Dinamicas_Pedidas!$B$134:$B$135</c:f>
              <c:strCache>
                <c:ptCount val="1"/>
                <c:pt idx="0">
                  <c:v>FALSO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Tablas_Dinamicas_Pedidas!$B$136:$B$141</c:f>
              <c:numCache>
                <c:formatCode>General</c:formatCode>
                <c:ptCount val="5"/>
                <c:pt idx="0">
                  <c:v>29</c:v>
                </c:pt>
                <c:pt idx="1">
                  <c:v>25</c:v>
                </c:pt>
                <c:pt idx="2">
                  <c:v>14</c:v>
                </c:pt>
                <c:pt idx="3">
                  <c:v>13</c:v>
                </c:pt>
                <c:pt idx="4">
                  <c:v>18</c:v>
                </c:pt>
              </c:numCache>
            </c:numRef>
          </c:val>
          <c:extLst>
            <c:ext xmlns:c16="http://schemas.microsoft.com/office/drawing/2014/chart" uri="{C3380CC4-5D6E-409C-BE32-E72D297353CC}">
              <c16:uniqueId val="{00000000-F787-4644-B15C-B9B7F4FD801B}"/>
            </c:ext>
          </c:extLst>
        </c:ser>
        <c:ser>
          <c:idx val="1"/>
          <c:order val="1"/>
          <c:tx>
            <c:strRef>
              <c:f>Tablas_Dinamicas_Pedidas!$C$134:$C$135</c:f>
              <c:strCache>
                <c:ptCount val="1"/>
                <c:pt idx="0">
                  <c:v>VERDADERO</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Tablas_Dinamicas_Pedidas!$C$136:$C$141</c:f>
              <c:numCache>
                <c:formatCode>General</c:formatCode>
                <c:ptCount val="5"/>
                <c:pt idx="0">
                  <c:v>163</c:v>
                </c:pt>
                <c:pt idx="1">
                  <c:v>133</c:v>
                </c:pt>
                <c:pt idx="2">
                  <c:v>135</c:v>
                </c:pt>
                <c:pt idx="3">
                  <c:v>125</c:v>
                </c:pt>
                <c:pt idx="4">
                  <c:v>112</c:v>
                </c:pt>
              </c:numCache>
            </c:numRef>
          </c:val>
          <c:extLst>
            <c:ext xmlns:c16="http://schemas.microsoft.com/office/drawing/2014/chart" uri="{C3380CC4-5D6E-409C-BE32-E72D297353CC}">
              <c16:uniqueId val="{00000001-F787-4644-B15C-B9B7F4FD801B}"/>
            </c:ext>
          </c:extLst>
        </c:ser>
        <c:dLbls>
          <c:dLblPos val="inEnd"/>
          <c:showLegendKey val="0"/>
          <c:showVal val="1"/>
          <c:showCatName val="0"/>
          <c:showSerName val="0"/>
          <c:showPercent val="0"/>
          <c:showBubbleSize val="0"/>
        </c:dLbls>
        <c:gapWidth val="65"/>
        <c:axId val="47285920"/>
        <c:axId val="47281600"/>
      </c:barChart>
      <c:catAx>
        <c:axId val="47285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47281600"/>
        <c:crosses val="autoZero"/>
        <c:auto val="1"/>
        <c:lblAlgn val="ctr"/>
        <c:lblOffset val="100"/>
        <c:noMultiLvlLbl val="0"/>
      </c:catAx>
      <c:valAx>
        <c:axId val="472816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72859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[Reto_Excel_Prework_Data.xlsx]Tablas_Dinamicas_Pedidas!TD_Ingresos_Tipo_Servicio</c:name>
    <c:fmtId val="35"/>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u="sng"/>
              <a:t>PORCETAJE INGRESOS </a:t>
            </a:r>
            <a:r>
              <a:rPr lang="en-US" sz="1600"/>
              <a:t>POR TIPO DE SERVICIO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Tablas_Dinamicas_Pedidas!$B$16</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6AF-4363-B98B-767B0460CE0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6AF-4363-B98B-767B0460CE0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6AF-4363-B98B-767B0460CE0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multiLvlStrRef>
              <c:f>Tablas_Dinamicas_Pedidas!$A$17:$A$21</c:f>
              <c:multiLvlStrCache>
                <c:ptCount val="3"/>
                <c:lvl>
                  <c:pt idx="0">
                    <c:v>Almuerzo</c:v>
                  </c:pt>
                  <c:pt idx="1">
                    <c:v>Cena</c:v>
                  </c:pt>
                  <c:pt idx="2">
                    <c:v>Desayuno</c:v>
                  </c:pt>
                </c:lvl>
                <c:lvl>
                  <c:pt idx="0">
                    <c:v>VERDADERO</c:v>
                  </c:pt>
                </c:lvl>
              </c:multiLvlStrCache>
            </c:multiLvlStrRef>
          </c:cat>
          <c:val>
            <c:numRef>
              <c:f>Tablas_Dinamicas_Pedidas!$B$17:$B$21</c:f>
              <c:numCache>
                <c:formatCode>_("€"* #,##0.00_);_("€"* \(#,##0.00\);_("€"* "-"??_);_(@_)</c:formatCode>
                <c:ptCount val="3"/>
                <c:pt idx="0">
                  <c:v>62006.179999999957</c:v>
                </c:pt>
                <c:pt idx="1">
                  <c:v>22901.380000000005</c:v>
                </c:pt>
                <c:pt idx="2">
                  <c:v>21605.26</c:v>
                </c:pt>
              </c:numCache>
            </c:numRef>
          </c:val>
          <c:extLst>
            <c:ext xmlns:c16="http://schemas.microsoft.com/office/drawing/2014/chart" uri="{C3380CC4-5D6E-409C-BE32-E72D297353CC}">
              <c16:uniqueId val="{00000006-56AF-4363-B98B-767B0460CE0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[Reto_Excel_Prework_Data.xlsx]Tablas_Dinamicas_Pedidas!TD_N_Transac_Metodo_Pago</c:name>
    <c:fmtId val="2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600"/>
              <a:t>MÉTODO</a:t>
            </a:r>
            <a:r>
              <a:rPr lang="en-US" sz="1600" baseline="0"/>
              <a:t> DE PAGO</a:t>
            </a:r>
            <a:endParaRPr lang="en-US" sz="16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Tablas_Dinamicas_Pedidas!$B$36:$B$37</c:f>
              <c:strCache>
                <c:ptCount val="1"/>
                <c:pt idx="0">
                  <c:v>VERDADERO</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CF6-4A1A-B1C0-2FD43D0E878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CF6-4A1A-B1C0-2FD43D0E878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CF6-4A1A-B1C0-2FD43D0E878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Tablas_Dinamicas_Pedidas!$A$38:$A$41</c:f>
              <c:strCache>
                <c:ptCount val="3"/>
                <c:pt idx="0">
                  <c:v>Tarjeta de crédito</c:v>
                </c:pt>
                <c:pt idx="1">
                  <c:v>Tarjeta de débito</c:v>
                </c:pt>
                <c:pt idx="2">
                  <c:v>Efectivo</c:v>
                </c:pt>
              </c:strCache>
            </c:strRef>
          </c:cat>
          <c:val>
            <c:numRef>
              <c:f>Tablas_Dinamicas_Pedidas!$B$38:$B$41</c:f>
              <c:numCache>
                <c:formatCode>General</c:formatCode>
                <c:ptCount val="3"/>
                <c:pt idx="0">
                  <c:v>461</c:v>
                </c:pt>
                <c:pt idx="1">
                  <c:v>124</c:v>
                </c:pt>
                <c:pt idx="2">
                  <c:v>83</c:v>
                </c:pt>
              </c:numCache>
            </c:numRef>
          </c:val>
          <c:extLst>
            <c:ext xmlns:c16="http://schemas.microsoft.com/office/drawing/2014/chart" uri="{C3380CC4-5D6E-409C-BE32-E72D297353CC}">
              <c16:uniqueId val="{00000006-6CF6-4A1A-B1C0-2FD43D0E878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[Reto_Excel_Prework_Data.xlsx]Tablas_Dinamicas_Pedidas!TD_Ingres_Tipo_Servicio_Dia</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u="sng"/>
              <a:t>DESGLOSE (DÍAS) </a:t>
            </a:r>
            <a:r>
              <a:rPr lang="es-ES" b="1"/>
              <a:t>INGRESOS POR TIPO DE</a:t>
            </a:r>
            <a:r>
              <a:rPr lang="es-ES" b="1" baseline="0"/>
              <a:t> SERVICIO</a:t>
            </a:r>
            <a:endParaRPr lang="es-E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Tablas_Dinamicas_Pedidas!$B$55:$B$57</c:f>
              <c:strCache>
                <c:ptCount val="1"/>
                <c:pt idx="0">
                  <c:v>01-abr</c:v>
                </c:pt>
              </c:strCache>
            </c:strRef>
          </c:tx>
          <c:spPr>
            <a:solidFill>
              <a:schemeClr val="accent1"/>
            </a:solidFill>
            <a:ln>
              <a:noFill/>
            </a:ln>
            <a:effectLst/>
          </c:spPr>
          <c:invertIfNegative val="0"/>
          <c:cat>
            <c:strRef>
              <c:f>Tablas_Dinamicas_Pedidas!$A$58:$A$61</c:f>
              <c:strCache>
                <c:ptCount val="3"/>
                <c:pt idx="0">
                  <c:v>Almuerzo</c:v>
                </c:pt>
                <c:pt idx="1">
                  <c:v>Cena</c:v>
                </c:pt>
                <c:pt idx="2">
                  <c:v>Desayuno</c:v>
                </c:pt>
              </c:strCache>
            </c:strRef>
          </c:cat>
          <c:val>
            <c:numRef>
              <c:f>Tablas_Dinamicas_Pedidas!$B$58:$B$61</c:f>
              <c:numCache>
                <c:formatCode>_("€"* #,##0.00_);_("€"* \(#,##0.00\);_("€"* "-"??_);_(@_)</c:formatCode>
                <c:ptCount val="3"/>
                <c:pt idx="0">
                  <c:v>10415.809999999998</c:v>
                </c:pt>
                <c:pt idx="1">
                  <c:v>3752.7000000000003</c:v>
                </c:pt>
                <c:pt idx="2">
                  <c:v>3297.7799999999997</c:v>
                </c:pt>
              </c:numCache>
            </c:numRef>
          </c:val>
          <c:extLst>
            <c:ext xmlns:c16="http://schemas.microsoft.com/office/drawing/2014/chart" uri="{C3380CC4-5D6E-409C-BE32-E72D297353CC}">
              <c16:uniqueId val="{00000000-5BE9-4217-8312-F45350DA25CE}"/>
            </c:ext>
          </c:extLst>
        </c:ser>
        <c:ser>
          <c:idx val="1"/>
          <c:order val="1"/>
          <c:tx>
            <c:strRef>
              <c:f>Tablas_Dinamicas_Pedidas!$C$55:$C$57</c:f>
              <c:strCache>
                <c:ptCount val="1"/>
                <c:pt idx="0">
                  <c:v>02-abr</c:v>
                </c:pt>
              </c:strCache>
            </c:strRef>
          </c:tx>
          <c:spPr>
            <a:solidFill>
              <a:schemeClr val="accent2"/>
            </a:solidFill>
            <a:ln>
              <a:noFill/>
            </a:ln>
            <a:effectLst/>
          </c:spPr>
          <c:invertIfNegative val="0"/>
          <c:cat>
            <c:strRef>
              <c:f>Tablas_Dinamicas_Pedidas!$A$58:$A$61</c:f>
              <c:strCache>
                <c:ptCount val="3"/>
                <c:pt idx="0">
                  <c:v>Almuerzo</c:v>
                </c:pt>
                <c:pt idx="1">
                  <c:v>Cena</c:v>
                </c:pt>
                <c:pt idx="2">
                  <c:v>Desayuno</c:v>
                </c:pt>
              </c:strCache>
            </c:strRef>
          </c:cat>
          <c:val>
            <c:numRef>
              <c:f>Tablas_Dinamicas_Pedidas!$C$58:$C$61</c:f>
              <c:numCache>
                <c:formatCode>_("€"* #,##0.00_);_("€"* \(#,##0.00\);_("€"* "-"??_);_(@_)</c:formatCode>
                <c:ptCount val="3"/>
                <c:pt idx="0">
                  <c:v>11787.619999999995</c:v>
                </c:pt>
                <c:pt idx="1">
                  <c:v>3877.8100000000004</c:v>
                </c:pt>
                <c:pt idx="2">
                  <c:v>3339.3600000000006</c:v>
                </c:pt>
              </c:numCache>
            </c:numRef>
          </c:val>
          <c:extLst>
            <c:ext xmlns:c16="http://schemas.microsoft.com/office/drawing/2014/chart" uri="{C3380CC4-5D6E-409C-BE32-E72D297353CC}">
              <c16:uniqueId val="{00000000-0A80-4B50-B680-7CB0C6AB51C3}"/>
            </c:ext>
          </c:extLst>
        </c:ser>
        <c:ser>
          <c:idx val="2"/>
          <c:order val="2"/>
          <c:tx>
            <c:strRef>
              <c:f>Tablas_Dinamicas_Pedidas!$D$55:$D$57</c:f>
              <c:strCache>
                <c:ptCount val="1"/>
                <c:pt idx="0">
                  <c:v>03-abr</c:v>
                </c:pt>
              </c:strCache>
            </c:strRef>
          </c:tx>
          <c:spPr>
            <a:solidFill>
              <a:schemeClr val="accent3"/>
            </a:solidFill>
            <a:ln>
              <a:noFill/>
            </a:ln>
            <a:effectLst/>
          </c:spPr>
          <c:invertIfNegative val="0"/>
          <c:cat>
            <c:strRef>
              <c:f>Tablas_Dinamicas_Pedidas!$A$58:$A$61</c:f>
              <c:strCache>
                <c:ptCount val="3"/>
                <c:pt idx="0">
                  <c:v>Almuerzo</c:v>
                </c:pt>
                <c:pt idx="1">
                  <c:v>Cena</c:v>
                </c:pt>
                <c:pt idx="2">
                  <c:v>Desayuno</c:v>
                </c:pt>
              </c:strCache>
            </c:strRef>
          </c:cat>
          <c:val>
            <c:numRef>
              <c:f>Tablas_Dinamicas_Pedidas!$D$58:$D$61</c:f>
              <c:numCache>
                <c:formatCode>_("€"* #,##0.00_);_("€"* \(#,##0.00\);_("€"* "-"??_);_(@_)</c:formatCode>
                <c:ptCount val="3"/>
                <c:pt idx="0">
                  <c:v>3792.76</c:v>
                </c:pt>
                <c:pt idx="1">
                  <c:v>883.06</c:v>
                </c:pt>
                <c:pt idx="2">
                  <c:v>2436.2500000000005</c:v>
                </c:pt>
              </c:numCache>
            </c:numRef>
          </c:val>
          <c:extLst>
            <c:ext xmlns:c16="http://schemas.microsoft.com/office/drawing/2014/chart" uri="{C3380CC4-5D6E-409C-BE32-E72D297353CC}">
              <c16:uniqueId val="{00000001-0A80-4B50-B680-7CB0C6AB51C3}"/>
            </c:ext>
          </c:extLst>
        </c:ser>
        <c:ser>
          <c:idx val="3"/>
          <c:order val="3"/>
          <c:tx>
            <c:strRef>
              <c:f>Tablas_Dinamicas_Pedidas!$E$55:$E$57</c:f>
              <c:strCache>
                <c:ptCount val="1"/>
                <c:pt idx="0">
                  <c:v>04-abr</c:v>
                </c:pt>
              </c:strCache>
            </c:strRef>
          </c:tx>
          <c:spPr>
            <a:solidFill>
              <a:schemeClr val="accent4"/>
            </a:solidFill>
            <a:ln>
              <a:noFill/>
            </a:ln>
            <a:effectLst/>
          </c:spPr>
          <c:invertIfNegative val="0"/>
          <c:cat>
            <c:strRef>
              <c:f>Tablas_Dinamicas_Pedidas!$A$58:$A$61</c:f>
              <c:strCache>
                <c:ptCount val="3"/>
                <c:pt idx="0">
                  <c:v>Almuerzo</c:v>
                </c:pt>
                <c:pt idx="1">
                  <c:v>Cena</c:v>
                </c:pt>
                <c:pt idx="2">
                  <c:v>Desayuno</c:v>
                </c:pt>
              </c:strCache>
            </c:strRef>
          </c:cat>
          <c:val>
            <c:numRef>
              <c:f>Tablas_Dinamicas_Pedidas!$E$58:$E$61</c:f>
              <c:numCache>
                <c:formatCode>_("€"* #,##0.00_);_("€"* \(#,##0.00\);_("€"* "-"??_);_(@_)</c:formatCode>
                <c:ptCount val="3"/>
                <c:pt idx="0">
                  <c:v>4062.0700000000006</c:v>
                </c:pt>
                <c:pt idx="1">
                  <c:v>2003.5999999999997</c:v>
                </c:pt>
                <c:pt idx="2">
                  <c:v>3028.34</c:v>
                </c:pt>
              </c:numCache>
            </c:numRef>
          </c:val>
          <c:extLst>
            <c:ext xmlns:c16="http://schemas.microsoft.com/office/drawing/2014/chart" uri="{C3380CC4-5D6E-409C-BE32-E72D297353CC}">
              <c16:uniqueId val="{00000007-0A80-4B50-B680-7CB0C6AB51C3}"/>
            </c:ext>
          </c:extLst>
        </c:ser>
        <c:ser>
          <c:idx val="4"/>
          <c:order val="4"/>
          <c:tx>
            <c:strRef>
              <c:f>Tablas_Dinamicas_Pedidas!$F$55:$F$57</c:f>
              <c:strCache>
                <c:ptCount val="1"/>
                <c:pt idx="0">
                  <c:v>05-abr</c:v>
                </c:pt>
              </c:strCache>
            </c:strRef>
          </c:tx>
          <c:spPr>
            <a:solidFill>
              <a:schemeClr val="accent5"/>
            </a:solidFill>
            <a:ln>
              <a:noFill/>
            </a:ln>
            <a:effectLst/>
          </c:spPr>
          <c:invertIfNegative val="0"/>
          <c:cat>
            <c:strRef>
              <c:f>Tablas_Dinamicas_Pedidas!$A$58:$A$61</c:f>
              <c:strCache>
                <c:ptCount val="3"/>
                <c:pt idx="0">
                  <c:v>Almuerzo</c:v>
                </c:pt>
                <c:pt idx="1">
                  <c:v>Cena</c:v>
                </c:pt>
                <c:pt idx="2">
                  <c:v>Desayuno</c:v>
                </c:pt>
              </c:strCache>
            </c:strRef>
          </c:cat>
          <c:val>
            <c:numRef>
              <c:f>Tablas_Dinamicas_Pedidas!$F$58:$F$61</c:f>
              <c:numCache>
                <c:formatCode>_("€"* #,##0.00_);_("€"* \(#,##0.00\);_("€"* "-"??_);_(@_)</c:formatCode>
                <c:ptCount val="3"/>
                <c:pt idx="0">
                  <c:v>7598.97</c:v>
                </c:pt>
                <c:pt idx="1">
                  <c:v>2439.63</c:v>
                </c:pt>
                <c:pt idx="2">
                  <c:v>1007.79</c:v>
                </c:pt>
              </c:numCache>
            </c:numRef>
          </c:val>
          <c:extLst>
            <c:ext xmlns:c16="http://schemas.microsoft.com/office/drawing/2014/chart" uri="{C3380CC4-5D6E-409C-BE32-E72D297353CC}">
              <c16:uniqueId val="{00000008-0A80-4B50-B680-7CB0C6AB51C3}"/>
            </c:ext>
          </c:extLst>
        </c:ser>
        <c:ser>
          <c:idx val="5"/>
          <c:order val="5"/>
          <c:tx>
            <c:strRef>
              <c:f>Tablas_Dinamicas_Pedidas!$G$55:$G$57</c:f>
              <c:strCache>
                <c:ptCount val="1"/>
                <c:pt idx="0">
                  <c:v>06-abr</c:v>
                </c:pt>
              </c:strCache>
            </c:strRef>
          </c:tx>
          <c:spPr>
            <a:solidFill>
              <a:schemeClr val="accent6"/>
            </a:solidFill>
            <a:ln>
              <a:noFill/>
            </a:ln>
            <a:effectLst/>
          </c:spPr>
          <c:invertIfNegative val="0"/>
          <c:cat>
            <c:strRef>
              <c:f>Tablas_Dinamicas_Pedidas!$A$58:$A$61</c:f>
              <c:strCache>
                <c:ptCount val="3"/>
                <c:pt idx="0">
                  <c:v>Almuerzo</c:v>
                </c:pt>
                <c:pt idx="1">
                  <c:v>Cena</c:v>
                </c:pt>
                <c:pt idx="2">
                  <c:v>Desayuno</c:v>
                </c:pt>
              </c:strCache>
            </c:strRef>
          </c:cat>
          <c:val>
            <c:numRef>
              <c:f>Tablas_Dinamicas_Pedidas!$G$58:$G$61</c:f>
              <c:numCache>
                <c:formatCode>_("€"* #,##0.00_);_("€"* \(#,##0.00\);_("€"* "-"??_);_(@_)</c:formatCode>
                <c:ptCount val="3"/>
                <c:pt idx="0">
                  <c:v>13959.789999999999</c:v>
                </c:pt>
                <c:pt idx="1">
                  <c:v>5968.4699999999993</c:v>
                </c:pt>
                <c:pt idx="2">
                  <c:v>5144.8</c:v>
                </c:pt>
              </c:numCache>
            </c:numRef>
          </c:val>
          <c:extLst>
            <c:ext xmlns:c16="http://schemas.microsoft.com/office/drawing/2014/chart" uri="{C3380CC4-5D6E-409C-BE32-E72D297353CC}">
              <c16:uniqueId val="{00000009-0A80-4B50-B680-7CB0C6AB51C3}"/>
            </c:ext>
          </c:extLst>
        </c:ser>
        <c:ser>
          <c:idx val="6"/>
          <c:order val="6"/>
          <c:tx>
            <c:strRef>
              <c:f>Tablas_Dinamicas_Pedidas!$H$55:$H$57</c:f>
              <c:strCache>
                <c:ptCount val="1"/>
                <c:pt idx="0">
                  <c:v>07-abr</c:v>
                </c:pt>
              </c:strCache>
            </c:strRef>
          </c:tx>
          <c:spPr>
            <a:solidFill>
              <a:schemeClr val="accent1">
                <a:lumMod val="60000"/>
              </a:schemeClr>
            </a:solidFill>
            <a:ln>
              <a:noFill/>
            </a:ln>
            <a:effectLst/>
          </c:spPr>
          <c:invertIfNegative val="0"/>
          <c:cat>
            <c:strRef>
              <c:f>Tablas_Dinamicas_Pedidas!$A$58:$A$61</c:f>
              <c:strCache>
                <c:ptCount val="3"/>
                <c:pt idx="0">
                  <c:v>Almuerzo</c:v>
                </c:pt>
                <c:pt idx="1">
                  <c:v>Cena</c:v>
                </c:pt>
                <c:pt idx="2">
                  <c:v>Desayuno</c:v>
                </c:pt>
              </c:strCache>
            </c:strRef>
          </c:cat>
          <c:val>
            <c:numRef>
              <c:f>Tablas_Dinamicas_Pedidas!$H$58:$H$61</c:f>
              <c:numCache>
                <c:formatCode>_("€"* #,##0.00_);_("€"* \(#,##0.00\);_("€"* "-"??_);_(@_)</c:formatCode>
                <c:ptCount val="3"/>
                <c:pt idx="0">
                  <c:v>10389.159999999998</c:v>
                </c:pt>
                <c:pt idx="1">
                  <c:v>3976.1099999999997</c:v>
                </c:pt>
                <c:pt idx="2">
                  <c:v>3350.94</c:v>
                </c:pt>
              </c:numCache>
            </c:numRef>
          </c:val>
          <c:extLst>
            <c:ext xmlns:c16="http://schemas.microsoft.com/office/drawing/2014/chart" uri="{C3380CC4-5D6E-409C-BE32-E72D297353CC}">
              <c16:uniqueId val="{0000000A-0A80-4B50-B680-7CB0C6AB51C3}"/>
            </c:ext>
          </c:extLst>
        </c:ser>
        <c:dLbls>
          <c:showLegendKey val="0"/>
          <c:showVal val="0"/>
          <c:showCatName val="0"/>
          <c:showSerName val="0"/>
          <c:showPercent val="0"/>
          <c:showBubbleSize val="0"/>
        </c:dLbls>
        <c:gapWidth val="219"/>
        <c:overlap val="-27"/>
        <c:axId val="900014687"/>
        <c:axId val="900043007"/>
      </c:barChart>
      <c:catAx>
        <c:axId val="900014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43007"/>
        <c:crosses val="autoZero"/>
        <c:auto val="1"/>
        <c:lblAlgn val="ctr"/>
        <c:lblOffset val="100"/>
        <c:noMultiLvlLbl val="0"/>
      </c:catAx>
      <c:valAx>
        <c:axId val="90004300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90001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[Reto_Excel_Prework_Data.xlsx]Tablas_Dinamicas_Pedidas!TD_Desglose_Ingres_Pais_Orig</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s-ES" b="1"/>
              <a:t>INGREGOS POR PAÍS DE ORIGEN</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247884365719044E-2"/>
          <c:y val="0.18961700730640813"/>
          <c:w val="0.90054894035995381"/>
          <c:h val="0.62010833880499028"/>
        </c:manualLayout>
      </c:layout>
      <c:barChart>
        <c:barDir val="col"/>
        <c:grouping val="clustered"/>
        <c:varyColors val="0"/>
        <c:ser>
          <c:idx val="0"/>
          <c:order val="0"/>
          <c:tx>
            <c:strRef>
              <c:f>Tablas_Dinamicas_Pedidas!$B$75:$B$76</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Tablas_Dinamicas_Pedidas!$B$77:$B$88</c:f>
              <c:numCache>
                <c:formatCode>_("€"* #,##0.00_);_("€"* \(#,##0.00\);_("€"* "-"??_);_(@_)</c:formatCode>
                <c:ptCount val="11"/>
                <c:pt idx="0">
                  <c:v>1989.34</c:v>
                </c:pt>
                <c:pt idx="1">
                  <c:v>4586.1999999999989</c:v>
                </c:pt>
                <c:pt idx="2">
                  <c:v>2104.81</c:v>
                </c:pt>
                <c:pt idx="3">
                  <c:v>1507.5600000000002</c:v>
                </c:pt>
                <c:pt idx="4">
                  <c:v>2168.16</c:v>
                </c:pt>
                <c:pt idx="5">
                  <c:v>1999.05</c:v>
                </c:pt>
                <c:pt idx="6">
                  <c:v>1923.9800000000002</c:v>
                </c:pt>
                <c:pt idx="7">
                  <c:v>1061.4100000000001</c:v>
                </c:pt>
                <c:pt idx="8">
                  <c:v>2425.04</c:v>
                </c:pt>
                <c:pt idx="9">
                  <c:v>1307.3099999999997</c:v>
                </c:pt>
                <c:pt idx="10">
                  <c:v>1568.56</c:v>
                </c:pt>
              </c:numCache>
            </c:numRef>
          </c:val>
          <c:extLst>
            <c:ext xmlns:c16="http://schemas.microsoft.com/office/drawing/2014/chart" uri="{C3380CC4-5D6E-409C-BE32-E72D297353CC}">
              <c16:uniqueId val="{00000000-EAFF-4A13-9384-BB747AD922F9}"/>
            </c:ext>
          </c:extLst>
        </c:ser>
        <c:ser>
          <c:idx val="1"/>
          <c:order val="1"/>
          <c:tx>
            <c:strRef>
              <c:f>Tablas_Dinamicas_Pedidas!$C$75:$C$76</c:f>
              <c:strCache>
                <c:ptCount val="1"/>
                <c:pt idx="0">
                  <c:v>VERDADERO</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Tablas_Dinamicas_Pedidas!$A$77:$A$88</c:f>
              <c:strCache>
                <c:ptCount val="11"/>
                <c:pt idx="0">
                  <c:v>Chile</c:v>
                </c:pt>
                <c:pt idx="1">
                  <c:v>Bolivia</c:v>
                </c:pt>
                <c:pt idx="2">
                  <c:v>Perú</c:v>
                </c:pt>
                <c:pt idx="3">
                  <c:v>Argentina</c:v>
                </c:pt>
                <c:pt idx="4">
                  <c:v>Uruguay</c:v>
                </c:pt>
                <c:pt idx="5">
                  <c:v>Colombia</c:v>
                </c:pt>
                <c:pt idx="6">
                  <c:v>España</c:v>
                </c:pt>
                <c:pt idx="7">
                  <c:v>Paraguay</c:v>
                </c:pt>
                <c:pt idx="8">
                  <c:v>Venezuela</c:v>
                </c:pt>
                <c:pt idx="9">
                  <c:v>Brasil</c:v>
                </c:pt>
                <c:pt idx="10">
                  <c:v>Ecuador</c:v>
                </c:pt>
              </c:strCache>
            </c:strRef>
          </c:cat>
          <c:val>
            <c:numRef>
              <c:f>Tablas_Dinamicas_Pedidas!$C$77:$C$88</c:f>
              <c:numCache>
                <c:formatCode>_("€"* #,##0.00_);_("€"* \(#,##0.00\);_("€"* "-"??_);_(@_)</c:formatCode>
                <c:ptCount val="11"/>
                <c:pt idx="0">
                  <c:v>11942.350000000002</c:v>
                </c:pt>
                <c:pt idx="1">
                  <c:v>9136.4100000000017</c:v>
                </c:pt>
                <c:pt idx="2">
                  <c:v>9994.7100000000064</c:v>
                </c:pt>
                <c:pt idx="3">
                  <c:v>10393.080000000002</c:v>
                </c:pt>
                <c:pt idx="4">
                  <c:v>9719.4499999999971</c:v>
                </c:pt>
                <c:pt idx="5">
                  <c:v>9784.409999999998</c:v>
                </c:pt>
                <c:pt idx="6">
                  <c:v>9607.7500000000018</c:v>
                </c:pt>
                <c:pt idx="7">
                  <c:v>10380.040000000001</c:v>
                </c:pt>
                <c:pt idx="8">
                  <c:v>8668.0399999999991</c:v>
                </c:pt>
                <c:pt idx="9">
                  <c:v>9209.6700000000019</c:v>
                </c:pt>
                <c:pt idx="10">
                  <c:v>7676.91</c:v>
                </c:pt>
              </c:numCache>
            </c:numRef>
          </c:val>
          <c:extLst>
            <c:ext xmlns:c16="http://schemas.microsoft.com/office/drawing/2014/chart" uri="{C3380CC4-5D6E-409C-BE32-E72D297353CC}">
              <c16:uniqueId val="{00000002-6612-4F80-95A2-883246226E1D}"/>
            </c:ext>
          </c:extLst>
        </c:ser>
        <c:dLbls>
          <c:dLblPos val="inEnd"/>
          <c:showLegendKey val="0"/>
          <c:showVal val="1"/>
          <c:showCatName val="0"/>
          <c:showSerName val="0"/>
          <c:showPercent val="0"/>
          <c:showBubbleSize val="0"/>
        </c:dLbls>
        <c:gapWidth val="41"/>
        <c:axId val="897961247"/>
        <c:axId val="897947327"/>
      </c:barChart>
      <c:catAx>
        <c:axId val="897961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897947327"/>
        <c:crosses val="autoZero"/>
        <c:auto val="1"/>
        <c:lblAlgn val="ctr"/>
        <c:lblOffset val="100"/>
        <c:noMultiLvlLbl val="0"/>
      </c:catAx>
      <c:valAx>
        <c:axId val="897947327"/>
        <c:scaling>
          <c:orientation val="minMax"/>
        </c:scaling>
        <c:delete val="1"/>
        <c:axPos val="l"/>
        <c:numFmt formatCode="_(&quot;€&quot;* #,##0.00_);_(&quot;€&quot;* \(#,##0.00\);_(&quot;€&quot;* &quot;-&quot;??_);_(@_)" sourceLinked="1"/>
        <c:majorTickMark val="none"/>
        <c:minorTickMark val="none"/>
        <c:tickLblPos val="nextTo"/>
        <c:crossAx val="89796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[Reto_Excel_Prework_Data.xlsx]Tablas_Dinamicas_Pedidas!TD_Desglose_Impagos</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a:t>IMPAGOS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sz="1000" b="1" i="0" u="none" strike="noStrike" kern="1200" baseline="0">
                      <a:solidFill>
                        <a:schemeClr val="lt1"/>
                      </a:solidFill>
                      <a:latin typeface="+mn-lt"/>
                      <a:ea typeface="+mn-ea"/>
                      <a:cs typeface="+mn-cs"/>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sz="1000" b="1" i="0" u="none" strike="noStrike" kern="1200" baseline="0">
                      <a:solidFill>
                        <a:schemeClr val="lt1"/>
                      </a:solidFill>
                      <a:latin typeface="+mn-lt"/>
                      <a:ea typeface="+mn-ea"/>
                      <a:cs typeface="+mn-cs"/>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613CF4F3-B069-4B02-BA27-1BF70A2ED984}" type="VALUE">
                  <a:rPr lang="en-US">
                    <a:solidFill>
                      <a:schemeClr val="tx1">
                        <a:lumMod val="85000"/>
                        <a:lumOff val="15000"/>
                      </a:schemeClr>
                    </a:solidFill>
                  </a:rPr>
                  <a:pPr>
                    <a:defRPr/>
                  </a:pPr>
                  <a:t>[VALOR]</a:t>
                </a:fld>
                <a:endParaRPr lang="es-E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Tablas_Dinamicas_Pedidas!$B$96:$B$97</c:f>
              <c:strCache>
                <c:ptCount val="1"/>
                <c:pt idx="0">
                  <c:v>FALSO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3"/>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8C80-4C48-9A7B-E2A81096174A}"/>
              </c:ext>
            </c:extLst>
          </c:dPt>
          <c:dLbls>
            <c:dLbl>
              <c:idx val="3"/>
              <c:tx>
                <c:rich>
                  <a:bodyPr/>
                  <a:lstStyle/>
                  <a:p>
                    <a:fld id="{613CF4F3-B069-4B02-BA27-1BF70A2ED984}" type="VALUE">
                      <a:rPr lang="en-US">
                        <a:solidFill>
                          <a:schemeClr val="tx1">
                            <a:lumMod val="85000"/>
                            <a:lumOff val="15000"/>
                          </a:schemeClr>
                        </a:solidFill>
                      </a:rPr>
                      <a:pPr/>
                      <a:t>[VALOR]</a:t>
                    </a:fld>
                    <a:endParaRPr lang="es-E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C80-4C48-9A7B-E2A81096174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Tablas_Dinamicas_Pedidas!$A$98:$A$105</c:f>
              <c:strCache>
                <c:ptCount val="7"/>
                <c:pt idx="0">
                  <c:v>01-abr</c:v>
                </c:pt>
                <c:pt idx="1">
                  <c:v>02-abr</c:v>
                </c:pt>
                <c:pt idx="2">
                  <c:v>03-abr</c:v>
                </c:pt>
                <c:pt idx="3">
                  <c:v>04-abr</c:v>
                </c:pt>
                <c:pt idx="4">
                  <c:v>05-abr</c:v>
                </c:pt>
                <c:pt idx="5">
                  <c:v>06-abr</c:v>
                </c:pt>
                <c:pt idx="6">
                  <c:v>07-abr</c:v>
                </c:pt>
              </c:strCache>
            </c:strRef>
          </c:cat>
          <c:val>
            <c:numRef>
              <c:f>Tablas_Dinamicas_Pedidas!$B$98:$B$105</c:f>
              <c:numCache>
                <c:formatCode>_("€"* #,##0.00_);_("€"* \(#,##0.00\);_("€"* "-"??_);_(@_)</c:formatCode>
                <c:ptCount val="7"/>
                <c:pt idx="0">
                  <c:v>3180</c:v>
                </c:pt>
                <c:pt idx="1">
                  <c:v>5199</c:v>
                </c:pt>
                <c:pt idx="2">
                  <c:v>2572</c:v>
                </c:pt>
                <c:pt idx="3">
                  <c:v>240</c:v>
                </c:pt>
                <c:pt idx="4">
                  <c:v>1880</c:v>
                </c:pt>
                <c:pt idx="5">
                  <c:v>4237</c:v>
                </c:pt>
                <c:pt idx="6">
                  <c:v>2295</c:v>
                </c:pt>
              </c:numCache>
            </c:numRef>
          </c:val>
          <c:extLst>
            <c:ext xmlns:c16="http://schemas.microsoft.com/office/drawing/2014/chart" uri="{C3380CC4-5D6E-409C-BE32-E72D297353CC}">
              <c16:uniqueId val="{00000002-8C80-4C48-9A7B-E2A81096174A}"/>
            </c:ext>
          </c:extLst>
        </c:ser>
        <c:dLbls>
          <c:dLblPos val="inEnd"/>
          <c:showLegendKey val="0"/>
          <c:showVal val="1"/>
          <c:showCatName val="0"/>
          <c:showSerName val="0"/>
          <c:showPercent val="0"/>
          <c:showBubbleSize val="0"/>
        </c:dLbls>
        <c:gapWidth val="41"/>
        <c:axId val="953595695"/>
        <c:axId val="953583695"/>
      </c:barChart>
      <c:catAx>
        <c:axId val="953595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953583695"/>
        <c:crosses val="autoZero"/>
        <c:auto val="1"/>
        <c:lblAlgn val="ctr"/>
        <c:lblOffset val="100"/>
        <c:noMultiLvlLbl val="0"/>
      </c:catAx>
      <c:valAx>
        <c:axId val="953583695"/>
        <c:scaling>
          <c:orientation val="minMax"/>
        </c:scaling>
        <c:delete val="1"/>
        <c:axPos val="l"/>
        <c:numFmt formatCode="_(&quot;€&quot;* #,##0.00_);_(&quot;€&quot;* \(#,##0.00\);_(&quot;€&quot;* &quot;-&quot;??_);_(@_)" sourceLinked="1"/>
        <c:majorTickMark val="none"/>
        <c:minorTickMark val="none"/>
        <c:tickLblPos val="nextTo"/>
        <c:crossAx val="95359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[Reto_Excel_Prework_Data.xlsx]Tablas_Dinamicas_Pedidas!TD_Desglose_Propinas</c:name>
    <c:fmtId val="4"/>
  </c:pivotSource>
  <c:chart>
    <c:title>
      <c:tx>
        <c:rich>
          <a:bodyPr rot="0" spcFirstLastPara="1" vertOverflow="ellipsis" vert="horz" wrap="square" anchor="ctr" anchorCtr="1"/>
          <a:lstStyle/>
          <a:p>
            <a:pPr>
              <a:defRPr b="1" i="0" u="none" strike="noStrike" kern="1200" baseline="0">
                <a:solidFill>
                  <a:schemeClr val="dk1">
                    <a:lumMod val="65000"/>
                    <a:lumOff val="35000"/>
                  </a:schemeClr>
                </a:solidFill>
                <a:effectLst/>
                <a:latin typeface="+mn-lt"/>
                <a:ea typeface="+mn-ea"/>
                <a:cs typeface="+mn-cs"/>
              </a:defRPr>
            </a:pPr>
            <a:r>
              <a:rPr lang="en-US" b="1"/>
              <a:t>PROPINAS (cobradas)</a:t>
            </a:r>
          </a:p>
        </c:rich>
      </c:tx>
      <c:overlay val="0"/>
      <c:spPr>
        <a:noFill/>
        <a:ln>
          <a:noFill/>
        </a:ln>
        <a:effectLst/>
      </c:spPr>
      <c:txPr>
        <a:bodyPr rot="0" spcFirstLastPara="1" vertOverflow="ellipsis" vert="horz" wrap="square" anchor="ctr" anchorCtr="1"/>
        <a:lstStyle/>
        <a:p>
          <a:pPr>
            <a:defRPr b="1"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Tablas_Dinamicas_Pedidas!$B$114:$B$115</c:f>
              <c:strCache>
                <c:ptCount val="1"/>
                <c:pt idx="0">
                  <c:v>VERDADERO</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Tablas_Dinamicas_Pedidas!$A$116:$A$123</c:f>
              <c:strCache>
                <c:ptCount val="7"/>
                <c:pt idx="0">
                  <c:v>01-abr</c:v>
                </c:pt>
                <c:pt idx="1">
                  <c:v>02-abr</c:v>
                </c:pt>
                <c:pt idx="2">
                  <c:v>03-abr</c:v>
                </c:pt>
                <c:pt idx="3">
                  <c:v>04-abr</c:v>
                </c:pt>
                <c:pt idx="4">
                  <c:v>05-abr</c:v>
                </c:pt>
                <c:pt idx="5">
                  <c:v>06-abr</c:v>
                </c:pt>
                <c:pt idx="6">
                  <c:v>07-abr</c:v>
                </c:pt>
              </c:strCache>
            </c:strRef>
          </c:cat>
          <c:val>
            <c:numRef>
              <c:f>Tablas_Dinamicas_Pedidas!$B$116:$B$123</c:f>
              <c:numCache>
                <c:formatCode>_("€"* #,##0.00_);_("€"* \(#,##0.00\);_("€"* "-"??_);_(@_)</c:formatCode>
                <c:ptCount val="7"/>
                <c:pt idx="0">
                  <c:v>2959.2900000000009</c:v>
                </c:pt>
                <c:pt idx="1">
                  <c:v>3767.79</c:v>
                </c:pt>
                <c:pt idx="2">
                  <c:v>1363.07</c:v>
                </c:pt>
                <c:pt idx="3">
                  <c:v>1688.0099999999993</c:v>
                </c:pt>
                <c:pt idx="4">
                  <c:v>2230.3900000000003</c:v>
                </c:pt>
                <c:pt idx="5">
                  <c:v>4678.0599999999986</c:v>
                </c:pt>
                <c:pt idx="6">
                  <c:v>3102.2099999999996</c:v>
                </c:pt>
              </c:numCache>
            </c:numRef>
          </c:val>
          <c:extLst>
            <c:ext xmlns:c16="http://schemas.microsoft.com/office/drawing/2014/chart" uri="{C3380CC4-5D6E-409C-BE32-E72D297353CC}">
              <c16:uniqueId val="{00000000-2657-4F90-9B49-6833B592B529}"/>
            </c:ext>
          </c:extLst>
        </c:ser>
        <c:dLbls>
          <c:dLblPos val="inEnd"/>
          <c:showLegendKey val="0"/>
          <c:showVal val="1"/>
          <c:showCatName val="0"/>
          <c:showSerName val="0"/>
          <c:showPercent val="0"/>
          <c:showBubbleSize val="0"/>
        </c:dLbls>
        <c:gapWidth val="41"/>
        <c:axId val="1098622224"/>
        <c:axId val="1098617424"/>
      </c:barChart>
      <c:catAx>
        <c:axId val="1098622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1098617424"/>
        <c:crosses val="autoZero"/>
        <c:auto val="1"/>
        <c:lblAlgn val="ctr"/>
        <c:lblOffset val="100"/>
        <c:noMultiLvlLbl val="0"/>
      </c:catAx>
      <c:valAx>
        <c:axId val="1098617424"/>
        <c:scaling>
          <c:orientation val="minMax"/>
        </c:scaling>
        <c:delete val="1"/>
        <c:axPos val="l"/>
        <c:numFmt formatCode="_(&quot;€&quot;* #,##0.00_);_(&quot;€&quot;* \(#,##0.00\);_(&quot;€&quot;* &quot;-&quot;??_);_(@_)" sourceLinked="1"/>
        <c:majorTickMark val="none"/>
        <c:minorTickMark val="none"/>
        <c:tickLblPos val="nextTo"/>
        <c:crossAx val="109862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[Reto_Excel_Prework_Data.xlsx]Tablas_Dinamicas_Pedidas!TD_Desglose_Ordenes_Atend_Meseros</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ORDENES</a:t>
            </a:r>
            <a:r>
              <a:rPr lang="es-ES" baseline="0"/>
              <a:t> ATENDIDAS POR MESEROS</a:t>
            </a:r>
            <a:endParaRPr lang="es-E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Tablas_Dinamicas_Pedidas!$B$134:$B$135</c:f>
              <c:strCache>
                <c:ptCount val="1"/>
                <c:pt idx="0">
                  <c:v>FALSO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Tablas_Dinamicas_Pedidas!$B$136:$B$141</c:f>
              <c:numCache>
                <c:formatCode>General</c:formatCode>
                <c:ptCount val="5"/>
                <c:pt idx="0">
                  <c:v>29</c:v>
                </c:pt>
                <c:pt idx="1">
                  <c:v>25</c:v>
                </c:pt>
                <c:pt idx="2">
                  <c:v>14</c:v>
                </c:pt>
                <c:pt idx="3">
                  <c:v>13</c:v>
                </c:pt>
                <c:pt idx="4">
                  <c:v>18</c:v>
                </c:pt>
              </c:numCache>
            </c:numRef>
          </c:val>
          <c:extLst>
            <c:ext xmlns:c16="http://schemas.microsoft.com/office/drawing/2014/chart" uri="{C3380CC4-5D6E-409C-BE32-E72D297353CC}">
              <c16:uniqueId val="{00000000-4610-43C5-B3FE-D9167E567576}"/>
            </c:ext>
          </c:extLst>
        </c:ser>
        <c:ser>
          <c:idx val="1"/>
          <c:order val="1"/>
          <c:tx>
            <c:strRef>
              <c:f>Tablas_Dinamicas_Pedidas!$C$134:$C$135</c:f>
              <c:strCache>
                <c:ptCount val="1"/>
                <c:pt idx="0">
                  <c:v>VERDADERO</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Tablas_Dinamicas_Pedidas!$A$136:$A$141</c:f>
              <c:strCache>
                <c:ptCount val="5"/>
                <c:pt idx="0">
                  <c:v>Mesero_2</c:v>
                </c:pt>
                <c:pt idx="1">
                  <c:v>Mesero_3</c:v>
                </c:pt>
                <c:pt idx="2">
                  <c:v>Mesero_4</c:v>
                </c:pt>
                <c:pt idx="3">
                  <c:v>Mesero_1</c:v>
                </c:pt>
                <c:pt idx="4">
                  <c:v>Mesero_5</c:v>
                </c:pt>
              </c:strCache>
            </c:strRef>
          </c:cat>
          <c:val>
            <c:numRef>
              <c:f>Tablas_Dinamicas_Pedidas!$C$136:$C$141</c:f>
              <c:numCache>
                <c:formatCode>General</c:formatCode>
                <c:ptCount val="5"/>
                <c:pt idx="0">
                  <c:v>163</c:v>
                </c:pt>
                <c:pt idx="1">
                  <c:v>133</c:v>
                </c:pt>
                <c:pt idx="2">
                  <c:v>135</c:v>
                </c:pt>
                <c:pt idx="3">
                  <c:v>125</c:v>
                </c:pt>
                <c:pt idx="4">
                  <c:v>112</c:v>
                </c:pt>
              </c:numCache>
            </c:numRef>
          </c:val>
          <c:extLst>
            <c:ext xmlns:c16="http://schemas.microsoft.com/office/drawing/2014/chart" uri="{C3380CC4-5D6E-409C-BE32-E72D297353CC}">
              <c16:uniqueId val="{00000001-4610-43C5-B3FE-D9167E567576}"/>
            </c:ext>
          </c:extLst>
        </c:ser>
        <c:dLbls>
          <c:dLblPos val="inEnd"/>
          <c:showLegendKey val="0"/>
          <c:showVal val="1"/>
          <c:showCatName val="0"/>
          <c:showSerName val="0"/>
          <c:showPercent val="0"/>
          <c:showBubbleSize val="0"/>
        </c:dLbls>
        <c:gapWidth val="65"/>
        <c:axId val="47285920"/>
        <c:axId val="47281600"/>
      </c:barChart>
      <c:catAx>
        <c:axId val="47285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47281600"/>
        <c:crosses val="autoZero"/>
        <c:auto val="1"/>
        <c:lblAlgn val="ctr"/>
        <c:lblOffset val="100"/>
        <c:noMultiLvlLbl val="0"/>
      </c:catAx>
      <c:valAx>
        <c:axId val="4728160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72859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[Reto_Excel_Prework_Data.xlsx]Tablas_Dinamicas_Adicionales!TablaDinámica4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solidFill>
                  <a:schemeClr val="tx1"/>
                </a:solidFill>
              </a:rPr>
              <a:t>N.</a:t>
            </a:r>
            <a:r>
              <a:rPr lang="en-US" baseline="0">
                <a:solidFill>
                  <a:schemeClr val="tx1"/>
                </a:solidFill>
              </a:rPr>
              <a:t> </a:t>
            </a:r>
            <a:r>
              <a:rPr lang="en-US">
                <a:solidFill>
                  <a:schemeClr val="tx1"/>
                </a:solidFill>
              </a:rPr>
              <a:t>COMENSALES EN DIFERENTES HORAS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Tablas_Dinamicas_Adicionales!$B$202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Tablas_Dinamicas_Adicionales!$A$203:$A$210</c:f>
              <c:strCache>
                <c:ptCount val="7"/>
                <c:pt idx="0">
                  <c:v>1</c:v>
                </c:pt>
                <c:pt idx="1">
                  <c:v>7</c:v>
                </c:pt>
                <c:pt idx="2">
                  <c:v>2</c:v>
                </c:pt>
                <c:pt idx="3">
                  <c:v>6</c:v>
                </c:pt>
                <c:pt idx="4">
                  <c:v>5</c:v>
                </c:pt>
                <c:pt idx="5">
                  <c:v>3</c:v>
                </c:pt>
                <c:pt idx="6">
                  <c:v>4</c:v>
                </c:pt>
              </c:strCache>
            </c:strRef>
          </c:cat>
          <c:val>
            <c:numRef>
              <c:f>Tablas_Dinamicas_Adicionales!$B$203:$B$210</c:f>
              <c:numCache>
                <c:formatCode>General</c:formatCode>
                <c:ptCount val="7"/>
                <c:pt idx="0">
                  <c:v>106</c:v>
                </c:pt>
                <c:pt idx="1">
                  <c:v>134</c:v>
                </c:pt>
                <c:pt idx="2">
                  <c:v>312</c:v>
                </c:pt>
                <c:pt idx="3">
                  <c:v>406</c:v>
                </c:pt>
                <c:pt idx="4">
                  <c:v>499</c:v>
                </c:pt>
                <c:pt idx="5">
                  <c:v>510</c:v>
                </c:pt>
                <c:pt idx="6">
                  <c:v>704</c:v>
                </c:pt>
              </c:numCache>
            </c:numRef>
          </c:val>
          <c:extLst>
            <c:ext xmlns:c16="http://schemas.microsoft.com/office/drawing/2014/chart" uri="{C3380CC4-5D6E-409C-BE32-E72D297353CC}">
              <c16:uniqueId val="{00000000-03E6-4F27-9F62-EA6DE931BCAC}"/>
            </c:ext>
          </c:extLst>
        </c:ser>
        <c:dLbls>
          <c:dLblPos val="inEnd"/>
          <c:showLegendKey val="0"/>
          <c:showVal val="1"/>
          <c:showCatName val="0"/>
          <c:showSerName val="0"/>
          <c:showPercent val="0"/>
          <c:showBubbleSize val="0"/>
        </c:dLbls>
        <c:gapWidth val="41"/>
        <c:axId val="1291344176"/>
        <c:axId val="1291356656"/>
      </c:barChart>
      <c:catAx>
        <c:axId val="1291344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1291356656"/>
        <c:crosses val="autoZero"/>
        <c:auto val="1"/>
        <c:lblAlgn val="ctr"/>
        <c:lblOffset val="100"/>
        <c:noMultiLvlLbl val="0"/>
      </c:catAx>
      <c:valAx>
        <c:axId val="1291356656"/>
        <c:scaling>
          <c:orientation val="minMax"/>
        </c:scaling>
        <c:delete val="1"/>
        <c:axPos val="b"/>
        <c:numFmt formatCode="General" sourceLinked="1"/>
        <c:majorTickMark val="none"/>
        <c:minorTickMark val="none"/>
        <c:tickLblPos val="nextTo"/>
        <c:crossAx val="129134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[Reto_Excel_Prework_Data.xlsx]Tablas_Dinamicas_Adicionales!TablaDinámica4</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N.</a:t>
            </a:r>
            <a:r>
              <a:rPr lang="en-US" baseline="0"/>
              <a:t> </a:t>
            </a:r>
            <a:r>
              <a:rPr lang="en-US"/>
              <a:t>COMENSALES EN DIFERENTES HORAS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E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Tablas_Dinamicas_Adicionales!$B$202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Tablas_Dinamicas_Adicionales!$A$203:$A$210</c:f>
              <c:strCache>
                <c:ptCount val="7"/>
                <c:pt idx="0">
                  <c:v>1</c:v>
                </c:pt>
                <c:pt idx="1">
                  <c:v>7</c:v>
                </c:pt>
                <c:pt idx="2">
                  <c:v>2</c:v>
                </c:pt>
                <c:pt idx="3">
                  <c:v>6</c:v>
                </c:pt>
                <c:pt idx="4">
                  <c:v>5</c:v>
                </c:pt>
                <c:pt idx="5">
                  <c:v>3</c:v>
                </c:pt>
                <c:pt idx="6">
                  <c:v>4</c:v>
                </c:pt>
              </c:strCache>
            </c:strRef>
          </c:cat>
          <c:val>
            <c:numRef>
              <c:f>Tablas_Dinamicas_Adicionales!$B$203:$B$210</c:f>
              <c:numCache>
                <c:formatCode>General</c:formatCode>
                <c:ptCount val="7"/>
                <c:pt idx="0">
                  <c:v>106</c:v>
                </c:pt>
                <c:pt idx="1">
                  <c:v>134</c:v>
                </c:pt>
                <c:pt idx="2">
                  <c:v>312</c:v>
                </c:pt>
                <c:pt idx="3">
                  <c:v>406</c:v>
                </c:pt>
                <c:pt idx="4">
                  <c:v>499</c:v>
                </c:pt>
                <c:pt idx="5">
                  <c:v>510</c:v>
                </c:pt>
                <c:pt idx="6">
                  <c:v>704</c:v>
                </c:pt>
              </c:numCache>
            </c:numRef>
          </c:val>
          <c:extLst>
            <c:ext xmlns:c16="http://schemas.microsoft.com/office/drawing/2014/chart" uri="{C3380CC4-5D6E-409C-BE32-E72D297353CC}">
              <c16:uniqueId val="{00000000-B843-436E-ADA4-9D103192A26C}"/>
            </c:ext>
          </c:extLst>
        </c:ser>
        <c:dLbls>
          <c:dLblPos val="inEnd"/>
          <c:showLegendKey val="0"/>
          <c:showVal val="1"/>
          <c:showCatName val="0"/>
          <c:showSerName val="0"/>
          <c:showPercent val="0"/>
          <c:showBubbleSize val="0"/>
        </c:dLbls>
        <c:gapWidth val="41"/>
        <c:axId val="1291344176"/>
        <c:axId val="1291356656"/>
      </c:barChart>
      <c:catAx>
        <c:axId val="1291344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ES"/>
          </a:p>
        </c:txPr>
        <c:crossAx val="1291356656"/>
        <c:crosses val="autoZero"/>
        <c:auto val="1"/>
        <c:lblAlgn val="ctr"/>
        <c:lblOffset val="100"/>
        <c:noMultiLvlLbl val="0"/>
      </c:catAx>
      <c:valAx>
        <c:axId val="1291356656"/>
        <c:scaling>
          <c:orientation val="minMax"/>
        </c:scaling>
        <c:delete val="1"/>
        <c:axPos val="l"/>
        <c:numFmt formatCode="General" sourceLinked="1"/>
        <c:majorTickMark val="none"/>
        <c:minorTickMark val="none"/>
        <c:tickLblPos val="nextTo"/>
        <c:crossAx val="129134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7</xdr:col>
      <xdr:colOff>501163</xdr:colOff>
      <xdr:row>11</xdr:row>
      <xdr:rowOff>217463</xdr:rowOff>
    </xdr:from>
    <xdr:to>
      <xdr:col>17</xdr:col>
      <xdr:colOff>45721</xdr:colOff>
      <xdr:row>28</xdr:row>
      <xdr:rowOff>129540</xdr:rowOff>
    </xdr:to>
    <xdr:graphicFrame macro="">
      <xdr:nvGraphicFramePr>
        <xdr:cNvPr id="2" name="Gráfico 1">
          <a:extLst>
            <a:ext uri="{FF2B5EF4-FFF2-40B4-BE49-F238E27FC236}">
              <a16:creationId xmlns:a16="http://schemas.microsoft.com/office/drawing/2014/main" id="{E8E44B02-EAA0-0B0D-CF0B-1410A0F7E6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xdr:colOff>
      <xdr:row>12</xdr:row>
      <xdr:rowOff>129540</xdr:rowOff>
    </xdr:from>
    <xdr:to>
      <xdr:col>7</xdr:col>
      <xdr:colOff>457200</xdr:colOff>
      <xdr:row>27</xdr:row>
      <xdr:rowOff>129540</xdr:rowOff>
    </xdr:to>
    <xdr:graphicFrame macro="">
      <xdr:nvGraphicFramePr>
        <xdr:cNvPr id="3" name="Gráfico 2">
          <a:extLst>
            <a:ext uri="{FF2B5EF4-FFF2-40B4-BE49-F238E27FC236}">
              <a16:creationId xmlns:a16="http://schemas.microsoft.com/office/drawing/2014/main" id="{C4E74E34-DDC4-44DC-F118-E5BB6601A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76200</xdr:colOff>
      <xdr:row>33</xdr:row>
      <xdr:rowOff>190500</xdr:rowOff>
    </xdr:from>
    <xdr:to>
      <xdr:col>8</xdr:col>
      <xdr:colOff>480060</xdr:colOff>
      <xdr:row>46</xdr:row>
      <xdr:rowOff>53340</xdr:rowOff>
    </xdr:to>
    <xdr:graphicFrame macro="">
      <xdr:nvGraphicFramePr>
        <xdr:cNvPr id="4" name="Gráfico 3">
          <a:extLst>
            <a:ext uri="{FF2B5EF4-FFF2-40B4-BE49-F238E27FC236}">
              <a16:creationId xmlns:a16="http://schemas.microsoft.com/office/drawing/2014/main" id="{1A22CE33-A1AB-D65E-318B-249FDCE59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502920</xdr:colOff>
      <xdr:row>33</xdr:row>
      <xdr:rowOff>205740</xdr:rowOff>
    </xdr:from>
    <xdr:to>
      <xdr:col>17</xdr:col>
      <xdr:colOff>137160</xdr:colOff>
      <xdr:row>46</xdr:row>
      <xdr:rowOff>68580</xdr:rowOff>
    </xdr:to>
    <xdr:graphicFrame macro="">
      <xdr:nvGraphicFramePr>
        <xdr:cNvPr id="5" name="Gráfico 4">
          <a:extLst>
            <a:ext uri="{FF2B5EF4-FFF2-40B4-BE49-F238E27FC236}">
              <a16:creationId xmlns:a16="http://schemas.microsoft.com/office/drawing/2014/main" id="{88EF9485-B553-64F2-EB74-CF329D0F2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45720</xdr:colOff>
      <xdr:row>50</xdr:row>
      <xdr:rowOff>137160</xdr:rowOff>
    </xdr:from>
    <xdr:to>
      <xdr:col>39</xdr:col>
      <xdr:colOff>7620</xdr:colOff>
      <xdr:row>66</xdr:row>
      <xdr:rowOff>99060</xdr:rowOff>
    </xdr:to>
    <xdr:graphicFrame macro="">
      <xdr:nvGraphicFramePr>
        <xdr:cNvPr id="7" name="Gráfico 6">
          <a:extLst>
            <a:ext uri="{FF2B5EF4-FFF2-40B4-BE49-F238E27FC236}">
              <a16:creationId xmlns:a16="http://schemas.microsoft.com/office/drawing/2014/main" id="{ABA4F00D-9BCC-3A4F-46EC-A261779B1D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123008</xdr:colOff>
      <xdr:row>71</xdr:row>
      <xdr:rowOff>83821</xdr:rowOff>
    </xdr:from>
    <xdr:to>
      <xdr:col>62</xdr:col>
      <xdr:colOff>108856</xdr:colOff>
      <xdr:row>90</xdr:row>
      <xdr:rowOff>152401</xdr:rowOff>
    </xdr:to>
    <xdr:graphicFrame macro="">
      <xdr:nvGraphicFramePr>
        <xdr:cNvPr id="8" name="Gráfico 7">
          <a:extLst>
            <a:ext uri="{FF2B5EF4-FFF2-40B4-BE49-F238E27FC236}">
              <a16:creationId xmlns:a16="http://schemas.microsoft.com/office/drawing/2014/main" id="{A1DB55D2-7C50-0858-C958-8E5096BF2C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167640</xdr:colOff>
      <xdr:row>92</xdr:row>
      <xdr:rowOff>160020</xdr:rowOff>
    </xdr:from>
    <xdr:to>
      <xdr:col>24</xdr:col>
      <xdr:colOff>99060</xdr:colOff>
      <xdr:row>107</xdr:row>
      <xdr:rowOff>76200</xdr:rowOff>
    </xdr:to>
    <xdr:graphicFrame macro="">
      <xdr:nvGraphicFramePr>
        <xdr:cNvPr id="10" name="Gráfico 9">
          <a:extLst>
            <a:ext uri="{FF2B5EF4-FFF2-40B4-BE49-F238E27FC236}">
              <a16:creationId xmlns:a16="http://schemas.microsoft.com/office/drawing/2014/main" id="{1BB438C8-3EB0-3796-CAD7-DEA1D1A7C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167640</xdr:colOff>
      <xdr:row>111</xdr:row>
      <xdr:rowOff>121920</xdr:rowOff>
    </xdr:from>
    <xdr:to>
      <xdr:col>24</xdr:col>
      <xdr:colOff>160020</xdr:colOff>
      <xdr:row>126</xdr:row>
      <xdr:rowOff>38100</xdr:rowOff>
    </xdr:to>
    <xdr:graphicFrame macro="">
      <xdr:nvGraphicFramePr>
        <xdr:cNvPr id="6" name="Gráfico 5">
          <a:extLst>
            <a:ext uri="{FF2B5EF4-FFF2-40B4-BE49-F238E27FC236}">
              <a16:creationId xmlns:a16="http://schemas.microsoft.com/office/drawing/2014/main" id="{51DB3D15-7292-672F-ED59-479E66CEB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182880</xdr:colOff>
      <xdr:row>131</xdr:row>
      <xdr:rowOff>68580</xdr:rowOff>
    </xdr:from>
    <xdr:to>
      <xdr:col>26</xdr:col>
      <xdr:colOff>38100</xdr:colOff>
      <xdr:row>146</xdr:row>
      <xdr:rowOff>68580</xdr:rowOff>
    </xdr:to>
    <xdr:graphicFrame macro="">
      <xdr:nvGraphicFramePr>
        <xdr:cNvPr id="9" name="Gráfico 8">
          <a:extLst>
            <a:ext uri="{FF2B5EF4-FFF2-40B4-BE49-F238E27FC236}">
              <a16:creationId xmlns:a16="http://schemas.microsoft.com/office/drawing/2014/main" id="{F7F13777-2459-B13B-1171-47A85B0D47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137160</xdr:colOff>
      <xdr:row>17</xdr:row>
      <xdr:rowOff>144780</xdr:rowOff>
    </xdr:from>
    <xdr:to>
      <xdr:col>13</xdr:col>
      <xdr:colOff>0</xdr:colOff>
      <xdr:row>20</xdr:row>
      <xdr:rowOff>502920</xdr:rowOff>
    </xdr:to>
    <xdr:sp macro="" textlink="">
      <xdr:nvSpPr>
        <xdr:cNvPr id="22" name="Rectángulo 21">
          <a:extLst>
            <a:ext uri="{FF2B5EF4-FFF2-40B4-BE49-F238E27FC236}">
              <a16:creationId xmlns:a16="http://schemas.microsoft.com/office/drawing/2014/main" id="{0750C39A-CE46-4528-AB93-220DD4BB3F18}"/>
            </a:ext>
          </a:extLst>
        </xdr:cNvPr>
        <xdr:cNvSpPr/>
      </xdr:nvSpPr>
      <xdr:spPr>
        <a:xfrm>
          <a:off x="8016240" y="6416040"/>
          <a:ext cx="3223260" cy="899160"/>
        </a:xfrm>
        <a:prstGeom prst="rect">
          <a:avLst/>
        </a:prstGeom>
        <a:solidFill>
          <a:srgbClr val="CCF6D0">
            <a:alpha val="40000"/>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 sz="2000">
            <a:latin typeface="Shruti" panose="020B0502040204020203" pitchFamily="34" charset="0"/>
            <a:cs typeface="Shruti" panose="020B0502040204020203" pitchFamily="34" charset="0"/>
          </a:endParaRPr>
        </a:p>
      </xdr:txBody>
    </xdr:sp>
    <xdr:clientData/>
  </xdr:twoCellAnchor>
  <xdr:twoCellAnchor>
    <xdr:from>
      <xdr:col>9</xdr:col>
      <xdr:colOff>125897</xdr:colOff>
      <xdr:row>12</xdr:row>
      <xdr:rowOff>159026</xdr:rowOff>
    </xdr:from>
    <xdr:to>
      <xdr:col>12</xdr:col>
      <xdr:colOff>1179443</xdr:colOff>
      <xdr:row>20</xdr:row>
      <xdr:rowOff>495300</xdr:rowOff>
    </xdr:to>
    <xdr:sp macro="" textlink="">
      <xdr:nvSpPr>
        <xdr:cNvPr id="17" name="Rectángulo 16">
          <a:extLst>
            <a:ext uri="{FF2B5EF4-FFF2-40B4-BE49-F238E27FC236}">
              <a16:creationId xmlns:a16="http://schemas.microsoft.com/office/drawing/2014/main" id="{5A716300-8AAA-4D91-8C21-05D8531B19A3}"/>
            </a:ext>
          </a:extLst>
        </xdr:cNvPr>
        <xdr:cNvSpPr/>
      </xdr:nvSpPr>
      <xdr:spPr>
        <a:xfrm>
          <a:off x="8004977" y="3610886"/>
          <a:ext cx="3232866" cy="255369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1007165</xdr:colOff>
      <xdr:row>0</xdr:row>
      <xdr:rowOff>106017</xdr:rowOff>
    </xdr:from>
    <xdr:to>
      <xdr:col>12</xdr:col>
      <xdr:colOff>45720</xdr:colOff>
      <xdr:row>1</xdr:row>
      <xdr:rowOff>371061</xdr:rowOff>
    </xdr:to>
    <xdr:sp macro="" textlink="">
      <xdr:nvSpPr>
        <xdr:cNvPr id="2" name="Rectángulo: esquinas redondeadas 1">
          <a:extLst>
            <a:ext uri="{FF2B5EF4-FFF2-40B4-BE49-F238E27FC236}">
              <a16:creationId xmlns:a16="http://schemas.microsoft.com/office/drawing/2014/main" id="{00424766-4C1E-DC7F-A662-844EDD7669E3}"/>
            </a:ext>
          </a:extLst>
        </xdr:cNvPr>
        <xdr:cNvSpPr/>
      </xdr:nvSpPr>
      <xdr:spPr>
        <a:xfrm>
          <a:off x="1479605" y="106017"/>
          <a:ext cx="8624515" cy="447924"/>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2200">
              <a:latin typeface="Shruti" panose="020B0502040204020203" pitchFamily="34" charset="0"/>
              <a:cs typeface="Shruti" panose="020B0502040204020203" pitchFamily="34" charset="0"/>
            </a:rPr>
            <a:t>FACTURACIÓN AEROPUERTO ADOLFO SUÁREZ (1 al 7 de Abril)</a:t>
          </a:r>
        </a:p>
      </xdr:txBody>
    </xdr:sp>
    <xdr:clientData/>
  </xdr:twoCellAnchor>
  <xdr:twoCellAnchor>
    <xdr:from>
      <xdr:col>6</xdr:col>
      <xdr:colOff>304799</xdr:colOff>
      <xdr:row>5</xdr:row>
      <xdr:rowOff>20211</xdr:rowOff>
    </xdr:from>
    <xdr:to>
      <xdr:col>8</xdr:col>
      <xdr:colOff>784860</xdr:colOff>
      <xdr:row>7</xdr:row>
      <xdr:rowOff>167640</xdr:rowOff>
    </xdr:to>
    <xdr:sp macro="" textlink="">
      <xdr:nvSpPr>
        <xdr:cNvPr id="3" name="Rectángulo: esquinas redondeadas 2">
          <a:extLst>
            <a:ext uri="{FF2B5EF4-FFF2-40B4-BE49-F238E27FC236}">
              <a16:creationId xmlns:a16="http://schemas.microsoft.com/office/drawing/2014/main" id="{4D070039-DED1-435F-B6D7-12A52AF858AF}"/>
            </a:ext>
          </a:extLst>
        </xdr:cNvPr>
        <xdr:cNvSpPr/>
      </xdr:nvSpPr>
      <xdr:spPr>
        <a:xfrm>
          <a:off x="4484913" y="956382"/>
          <a:ext cx="3005547" cy="441344"/>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800">
              <a:solidFill>
                <a:schemeClr val="tx2">
                  <a:lumMod val="10000"/>
                  <a:lumOff val="90000"/>
                </a:schemeClr>
              </a:solidFill>
              <a:latin typeface="Shruti" panose="020B0502040204020203" pitchFamily="34" charset="0"/>
              <a:cs typeface="Shruti" panose="020B0502040204020203" pitchFamily="34" charset="0"/>
            </a:rPr>
            <a:t>Resumen</a:t>
          </a:r>
          <a:r>
            <a:rPr lang="es-ES" sz="1800" baseline="0">
              <a:solidFill>
                <a:schemeClr val="tx2">
                  <a:lumMod val="10000"/>
                  <a:lumOff val="90000"/>
                </a:schemeClr>
              </a:solidFill>
              <a:latin typeface="Shruti" panose="020B0502040204020203" pitchFamily="34" charset="0"/>
              <a:cs typeface="Shruti" panose="020B0502040204020203" pitchFamily="34" charset="0"/>
            </a:rPr>
            <a:t> General Numérico</a:t>
          </a:r>
          <a:endParaRPr lang="es-ES" sz="1800">
            <a:solidFill>
              <a:schemeClr val="tx2">
                <a:lumMod val="10000"/>
                <a:lumOff val="90000"/>
              </a:schemeClr>
            </a:solidFill>
            <a:latin typeface="Shruti" panose="020B0502040204020203" pitchFamily="34" charset="0"/>
            <a:cs typeface="Shruti" panose="020B0502040204020203" pitchFamily="34" charset="0"/>
          </a:endParaRPr>
        </a:p>
      </xdr:txBody>
    </xdr:sp>
    <xdr:clientData/>
  </xdr:twoCellAnchor>
  <xdr:twoCellAnchor>
    <xdr:from>
      <xdr:col>6</xdr:col>
      <xdr:colOff>387957</xdr:colOff>
      <xdr:row>7</xdr:row>
      <xdr:rowOff>608607</xdr:rowOff>
    </xdr:from>
    <xdr:to>
      <xdr:col>8</xdr:col>
      <xdr:colOff>815340</xdr:colOff>
      <xdr:row>9</xdr:row>
      <xdr:rowOff>563881</xdr:rowOff>
    </xdr:to>
    <xdr:sp macro="" textlink="">
      <xdr:nvSpPr>
        <xdr:cNvPr id="4" name="Rectángulo 3">
          <a:extLst>
            <a:ext uri="{FF2B5EF4-FFF2-40B4-BE49-F238E27FC236}">
              <a16:creationId xmlns:a16="http://schemas.microsoft.com/office/drawing/2014/main" id="{C944A63F-BD5D-C10A-4132-1B1FD0257CEF}"/>
            </a:ext>
          </a:extLst>
        </xdr:cNvPr>
        <xdr:cNvSpPr/>
      </xdr:nvSpPr>
      <xdr:spPr>
        <a:xfrm>
          <a:off x="4556097" y="2117367"/>
          <a:ext cx="2957223" cy="93825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TOTAL ORDENES</a:t>
          </a:r>
        </a:p>
      </xdr:txBody>
    </xdr:sp>
    <xdr:clientData/>
  </xdr:twoCellAnchor>
  <xdr:twoCellAnchor>
    <xdr:from>
      <xdr:col>2</xdr:col>
      <xdr:colOff>462501</xdr:colOff>
      <xdr:row>7</xdr:row>
      <xdr:rowOff>350520</xdr:rowOff>
    </xdr:from>
    <xdr:to>
      <xdr:col>4</xdr:col>
      <xdr:colOff>1065474</xdr:colOff>
      <xdr:row>9</xdr:row>
      <xdr:rowOff>647700</xdr:rowOff>
    </xdr:to>
    <xdr:sp macro="" textlink="">
      <xdr:nvSpPr>
        <xdr:cNvPr id="7" name="Rectángulo 6">
          <a:extLst>
            <a:ext uri="{FF2B5EF4-FFF2-40B4-BE49-F238E27FC236}">
              <a16:creationId xmlns:a16="http://schemas.microsoft.com/office/drawing/2014/main" id="{A3E7CFA7-2BEF-4278-9AD4-EE43A7719DBC}"/>
            </a:ext>
          </a:extLst>
        </xdr:cNvPr>
        <xdr:cNvSpPr/>
      </xdr:nvSpPr>
      <xdr:spPr>
        <a:xfrm>
          <a:off x="934941" y="1577340"/>
          <a:ext cx="2942313" cy="9296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TICKET MEDIO (cuenta)</a:t>
          </a:r>
        </a:p>
        <a:p>
          <a:pPr algn="ctr"/>
          <a:r>
            <a:rPr lang="es-ES" sz="1400">
              <a:latin typeface="Shruti" panose="020B0502040204020203" pitchFamily="34" charset="0"/>
              <a:cs typeface="Shruti" panose="020B0502040204020203" pitchFamily="34" charset="0"/>
            </a:rPr>
            <a:t>sin</a:t>
          </a:r>
          <a:r>
            <a:rPr lang="es-ES" sz="1400" baseline="0">
              <a:latin typeface="Shruti" panose="020B0502040204020203" pitchFamily="34" charset="0"/>
              <a:cs typeface="Shruti" panose="020B0502040204020203" pitchFamily="34" charset="0"/>
            </a:rPr>
            <a:t> propinas</a:t>
          </a:r>
          <a:endParaRPr lang="es-ES" sz="1400">
            <a:latin typeface="Shruti" panose="020B0502040204020203" pitchFamily="34" charset="0"/>
            <a:cs typeface="Shruti" panose="020B0502040204020203" pitchFamily="34" charset="0"/>
          </a:endParaRPr>
        </a:p>
      </xdr:txBody>
    </xdr:sp>
    <xdr:clientData/>
  </xdr:twoCellAnchor>
  <xdr:twoCellAnchor>
    <xdr:from>
      <xdr:col>9</xdr:col>
      <xdr:colOff>337930</xdr:colOff>
      <xdr:row>7</xdr:row>
      <xdr:rowOff>642730</xdr:rowOff>
    </xdr:from>
    <xdr:to>
      <xdr:col>12</xdr:col>
      <xdr:colOff>1112520</xdr:colOff>
      <xdr:row>9</xdr:row>
      <xdr:rowOff>609600</xdr:rowOff>
    </xdr:to>
    <xdr:sp macro="" textlink="">
      <xdr:nvSpPr>
        <xdr:cNvPr id="8" name="Rectángulo 7">
          <a:extLst>
            <a:ext uri="{FF2B5EF4-FFF2-40B4-BE49-F238E27FC236}">
              <a16:creationId xmlns:a16="http://schemas.microsoft.com/office/drawing/2014/main" id="{F15D847F-4AA1-43B3-9E64-F4A3A6874FB3}"/>
            </a:ext>
          </a:extLst>
        </xdr:cNvPr>
        <xdr:cNvSpPr/>
      </xdr:nvSpPr>
      <xdr:spPr>
        <a:xfrm>
          <a:off x="8217010" y="2151490"/>
          <a:ext cx="2953910" cy="9498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MEDIA COMENSALES</a:t>
          </a:r>
        </a:p>
      </xdr:txBody>
    </xdr:sp>
    <xdr:clientData/>
  </xdr:twoCellAnchor>
  <xdr:twoCellAnchor>
    <xdr:from>
      <xdr:col>2</xdr:col>
      <xdr:colOff>288898</xdr:colOff>
      <xdr:row>13</xdr:row>
      <xdr:rowOff>106680</xdr:rowOff>
    </xdr:from>
    <xdr:to>
      <xdr:col>4</xdr:col>
      <xdr:colOff>891871</xdr:colOff>
      <xdr:row>14</xdr:row>
      <xdr:rowOff>426720</xdr:rowOff>
    </xdr:to>
    <xdr:sp macro="" textlink="">
      <xdr:nvSpPr>
        <xdr:cNvPr id="5" name="Rectángulo 4">
          <a:extLst>
            <a:ext uri="{FF2B5EF4-FFF2-40B4-BE49-F238E27FC236}">
              <a16:creationId xmlns:a16="http://schemas.microsoft.com/office/drawing/2014/main" id="{2F838EB9-AF26-44DA-920E-91785184D430}"/>
            </a:ext>
          </a:extLst>
        </xdr:cNvPr>
        <xdr:cNvSpPr/>
      </xdr:nvSpPr>
      <xdr:spPr>
        <a:xfrm>
          <a:off x="761338" y="3741420"/>
          <a:ext cx="2942313" cy="8458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FACTURACIÓN TOTAL</a:t>
          </a:r>
        </a:p>
        <a:p>
          <a:pPr algn="ctr"/>
          <a:r>
            <a:rPr lang="es-ES" sz="1400" u="sng">
              <a:latin typeface="Shruti" panose="020B0502040204020203" pitchFamily="34" charset="0"/>
              <a:cs typeface="Shruti" panose="020B0502040204020203" pitchFamily="34" charset="0"/>
            </a:rPr>
            <a:t>(ordenes cobradas)</a:t>
          </a:r>
        </a:p>
      </xdr:txBody>
    </xdr:sp>
    <xdr:clientData/>
  </xdr:twoCellAnchor>
  <xdr:twoCellAnchor>
    <xdr:from>
      <xdr:col>6</xdr:col>
      <xdr:colOff>828923</xdr:colOff>
      <xdr:row>13</xdr:row>
      <xdr:rowOff>129540</xdr:rowOff>
    </xdr:from>
    <xdr:to>
      <xdr:col>8</xdr:col>
      <xdr:colOff>318714</xdr:colOff>
      <xdr:row>14</xdr:row>
      <xdr:rowOff>426720</xdr:rowOff>
    </xdr:to>
    <xdr:sp macro="" textlink="">
      <xdr:nvSpPr>
        <xdr:cNvPr id="6" name="Rectángulo 5">
          <a:extLst>
            <a:ext uri="{FF2B5EF4-FFF2-40B4-BE49-F238E27FC236}">
              <a16:creationId xmlns:a16="http://schemas.microsoft.com/office/drawing/2014/main" id="{7B09060E-314B-40D6-A5DC-B76A03053434}"/>
            </a:ext>
          </a:extLst>
        </xdr:cNvPr>
        <xdr:cNvSpPr/>
      </xdr:nvSpPr>
      <xdr:spPr>
        <a:xfrm>
          <a:off x="4997063" y="3764280"/>
          <a:ext cx="2019631" cy="8229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COSTE TOTAL</a:t>
          </a:r>
        </a:p>
      </xdr:txBody>
    </xdr:sp>
    <xdr:clientData/>
  </xdr:twoCellAnchor>
  <xdr:twoCellAnchor>
    <xdr:from>
      <xdr:col>9</xdr:col>
      <xdr:colOff>284922</xdr:colOff>
      <xdr:row>13</xdr:row>
      <xdr:rowOff>137160</xdr:rowOff>
    </xdr:from>
    <xdr:to>
      <xdr:col>12</xdr:col>
      <xdr:colOff>1040295</xdr:colOff>
      <xdr:row>14</xdr:row>
      <xdr:rowOff>441960</xdr:rowOff>
    </xdr:to>
    <xdr:sp macro="" textlink="">
      <xdr:nvSpPr>
        <xdr:cNvPr id="9" name="Rectángulo 8">
          <a:extLst>
            <a:ext uri="{FF2B5EF4-FFF2-40B4-BE49-F238E27FC236}">
              <a16:creationId xmlns:a16="http://schemas.microsoft.com/office/drawing/2014/main" id="{403C26ED-A07C-4F1A-8B52-28C0A1A6CA0D}"/>
            </a:ext>
          </a:extLst>
        </xdr:cNvPr>
        <xdr:cNvSpPr/>
      </xdr:nvSpPr>
      <xdr:spPr>
        <a:xfrm>
          <a:off x="8164002" y="3771900"/>
          <a:ext cx="2934693" cy="8305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000">
              <a:latin typeface="Shruti" panose="020B0502040204020203" pitchFamily="34" charset="0"/>
              <a:cs typeface="Shruti" panose="020B0502040204020203" pitchFamily="34" charset="0"/>
            </a:rPr>
            <a:t>MARGEN</a:t>
          </a:r>
          <a:r>
            <a:rPr lang="es-ES" sz="2000" baseline="0">
              <a:latin typeface="Shruti" panose="020B0502040204020203" pitchFamily="34" charset="0"/>
              <a:cs typeface="Shruti" panose="020B0502040204020203" pitchFamily="34" charset="0"/>
            </a:rPr>
            <a:t> BENEFICIO</a:t>
          </a:r>
          <a:endParaRPr lang="es-ES" sz="2000">
            <a:latin typeface="Shruti" panose="020B0502040204020203" pitchFamily="34" charset="0"/>
            <a:cs typeface="Shruti" panose="020B0502040204020203" pitchFamily="34" charset="0"/>
          </a:endParaRPr>
        </a:p>
      </xdr:txBody>
    </xdr:sp>
    <xdr:clientData/>
  </xdr:twoCellAnchor>
  <xdr:twoCellAnchor>
    <xdr:from>
      <xdr:col>2</xdr:col>
      <xdr:colOff>152401</xdr:colOff>
      <xdr:row>18</xdr:row>
      <xdr:rowOff>72887</xdr:rowOff>
    </xdr:from>
    <xdr:to>
      <xdr:col>3</xdr:col>
      <xdr:colOff>66262</xdr:colOff>
      <xdr:row>19</xdr:row>
      <xdr:rowOff>13252</xdr:rowOff>
    </xdr:to>
    <xdr:sp macro="" textlink="">
      <xdr:nvSpPr>
        <xdr:cNvPr id="10" name="Rectángulo 9">
          <a:extLst>
            <a:ext uri="{FF2B5EF4-FFF2-40B4-BE49-F238E27FC236}">
              <a16:creationId xmlns:a16="http://schemas.microsoft.com/office/drawing/2014/main" id="{DC64B047-49BC-40E9-B3CF-4CCC406E625F}"/>
            </a:ext>
          </a:extLst>
        </xdr:cNvPr>
        <xdr:cNvSpPr/>
      </xdr:nvSpPr>
      <xdr:spPr>
        <a:xfrm>
          <a:off x="622853" y="3995530"/>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PROPINAS</a:t>
          </a:r>
        </a:p>
      </xdr:txBody>
    </xdr:sp>
    <xdr:clientData/>
  </xdr:twoCellAnchor>
  <xdr:twoCellAnchor>
    <xdr:from>
      <xdr:col>4</xdr:col>
      <xdr:colOff>13252</xdr:colOff>
      <xdr:row>18</xdr:row>
      <xdr:rowOff>66260</xdr:rowOff>
    </xdr:from>
    <xdr:to>
      <xdr:col>4</xdr:col>
      <xdr:colOff>1239078</xdr:colOff>
      <xdr:row>19</xdr:row>
      <xdr:rowOff>6625</xdr:rowOff>
    </xdr:to>
    <xdr:sp macro="" textlink="">
      <xdr:nvSpPr>
        <xdr:cNvPr id="11" name="Rectángulo 10">
          <a:extLst>
            <a:ext uri="{FF2B5EF4-FFF2-40B4-BE49-F238E27FC236}">
              <a16:creationId xmlns:a16="http://schemas.microsoft.com/office/drawing/2014/main" id="{0ED02028-A05E-4FAA-AEDF-4C3E899B3A8B}"/>
            </a:ext>
          </a:extLst>
        </xdr:cNvPr>
        <xdr:cNvSpPr/>
      </xdr:nvSpPr>
      <xdr:spPr>
        <a:xfrm>
          <a:off x="2822713" y="3988903"/>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CUENTAS</a:t>
          </a:r>
        </a:p>
      </xdr:txBody>
    </xdr:sp>
    <xdr:clientData/>
  </xdr:twoCellAnchor>
  <xdr:twoCellAnchor>
    <xdr:from>
      <xdr:col>6</xdr:col>
      <xdr:colOff>284922</xdr:colOff>
      <xdr:row>18</xdr:row>
      <xdr:rowOff>66260</xdr:rowOff>
    </xdr:from>
    <xdr:to>
      <xdr:col>7</xdr:col>
      <xdr:colOff>72887</xdr:colOff>
      <xdr:row>19</xdr:row>
      <xdr:rowOff>6625</xdr:rowOff>
    </xdr:to>
    <xdr:sp macro="" textlink="">
      <xdr:nvSpPr>
        <xdr:cNvPr id="12" name="Rectángulo 11">
          <a:extLst>
            <a:ext uri="{FF2B5EF4-FFF2-40B4-BE49-F238E27FC236}">
              <a16:creationId xmlns:a16="http://schemas.microsoft.com/office/drawing/2014/main" id="{C3EF7831-1147-4DDD-98BE-93B5B90280F3}"/>
            </a:ext>
          </a:extLst>
        </xdr:cNvPr>
        <xdr:cNvSpPr/>
      </xdr:nvSpPr>
      <xdr:spPr>
        <a:xfrm>
          <a:off x="4452731" y="3988903"/>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PRODUCCIÓN</a:t>
          </a:r>
        </a:p>
      </xdr:txBody>
    </xdr:sp>
    <xdr:clientData/>
  </xdr:twoCellAnchor>
  <xdr:twoCellAnchor>
    <xdr:from>
      <xdr:col>7</xdr:col>
      <xdr:colOff>1046922</xdr:colOff>
      <xdr:row>18</xdr:row>
      <xdr:rowOff>53009</xdr:rowOff>
    </xdr:from>
    <xdr:to>
      <xdr:col>9</xdr:col>
      <xdr:colOff>6627</xdr:colOff>
      <xdr:row>18</xdr:row>
      <xdr:rowOff>284922</xdr:rowOff>
    </xdr:to>
    <xdr:sp macro="" textlink="">
      <xdr:nvSpPr>
        <xdr:cNvPr id="13" name="Rectángulo 12">
          <a:extLst>
            <a:ext uri="{FF2B5EF4-FFF2-40B4-BE49-F238E27FC236}">
              <a16:creationId xmlns:a16="http://schemas.microsoft.com/office/drawing/2014/main" id="{F5296C10-EC64-49A4-A1AE-6AB9F0A4E5F8}"/>
            </a:ext>
          </a:extLst>
        </xdr:cNvPr>
        <xdr:cNvSpPr/>
      </xdr:nvSpPr>
      <xdr:spPr>
        <a:xfrm>
          <a:off x="6652592" y="3975652"/>
          <a:ext cx="1225826"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IMPAGOS</a:t>
          </a:r>
        </a:p>
      </xdr:txBody>
    </xdr:sp>
    <xdr:clientData/>
  </xdr:twoCellAnchor>
  <xdr:twoCellAnchor>
    <xdr:from>
      <xdr:col>11</xdr:col>
      <xdr:colOff>51351</xdr:colOff>
      <xdr:row>18</xdr:row>
      <xdr:rowOff>62616</xdr:rowOff>
    </xdr:from>
    <xdr:to>
      <xdr:col>12</xdr:col>
      <xdr:colOff>499274</xdr:colOff>
      <xdr:row>19</xdr:row>
      <xdr:rowOff>4969</xdr:rowOff>
    </xdr:to>
    <xdr:sp macro="" textlink="">
      <xdr:nvSpPr>
        <xdr:cNvPr id="14" name="Rectángulo 13">
          <a:extLst>
            <a:ext uri="{FF2B5EF4-FFF2-40B4-BE49-F238E27FC236}">
              <a16:creationId xmlns:a16="http://schemas.microsoft.com/office/drawing/2014/main" id="{37586928-16C0-4775-8357-539A98FFA143}"/>
            </a:ext>
          </a:extLst>
        </xdr:cNvPr>
        <xdr:cNvSpPr/>
      </xdr:nvSpPr>
      <xdr:spPr>
        <a:xfrm>
          <a:off x="8608611" y="6516756"/>
          <a:ext cx="1949063" cy="23191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300">
              <a:latin typeface="Shruti" panose="020B0502040204020203" pitchFamily="34" charset="0"/>
              <a:cs typeface="Shruti" panose="020B0502040204020203" pitchFamily="34" charset="0"/>
            </a:rPr>
            <a:t>TOTAL </a:t>
          </a:r>
          <a:r>
            <a:rPr lang="es-ES" sz="1300" u="sng">
              <a:latin typeface="Shruti" panose="020B0502040204020203" pitchFamily="34" charset="0"/>
              <a:cs typeface="Shruti" panose="020B0502040204020203" pitchFamily="34" charset="0"/>
            </a:rPr>
            <a:t>BENEFICIO</a:t>
          </a:r>
          <a:r>
            <a:rPr lang="es-ES" sz="1300">
              <a:latin typeface="Shruti" panose="020B0502040204020203" pitchFamily="34" charset="0"/>
              <a:cs typeface="Shruti" panose="020B0502040204020203" pitchFamily="34" charset="0"/>
            </a:rPr>
            <a:t> (€)</a:t>
          </a:r>
        </a:p>
      </xdr:txBody>
    </xdr:sp>
    <xdr:clientData/>
  </xdr:twoCellAnchor>
  <xdr:twoCellAnchor>
    <xdr:from>
      <xdr:col>2</xdr:col>
      <xdr:colOff>6626</xdr:colOff>
      <xdr:row>12</xdr:row>
      <xdr:rowOff>159024</xdr:rowOff>
    </xdr:from>
    <xdr:to>
      <xdr:col>6</xdr:col>
      <xdr:colOff>72887</xdr:colOff>
      <xdr:row>20</xdr:row>
      <xdr:rowOff>495299</xdr:rowOff>
    </xdr:to>
    <xdr:sp macro="" textlink="">
      <xdr:nvSpPr>
        <xdr:cNvPr id="15" name="Rectángulo 14">
          <a:extLst>
            <a:ext uri="{FF2B5EF4-FFF2-40B4-BE49-F238E27FC236}">
              <a16:creationId xmlns:a16="http://schemas.microsoft.com/office/drawing/2014/main" id="{37FC03C2-D589-33A9-4A9A-71CC4C96D74A}"/>
            </a:ext>
          </a:extLst>
        </xdr:cNvPr>
        <xdr:cNvSpPr/>
      </xdr:nvSpPr>
      <xdr:spPr>
        <a:xfrm>
          <a:off x="479066" y="3610884"/>
          <a:ext cx="3761961" cy="255369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6</xdr:col>
      <xdr:colOff>72886</xdr:colOff>
      <xdr:row>12</xdr:row>
      <xdr:rowOff>159027</xdr:rowOff>
    </xdr:from>
    <xdr:to>
      <xdr:col>9</xdr:col>
      <xdr:colOff>119270</xdr:colOff>
      <xdr:row>21</xdr:row>
      <xdr:rowOff>0</xdr:rowOff>
    </xdr:to>
    <xdr:sp macro="" textlink="">
      <xdr:nvSpPr>
        <xdr:cNvPr id="16" name="Rectángulo 15">
          <a:extLst>
            <a:ext uri="{FF2B5EF4-FFF2-40B4-BE49-F238E27FC236}">
              <a16:creationId xmlns:a16="http://schemas.microsoft.com/office/drawing/2014/main" id="{4F2DE202-5413-47D7-BEEE-CA638E0A3F09}"/>
            </a:ext>
          </a:extLst>
        </xdr:cNvPr>
        <xdr:cNvSpPr/>
      </xdr:nvSpPr>
      <xdr:spPr>
        <a:xfrm>
          <a:off x="4241026" y="3610887"/>
          <a:ext cx="3757324" cy="256893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13</xdr:col>
      <xdr:colOff>243840</xdr:colOff>
      <xdr:row>11</xdr:row>
      <xdr:rowOff>152400</xdr:rowOff>
    </xdr:from>
    <xdr:to>
      <xdr:col>14</xdr:col>
      <xdr:colOff>358140</xdr:colOff>
      <xdr:row>16</xdr:row>
      <xdr:rowOff>22860</xdr:rowOff>
    </xdr:to>
    <mc:AlternateContent xmlns:mc="http://schemas.openxmlformats.org/markup-compatibility/2006" xmlns:tsle="http://schemas.microsoft.com/office/drawing/2012/timeslicer">
      <mc:Choice Requires="tsle">
        <xdr:graphicFrame macro="">
          <xdr:nvGraphicFramePr>
            <xdr:cNvPr id="21" name="Fecha de Factura">
              <a:extLst>
                <a:ext uri="{FF2B5EF4-FFF2-40B4-BE49-F238E27FC236}">
                  <a16:creationId xmlns:a16="http://schemas.microsoft.com/office/drawing/2014/main" id="{5572105B-6969-4140-8E6D-14CD885C0DED}"/>
                </a:ext>
              </a:extLst>
            </xdr:cNvPr>
            <xdr:cNvGraphicFramePr/>
          </xdr:nvGraphicFramePr>
          <xdr:xfrm>
            <a:off x="0" y="0"/>
            <a:ext cx="0" cy="0"/>
          </xdr:xfrm>
          <a:graphic>
            <a:graphicData uri="http://schemas.microsoft.com/office/drawing/2012/timeslicer">
              <tsle:timeslicer name="Fecha de Factura"/>
            </a:graphicData>
          </a:graphic>
        </xdr:graphicFrame>
      </mc:Choice>
      <mc:Fallback xmlns="">
        <xdr:sp macro="" textlink="">
          <xdr:nvSpPr>
            <xdr:cNvPr id="0" name=""/>
            <xdr:cNvSpPr>
              <a:spLocks noTextEdit="1"/>
            </xdr:cNvSpPr>
          </xdr:nvSpPr>
          <xdr:spPr>
            <a:xfrm>
              <a:off x="11510554" y="2754086"/>
              <a:ext cx="2149929" cy="1503317"/>
            </a:xfrm>
            <a:prstGeom prst="rect">
              <a:avLst/>
            </a:prstGeom>
            <a:solidFill>
              <a:prstClr val="white"/>
            </a:solidFill>
            <a:ln w="1">
              <a:solidFill>
                <a:prstClr val="green"/>
              </a:solidFill>
            </a:ln>
          </xdr:spPr>
          <xdr:txBody>
            <a:bodyPr vertOverflow="clip" horzOverflow="clip"/>
            <a:lstStyle/>
            <a:p>
              <a:r>
                <a:rPr lang="es-ES" sz="1100"/>
                <a:t>Línea de tiempo: Funciona en Excel 2013 o superior. No mover ni cambiar el tamaño.</a:t>
              </a:r>
            </a:p>
          </xdr:txBody>
        </xdr:sp>
      </mc:Fallback>
    </mc:AlternateContent>
    <xdr:clientData/>
  </xdr:twoCellAnchor>
  <xdr:twoCellAnchor>
    <xdr:from>
      <xdr:col>12</xdr:col>
      <xdr:colOff>324633</xdr:colOff>
      <xdr:row>39</xdr:row>
      <xdr:rowOff>4948</xdr:rowOff>
    </xdr:from>
    <xdr:to>
      <xdr:col>16</xdr:col>
      <xdr:colOff>589808</xdr:colOff>
      <xdr:row>56</xdr:row>
      <xdr:rowOff>52760</xdr:rowOff>
    </xdr:to>
    <xdr:graphicFrame macro="">
      <xdr:nvGraphicFramePr>
        <xdr:cNvPr id="24" name="Gráfico 23">
          <a:extLst>
            <a:ext uri="{FF2B5EF4-FFF2-40B4-BE49-F238E27FC236}">
              <a16:creationId xmlns:a16="http://schemas.microsoft.com/office/drawing/2014/main" id="{E3995BCF-41FD-4DE1-975E-9124D4596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602094</xdr:colOff>
      <xdr:row>39</xdr:row>
      <xdr:rowOff>4948</xdr:rowOff>
    </xdr:from>
    <xdr:to>
      <xdr:col>20</xdr:col>
      <xdr:colOff>666309</xdr:colOff>
      <xdr:row>56</xdr:row>
      <xdr:rowOff>38036</xdr:rowOff>
    </xdr:to>
    <xdr:graphicFrame macro="">
      <xdr:nvGraphicFramePr>
        <xdr:cNvPr id="25" name="Gráfico 24">
          <a:extLst>
            <a:ext uri="{FF2B5EF4-FFF2-40B4-BE49-F238E27FC236}">
              <a16:creationId xmlns:a16="http://schemas.microsoft.com/office/drawing/2014/main" id="{D7D927F7-36F0-4338-86A8-AC1C7B56B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220955</xdr:colOff>
      <xdr:row>39</xdr:row>
      <xdr:rowOff>8918</xdr:rowOff>
    </xdr:from>
    <xdr:to>
      <xdr:col>12</xdr:col>
      <xdr:colOff>332756</xdr:colOff>
      <xdr:row>72</xdr:row>
      <xdr:rowOff>21978</xdr:rowOff>
    </xdr:to>
    <xdr:graphicFrame macro="">
      <xdr:nvGraphicFramePr>
        <xdr:cNvPr id="26" name="Gráfico 25">
          <a:extLst>
            <a:ext uri="{FF2B5EF4-FFF2-40B4-BE49-F238E27FC236}">
              <a16:creationId xmlns:a16="http://schemas.microsoft.com/office/drawing/2014/main" id="{FC025517-BD6E-4490-91F3-2795AA0E2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339030</xdr:colOff>
      <xdr:row>56</xdr:row>
      <xdr:rowOff>40972</xdr:rowOff>
    </xdr:from>
    <xdr:to>
      <xdr:col>27</xdr:col>
      <xdr:colOff>628206</xdr:colOff>
      <xdr:row>72</xdr:row>
      <xdr:rowOff>22468</xdr:rowOff>
    </xdr:to>
    <xdr:graphicFrame macro="">
      <xdr:nvGraphicFramePr>
        <xdr:cNvPr id="27" name="Gráfico 26">
          <a:extLst>
            <a:ext uri="{FF2B5EF4-FFF2-40B4-BE49-F238E27FC236}">
              <a16:creationId xmlns:a16="http://schemas.microsoft.com/office/drawing/2014/main" id="{8540DE5B-4C80-42A6-864F-5B81557B0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623276</xdr:colOff>
      <xdr:row>39</xdr:row>
      <xdr:rowOff>8150</xdr:rowOff>
    </xdr:from>
    <xdr:to>
      <xdr:col>37</xdr:col>
      <xdr:colOff>760371</xdr:colOff>
      <xdr:row>56</xdr:row>
      <xdr:rowOff>55935</xdr:rowOff>
    </xdr:to>
    <xdr:graphicFrame macro="">
      <xdr:nvGraphicFramePr>
        <xdr:cNvPr id="28" name="Gráfico 27">
          <a:extLst>
            <a:ext uri="{FF2B5EF4-FFF2-40B4-BE49-F238E27FC236}">
              <a16:creationId xmlns:a16="http://schemas.microsoft.com/office/drawing/2014/main" id="{5C971B49-8179-47F6-9EAF-7E329BD27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637081</xdr:colOff>
      <xdr:row>56</xdr:row>
      <xdr:rowOff>40920</xdr:rowOff>
    </xdr:from>
    <xdr:to>
      <xdr:col>37</xdr:col>
      <xdr:colOff>761012</xdr:colOff>
      <xdr:row>72</xdr:row>
      <xdr:rowOff>28897</xdr:rowOff>
    </xdr:to>
    <xdr:graphicFrame macro="">
      <xdr:nvGraphicFramePr>
        <xdr:cNvPr id="29" name="Gráfico 28">
          <a:extLst>
            <a:ext uri="{FF2B5EF4-FFF2-40B4-BE49-F238E27FC236}">
              <a16:creationId xmlns:a16="http://schemas.microsoft.com/office/drawing/2014/main" id="{49567CD2-7836-4EAB-B64C-32FFA73B7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677514</xdr:colOff>
      <xdr:row>39</xdr:row>
      <xdr:rowOff>4948</xdr:rowOff>
    </xdr:from>
    <xdr:to>
      <xdr:col>27</xdr:col>
      <xdr:colOff>634865</xdr:colOff>
      <xdr:row>56</xdr:row>
      <xdr:rowOff>35043</xdr:rowOff>
    </xdr:to>
    <xdr:graphicFrame macro="">
      <xdr:nvGraphicFramePr>
        <xdr:cNvPr id="30" name="Gráfico 29">
          <a:extLst>
            <a:ext uri="{FF2B5EF4-FFF2-40B4-BE49-F238E27FC236}">
              <a16:creationId xmlns:a16="http://schemas.microsoft.com/office/drawing/2014/main" id="{8A236CB0-9E1B-4907-A2EB-94C9C5B2B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69272</xdr:colOff>
      <xdr:row>17</xdr:row>
      <xdr:rowOff>138545</xdr:rowOff>
    </xdr:from>
    <xdr:to>
      <xdr:col>9</xdr:col>
      <xdr:colOff>138545</xdr:colOff>
      <xdr:row>20</xdr:row>
      <xdr:rowOff>510541</xdr:rowOff>
    </xdr:to>
    <xdr:sp macro="" textlink="">
      <xdr:nvSpPr>
        <xdr:cNvPr id="31" name="Rectángulo 30">
          <a:extLst>
            <a:ext uri="{FF2B5EF4-FFF2-40B4-BE49-F238E27FC236}">
              <a16:creationId xmlns:a16="http://schemas.microsoft.com/office/drawing/2014/main" id="{0E9F4F49-665A-4442-A591-F84D994E9BCB}"/>
            </a:ext>
          </a:extLst>
        </xdr:cNvPr>
        <xdr:cNvSpPr/>
      </xdr:nvSpPr>
      <xdr:spPr>
        <a:xfrm>
          <a:off x="4239490" y="4807527"/>
          <a:ext cx="3782291" cy="91232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 sz="2000">
            <a:latin typeface="Shruti" panose="020B0502040204020203" pitchFamily="34" charset="0"/>
            <a:cs typeface="Shruti" panose="020B0502040204020203" pitchFamily="34" charset="0"/>
          </a:endParaRPr>
        </a:p>
      </xdr:txBody>
    </xdr:sp>
    <xdr:clientData/>
  </xdr:twoCellAnchor>
  <xdr:twoCellAnchor>
    <xdr:from>
      <xdr:col>1</xdr:col>
      <xdr:colOff>193964</xdr:colOff>
      <xdr:row>17</xdr:row>
      <xdr:rowOff>138546</xdr:rowOff>
    </xdr:from>
    <xdr:to>
      <xdr:col>6</xdr:col>
      <xdr:colOff>69273</xdr:colOff>
      <xdr:row>20</xdr:row>
      <xdr:rowOff>510542</xdr:rowOff>
    </xdr:to>
    <xdr:sp macro="" textlink="">
      <xdr:nvSpPr>
        <xdr:cNvPr id="32" name="Rectángulo 31">
          <a:extLst>
            <a:ext uri="{FF2B5EF4-FFF2-40B4-BE49-F238E27FC236}">
              <a16:creationId xmlns:a16="http://schemas.microsoft.com/office/drawing/2014/main" id="{32752C08-8849-4FAB-8284-F28C562FE776}"/>
            </a:ext>
          </a:extLst>
        </xdr:cNvPr>
        <xdr:cNvSpPr/>
      </xdr:nvSpPr>
      <xdr:spPr>
        <a:xfrm>
          <a:off x="457200" y="4807528"/>
          <a:ext cx="3782291" cy="912323"/>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s-ES" sz="2000">
            <a:latin typeface="Shruti" panose="020B0502040204020203" pitchFamily="34" charset="0"/>
            <a:cs typeface="Shruti" panose="020B0502040204020203" pitchFamily="34" charset="0"/>
          </a:endParaRPr>
        </a:p>
      </xdr:txBody>
    </xdr:sp>
    <xdr:clientData/>
  </xdr:twoCellAnchor>
  <xdr:twoCellAnchor>
    <xdr:from>
      <xdr:col>7</xdr:col>
      <xdr:colOff>520767</xdr:colOff>
      <xdr:row>17</xdr:row>
      <xdr:rowOff>138545</xdr:rowOff>
    </xdr:from>
    <xdr:to>
      <xdr:col>7</xdr:col>
      <xdr:colOff>520767</xdr:colOff>
      <xdr:row>20</xdr:row>
      <xdr:rowOff>510541</xdr:rowOff>
    </xdr:to>
    <xdr:cxnSp macro="">
      <xdr:nvCxnSpPr>
        <xdr:cNvPr id="34" name="Conector recto 33">
          <a:extLst>
            <a:ext uri="{FF2B5EF4-FFF2-40B4-BE49-F238E27FC236}">
              <a16:creationId xmlns:a16="http://schemas.microsoft.com/office/drawing/2014/main" id="{88DFD8D0-992F-E7CE-2B1A-55B30769ED21}"/>
            </a:ext>
          </a:extLst>
        </xdr:cNvPr>
        <xdr:cNvCxnSpPr>
          <a:stCxn id="31" idx="0"/>
          <a:endCxn id="31" idx="2"/>
        </xdr:cNvCxnSpPr>
      </xdr:nvCxnSpPr>
      <xdr:spPr>
        <a:xfrm>
          <a:off x="6132673" y="4853980"/>
          <a:ext cx="0" cy="909879"/>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566407</xdr:colOff>
      <xdr:row>17</xdr:row>
      <xdr:rowOff>138546</xdr:rowOff>
    </xdr:from>
    <xdr:to>
      <xdr:col>3</xdr:col>
      <xdr:colOff>566407</xdr:colOff>
      <xdr:row>20</xdr:row>
      <xdr:rowOff>510542</xdr:rowOff>
    </xdr:to>
    <xdr:cxnSp macro="">
      <xdr:nvCxnSpPr>
        <xdr:cNvPr id="36" name="Conector recto 35">
          <a:extLst>
            <a:ext uri="{FF2B5EF4-FFF2-40B4-BE49-F238E27FC236}">
              <a16:creationId xmlns:a16="http://schemas.microsoft.com/office/drawing/2014/main" id="{0399F569-0763-DB01-BA00-3E89182169DB}"/>
            </a:ext>
          </a:extLst>
        </xdr:cNvPr>
        <xdr:cNvCxnSpPr>
          <a:stCxn id="32" idx="0"/>
          <a:endCxn id="32" idx="2"/>
        </xdr:cNvCxnSpPr>
      </xdr:nvCxnSpPr>
      <xdr:spPr>
        <a:xfrm>
          <a:off x="2350383" y="4853981"/>
          <a:ext cx="0" cy="909879"/>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6</xdr:col>
      <xdr:colOff>367640</xdr:colOff>
      <xdr:row>29</xdr:row>
      <xdr:rowOff>134489</xdr:rowOff>
    </xdr:from>
    <xdr:to>
      <xdr:col>7</xdr:col>
      <xdr:colOff>1077686</xdr:colOff>
      <xdr:row>38</xdr:row>
      <xdr:rowOff>0</xdr:rowOff>
    </xdr:to>
    <mc:AlternateContent xmlns:mc="http://schemas.openxmlformats.org/markup-compatibility/2006" xmlns:tsle="http://schemas.microsoft.com/office/drawing/2012/timeslicer">
      <mc:Choice Requires="tsle">
        <xdr:graphicFrame macro="">
          <xdr:nvGraphicFramePr>
            <xdr:cNvPr id="37" name="Fecha de Factura 1">
              <a:extLst>
                <a:ext uri="{FF2B5EF4-FFF2-40B4-BE49-F238E27FC236}">
                  <a16:creationId xmlns:a16="http://schemas.microsoft.com/office/drawing/2014/main" id="{589784CA-0514-48EF-9451-DC38B1CFF552}"/>
                </a:ext>
              </a:extLst>
            </xdr:cNvPr>
            <xdr:cNvGraphicFramePr/>
          </xdr:nvGraphicFramePr>
          <xdr:xfrm>
            <a:off x="0" y="0"/>
            <a:ext cx="0" cy="0"/>
          </xdr:xfrm>
          <a:graphic>
            <a:graphicData uri="http://schemas.microsoft.com/office/drawing/2012/timeslicer">
              <tsle:timeslicer name="Fecha de Factura 1"/>
            </a:graphicData>
          </a:graphic>
        </xdr:graphicFrame>
      </mc:Choice>
      <mc:Fallback xmlns="">
        <xdr:sp macro="" textlink="">
          <xdr:nvSpPr>
            <xdr:cNvPr id="0" name=""/>
            <xdr:cNvSpPr>
              <a:spLocks noTextEdit="1"/>
            </xdr:cNvSpPr>
          </xdr:nvSpPr>
          <xdr:spPr>
            <a:xfrm>
              <a:off x="4547754" y="7449689"/>
              <a:ext cx="2146961" cy="1531026"/>
            </a:xfrm>
            <a:prstGeom prst="rect">
              <a:avLst/>
            </a:prstGeom>
            <a:solidFill>
              <a:prstClr val="white"/>
            </a:solidFill>
            <a:ln w="1">
              <a:solidFill>
                <a:prstClr val="green"/>
              </a:solidFill>
            </a:ln>
          </xdr:spPr>
          <xdr:txBody>
            <a:bodyPr vertOverflow="clip" horzOverflow="clip"/>
            <a:lstStyle/>
            <a:p>
              <a:r>
                <a:rPr lang="es-ES" sz="1100"/>
                <a:t>Línea de tiempo: Funciona en Excel 2013 o superior. No mover ni cambiar el tamaño.</a:t>
              </a:r>
            </a:p>
          </xdr:txBody>
        </xdr:sp>
      </mc:Fallback>
    </mc:AlternateContent>
    <xdr:clientData/>
  </xdr:twoCellAnchor>
  <xdr:twoCellAnchor editAs="oneCell">
    <xdr:from>
      <xdr:col>13</xdr:col>
      <xdr:colOff>1002476</xdr:colOff>
      <xdr:row>31</xdr:row>
      <xdr:rowOff>20782</xdr:rowOff>
    </xdr:from>
    <xdr:to>
      <xdr:col>15</xdr:col>
      <xdr:colOff>0</xdr:colOff>
      <xdr:row>38</xdr:row>
      <xdr:rowOff>0</xdr:rowOff>
    </xdr:to>
    <mc:AlternateContent xmlns:mc="http://schemas.openxmlformats.org/markup-compatibility/2006" xmlns:a14="http://schemas.microsoft.com/office/drawing/2010/main">
      <mc:Choice Requires="a14">
        <xdr:graphicFrame macro="">
          <xdr:nvGraphicFramePr>
            <xdr:cNvPr id="38" name="Tipo de Servicio">
              <a:extLst>
                <a:ext uri="{FF2B5EF4-FFF2-40B4-BE49-F238E27FC236}">
                  <a16:creationId xmlns:a16="http://schemas.microsoft.com/office/drawing/2014/main" id="{8A6DB910-694C-9720-E05F-EEFEC3DAAB0C}"/>
                </a:ext>
              </a:extLst>
            </xdr:cNvPr>
            <xdr:cNvGraphicFramePr/>
          </xdr:nvGraphicFramePr>
          <xdr:xfrm>
            <a:off x="0" y="0"/>
            <a:ext cx="0" cy="0"/>
          </xdr:xfrm>
          <a:graphic>
            <a:graphicData uri="http://schemas.microsoft.com/office/drawing/2010/slicer">
              <sle:slicer xmlns:sle="http://schemas.microsoft.com/office/drawing/2010/slicer" name="Tipo de Servicio"/>
            </a:graphicData>
          </a:graphic>
        </xdr:graphicFrame>
      </mc:Choice>
      <mc:Fallback xmlns="">
        <xdr:sp macro="" textlink="">
          <xdr:nvSpPr>
            <xdr:cNvPr id="0" name=""/>
            <xdr:cNvSpPr>
              <a:spLocks noTextEdit="1"/>
            </xdr:cNvSpPr>
          </xdr:nvSpPr>
          <xdr:spPr>
            <a:xfrm>
              <a:off x="12269190" y="7706096"/>
              <a:ext cx="1827810" cy="1274618"/>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17</xdr:col>
      <xdr:colOff>545275</xdr:colOff>
      <xdr:row>31</xdr:row>
      <xdr:rowOff>20782</xdr:rowOff>
    </xdr:from>
    <xdr:to>
      <xdr:col>20</xdr:col>
      <xdr:colOff>0</xdr:colOff>
      <xdr:row>38</xdr:row>
      <xdr:rowOff>0</xdr:rowOff>
    </xdr:to>
    <mc:AlternateContent xmlns:mc="http://schemas.openxmlformats.org/markup-compatibility/2006" xmlns:a14="http://schemas.microsoft.com/office/drawing/2010/main">
      <mc:Choice Requires="a14">
        <xdr:graphicFrame macro="">
          <xdr:nvGraphicFramePr>
            <xdr:cNvPr id="39" name="Método de Pago">
              <a:extLst>
                <a:ext uri="{FF2B5EF4-FFF2-40B4-BE49-F238E27FC236}">
                  <a16:creationId xmlns:a16="http://schemas.microsoft.com/office/drawing/2014/main" id="{9C13F2CA-8179-606F-0CF3-F660DD96A046}"/>
                </a:ext>
              </a:extLst>
            </xdr:cNvPr>
            <xdr:cNvGraphicFramePr/>
          </xdr:nvGraphicFramePr>
          <xdr:xfrm>
            <a:off x="0" y="0"/>
            <a:ext cx="0" cy="0"/>
          </xdr:xfrm>
          <a:graphic>
            <a:graphicData uri="http://schemas.microsoft.com/office/drawing/2010/slicer">
              <sle:slicer xmlns:sle="http://schemas.microsoft.com/office/drawing/2010/slicer" name="Método de Pago"/>
            </a:graphicData>
          </a:graphic>
        </xdr:graphicFrame>
      </mc:Choice>
      <mc:Fallback xmlns="">
        <xdr:sp macro="" textlink="">
          <xdr:nvSpPr>
            <xdr:cNvPr id="0" name=""/>
            <xdr:cNvSpPr>
              <a:spLocks noTextEdit="1"/>
            </xdr:cNvSpPr>
          </xdr:nvSpPr>
          <xdr:spPr>
            <a:xfrm>
              <a:off x="16231589" y="7706096"/>
              <a:ext cx="1838697" cy="1274618"/>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22</xdr:col>
      <xdr:colOff>696685</xdr:colOff>
      <xdr:row>32</xdr:row>
      <xdr:rowOff>0</xdr:rowOff>
    </xdr:from>
    <xdr:to>
      <xdr:col>26</xdr:col>
      <xdr:colOff>693221</xdr:colOff>
      <xdr:row>37</xdr:row>
      <xdr:rowOff>164273</xdr:rowOff>
    </xdr:to>
    <mc:AlternateContent xmlns:mc="http://schemas.openxmlformats.org/markup-compatibility/2006" xmlns:a14="http://schemas.microsoft.com/office/drawing/2010/main">
      <mc:Choice Requires="a14">
        <xdr:graphicFrame macro="">
          <xdr:nvGraphicFramePr>
            <xdr:cNvPr id="40" name="Mesero Asignado">
              <a:extLst>
                <a:ext uri="{FF2B5EF4-FFF2-40B4-BE49-F238E27FC236}">
                  <a16:creationId xmlns:a16="http://schemas.microsoft.com/office/drawing/2014/main" id="{736569B6-6BEA-F147-5DC7-E16663122657}"/>
                </a:ext>
              </a:extLst>
            </xdr:cNvPr>
            <xdr:cNvGraphicFramePr/>
          </xdr:nvGraphicFramePr>
          <xdr:xfrm>
            <a:off x="0" y="0"/>
            <a:ext cx="0" cy="0"/>
          </xdr:xfrm>
          <a:graphic>
            <a:graphicData uri="http://schemas.microsoft.com/office/drawing/2010/slicer">
              <sle:slicer xmlns:sle="http://schemas.microsoft.com/office/drawing/2010/slicer" name="Mesero Asignado"/>
            </a:graphicData>
          </a:graphic>
        </xdr:graphicFrame>
      </mc:Choice>
      <mc:Fallback xmlns="">
        <xdr:sp macro="" textlink="">
          <xdr:nvSpPr>
            <xdr:cNvPr id="0" name=""/>
            <xdr:cNvSpPr>
              <a:spLocks noTextEdit="1"/>
            </xdr:cNvSpPr>
          </xdr:nvSpPr>
          <xdr:spPr>
            <a:xfrm>
              <a:off x="20356285" y="7870371"/>
              <a:ext cx="3175165" cy="1089559"/>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12</xdr:col>
      <xdr:colOff>283028</xdr:colOff>
      <xdr:row>72</xdr:row>
      <xdr:rowOff>175459</xdr:rowOff>
    </xdr:from>
    <xdr:to>
      <xdr:col>27</xdr:col>
      <xdr:colOff>447997</xdr:colOff>
      <xdr:row>77</xdr:row>
      <xdr:rowOff>1</xdr:rowOff>
    </xdr:to>
    <mc:AlternateContent xmlns:mc="http://schemas.openxmlformats.org/markup-compatibility/2006" xmlns:a14="http://schemas.microsoft.com/office/drawing/2010/main">
      <mc:Choice Requires="a14">
        <xdr:graphicFrame macro="">
          <xdr:nvGraphicFramePr>
            <xdr:cNvPr id="41" name="País de Origen">
              <a:extLst>
                <a:ext uri="{FF2B5EF4-FFF2-40B4-BE49-F238E27FC236}">
                  <a16:creationId xmlns:a16="http://schemas.microsoft.com/office/drawing/2014/main" id="{908996EE-A1E9-D8FD-12BE-5DC8A7CBE3B4}"/>
                </a:ext>
              </a:extLst>
            </xdr:cNvPr>
            <xdr:cNvGraphicFramePr/>
          </xdr:nvGraphicFramePr>
          <xdr:xfrm>
            <a:off x="0" y="0"/>
            <a:ext cx="0" cy="0"/>
          </xdr:xfrm>
          <a:graphic>
            <a:graphicData uri="http://schemas.microsoft.com/office/drawing/2010/slicer">
              <sle:slicer xmlns:sle="http://schemas.microsoft.com/office/drawing/2010/slicer" name="País de Origen"/>
            </a:graphicData>
          </a:graphic>
        </xdr:graphicFrame>
      </mc:Choice>
      <mc:Fallback xmlns="">
        <xdr:sp macro="" textlink="">
          <xdr:nvSpPr>
            <xdr:cNvPr id="0" name=""/>
            <xdr:cNvSpPr>
              <a:spLocks noTextEdit="1"/>
            </xdr:cNvSpPr>
          </xdr:nvSpPr>
          <xdr:spPr>
            <a:xfrm>
              <a:off x="10363199" y="15448116"/>
              <a:ext cx="13717684" cy="749827"/>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2</xdr:col>
      <xdr:colOff>217715</xdr:colOff>
      <xdr:row>26</xdr:row>
      <xdr:rowOff>65314</xdr:rowOff>
    </xdr:from>
    <xdr:to>
      <xdr:col>5</xdr:col>
      <xdr:colOff>0</xdr:colOff>
      <xdr:row>28</xdr:row>
      <xdr:rowOff>125658</xdr:rowOff>
    </xdr:to>
    <xdr:sp macro="" textlink="">
      <xdr:nvSpPr>
        <xdr:cNvPr id="48" name="Rectángulo: esquinas redondeadas 47">
          <a:extLst>
            <a:ext uri="{FF2B5EF4-FFF2-40B4-BE49-F238E27FC236}">
              <a16:creationId xmlns:a16="http://schemas.microsoft.com/office/drawing/2014/main" id="{38B68D3B-FA7B-492D-A065-95E2CEFF3CB2}"/>
            </a:ext>
          </a:extLst>
        </xdr:cNvPr>
        <xdr:cNvSpPr/>
      </xdr:nvSpPr>
      <xdr:spPr>
        <a:xfrm>
          <a:off x="696686" y="6814457"/>
          <a:ext cx="3374571" cy="441344"/>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1800">
              <a:solidFill>
                <a:schemeClr val="tx2">
                  <a:lumMod val="10000"/>
                  <a:lumOff val="90000"/>
                </a:schemeClr>
              </a:solidFill>
              <a:latin typeface="Shruti" panose="020B0502040204020203" pitchFamily="34" charset="0"/>
              <a:cs typeface="Shruti" panose="020B0502040204020203" pitchFamily="34" charset="0"/>
            </a:rPr>
            <a:t>Resumen</a:t>
          </a:r>
          <a:r>
            <a:rPr lang="es-ES" sz="1800" baseline="0">
              <a:solidFill>
                <a:schemeClr val="tx2">
                  <a:lumMod val="10000"/>
                  <a:lumOff val="90000"/>
                </a:schemeClr>
              </a:solidFill>
              <a:latin typeface="Shruti" panose="020B0502040204020203" pitchFamily="34" charset="0"/>
              <a:cs typeface="Shruti" panose="020B0502040204020203" pitchFamily="34" charset="0"/>
            </a:rPr>
            <a:t> Global Gráfico</a:t>
          </a:r>
          <a:endParaRPr lang="es-ES" sz="1800">
            <a:solidFill>
              <a:schemeClr val="tx2">
                <a:lumMod val="10000"/>
                <a:lumOff val="90000"/>
              </a:schemeClr>
            </a:solidFill>
            <a:latin typeface="Shruti" panose="020B0502040204020203" pitchFamily="34" charset="0"/>
            <a:cs typeface="Shruti" panose="020B0502040204020203"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182881</xdr:colOff>
      <xdr:row>0</xdr:row>
      <xdr:rowOff>68580</xdr:rowOff>
    </xdr:from>
    <xdr:to>
      <xdr:col>4</xdr:col>
      <xdr:colOff>1402081</xdr:colOff>
      <xdr:row>8</xdr:row>
      <xdr:rowOff>45720</xdr:rowOff>
    </xdr:to>
    <xdr:sp macro="" textlink="">
      <xdr:nvSpPr>
        <xdr:cNvPr id="2" name="Rectángulo: esquinas redondeadas 1">
          <a:extLst>
            <a:ext uri="{FF2B5EF4-FFF2-40B4-BE49-F238E27FC236}">
              <a16:creationId xmlns:a16="http://schemas.microsoft.com/office/drawing/2014/main" id="{D81A0260-081A-4FAA-8E7B-BAEBADC05BE9}"/>
            </a:ext>
          </a:extLst>
        </xdr:cNvPr>
        <xdr:cNvSpPr/>
      </xdr:nvSpPr>
      <xdr:spPr>
        <a:xfrm>
          <a:off x="182881" y="68580"/>
          <a:ext cx="6096000" cy="1440180"/>
        </a:xfrm>
        <a:prstGeom prst="round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200">
              <a:latin typeface="Shruti" panose="020B0502040204020203" pitchFamily="34" charset="0"/>
              <a:cs typeface="Shruti" panose="020B0502040204020203" pitchFamily="34" charset="0"/>
            </a:rPr>
            <a:t>INSIGHTS</a:t>
          </a:r>
          <a:r>
            <a:rPr lang="es-ES" sz="2200" baseline="0">
              <a:latin typeface="Shruti" panose="020B0502040204020203" pitchFamily="34" charset="0"/>
              <a:cs typeface="Shruti" panose="020B0502040204020203" pitchFamily="34" charset="0"/>
            </a:rPr>
            <a:t> ADICIONALESS</a:t>
          </a:r>
          <a:r>
            <a:rPr lang="es-ES" sz="2200">
              <a:latin typeface="Shruti" panose="020B0502040204020203" pitchFamily="34" charset="0"/>
              <a:cs typeface="Shruti" panose="020B0502040204020203" pitchFamily="34" charset="0"/>
            </a:rPr>
            <a:t> AEROPUERTO ADOLFO SUÁREZ (1 al 7 de Abril)</a:t>
          </a:r>
        </a:p>
      </xdr:txBody>
    </xdr:sp>
    <xdr:clientData/>
  </xdr:twoCellAnchor>
  <xdr:twoCellAnchor>
    <xdr:from>
      <xdr:col>4</xdr:col>
      <xdr:colOff>22860</xdr:colOff>
      <xdr:row>17</xdr:row>
      <xdr:rowOff>198120</xdr:rowOff>
    </xdr:from>
    <xdr:to>
      <xdr:col>8</xdr:col>
      <xdr:colOff>15240</xdr:colOff>
      <xdr:row>24</xdr:row>
      <xdr:rowOff>563880</xdr:rowOff>
    </xdr:to>
    <xdr:graphicFrame macro="">
      <xdr:nvGraphicFramePr>
        <xdr:cNvPr id="3" name="Gráfico 2">
          <a:extLst>
            <a:ext uri="{FF2B5EF4-FFF2-40B4-BE49-F238E27FC236}">
              <a16:creationId xmlns:a16="http://schemas.microsoft.com/office/drawing/2014/main" id="{B229D9A1-C820-4275-9286-FA15CC411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266701</xdr:colOff>
      <xdr:row>12</xdr:row>
      <xdr:rowOff>144780</xdr:rowOff>
    </xdr:from>
    <xdr:to>
      <xdr:col>1</xdr:col>
      <xdr:colOff>2727960</xdr:colOff>
      <xdr:row>14</xdr:row>
      <xdr:rowOff>160020</xdr:rowOff>
    </xdr:to>
    <xdr:sp macro="" textlink="">
      <xdr:nvSpPr>
        <xdr:cNvPr id="4" name="Rectángulo: esquinas redondeadas 3">
          <a:extLst>
            <a:ext uri="{FF2B5EF4-FFF2-40B4-BE49-F238E27FC236}">
              <a16:creationId xmlns:a16="http://schemas.microsoft.com/office/drawing/2014/main" id="{F9ABC834-8C91-4B22-9BDC-88F00BC0BA00}"/>
            </a:ext>
          </a:extLst>
        </xdr:cNvPr>
        <xdr:cNvSpPr/>
      </xdr:nvSpPr>
      <xdr:spPr>
        <a:xfrm>
          <a:off x="1059181" y="2705100"/>
          <a:ext cx="2461259" cy="38862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800">
              <a:solidFill>
                <a:schemeClr val="tx2">
                  <a:lumMod val="10000"/>
                  <a:lumOff val="90000"/>
                </a:schemeClr>
              </a:solidFill>
              <a:latin typeface="Shruti" panose="020B0502040204020203" pitchFamily="34" charset="0"/>
              <a:cs typeface="Shruti" panose="020B0502040204020203" pitchFamily="34" charset="0"/>
            </a:rPr>
            <a:t>Clientes</a:t>
          </a:r>
          <a:r>
            <a:rPr lang="es-ES" sz="1800" baseline="0">
              <a:solidFill>
                <a:schemeClr val="tx2">
                  <a:lumMod val="10000"/>
                  <a:lumOff val="90000"/>
                </a:schemeClr>
              </a:solidFill>
              <a:latin typeface="Shruti" panose="020B0502040204020203" pitchFamily="34" charset="0"/>
              <a:cs typeface="Shruti" panose="020B0502040204020203" pitchFamily="34" charset="0"/>
            </a:rPr>
            <a:t> y Horas Pico</a:t>
          </a:r>
          <a:endParaRPr lang="es-ES" sz="1800">
            <a:solidFill>
              <a:schemeClr val="tx2">
                <a:lumMod val="10000"/>
                <a:lumOff val="90000"/>
              </a:schemeClr>
            </a:solidFill>
            <a:latin typeface="Shruti" panose="020B0502040204020203" pitchFamily="34" charset="0"/>
            <a:cs typeface="Shruti" panose="020B0502040204020203" pitchFamily="34" charset="0"/>
          </a:endParaRPr>
        </a:p>
      </xdr:txBody>
    </xdr:sp>
    <xdr:clientData/>
  </xdr:twoCellAnchor>
  <xdr:twoCellAnchor>
    <xdr:from>
      <xdr:col>10</xdr:col>
      <xdr:colOff>304801</xdr:colOff>
      <xdr:row>14</xdr:row>
      <xdr:rowOff>129540</xdr:rowOff>
    </xdr:from>
    <xdr:to>
      <xdr:col>11</xdr:col>
      <xdr:colOff>236221</xdr:colOff>
      <xdr:row>16</xdr:row>
      <xdr:rowOff>144780</xdr:rowOff>
    </xdr:to>
    <xdr:sp macro="" textlink="">
      <xdr:nvSpPr>
        <xdr:cNvPr id="5" name="Rectángulo: esquinas redondeadas 4">
          <a:extLst>
            <a:ext uri="{FF2B5EF4-FFF2-40B4-BE49-F238E27FC236}">
              <a16:creationId xmlns:a16="http://schemas.microsoft.com/office/drawing/2014/main" id="{808E2100-AC74-49B2-BD16-73CAF8634CB8}"/>
            </a:ext>
          </a:extLst>
        </xdr:cNvPr>
        <xdr:cNvSpPr/>
      </xdr:nvSpPr>
      <xdr:spPr>
        <a:xfrm>
          <a:off x="11727181" y="2697480"/>
          <a:ext cx="2026920" cy="38862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800">
              <a:solidFill>
                <a:schemeClr val="tx2">
                  <a:lumMod val="10000"/>
                  <a:lumOff val="90000"/>
                </a:schemeClr>
              </a:solidFill>
              <a:latin typeface="Shruti" panose="020B0502040204020203" pitchFamily="34" charset="0"/>
              <a:cs typeface="Shruti" panose="020B0502040204020203" pitchFamily="34" charset="0"/>
            </a:rPr>
            <a:t>Insights Platos</a:t>
          </a:r>
        </a:p>
      </xdr:txBody>
    </xdr:sp>
    <xdr:clientData/>
  </xdr:twoCellAnchor>
  <xdr:twoCellAnchor>
    <xdr:from>
      <xdr:col>10</xdr:col>
      <xdr:colOff>206828</xdr:colOff>
      <xdr:row>24</xdr:row>
      <xdr:rowOff>250370</xdr:rowOff>
    </xdr:from>
    <xdr:to>
      <xdr:col>10</xdr:col>
      <xdr:colOff>2046515</xdr:colOff>
      <xdr:row>26</xdr:row>
      <xdr:rowOff>239486</xdr:rowOff>
    </xdr:to>
    <xdr:sp macro="" textlink="">
      <xdr:nvSpPr>
        <xdr:cNvPr id="6" name="Rectángulo: esquinas redondeadas 5">
          <a:extLst>
            <a:ext uri="{FF2B5EF4-FFF2-40B4-BE49-F238E27FC236}">
              <a16:creationId xmlns:a16="http://schemas.microsoft.com/office/drawing/2014/main" id="{7F6759BE-CA5C-41F9-B0AB-ED85DD1C88D5}"/>
            </a:ext>
          </a:extLst>
        </xdr:cNvPr>
        <xdr:cNvSpPr/>
      </xdr:nvSpPr>
      <xdr:spPr>
        <a:xfrm>
          <a:off x="11636828" y="5791199"/>
          <a:ext cx="1839687" cy="96883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800">
              <a:solidFill>
                <a:schemeClr val="tx2">
                  <a:lumMod val="10000"/>
                  <a:lumOff val="90000"/>
                </a:schemeClr>
              </a:solidFill>
              <a:latin typeface="Shruti" panose="020B0502040204020203" pitchFamily="34" charset="0"/>
              <a:cs typeface="Shruti" panose="020B0502040204020203" pitchFamily="34" charset="0"/>
            </a:rPr>
            <a:t>Platos por</a:t>
          </a:r>
          <a:r>
            <a:rPr lang="es-ES" sz="1800" baseline="0">
              <a:solidFill>
                <a:schemeClr val="tx2">
                  <a:lumMod val="10000"/>
                  <a:lumOff val="90000"/>
                </a:schemeClr>
              </a:solidFill>
              <a:latin typeface="Shruti" panose="020B0502040204020203" pitchFamily="34" charset="0"/>
              <a:cs typeface="Shruti" panose="020B0502040204020203" pitchFamily="34" charset="0"/>
            </a:rPr>
            <a:t> País de Origen</a:t>
          </a:r>
          <a:endParaRPr lang="es-ES" sz="1800">
            <a:solidFill>
              <a:schemeClr val="tx2">
                <a:lumMod val="10000"/>
                <a:lumOff val="90000"/>
              </a:schemeClr>
            </a:solidFill>
            <a:latin typeface="Shruti" panose="020B0502040204020203" pitchFamily="34" charset="0"/>
            <a:cs typeface="Shruti" panose="020B0502040204020203" pitchFamily="34" charset="0"/>
          </a:endParaRPr>
        </a:p>
      </xdr:txBody>
    </xdr:sp>
    <xdr:clientData/>
  </xdr:twoCellAnchor>
  <xdr:twoCellAnchor>
    <xdr:from>
      <xdr:col>9</xdr:col>
      <xdr:colOff>783771</xdr:colOff>
      <xdr:row>30</xdr:row>
      <xdr:rowOff>206827</xdr:rowOff>
    </xdr:from>
    <xdr:to>
      <xdr:col>21</xdr:col>
      <xdr:colOff>1197429</xdr:colOff>
      <xdr:row>30</xdr:row>
      <xdr:rowOff>206827</xdr:rowOff>
    </xdr:to>
    <xdr:cxnSp macro="">
      <xdr:nvCxnSpPr>
        <xdr:cNvPr id="8" name="Conector recto 7">
          <a:extLst>
            <a:ext uri="{FF2B5EF4-FFF2-40B4-BE49-F238E27FC236}">
              <a16:creationId xmlns:a16="http://schemas.microsoft.com/office/drawing/2014/main" id="{82231F36-EB85-C660-6850-FDBEF3CA879A}"/>
            </a:ext>
          </a:extLst>
        </xdr:cNvPr>
        <xdr:cNvCxnSpPr/>
      </xdr:nvCxnSpPr>
      <xdr:spPr>
        <a:xfrm>
          <a:off x="11419114" y="8186056"/>
          <a:ext cx="19235058"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381000</xdr:colOff>
      <xdr:row>198</xdr:row>
      <xdr:rowOff>76200</xdr:rowOff>
    </xdr:from>
    <xdr:to>
      <xdr:col>10</xdr:col>
      <xdr:colOff>579120</xdr:colOff>
      <xdr:row>212</xdr:row>
      <xdr:rowOff>76200</xdr:rowOff>
    </xdr:to>
    <xdr:graphicFrame macro="">
      <xdr:nvGraphicFramePr>
        <xdr:cNvPr id="2" name="Gráfico 1">
          <a:extLst>
            <a:ext uri="{FF2B5EF4-FFF2-40B4-BE49-F238E27FC236}">
              <a16:creationId xmlns:a16="http://schemas.microsoft.com/office/drawing/2014/main" id="{765794D5-C483-1EB9-05A3-723E2EE2F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LFA" refreshedDate="45540.59144340278" createdVersion="8" refreshedVersion="8" minRefreshableVersion="3" recordCount="767" xr:uid="{EA834EC4-A314-40F1-A531-9FA0A6823EF7}">
  <cacheSource type="worksheet">
    <worksheetSource name="Tabla_Sala"/>
  </cacheSource>
  <cacheFields count="35">
    <cacheField name="Número de Orden" numFmtId="49">
      <sharedItems containsSemiMixedTypes="0" containsString="0" containsNumber="1" containsInteger="1" minValue="1" maxValue="767"/>
    </cacheField>
    <cacheField name="Número de Mesa" numFmtId="49">
      <sharedItems containsSemiMixedTypes="0" containsString="0" containsNumber="1" containsInteger="1" minValue="1" maxValue="20"/>
    </cacheField>
    <cacheField name="Nombre del Cliente" numFmtId="49">
      <sharedItems count="546">
        <s v="Cliente_724"/>
        <s v="Cliente_538"/>
        <s v="Cliente_911"/>
        <s v="Cliente_129"/>
        <s v="Cliente_938"/>
        <s v="Cliente_965"/>
        <s v="Cliente_306"/>
        <s v="Cliente_974"/>
        <s v="Cliente_740"/>
        <s v="Cliente_33"/>
        <s v="Cliente_881"/>
        <s v="Cliente_890"/>
        <s v="Cliente_873"/>
        <s v="Cliente_780"/>
        <s v="Cliente_728"/>
        <s v="Cliente_175"/>
        <s v="Cliente_200"/>
        <s v="Cliente_190"/>
        <s v="Cliente_290"/>
        <s v="Cliente_972"/>
        <s v="Cliente_210"/>
        <s v="Cliente_88"/>
        <s v="Cliente_427"/>
        <s v="Cliente_424"/>
        <s v="Cliente_824"/>
        <s v="Cliente_107"/>
        <s v="Cliente_775"/>
        <s v="Cliente_358"/>
        <s v="Cliente_377"/>
        <s v="Cliente_361"/>
        <s v="Cliente_229"/>
        <s v="Cliente_27"/>
        <s v="Cliente_103"/>
        <s v="Cliente_1"/>
        <s v="Cliente_828"/>
        <s v="Cliente_874"/>
        <s v="Cliente_999"/>
        <s v="Cliente_167"/>
        <s v="Cliente_606"/>
        <s v="Cliente_710"/>
        <s v="Cliente_870"/>
        <s v="Cliente_230"/>
        <s v="Cliente_814"/>
        <s v="Cliente_640"/>
        <s v="Cliente_623"/>
        <s v="Cliente_72"/>
        <s v="Cliente_963"/>
        <s v="Cliente_929"/>
        <s v="Cliente_708"/>
        <s v="Cliente_631"/>
        <s v="Cliente_894"/>
        <s v="Cliente_63"/>
        <s v="Cliente_144"/>
        <s v="Cliente_390"/>
        <s v="Cliente_886"/>
        <s v="Cliente_510"/>
        <s v="Cliente_878"/>
        <s v="Cliente_977"/>
        <s v="Cliente_553"/>
        <s v="Cliente_792"/>
        <s v="Cliente_265"/>
        <s v="Cliente_946"/>
        <s v="Cliente_614"/>
        <s v="Cliente_352"/>
        <s v="Cliente_784"/>
        <s v="Cliente_118"/>
        <s v="Cliente_61"/>
        <s v="Cliente_440"/>
        <s v="Cliente_258"/>
        <s v="Cliente_742"/>
        <s v="Cliente_865"/>
        <s v="Cliente_79"/>
        <s v="Cliente_42"/>
        <s v="Cliente_374"/>
        <s v="Cliente_636"/>
        <s v="Cliente_753"/>
        <s v="Cliente_632"/>
        <s v="Cliente_969"/>
        <s v="Cliente_574"/>
        <s v="Cliente_292"/>
        <s v="Cliente_148"/>
        <s v="Cliente_747"/>
        <s v="Cliente_501"/>
        <s v="Cliente_733"/>
        <s v="Cliente_36"/>
        <s v="Cliente_1000"/>
        <s v="Cliente_607"/>
        <s v="Cliente_378"/>
        <s v="Cliente_612"/>
        <s v="Cliente_452"/>
        <s v="Cliente_244"/>
        <s v="Cliente_840"/>
        <s v="Cliente_993"/>
        <s v="Cliente_29"/>
        <s v="Cliente_313"/>
        <s v="Cliente_520"/>
        <s v="Cliente_388"/>
        <s v="Cliente_384"/>
        <s v="Cliente_517"/>
        <s v="Cliente_711"/>
        <s v="Cliente_651"/>
        <s v="Cliente_545"/>
        <s v="Cliente_116"/>
        <s v="Cliente_170"/>
        <s v="Cliente_92"/>
        <s v="Cliente_552"/>
        <s v="Cliente_627"/>
        <s v="Cliente_588"/>
        <s v="Cliente_949"/>
        <s v="Cliente_863"/>
        <s v="Cliente_140"/>
        <s v="Cliente_701"/>
        <s v="Cliente_321"/>
        <s v="Cliente_628"/>
        <s v="Cliente_402"/>
        <s v="Cliente_551"/>
        <s v="Cliente_158"/>
        <s v="Cliente_658"/>
        <s v="Cliente_548"/>
        <s v="Cliente_416"/>
        <s v="Cliente_326"/>
        <s v="Cliente_961"/>
        <s v="Cliente_727"/>
        <s v="Cliente_212"/>
        <s v="Cliente_791"/>
        <s v="Cliente_189"/>
        <s v="Cliente_678"/>
        <s v="Cliente_579"/>
        <s v="Cliente_339"/>
        <s v="Cliente_523"/>
        <s v="Cliente_5"/>
        <s v="Cliente_909"/>
        <s v="Cliente_176"/>
        <s v="Cliente_953"/>
        <s v="Cliente_281"/>
        <s v="Cliente_381"/>
        <s v="Cliente_665"/>
        <s v="Cliente_318"/>
        <s v="Cliente_712"/>
        <s v="Cliente_697"/>
        <s v="Cliente_539"/>
        <s v="Cliente_686"/>
        <s v="Cliente_850"/>
        <s v="Cliente_323"/>
        <s v="Cliente_670"/>
        <s v="Cliente_715"/>
        <s v="Cliente_336"/>
        <s v="Cliente_264"/>
        <s v="Cliente_856"/>
        <s v="Cliente_516"/>
        <s v="Cliente_115"/>
        <s v="Cliente_653"/>
        <s v="Cliente_55"/>
        <s v="Cliente_146"/>
        <s v="Cliente_151"/>
        <s v="Cliente_493"/>
        <s v="Cliente_412"/>
        <s v="Cliente_765"/>
        <s v="Cliente_547"/>
        <s v="Cliente_984"/>
        <s v="Cliente_788"/>
        <s v="Cliente_959"/>
        <s v="Cliente_741"/>
        <s v="Cliente_752"/>
        <s v="Cliente_978"/>
        <s v="Cliente_156"/>
        <s v="Cliente_599"/>
        <s v="Cliente_83"/>
        <s v="Cliente_964"/>
        <s v="Cliente_429"/>
        <s v="Cliente_474"/>
        <s v="Cliente_286"/>
        <s v="Cliente_131"/>
        <s v="Cliente_494"/>
        <s v="Cliente_569"/>
        <s v="Cliente_485"/>
        <s v="Cliente_367"/>
        <s v="Cliente_939"/>
        <s v="Cliente_282"/>
        <s v="Cliente_681"/>
        <s v="Cliente_744"/>
        <s v="Cliente_8"/>
        <s v="Cliente_3"/>
        <s v="Cliente_240"/>
        <s v="Cliente_445"/>
        <s v="Cliente_709"/>
        <s v="Cliente_295"/>
        <s v="Cliente_830"/>
        <s v="Cliente_74"/>
        <s v="Cliente_774"/>
        <s v="Cliente_346"/>
        <s v="Cliente_228"/>
        <s v="Cliente_31"/>
        <s v="Cliente_872"/>
        <s v="Cliente_359"/>
        <s v="Cliente_768"/>
        <s v="Cliente_576"/>
        <s v="Cliente_380"/>
        <s v="Cliente_877"/>
        <s v="Cliente_249"/>
        <s v="Cliente_798"/>
        <s v="Cliente_512"/>
        <s v="Cliente_67"/>
        <s v="Cliente_927"/>
        <s v="Cliente_406"/>
        <s v="Cliente_26"/>
        <s v="Cliente_124"/>
        <s v="Cliente_700"/>
        <s v="Cliente_142"/>
        <s v="Cliente_892"/>
        <s v="Cliente_173"/>
        <s v="Cliente_541"/>
        <s v="Cliente_924"/>
        <s v="Cliente_656"/>
        <s v="Cliente_773"/>
        <s v="Cliente_536"/>
        <s v="Cliente_442"/>
        <s v="Cliente_425"/>
        <s v="Cliente_811"/>
        <s v="Cliente_916"/>
        <s v="Cliente_56"/>
        <s v="Cliente_533"/>
        <s v="Cliente_560"/>
        <s v="Cliente_199"/>
        <s v="Cliente_418"/>
        <s v="Cliente_759"/>
        <s v="Cliente_486"/>
        <s v="Cliente_567"/>
        <s v="Cliente_577"/>
        <s v="Cliente_301"/>
        <s v="Cliente_679"/>
        <s v="Cliente_331"/>
        <s v="Cliente_722"/>
        <s v="Cliente_610"/>
        <s v="Cliente_990"/>
        <s v="Cliente_646"/>
        <s v="Cliente_580"/>
        <s v="Cliente_273"/>
        <s v="Cliente_935"/>
        <s v="Cliente_30"/>
        <s v="Cliente_397"/>
        <s v="Cliente_477"/>
        <s v="Cliente_300"/>
        <s v="Cliente_928"/>
        <s v="Cliente_132"/>
        <s v="Cliente_53"/>
        <s v="Cliente_673"/>
        <s v="Cliente_243"/>
        <s v="Cliente_730"/>
        <s v="Cliente_617"/>
        <s v="Cliente_827"/>
        <s v="Cliente_184"/>
        <s v="Cliente_345"/>
        <s v="Cliente_277"/>
        <s v="Cliente_981"/>
        <s v="Cliente_24"/>
        <s v="Cliente_463"/>
        <s v="Cliente_746"/>
        <s v="Cliente_409"/>
        <s v="Cliente_729"/>
        <s v="Cliente_565"/>
        <s v="Cliente_195"/>
        <s v="Cliente_211"/>
        <s v="Cliente_385"/>
        <s v="Cliente_986"/>
        <s v="Cliente_994"/>
        <s v="Cliente_648"/>
        <s v="Cliente_702"/>
        <s v="Cliente_846"/>
        <s v="Cliente_620"/>
        <s v="Cliente_672"/>
        <s v="Cliente_735"/>
        <s v="Cliente_268"/>
        <s v="Cliente_161"/>
        <s v="Cliente_600"/>
        <s v="Cliente_654"/>
        <s v="Cliente_269"/>
        <s v="Cliente_12"/>
        <s v="Cliente_294"/>
        <s v="Cliente_659"/>
        <s v="Cliente_47"/>
        <s v="Cliente_544"/>
        <s v="Cliente_633"/>
        <s v="Cliente_154"/>
        <s v="Cliente_489"/>
        <s v="Cliente_350"/>
        <s v="Cliente_797"/>
        <s v="Cliente_436"/>
        <s v="Cliente_597"/>
        <s v="Cliente_823"/>
        <s v="Cliente_690"/>
        <s v="Cliente_216"/>
        <s v="Cliente_546"/>
        <s v="Cliente_524"/>
        <s v="Cliente_193"/>
        <s v="Cliente_794"/>
        <s v="Cliente_602"/>
        <s v="Cliente_296"/>
        <s v="Cliente_568"/>
        <s v="Cliente_897"/>
        <s v="Cliente_816"/>
        <s v="Cliente_221"/>
        <s v="Cliente_755"/>
        <s v="Cliente_289"/>
        <s v="Cliente_476"/>
        <s v="Cliente_940"/>
        <s v="Cliente_707"/>
        <s v="Cliente_644"/>
        <s v="Cliente_619"/>
        <s v="Cliente_833"/>
        <s v="Cliente_899"/>
        <s v="Cliente_498"/>
        <s v="Cliente_470"/>
        <s v="Cliente_191"/>
        <s v="Cliente_183"/>
        <s v="Cliente_499"/>
        <s v="Cliente_495"/>
        <s v="Cliente_54"/>
        <s v="Cliente_923"/>
        <s v="Cliente_453"/>
        <s v="Cliente_14"/>
        <s v="Cliente_611"/>
        <s v="Cliente_666"/>
        <s v="Cliente_505"/>
        <s v="Cliente_858"/>
        <s v="Cliente_882"/>
        <s v="Cliente_275"/>
        <s v="Cliente_871"/>
        <s v="Cliente_841"/>
        <s v="Cliente_789"/>
        <s v="Cliente_141"/>
        <s v="Cliente_992"/>
        <s v="Cliente_622"/>
        <s v="Cliente_508"/>
        <s v="Cliente_676"/>
        <s v="Cliente_667"/>
        <s v="Cliente_609"/>
        <s v="Cliente_471"/>
        <s v="Cliente_196"/>
        <s v="Cliente_563"/>
        <s v="Cliente_991"/>
        <s v="Cliente_330"/>
        <s v="Cliente_943"/>
        <s v="Cliente_285"/>
        <s v="Cliente_905"/>
        <s v="Cliente_543"/>
        <s v="Cliente_239"/>
        <s v="Cliente_315"/>
        <s v="Cliente_166"/>
        <s v="Cliente_157"/>
        <s v="Cliente_912"/>
        <s v="Cliente_736"/>
        <s v="Cliente_328"/>
        <s v="Cliente_919"/>
        <s v="Cliente_958"/>
        <s v="Cliente_395"/>
        <s v="Cliente_287"/>
        <s v="Cliente_479"/>
        <s v="Cliente_160"/>
        <s v="Cliente_109"/>
        <s v="Cliente_342"/>
        <s v="Cliente_332"/>
        <s v="Cliente_689"/>
        <s v="Cliente_518"/>
        <s v="Cliente_348"/>
        <s v="Cliente_259"/>
        <s v="Cliente_869"/>
        <s v="Cliente_842"/>
        <s v="Cliente_349"/>
        <s v="Cliente_316"/>
        <s v="Cliente_732"/>
        <s v="Cliente_807"/>
        <s v="Cliente_900"/>
        <s v="Cliente_143"/>
        <s v="Cliente_405"/>
        <s v="Cliente_473"/>
        <s v="Cliente_404"/>
        <s v="Cliente_717"/>
        <s v="Cliente_783"/>
        <s v="Cliente_589"/>
        <s v="Cliente_284"/>
        <s v="Cliente_207"/>
        <s v="Cliente_531"/>
        <s v="Cliente_420"/>
        <s v="Cliente_989"/>
        <s v="Cliente_421"/>
        <s v="Cliente_194"/>
        <s v="Cliente_876"/>
        <s v="Cliente_365"/>
        <s v="Cliente_185"/>
        <s v="Cliente_558"/>
        <s v="Cliente_535"/>
        <s v="Cliente_18"/>
        <s v="Cliente_696"/>
        <s v="Cliente_704"/>
        <s v="Cliente_720"/>
        <s v="Cliente_624"/>
        <s v="Cliente_434"/>
        <s v="Cliente_149"/>
        <s v="Cliente_125"/>
        <s v="Cliente_618"/>
        <s v="Cliente_527"/>
        <s v="Cliente_71"/>
        <s v="Cliente_437"/>
        <s v="Cliente_719"/>
        <s v="Cliente_354"/>
        <s v="Cliente_363"/>
        <s v="Cliente_778"/>
        <s v="Cliente_637"/>
        <s v="Cliente_948"/>
        <s v="Cliente_172"/>
        <s v="Cliente_70"/>
        <s v="Cliente_835"/>
        <s v="Cliente_821"/>
        <s v="Cliente_509"/>
        <s v="Cliente_951"/>
        <s v="Cliente_819"/>
        <s v="Cliente_334"/>
        <s v="Cliente_787"/>
        <s v="Cliente_616"/>
        <s v="Cliente_422"/>
        <s v="Cliente_930"/>
        <s v="Cliente_218"/>
        <s v="Cliente_257"/>
        <s v="Cliente_112"/>
        <s v="Cliente_95"/>
        <s v="Cliente_866"/>
        <s v="Cliente_232"/>
        <s v="Cliente_113"/>
        <s v="Cliente_785"/>
        <s v="Cliente_554"/>
        <s v="Cliente_320"/>
        <s v="Cliente_996"/>
        <s v="Cliente_392"/>
        <s v="Cliente_615"/>
        <s v="Cliente_968"/>
        <s v="Cliente_206"/>
        <s v="Cliente_669"/>
        <s v="Cliente_705"/>
        <s v="Cliente_462"/>
        <s v="Cliente_809"/>
        <s v="Cliente_21"/>
        <s v="Cliente_110"/>
        <s v="Cliente_454"/>
        <s v="Cliente_825"/>
        <s v="Cliente_134"/>
        <s v="Cliente_555"/>
        <s v="Cliente_887"/>
        <s v="Cliente_913"/>
        <s v="Cliente_41"/>
        <s v="Cliente_738"/>
        <s v="Cliente_280"/>
        <s v="Cliente_117"/>
        <s v="Cliente_988"/>
        <s v="Cliente_372"/>
        <s v="Cliente_283"/>
        <s v="Cliente_857"/>
        <s v="Cliente_208"/>
        <s v="Cliente_443"/>
        <s v="Cliente_138"/>
        <s v="Cliente_177"/>
        <s v="Cliente_832"/>
        <s v="Cliente_480"/>
        <s v="Cliente_351"/>
        <s v="Cliente_344"/>
        <s v="Cliente_564"/>
        <s v="Cliente_782"/>
        <s v="Cliente_165"/>
        <s v="Cliente_608"/>
        <s v="Cliente_657"/>
        <s v="Cliente_224"/>
        <s v="Cliente_680"/>
        <s v="Cliente_513"/>
        <s v="Cliente_973"/>
        <s v="Cliente_592"/>
        <s v="Cliente_575"/>
        <s v="Cliente_511"/>
        <s v="Cliente_772"/>
        <s v="Cliente_605"/>
        <s v="Cliente_197"/>
        <s v="Cliente_19"/>
        <s v="Cliente_586"/>
        <s v="Cliente_687"/>
        <s v="Cliente_415"/>
        <s v="Cliente_456"/>
        <s v="Cliente_820"/>
        <s v="Cliente_698"/>
        <s v="Cliente_59"/>
        <s v="Cliente_799"/>
        <s v="Cliente_52"/>
        <s v="Cliente_278"/>
        <s v="Cliente_595"/>
        <s v="Cliente_2"/>
        <s v="Cliente_880"/>
        <s v="Cliente_626"/>
        <s v="Cliente_411"/>
        <s v="Cliente_123"/>
        <s v="Cliente_910"/>
        <s v="Cliente_483"/>
        <s v="Cliente_642"/>
        <s v="Cliente_962"/>
        <s v="Cliente_883"/>
        <s v="Cliente_593"/>
        <s v="Cliente_368"/>
        <s v="Cliente_693"/>
        <s v="Cliente_226"/>
        <s v="Cliente_834"/>
        <s v="Cliente_104"/>
        <s v="Cliente_35"/>
        <s v="Cliente_837"/>
        <s v="Cliente_514"/>
        <s v="Cliente_725"/>
        <s v="Cliente_114"/>
        <s v="Cliente_90"/>
        <s v="Cliente_496"/>
        <s v="Cliente_58"/>
        <s v="Cliente_468"/>
        <s v="Cliente_714"/>
        <s v="Cliente_950"/>
        <s v="Cliente_663"/>
        <s v="Cliente_801"/>
        <s v="Cliente_804"/>
        <s v="Cliente_716"/>
        <s v="Cliente_786"/>
        <s v="Cliente_594"/>
        <s v="Cliente_396"/>
        <s v="Cliente_954"/>
        <s v="Cliente_263"/>
        <s v="Cliente_438"/>
        <s v="Cliente_353"/>
        <s v="Cliente_770"/>
        <s v="Cliente_888"/>
        <s v="Cliente_635"/>
        <s v="Cliente_484"/>
        <s v="Cliente_297"/>
        <s v="Cliente_446"/>
        <s v="Cliente_298"/>
        <s v="Cliente_304"/>
        <s v="Cliente_743"/>
        <s v="Cliente_428"/>
        <s v="Cliente_750"/>
        <s v="Cliente_808"/>
        <s v="Cliente_376"/>
        <s v="Cliente_721"/>
        <s v="Cliente_227"/>
        <s v="Cliente_757"/>
      </sharedItems>
    </cacheField>
    <cacheField name="Número de Comensales" numFmtId="164">
      <sharedItems containsSemiMixedTypes="0" containsString="0" containsNumber="1" containsInteger="1" minValue="1" maxValue="6" count="6">
        <n v="6"/>
        <n v="1"/>
        <n v="2"/>
        <n v="5"/>
        <n v="4"/>
        <n v="3"/>
      </sharedItems>
    </cacheField>
    <cacheField name="Fecha de Factura" numFmtId="14">
      <sharedItems containsSemiMixedTypes="0" containsNonDate="0" containsDate="1" containsString="0" minDate="2023-04-01T01:11:00" maxDate="2023-04-07T07:51:00" count="643">
        <d v="2023-04-01T03:50:00"/>
        <d v="2023-04-01T03:49:00"/>
        <d v="2023-04-01T03:56:00"/>
        <d v="2023-04-01T04:31:00"/>
        <d v="2023-04-01T02:06:00"/>
        <d v="2023-04-01T03:32:00"/>
        <d v="2023-04-01T04:22:00"/>
        <d v="2023-04-01T04:49:00"/>
        <d v="2023-04-01T04:25:00"/>
        <d v="2023-04-01T01:53:00"/>
        <d v="2023-04-01T06:33:00"/>
        <d v="2023-04-01T03:23:00"/>
        <d v="2023-04-01T05:32:00"/>
        <d v="2023-04-01T01:58:00"/>
        <d v="2023-04-01T04:59:00"/>
        <d v="2023-04-01T04:24:00"/>
        <d v="2023-04-01T03:27:00"/>
        <d v="2023-04-01T04:26:00"/>
        <d v="2023-04-01T03:29:00"/>
        <d v="2023-04-01T05:12:00"/>
        <d v="2023-04-01T05:52:00"/>
        <d v="2023-04-01T04:47:00"/>
        <d v="2023-04-01T04:09:00"/>
        <d v="2023-04-01T06:20:00"/>
        <d v="2023-04-01T05:47:00"/>
        <d v="2023-04-01T02:27:00"/>
        <d v="2023-04-01T03:16:00"/>
        <d v="2023-04-01T06:10:00"/>
        <d v="2023-04-01T06:13:00"/>
        <d v="2023-04-01T06:02:00"/>
        <d v="2023-04-01T06:49:00"/>
        <d v="2023-04-01T06:21:00"/>
        <d v="2023-04-01T06:07:00"/>
        <d v="2023-04-01T05:55:00"/>
        <d v="2023-04-01T06:26:00"/>
        <d v="2023-04-01T03:53:00"/>
        <d v="2023-04-01T07:39:00"/>
        <d v="2023-04-01T04:05:00"/>
        <d v="2023-04-01T04:20:00"/>
        <d v="2023-04-01T01:46:00"/>
        <d v="2023-04-01T03:14:00"/>
        <d v="2023-04-01T06:18:00"/>
        <d v="2023-04-01T04:01:00"/>
        <d v="2023-04-01T03:39:00"/>
        <d v="2023-04-01T07:29:00"/>
        <d v="2023-04-01T04:02:00"/>
        <d v="2023-04-01T05:29:00"/>
        <d v="2023-04-01T06:57:00"/>
        <d v="2023-04-01T03:02:00"/>
        <d v="2023-04-01T01:11:00"/>
        <d v="2023-04-01T04:44:00"/>
        <d v="2023-04-01T04:14:00"/>
        <d v="2023-04-01T05:00:00"/>
        <d v="2023-04-01T04:57:00"/>
        <d v="2023-04-01T04:52:00"/>
        <d v="2023-04-01T04:21:00"/>
        <d v="2023-04-01T05:04:00"/>
        <d v="2023-04-01T05:46:00"/>
        <d v="2023-04-01T06:22:00"/>
        <d v="2023-04-01T06:24:00"/>
        <d v="2023-04-01T04:06:00"/>
        <d v="2023-04-01T03:03:00"/>
        <d v="2023-04-01T05:10:00"/>
        <d v="2023-04-01T03:15:00"/>
        <d v="2023-04-01T03:57:00"/>
        <d v="2023-04-01T01:22:00"/>
        <d v="2023-04-01T05:56:00"/>
        <d v="2023-04-01T05:51:00"/>
        <d v="2023-04-01T06:09:00"/>
        <d v="2023-04-01T04:13:00"/>
        <d v="2023-04-01T05:24:00"/>
        <d v="2023-04-01T06:15:00"/>
        <d v="2023-04-01T05:08:00"/>
        <d v="2023-04-01T03:46:00"/>
        <d v="2023-04-01T06:31:00"/>
        <d v="2023-04-01T07:10:00"/>
        <d v="2023-04-01T06:39:00"/>
        <d v="2023-04-01T03:18:00"/>
        <d v="2023-04-01T02:08:00"/>
        <d v="2023-04-01T06:40:00"/>
        <d v="2023-04-01T02:19:00"/>
        <d v="2023-04-01T03:13:00"/>
        <d v="2023-04-01T03:48:00"/>
        <d v="2023-04-01T04:53:00"/>
        <d v="2023-04-01T05:26:00"/>
        <d v="2023-04-01T03:22:00"/>
        <d v="2023-04-01T06:45:00"/>
        <d v="2023-04-01T02:15:00"/>
        <d v="2023-04-01T02:44:00"/>
        <d v="2023-04-01T04:00:00"/>
        <d v="2023-04-01T02:58:00"/>
        <d v="2023-04-01T03:37:00"/>
        <d v="2023-04-01T02:26:00"/>
        <d v="2023-04-01T06:37:00"/>
        <d v="2023-04-01T05:07:00"/>
        <d v="2023-04-01T03:30:00"/>
        <d v="2023-04-01T05:45:00"/>
        <d v="2023-04-01T01:45:00"/>
        <d v="2023-04-02T05:21:00"/>
        <d v="2023-04-02T07:01:00"/>
        <d v="2023-04-02T06:30:00"/>
        <d v="2023-04-02T05:59:00"/>
        <d v="2023-04-02T06:25:00"/>
        <d v="2023-04-02T06:29:00"/>
        <d v="2023-04-02T05:09:00"/>
        <d v="2023-04-02T06:10:00"/>
        <d v="2023-04-02T06:13:00"/>
        <d v="2023-04-02T06:01:00"/>
        <d v="2023-04-02T07:21:00"/>
        <d v="2023-04-02T05:26:00"/>
        <d v="2023-04-02T05:22:00"/>
        <d v="2023-04-02T06:42:00"/>
        <d v="2023-04-02T06:36:00"/>
        <d v="2023-04-02T06:57:00"/>
        <d v="2023-04-02T06:09:00"/>
        <d v="2023-04-02T06:16:00"/>
        <d v="2023-04-02T05:03:00"/>
        <d v="2023-04-02T06:15:00"/>
        <d v="2023-04-02T04:58:00"/>
        <d v="2023-04-02T06:53:00"/>
        <d v="2023-04-02T04:26:00"/>
        <d v="2023-04-02T04:10:00"/>
        <d v="2023-04-02T05:47:00"/>
        <d v="2023-04-02T04:09:00"/>
        <d v="2023-04-02T05:32:00"/>
        <d v="2023-04-02T06:33:00"/>
        <d v="2023-04-02T06:06:00"/>
        <d v="2023-04-02T04:02:00"/>
        <d v="2023-04-02T06:26:00"/>
        <d v="2023-04-02T06:28:00"/>
        <d v="2023-04-02T04:54:00"/>
        <d v="2023-04-02T05:28:00"/>
        <d v="2023-04-02T06:07:00"/>
        <d v="2023-04-02T05:12:00"/>
        <d v="2023-04-02T03:59:00"/>
        <d v="2023-04-02T03:54:00"/>
        <d v="2023-04-02T06:00:00"/>
        <d v="2023-04-02T04:29:00"/>
        <d v="2023-04-02T03:56:00"/>
        <d v="2023-04-02T04:53:00"/>
        <d v="2023-04-02T03:40:00"/>
        <d v="2023-04-02T06:02:00"/>
        <d v="2023-04-02T04:30:00"/>
        <d v="2023-04-02T04:49:00"/>
        <d v="2023-04-02T04:32:00"/>
        <d v="2023-04-02T04:56:00"/>
        <d v="2023-04-02T06:14:00"/>
        <d v="2023-04-02T04:48:00"/>
        <d v="2023-04-02T03:36:00"/>
        <d v="2023-04-02T03:17:00"/>
        <d v="2023-04-02T04:05:00"/>
        <d v="2023-04-02T03:23:00"/>
        <d v="2023-04-02T03:25:00"/>
        <d v="2023-04-02T05:45:00"/>
        <d v="2023-04-02T05:14:00"/>
        <d v="2023-04-02T05:40:00"/>
        <d v="2023-04-02T04:44:00"/>
        <d v="2023-04-02T03:04:00"/>
        <d v="2023-04-02T05:18:00"/>
        <d v="2023-04-02T03:05:00"/>
        <d v="2023-04-02T05:01:00"/>
        <d v="2023-04-02T04:52:00"/>
        <d v="2023-04-02T05:36:00"/>
        <d v="2023-04-02T02:54:00"/>
        <d v="2023-04-02T04:50:00"/>
        <d v="2023-04-02T03:28:00"/>
        <d v="2023-04-02T03:22:00"/>
        <d v="2023-04-02T04:06:00"/>
        <d v="2023-04-02T02:43:00"/>
        <d v="2023-04-02T02:48:00"/>
        <d v="2023-04-02T04:38:00"/>
        <d v="2023-04-02T04:11:00"/>
        <d v="2023-04-02T04:24:00"/>
        <d v="2023-04-02T02:46:00"/>
        <d v="2023-04-02T02:44:00"/>
        <d v="2023-04-02T02:50:00"/>
        <d v="2023-04-02T02:52:00"/>
        <d v="2023-04-02T03:10:00"/>
        <d v="2023-04-02T02:55:00"/>
        <d v="2023-04-02T04:33:00"/>
        <d v="2023-04-02T04:57:00"/>
        <d v="2023-04-02T03:01:00"/>
        <d v="2023-04-02T02:00:00"/>
        <d v="2023-04-02T03:55:00"/>
        <d v="2023-04-02T02:34:00"/>
        <d v="2023-04-02T03:52:00"/>
        <d v="2023-04-02T04:45:00"/>
        <d v="2023-04-02T03:45:00"/>
        <d v="2023-04-02T02:39:00"/>
        <d v="2023-04-02T02:26:00"/>
        <d v="2023-04-02T04:23:00"/>
        <d v="2023-04-02T03:08:00"/>
        <d v="2023-04-02T04:18:00"/>
        <d v="2023-04-02T02:28:00"/>
        <d v="2023-04-02T02:41:00"/>
        <d v="2023-04-02T04:39:00"/>
        <d v="2023-04-02T04:17:00"/>
        <d v="2023-04-02T04:14:00"/>
        <d v="2023-04-02T01:42:00"/>
        <d v="2023-04-02T02:04:00"/>
        <d v="2023-04-02T03:41:00"/>
        <d v="2023-04-02T01:32:00"/>
        <d v="2023-04-02T02:18:00"/>
        <d v="2023-04-02T03:27:00"/>
        <d v="2023-04-02T03:43:00"/>
        <d v="2023-04-02T01:50:00"/>
        <d v="2023-04-02T02:25:00"/>
        <d v="2023-04-02T01:14:00"/>
        <d v="2023-04-02T01:24:00"/>
        <d v="2023-04-02T01:15:00"/>
        <d v="2023-04-02T01:12:00"/>
        <d v="2023-04-02T01:04:00"/>
        <d v="2023-04-02T02:36:00"/>
        <d v="2023-04-03T03:48:00"/>
        <d v="2023-04-03T03:44:00"/>
        <d v="2023-04-03T04:15:00"/>
        <d v="2023-04-03T04:59:00"/>
        <d v="2023-04-03T05:10:00"/>
        <d v="2023-04-03T04:24:00"/>
        <d v="2023-04-03T03:29:00"/>
        <d v="2023-04-03T05:52:00"/>
        <d v="2023-04-03T05:58:00"/>
        <d v="2023-04-03T05:34:00"/>
        <d v="2023-04-03T03:56:00"/>
        <d v="2023-04-03T05:12:00"/>
        <d v="2023-04-03T02:35:00"/>
        <d v="2023-04-03T02:41:00"/>
        <d v="2023-04-03T07:50:00"/>
        <d v="2023-04-03T05:02:00"/>
        <d v="2023-04-03T04:48:00"/>
        <d v="2023-04-03T04:37:00"/>
        <d v="2023-04-03T06:05:00"/>
        <d v="2023-04-03T02:28:00"/>
        <d v="2023-04-03T04:44:00"/>
        <d v="2023-04-03T05:33:00"/>
        <d v="2023-04-03T06:23:00"/>
        <d v="2023-04-03T04:33:00"/>
        <d v="2023-04-03T06:09:00"/>
        <d v="2023-04-03T01:51:00"/>
        <d v="2023-04-03T04:35:00"/>
        <d v="2023-04-03T03:57:00"/>
        <d v="2023-04-03T02:01:00"/>
        <d v="2023-04-03T04:27:00"/>
        <d v="2023-04-03T05:29:00"/>
        <d v="2023-04-03T02:45:00"/>
        <d v="2023-04-03T04:19:00"/>
        <d v="2023-04-03T04:08:00"/>
        <d v="2023-04-03T04:56:00"/>
        <d v="2023-04-03T06:24:00"/>
        <d v="2023-04-03T04:40:00"/>
        <d v="2023-04-03T04:13:00"/>
        <d v="2023-04-03T02:32:00"/>
        <d v="2023-04-03T05:39:00"/>
        <d v="2023-04-03T04:39:00"/>
        <d v="2023-04-03T04:05:00"/>
        <d v="2023-04-03T02:43:00"/>
        <d v="2023-04-03T06:12:00"/>
        <d v="2023-04-03T05:46:00"/>
        <d v="2023-04-03T03:53:00"/>
        <d v="2023-04-03T05:32:00"/>
        <d v="2023-04-03T06:16:00"/>
        <d v="2023-04-03T05:09:00"/>
        <d v="2023-04-03T03:59:00"/>
        <d v="2023-04-03T04:17:00"/>
        <d v="2023-04-03T04:18:00"/>
        <d v="2023-04-03T05:47:00"/>
        <d v="2023-04-03T02:18:00"/>
        <d v="2023-04-04T05:34:00"/>
        <d v="2023-04-04T04:36:00"/>
        <d v="2023-04-04T04:07:00"/>
        <d v="2023-04-04T02:41:00"/>
        <d v="2023-04-04T03:57:00"/>
        <d v="2023-04-04T06:17:00"/>
        <d v="2023-04-04T01:29:00"/>
        <d v="2023-04-04T04:29:00"/>
        <d v="2023-04-04T06:31:00"/>
        <d v="2023-04-04T03:09:00"/>
        <d v="2023-04-04T04:51:00"/>
        <d v="2023-04-04T04:31:00"/>
        <d v="2023-04-04T03:30:00"/>
        <d v="2023-04-04T02:01:00"/>
        <d v="2023-04-04T04:38:00"/>
        <d v="2023-04-04T04:19:00"/>
        <d v="2023-04-04T06:11:00"/>
        <d v="2023-04-04T05:45:00"/>
        <d v="2023-04-04T02:04:00"/>
        <d v="2023-04-04T03:56:00"/>
        <d v="2023-04-04T04:34:00"/>
        <d v="2023-04-04T04:59:00"/>
        <d v="2023-04-04T07:31:00"/>
        <d v="2023-04-04T02:59:00"/>
        <d v="2023-04-04T06:09:00"/>
        <d v="2023-04-04T02:53:00"/>
        <d v="2023-04-04T07:36:00"/>
        <d v="2023-04-04T03:24:00"/>
        <d v="2023-04-04T05:07:00"/>
        <d v="2023-04-04T02:18:00"/>
        <d v="2023-04-04T04:26:00"/>
        <d v="2023-04-04T05:57:00"/>
        <d v="2023-04-04T04:10:00"/>
        <d v="2023-04-04T04:58:00"/>
        <d v="2023-04-04T05:28:00"/>
        <d v="2023-04-04T05:59:00"/>
        <d v="2023-04-04T03:29:00"/>
        <d v="2023-04-04T07:10:00"/>
        <d v="2023-04-04T04:33:00"/>
        <d v="2023-04-04T04:46:00"/>
        <d v="2023-04-04T03:45:00"/>
        <d v="2023-04-04T05:33:00"/>
        <d v="2023-04-04T05:54:00"/>
        <d v="2023-04-04T03:23:00"/>
        <d v="2023-04-04T06:14:00"/>
        <d v="2023-04-04T03:11:00"/>
        <d v="2023-04-04T04:24:00"/>
        <d v="2023-04-04T05:12:00"/>
        <d v="2023-04-04T05:18:00"/>
        <d v="2023-04-04T04:32:00"/>
        <d v="2023-04-04T06:27:00"/>
        <d v="2023-04-04T06:33:00"/>
        <d v="2023-04-04T02:33:00"/>
        <d v="2023-04-05T06:43:00"/>
        <d v="2023-04-05T02:58:00"/>
        <d v="2023-04-05T06:10:00"/>
        <d v="2023-04-05T03:35:00"/>
        <d v="2023-04-05T02:15:00"/>
        <d v="2023-04-05T05:19:00"/>
        <d v="2023-04-05T04:09:00"/>
        <d v="2023-04-05T04:08:00"/>
        <d v="2023-04-05T05:17:00"/>
        <d v="2023-04-05T07:02:00"/>
        <d v="2023-04-05T05:34:00"/>
        <d v="2023-04-05T03:36:00"/>
        <d v="2023-04-05T01:34:00"/>
        <d v="2023-04-05T07:05:00"/>
        <d v="2023-04-05T05:40:00"/>
        <d v="2023-04-05T04:14:00"/>
        <d v="2023-04-05T06:57:00"/>
        <d v="2023-04-05T05:08:00"/>
        <d v="2023-04-05T05:15:00"/>
        <d v="2023-04-05T04:29:00"/>
        <d v="2023-04-05T04:59:00"/>
        <d v="2023-04-05T02:37:00"/>
        <d v="2023-04-05T04:51:00"/>
        <d v="2023-04-05T04:05:00"/>
        <d v="2023-04-05T03:01:00"/>
        <d v="2023-04-05T05:23:00"/>
        <d v="2023-04-05T05:04:00"/>
        <d v="2023-04-05T02:03:00"/>
        <d v="2023-04-05T04:58:00"/>
        <d v="2023-04-05T07:12:00"/>
        <d v="2023-04-05T04:35:00"/>
        <d v="2023-04-05T06:37:00"/>
        <d v="2023-04-05T04:33:00"/>
        <d v="2023-04-05T03:31:00"/>
        <d v="2023-04-05T05:43:00"/>
        <d v="2023-04-05T05:29:00"/>
        <d v="2023-04-05T04:07:00"/>
        <d v="2023-04-05T03:09:00"/>
        <d v="2023-04-05T04:57:00"/>
        <d v="2023-04-05T03:17:00"/>
        <d v="2023-04-05T03:45:00"/>
        <d v="2023-04-05T05:02:00"/>
        <d v="2023-04-05T03:43:00"/>
        <d v="2023-04-05T06:03:00"/>
        <d v="2023-04-05T03:46:00"/>
        <d v="2023-04-05T03:59:00"/>
        <d v="2023-04-05T07:25:00"/>
        <d v="2023-04-05T05:54:00"/>
        <d v="2023-04-05T03:55:00"/>
        <d v="2023-04-05T06:01:00"/>
        <d v="2023-04-05T04:04:00"/>
        <d v="2023-04-05T05:25:00"/>
        <d v="2023-04-05T07:33:00"/>
        <d v="2023-04-05T01:23:00"/>
        <d v="2023-04-05T05:48:00"/>
        <d v="2023-04-05T03:23:00"/>
        <d v="2023-04-05T03:18:00"/>
        <d v="2023-04-05T03:14:00"/>
        <d v="2023-04-05T06:08:00"/>
        <d v="2023-04-05T06:13:00"/>
        <d v="2023-04-05T07:24:00"/>
        <d v="2023-04-05T05:01:00"/>
        <d v="2023-04-05T02:26:00"/>
        <d v="2023-04-05T05:07:00"/>
        <d v="2023-04-05T04:53:00"/>
        <d v="2023-04-05T07:32:00"/>
        <d v="2023-04-05T04:21:00"/>
        <d v="2023-04-05T02:12:00"/>
        <d v="2023-04-05T06:56:00"/>
        <d v="2023-04-05T05:55:00"/>
        <d v="2023-04-05T04:27:00"/>
        <d v="2023-04-05T03:13:00"/>
        <d v="2023-04-05T04:39:00"/>
        <d v="2023-04-05T03:38:00"/>
        <d v="2023-04-05T04:20:00"/>
        <d v="2023-04-05T05:45:00"/>
        <d v="2023-04-05T05:22:00"/>
        <d v="2023-04-05T04:17:00"/>
        <d v="2023-04-05T05:38:00"/>
        <d v="2023-04-05T06:52:00"/>
        <d v="2023-04-06T07:04:00"/>
        <d v="2023-04-06T03:32:00"/>
        <d v="2023-04-06T05:50:00"/>
        <d v="2023-04-06T01:47:00"/>
        <d v="2023-04-06T02:58:00"/>
        <d v="2023-04-06T03:28:00"/>
        <d v="2023-04-06T04:30:00"/>
        <d v="2023-04-06T07:19:00"/>
        <d v="2023-04-06T04:43:00"/>
        <d v="2023-04-06T02:59:00"/>
        <d v="2023-04-06T07:01:00"/>
        <d v="2023-04-06T04:31:00"/>
        <d v="2023-04-06T02:52:00"/>
        <d v="2023-04-06T06:12:00"/>
        <d v="2023-04-06T03:50:00"/>
        <d v="2023-04-06T01:58:00"/>
        <d v="2023-04-06T05:27:00"/>
        <d v="2023-04-06T04:57:00"/>
        <d v="2023-04-06T02:37:00"/>
        <d v="2023-04-06T04:36:00"/>
        <d v="2023-04-06T01:46:00"/>
        <d v="2023-04-06T04:49:00"/>
        <d v="2023-04-06T06:50:00"/>
        <d v="2023-04-06T06:22:00"/>
        <d v="2023-04-06T06:58:00"/>
        <d v="2023-04-06T03:46:00"/>
        <d v="2023-04-06T04:28:00"/>
        <d v="2023-04-06T05:15:00"/>
        <d v="2023-04-06T06:31:00"/>
        <d v="2023-04-06T01:57:00"/>
        <d v="2023-04-06T04:02:00"/>
        <d v="2023-04-06T04:48:00"/>
        <d v="2023-04-06T06:07:00"/>
        <d v="2023-04-06T06:35:00"/>
        <d v="2023-04-06T06:02:00"/>
        <d v="2023-04-06T04:33:00"/>
        <d v="2023-04-06T03:23:00"/>
        <d v="2023-04-06T02:26:00"/>
        <d v="2023-04-06T04:51:00"/>
        <d v="2023-04-06T02:03:00"/>
        <d v="2023-04-06T04:59:00"/>
        <d v="2023-04-06T05:30:00"/>
        <d v="2023-04-06T03:49:00"/>
        <d v="2023-04-06T06:23:00"/>
        <d v="2023-04-06T02:54:00"/>
        <d v="2023-04-06T04:26:00"/>
        <d v="2023-04-06T04:42:00"/>
        <d v="2023-04-06T02:32:00"/>
        <d v="2023-04-06T07:14:00"/>
        <d v="2023-04-06T05:41:00"/>
        <d v="2023-04-06T05:55:00"/>
        <d v="2023-04-06T03:48:00"/>
        <d v="2023-04-06T05:04:00"/>
        <d v="2023-04-06T05:26:00"/>
        <d v="2023-04-06T05:20:00"/>
        <d v="2023-04-06T04:29:00"/>
        <d v="2023-04-06T04:39:00"/>
        <d v="2023-04-06T02:09:00"/>
        <d v="2023-04-06T05:33:00"/>
        <d v="2023-04-06T07:00:00"/>
        <d v="2023-04-06T06:56:00"/>
        <d v="2023-04-06T04:32:00"/>
        <d v="2023-04-06T03:37:00"/>
        <d v="2023-04-06T04:45:00"/>
        <d v="2023-04-06T05:29:00"/>
        <d v="2023-04-06T04:03:00"/>
        <d v="2023-04-06T02:39:00"/>
        <d v="2023-04-06T04:10:00"/>
        <d v="2023-04-06T03:54:00"/>
        <d v="2023-04-06T05:24:00"/>
        <d v="2023-04-06T02:55:00"/>
        <d v="2023-04-06T05:02:00"/>
        <d v="2023-04-06T07:41:00"/>
        <d v="2023-04-06T07:39:00"/>
        <d v="2023-04-06T03:06:00"/>
        <d v="2023-04-06T03:59:00"/>
        <d v="2023-04-06T03:17:00"/>
        <d v="2023-04-06T03:39:00"/>
        <d v="2023-04-06T06:20:00"/>
        <d v="2023-04-06T02:23:00"/>
        <d v="2023-04-06T05:16:00"/>
        <d v="2023-04-06T03:05:00"/>
        <d v="2023-04-06T04:27:00"/>
        <d v="2023-04-06T06:27:00"/>
        <d v="2023-04-06T07:09:00"/>
        <d v="2023-04-06T03:08:00"/>
        <d v="2023-04-06T04:44:00"/>
        <d v="2023-04-06T07:06:00"/>
        <d v="2023-04-06T06:40:00"/>
        <d v="2023-04-06T04:24:00"/>
        <d v="2023-04-06T02:17:00"/>
        <d v="2023-04-06T01:18:00"/>
        <d v="2023-04-06T05:08:00"/>
        <d v="2023-04-06T05:09:00"/>
        <d v="2023-04-06T03:34:00"/>
        <d v="2023-04-06T06:59:00"/>
        <d v="2023-04-06T03:55:00"/>
        <d v="2023-04-06T05:58:00"/>
        <d v="2023-04-06T05:57:00"/>
        <d v="2023-04-06T06:19:00"/>
        <d v="2023-04-06T02:40:00"/>
        <d v="2023-04-06T03:51:00"/>
        <d v="2023-04-06T04:21:00"/>
        <d v="2023-04-06T05:01:00"/>
        <d v="2023-04-06T06:15:00"/>
        <d v="2023-04-06T06:24:00"/>
        <d v="2023-04-06T06:06:00"/>
        <d v="2023-04-06T03:29:00"/>
        <d v="2023-04-06T07:20:00"/>
        <d v="2023-04-06T07:02:00"/>
        <d v="2023-04-06T04:11:00"/>
        <d v="2023-04-06T07:43:00"/>
        <d v="2023-04-06T05:00:00"/>
        <d v="2023-04-06T03:35:00"/>
        <d v="2023-04-06T04:37:00"/>
        <d v="2023-04-06T01:53:00"/>
        <d v="2023-04-06T03:36:00"/>
        <d v="2023-04-06T05:17:00"/>
        <d v="2023-04-06T03:12:00"/>
        <d v="2023-04-06T02:41:00"/>
        <d v="2023-04-06T02:27:00"/>
        <d v="2023-04-06T05:31:00"/>
        <d v="2023-04-06T03:10:00"/>
        <d v="2023-04-06T03:26:00"/>
        <d v="2023-04-06T03:22:00"/>
        <d v="2023-04-06T04:13:00"/>
        <d v="2023-04-06T01:37:00"/>
        <d v="2023-04-06T02:49:00"/>
        <d v="2023-04-06T02:51:00"/>
        <d v="2023-04-06T05:28:00"/>
        <d v="2023-04-06T03:04:00"/>
        <d v="2023-04-06T05:48:00"/>
        <d v="2023-04-06T02:16:00"/>
        <d v="2023-04-06T05:19:00"/>
        <d v="2023-04-06T01:50:00"/>
        <d v="2023-04-06T03:52:00"/>
        <d v="2023-04-06T01:56:00"/>
        <d v="2023-04-06T07:10:00"/>
        <d v="2023-04-06T06:25:00"/>
        <d v="2023-04-06T06:38:00"/>
        <d v="2023-04-06T04:55:00"/>
        <d v="2023-04-06T03:45:00"/>
        <d v="2023-04-07T05:02:00"/>
        <d v="2023-04-07T05:44:00"/>
        <d v="2023-04-07T02:26:00"/>
        <d v="2023-04-07T04:20:00"/>
        <d v="2023-04-07T01:44:00"/>
        <d v="2023-04-07T04:49:00"/>
        <d v="2023-04-07T06:40:00"/>
        <d v="2023-04-07T04:07:00"/>
        <d v="2023-04-07T04:03:00"/>
        <d v="2023-04-07T05:51:00"/>
        <d v="2023-04-07T06:52:00"/>
        <d v="2023-04-07T03:47:00"/>
        <d v="2023-04-07T03:53:00"/>
        <d v="2023-04-07T05:56:00"/>
        <d v="2023-04-07T04:57:00"/>
        <d v="2023-04-07T07:07:00"/>
        <d v="2023-04-07T04:41:00"/>
        <d v="2023-04-07T04:34:00"/>
        <d v="2023-04-07T03:12:00"/>
        <d v="2023-04-07T03:30:00"/>
        <d v="2023-04-07T03:51:00"/>
        <d v="2023-04-07T02:52:00"/>
        <d v="2023-04-07T01:30:00"/>
        <d v="2023-04-07T04:33:00"/>
        <d v="2023-04-07T03:45:00"/>
        <d v="2023-04-07T02:37:00"/>
        <d v="2023-04-07T05:22:00"/>
        <d v="2023-04-07T03:03:00"/>
        <d v="2023-04-07T05:20:00"/>
        <d v="2023-04-07T06:50:00"/>
        <d v="2023-04-07T04:05:00"/>
        <d v="2023-04-07T06:22:00"/>
        <d v="2023-04-07T04:40:00"/>
        <d v="2023-04-07T01:43:00"/>
        <d v="2023-04-07T03:39:00"/>
        <d v="2023-04-07T05:39:00"/>
        <d v="2023-04-07T05:03:00"/>
        <d v="2023-04-07T02:22:00"/>
        <d v="2023-04-07T05:43:00"/>
        <d v="2023-04-07T05:17:00"/>
        <d v="2023-04-07T04:26:00"/>
        <d v="2023-04-07T07:31:00"/>
        <d v="2023-04-07T05:13:00"/>
        <d v="2023-04-07T05:32:00"/>
        <d v="2023-04-07T06:11:00"/>
        <d v="2023-04-07T06:42:00"/>
        <d v="2023-04-07T06:25:00"/>
        <d v="2023-04-07T02:56:00"/>
        <d v="2023-04-07T02:50:00"/>
        <d v="2023-04-07T05:45:00"/>
        <d v="2023-04-07T05:15:00"/>
        <d v="2023-04-07T02:19:00"/>
        <d v="2023-04-07T04:29:00"/>
        <d v="2023-04-07T02:53:00"/>
        <d v="2023-04-07T04:54:00"/>
        <d v="2023-04-07T05:23:00"/>
        <d v="2023-04-07T07:24:00"/>
        <d v="2023-04-07T03:40:00"/>
        <d v="2023-04-07T03:38:00"/>
        <d v="2023-04-07T05:18:00"/>
        <d v="2023-04-07T02:27:00"/>
        <d v="2023-04-07T04:15:00"/>
        <d v="2023-04-07T04:44:00"/>
        <d v="2023-04-07T06:03:00"/>
        <d v="2023-04-07T07:06:00"/>
        <d v="2023-04-07T02:49:00"/>
        <d v="2023-04-07T05:46:00"/>
        <d v="2023-04-07T07:01:00"/>
        <d v="2023-04-07T04:08:00"/>
        <d v="2023-04-07T03:20:00"/>
        <d v="2023-04-07T03:02:00"/>
        <d v="2023-04-07T06:05:00"/>
        <d v="2023-04-07T02:33:00"/>
        <d v="2023-04-07T07:13:00"/>
        <d v="2023-04-07T05:28:00"/>
        <d v="2023-04-07T03:24:00"/>
        <d v="2023-04-07T03:06:00"/>
        <d v="2023-04-07T02:04:00"/>
        <d v="2023-04-07T06:10:00"/>
        <d v="2023-04-07T06:24:00"/>
        <d v="2023-04-07T04:23:00"/>
        <d v="2023-04-07T07:44:00"/>
        <d v="2023-04-07T05:49:00"/>
        <d v="2023-04-07T04:52:00"/>
        <d v="2023-04-07T06:27:00"/>
        <d v="2023-04-07T05:58:00"/>
        <d v="2023-04-07T03:00:00"/>
        <d v="2023-04-07T03:10:00"/>
        <d v="2023-04-07T04:38:00"/>
        <d v="2023-04-07T04:36:00"/>
        <d v="2023-04-07T04:27:00"/>
        <d v="2023-04-07T07:51:00"/>
        <d v="2023-04-07T04:42:00"/>
        <d v="2023-04-07T02:10:00"/>
        <d v="2023-04-07T01:40:00"/>
        <d v="2023-04-07T03:42:00"/>
        <d v="2023-04-07T03:25:00"/>
        <d v="2023-04-07T05:12:00"/>
        <d v="2023-04-07T01:37:00"/>
        <d v="2023-04-07T04:50:00"/>
        <d v="2023-04-07T03:57:00"/>
      </sharedItems>
      <fieldGroup par="28"/>
    </cacheField>
    <cacheField name="Hora de Llegada" numFmtId="20">
      <sharedItems containsSemiMixedTypes="0" containsNonDate="0" containsDate="1" containsString="0" minDate="2023-04-01T00:01:00" maxDate="2023-04-07T03:56:00" count="601">
        <d v="2023-04-01T01:07:00"/>
        <d v="2023-04-01T01:28:00"/>
        <d v="2023-04-01T00:29:00"/>
        <d v="2023-04-01T03:03:00"/>
        <d v="2023-04-01T00:01:00"/>
        <d v="2023-04-01T01:24:00"/>
        <d v="2023-04-01T01:57:00"/>
        <d v="2023-04-01T02:11:00"/>
        <d v="2023-04-01T02:03:00"/>
        <d v="2023-04-01T00:02:00"/>
        <d v="2023-04-01T03:46:00"/>
        <d v="2023-04-01T00:04:00"/>
        <d v="2023-04-01T03:09:00"/>
        <d v="2023-04-01T00:18:00"/>
        <d v="2023-04-01T03:24:00"/>
        <d v="2023-04-01T02:31:00"/>
        <d v="2023-04-01T00:09:00"/>
        <d v="2023-04-01T02:06:00"/>
        <d v="2023-04-01T00:35:00"/>
        <d v="2023-04-01T01:25:00"/>
        <d v="2023-04-01T03:39:00"/>
        <d v="2023-04-01T02:16:00"/>
        <d v="2023-04-01T02:44:00"/>
        <d v="2023-04-01T03:01:00"/>
        <d v="2023-04-01T02:04:00"/>
        <d v="2023-04-01T01:19:00"/>
        <d v="2023-04-01T00:49:00"/>
        <d v="2023-04-01T03:02:00"/>
        <d v="2023-04-01T02:55:00"/>
        <d v="2023-04-01T02:51:00"/>
        <d v="2023-04-01T03:08:00"/>
        <d v="2023-04-01T03:33:00"/>
        <d v="2023-04-01T03:18:00"/>
        <d v="2023-04-01T03:27:00"/>
        <d v="2023-04-01T02:38:00"/>
        <d v="2023-04-01T03:41:00"/>
        <d v="2023-04-01T02:00:00"/>
        <d v="2023-04-01T02:14:00"/>
        <d v="2023-04-01T00:25:00"/>
        <d v="2023-04-01T01:02:00"/>
        <d v="2023-04-01T03:06:00"/>
        <d v="2023-04-01T02:15:00"/>
        <d v="2023-04-01T01:47:00"/>
        <d v="2023-04-01T03:30:00"/>
        <d v="2023-04-01T00:28:00"/>
        <d v="2023-04-01T01:44:00"/>
        <d v="2023-04-01T03:54:00"/>
        <d v="2023-04-01T01:42:00"/>
        <d v="2023-04-01T00:40:00"/>
        <d v="2023-04-01T01:30:00"/>
        <d v="2023-04-01T01:20:00"/>
        <d v="2023-04-01T03:04:00"/>
        <d v="2023-04-01T01:31:00"/>
        <d v="2023-04-01T01:21:00"/>
        <d v="2023-04-01T02:09:00"/>
        <d v="2023-04-01T03:49:00"/>
        <d v="2023-04-01T02:47:00"/>
        <d v="2023-04-01T00:41:00"/>
        <d v="2023-04-01T01:40:00"/>
        <d v="2023-04-01T01:54:00"/>
        <d v="2023-04-01T02:28:00"/>
        <d v="2023-04-01T03:45:00"/>
        <d v="2023-04-01T02:02:00"/>
        <d v="2023-04-01T00:11:00"/>
        <d v="2023-04-01T02:42:00"/>
        <d v="2023-04-01T02:39:00"/>
        <d v="2023-04-01T01:04:00"/>
        <d v="2023-04-01T03:36:00"/>
        <d v="2023-04-01T02:57:00"/>
        <d v="2023-04-01T02:46:00"/>
        <d v="2023-04-01T01:34:00"/>
        <d v="2023-04-01T03:40:00"/>
        <d v="2023-04-01T03:25:00"/>
        <d v="2023-04-01T03:42:00"/>
        <d v="2023-04-01T02:35:00"/>
        <d v="2023-04-01T01:46:00"/>
        <d v="2023-04-01T00:42:00"/>
        <d v="2023-04-01T01:17:00"/>
        <d v="2023-04-01T03:38:00"/>
        <d v="2023-04-01T03:35:00"/>
        <d v="2023-04-01T01:39:00"/>
        <d v="2023-04-01T01:52:00"/>
        <d v="2023-04-01T03:19:00"/>
        <d v="2023-04-01T01:59:00"/>
        <d v="2023-04-01T01:01:00"/>
        <d v="2023-04-01T02:22:00"/>
        <d v="2023-04-01T03:32:00"/>
        <d v="2023-04-01T00:14:00"/>
        <d v="2023-04-01T01:33:00"/>
        <d v="2023-04-01T01:18:00"/>
        <d v="2023-04-01T01:29:00"/>
        <d v="2023-04-01T01:32:00"/>
        <d v="2023-04-01T01:48:00"/>
        <d v="2023-04-01T01:49:00"/>
        <d v="2023-04-01T01:12:00"/>
        <d v="2023-04-01T03:43:00"/>
        <d v="2023-04-01T03:15:00"/>
        <d v="2023-04-01T00:34:00"/>
        <d v="2023-04-02T03:57:00"/>
        <d v="2023-04-02T03:55:00"/>
        <d v="2023-04-02T03:53:00"/>
        <d v="2023-04-02T03:52:00"/>
        <d v="2023-04-02T03:49:00"/>
        <d v="2023-04-02T03:48:00"/>
        <d v="2023-04-02T03:45:00"/>
        <d v="2023-04-02T03:44:00"/>
        <d v="2023-04-02T03:42:00"/>
        <d v="2023-04-02T03:40:00"/>
        <d v="2023-04-02T03:39:00"/>
        <d v="2023-04-02T03:38:00"/>
        <d v="2023-04-02T03:33:00"/>
        <d v="2023-04-02T03:31:00"/>
        <d v="2023-04-02T03:27:00"/>
        <d v="2023-04-02T03:24:00"/>
        <d v="2023-04-02T03:22:00"/>
        <d v="2023-04-02T03:18:00"/>
        <d v="2023-04-02T03:15:00"/>
        <d v="2023-04-02T03:11:00"/>
        <d v="2023-04-02T03:09:00"/>
        <d v="2023-04-02T03:06:00"/>
        <d v="2023-04-02T03:05:00"/>
        <d v="2023-04-02T03:04:00"/>
        <d v="2023-04-02T02:58:00"/>
        <d v="2023-04-02T02:56:00"/>
        <d v="2023-04-02T02:54:00"/>
        <d v="2023-04-02T02:53:00"/>
        <d v="2023-04-02T02:49:00"/>
        <d v="2023-04-02T02:47:00"/>
        <d v="2023-04-02T02:46:00"/>
        <d v="2023-04-02T02:45:00"/>
        <d v="2023-04-02T02:43:00"/>
        <d v="2023-04-02T02:40:00"/>
        <d v="2023-04-02T02:37:00"/>
        <d v="2023-04-02T02:36:00"/>
        <d v="2023-04-02T02:35:00"/>
        <d v="2023-04-02T02:34:00"/>
        <d v="2023-04-02T02:33:00"/>
        <d v="2023-04-02T02:27:00"/>
        <d v="2023-04-02T02:23:00"/>
        <d v="2023-04-02T02:21:00"/>
        <d v="2023-04-02T02:17:00"/>
        <d v="2023-04-02T02:15:00"/>
        <d v="2023-04-02T02:09:00"/>
        <d v="2023-04-02T02:08:00"/>
        <d v="2023-04-02T02:07:00"/>
        <d v="2023-04-02T02:05:00"/>
        <d v="2023-04-02T02:04:00"/>
        <d v="2023-04-02T01:58:00"/>
        <d v="2023-04-02T01:56:00"/>
        <d v="2023-04-02T01:53:00"/>
        <d v="2023-04-02T01:51:00"/>
        <d v="2023-04-02T01:50:00"/>
        <d v="2023-04-02T01:49:00"/>
        <d v="2023-04-02T01:46:00"/>
        <d v="2023-04-02T01:40:00"/>
        <d v="2023-04-02T01:35:00"/>
        <d v="2023-04-02T01:31:00"/>
        <d v="2023-04-02T01:27:00"/>
        <d v="2023-04-02T01:26:00"/>
        <d v="2023-04-02T01:23:00"/>
        <d v="2023-04-02T01:21:00"/>
        <d v="2023-04-02T01:20:00"/>
        <d v="2023-04-02T01:19:00"/>
        <d v="2023-04-02T01:18:00"/>
        <d v="2023-04-02T01:16:00"/>
        <d v="2023-04-02T01:14:00"/>
        <d v="2023-04-02T01:12:00"/>
        <d v="2023-04-02T01:08:00"/>
        <d v="2023-04-02T01:06:00"/>
        <d v="2023-04-02T01:01:00"/>
        <d v="2023-04-02T01:00:00"/>
        <d v="2023-04-02T00:58:00"/>
        <d v="2023-04-02T00:57:00"/>
        <d v="2023-04-02T00:54:00"/>
        <d v="2023-04-02T00:52:00"/>
        <d v="2023-04-02T00:45:00"/>
        <d v="2023-04-02T00:44:00"/>
        <d v="2023-04-02T00:43:00"/>
        <d v="2023-04-02T00:42:00"/>
        <d v="2023-04-02T00:41:00"/>
        <d v="2023-04-02T00:40:00"/>
        <d v="2023-04-02T00:39:00"/>
        <d v="2023-04-02T00:38:00"/>
        <d v="2023-04-02T00:37:00"/>
        <d v="2023-04-02T00:36:00"/>
        <d v="2023-04-02T00:32:00"/>
        <d v="2023-04-02T00:30:00"/>
        <d v="2023-04-02T00:27:00"/>
        <d v="2023-04-02T00:26:00"/>
        <d v="2023-04-02T00:23:00"/>
        <d v="2023-04-02T00:22:00"/>
        <d v="2023-04-02T00:18:00"/>
        <d v="2023-04-02T00:17:00"/>
        <d v="2023-04-02T00:16:00"/>
        <d v="2023-04-02T00:14:00"/>
        <d v="2023-04-02T00:12:00"/>
        <d v="2023-04-02T00:11:00"/>
        <d v="2023-04-02T00:10:00"/>
        <d v="2023-04-02T00:09:00"/>
        <d v="2023-04-02T00:07:00"/>
        <d v="2023-04-02T00:04:00"/>
        <d v="2023-04-02T00:00:00"/>
        <d v="2023-04-03T02:07:00"/>
        <d v="2023-04-03T00:46:00"/>
        <d v="2023-04-03T02:58:00"/>
        <d v="2023-04-03T01:11:00"/>
        <d v="2023-04-03T01:40:00"/>
        <d v="2023-04-03T00:34:00"/>
        <d v="2023-04-03T01:47:00"/>
        <d v="2023-04-03T03:15:00"/>
        <d v="2023-04-03T02:13:00"/>
        <d v="2023-04-03T02:35:00"/>
        <d v="2023-04-03T01:28:00"/>
        <d v="2023-04-03T03:10:00"/>
        <d v="2023-04-03T00:15:00"/>
        <d v="2023-04-03T00:30:00"/>
        <d v="2023-04-03T03:52:00"/>
        <d v="2023-04-03T01:04:00"/>
        <d v="2023-04-03T02:28:00"/>
        <d v="2023-04-03T03:03:00"/>
        <d v="2023-04-03T00:22:00"/>
        <d v="2023-04-03T03:37:00"/>
        <d v="2023-04-03T02:08:00"/>
        <d v="2023-04-03T03:08:00"/>
        <d v="2023-04-03T02:06:00"/>
        <d v="2023-04-03T03:18:00"/>
        <d v="2023-04-03T00:09:00"/>
        <d v="2023-04-03T02:55:00"/>
        <d v="2023-04-03T00:26:00"/>
        <d v="2023-04-03T00:10:00"/>
        <d v="2023-04-03T02:49:00"/>
        <d v="2023-04-03T01:03:00"/>
        <d v="2023-04-03T03:14:00"/>
        <d v="2023-04-03T01:19:00"/>
        <d v="2023-04-03T02:17:00"/>
        <d v="2023-04-03T02:14:00"/>
        <d v="2023-04-03T01:20:00"/>
        <d v="2023-04-03T03:38:00"/>
        <d v="2023-04-03T03:24:00"/>
        <d v="2023-04-03T00:45:00"/>
        <d v="2023-04-03T00:03:00"/>
        <d v="2023-04-03T03:09:00"/>
        <d v="2023-04-03T01:55:00"/>
        <d v="2023-04-03T00:28:00"/>
        <d v="2023-04-03T03:04:00"/>
        <d v="2023-04-03T03:07:00"/>
        <d v="2023-04-03T02:23:00"/>
        <d v="2023-04-03T00:12:00"/>
        <d v="2023-04-03T01:38:00"/>
        <d v="2023-04-03T02:25:00"/>
        <d v="2023-04-03T03:33:00"/>
        <d v="2023-04-03T00:48:00"/>
        <d v="2023-04-03T01:30:00"/>
        <d v="2023-04-03T02:04:00"/>
        <d v="2023-04-03T03:41:00"/>
        <d v="2023-04-03T01:23:00"/>
        <d v="2023-04-03T00:43:00"/>
        <d v="2023-04-03T01:00:00"/>
        <d v="2023-04-04T01:39:00"/>
        <d v="2023-04-04T02:59:00"/>
        <d v="2023-04-04T01:44:00"/>
        <d v="2023-04-04T00:26:00"/>
        <d v="2023-04-04T01:50:00"/>
        <d v="2023-04-04T03:06:00"/>
        <d v="2023-04-04T00:14:00"/>
        <d v="2023-04-04T03:10:00"/>
        <d v="2023-04-04T02:51:00"/>
        <d v="2023-04-04T01:56:00"/>
        <d v="2023-04-04T01:35:00"/>
        <d v="2023-04-04T01:38:00"/>
        <d v="2023-04-04T00:32:00"/>
        <d v="2023-04-04T00:00:00"/>
        <d v="2023-04-04T01:12:00"/>
        <d v="2023-04-04T02:05:00"/>
        <d v="2023-04-04T02:30:00"/>
        <d v="2023-04-04T03:56:00"/>
        <d v="2023-04-04T00:46:00"/>
        <d v="2023-04-04T01:18:00"/>
        <d v="2023-04-04T00:40:00"/>
        <d v="2023-04-04T01:49:00"/>
        <d v="2023-04-04T01:17:00"/>
        <d v="2023-04-04T03:48:00"/>
        <d v="2023-04-04T00:35:00"/>
        <d v="2023-04-04T03:52:00"/>
        <d v="2023-04-04T00:17:00"/>
        <d v="2023-04-04T03:46:00"/>
        <d v="2023-04-04T01:41:00"/>
        <d v="2023-04-04T00:12:00"/>
        <d v="2023-04-04T01:19:00"/>
        <d v="2023-04-04T02:37:00"/>
        <d v="2023-04-04T00:41:00"/>
        <d v="2023-04-04T01:10:00"/>
        <d v="2023-04-04T01:53:00"/>
        <d v="2023-04-04T02:03:00"/>
        <d v="2023-04-04T01:46:00"/>
        <d v="2023-04-04T03:50:00"/>
        <d v="2023-04-04T01:03:00"/>
        <d v="2023-04-04T01:33:00"/>
        <d v="2023-04-04T00:53:00"/>
        <d v="2023-04-04T03:24:00"/>
        <d v="2023-04-04T02:11:00"/>
        <d v="2023-04-04T02:20:00"/>
        <d v="2023-04-04T01:16:00"/>
        <d v="2023-04-04T02:46:00"/>
        <d v="2023-04-04T00:37:00"/>
        <d v="2023-04-04T03:19:00"/>
        <d v="2023-04-04T02:53:00"/>
        <d v="2023-04-04T03:55:00"/>
        <d v="2023-04-04T01:31:00"/>
        <d v="2023-04-04T00:58:00"/>
        <d v="2023-04-04T00:57:00"/>
        <d v="2023-04-04T03:09:00"/>
        <d v="2023-04-04T03:29:00"/>
        <d v="2023-04-04T00:11:00"/>
        <d v="2023-04-05T03:37:00"/>
        <d v="2023-04-05T00:33:00"/>
        <d v="2023-04-05T03:09:00"/>
        <d v="2023-04-05T00:02:00"/>
        <d v="2023-04-05T02:59:00"/>
        <d v="2023-04-05T02:05:00"/>
        <d v="2023-04-05T02:33:00"/>
        <d v="2023-04-05T03:26:00"/>
        <d v="2023-04-05T01:37:00"/>
        <d v="2023-04-05T00:32:00"/>
        <d v="2023-04-05T00:20:00"/>
        <d v="2023-04-05T03:10:00"/>
        <d v="2023-04-05T02:48:00"/>
        <d v="2023-04-05T02:11:00"/>
        <d v="2023-04-05T03:51:00"/>
        <d v="2023-04-05T02:41:00"/>
        <d v="2023-04-05T02:15:00"/>
        <d v="2023-04-05T00:38:00"/>
        <d v="2023-04-05T02:39:00"/>
        <d v="2023-04-05T00:29:00"/>
        <d v="2023-04-05T02:13:00"/>
        <d v="2023-04-05T00:56:00"/>
        <d v="2023-04-05T01:55:00"/>
        <d v="2023-04-05T02:47:00"/>
        <d v="2023-04-05T00:22:00"/>
        <d v="2023-04-05T02:36:00"/>
        <d v="2023-04-05T03:43:00"/>
        <d v="2023-04-05T00:39:00"/>
        <d v="2023-04-05T03:03:00"/>
        <d v="2023-04-05T03:25:00"/>
        <d v="2023-04-05T00:52:00"/>
        <d v="2023-04-05T03:14:00"/>
        <d v="2023-04-05T02:18:00"/>
        <d v="2023-04-05T00:36:00"/>
        <d v="2023-04-05T02:34:00"/>
        <d v="2023-04-05T01:08:00"/>
        <d v="2023-04-05T01:24:00"/>
        <d v="2023-04-05T03:11:00"/>
        <d v="2023-04-05T03:18:00"/>
        <d v="2023-04-05T00:10:00"/>
        <d v="2023-04-05T02:21:00"/>
        <d v="2023-04-05T03:33:00"/>
        <d v="2023-04-05T03:31:00"/>
        <d v="2023-04-05T01:14:00"/>
        <d v="2023-04-05T00:15:00"/>
        <d v="2023-04-05T03:53:00"/>
        <d v="2023-04-05T00:12:00"/>
        <d v="2023-04-05T03:02:00"/>
        <d v="2023-04-05T03:58:00"/>
        <d v="2023-04-05T00:00:00"/>
        <d v="2023-04-05T01:59:00"/>
        <d v="2023-04-05T01:04:00"/>
        <d v="2023-04-05T02:04:00"/>
        <d v="2023-04-05T01:15:00"/>
        <d v="2023-04-05T03:23:00"/>
        <d v="2023-04-05T01:01:00"/>
        <d v="2023-04-05T00:07:00"/>
        <d v="2023-04-05T01:17:00"/>
        <d v="2023-04-05T02:53:00"/>
        <d v="2023-04-05T03:42:00"/>
        <d v="2023-04-05T02:12:00"/>
        <d v="2023-04-05T03:48:00"/>
        <d v="2023-04-05T00:24:00"/>
        <d v="2023-04-05T03:27:00"/>
        <d v="2023-04-05T02:43:00"/>
        <d v="2023-04-05T00:53:00"/>
        <d v="2023-04-05T01:21:00"/>
        <d v="2023-04-05T01:11:00"/>
        <d v="2023-04-05T01:54:00"/>
        <d v="2023-04-05T02:42:00"/>
        <d v="2023-04-05T02:57:00"/>
        <d v="2023-04-05T01:41:00"/>
        <d v="2023-04-05T03:36:00"/>
        <d v="2023-04-05T03:57:00"/>
        <d v="2023-04-06T03:36:00"/>
        <d v="2023-04-06T01:52:00"/>
        <d v="2023-04-06T03:17:00"/>
        <d v="2023-04-06T00:03:00"/>
        <d v="2023-04-06T01:39:00"/>
        <d v="2023-04-06T00:01:00"/>
        <d v="2023-04-06T00:42:00"/>
        <d v="2023-04-06T03:26:00"/>
        <d v="2023-04-06T01:57:00"/>
        <d v="2023-04-06T00:41:00"/>
        <d v="2023-04-06T03:50:00"/>
        <d v="2023-04-06T01:33:00"/>
        <d v="2023-04-06T01:00:00"/>
        <d v="2023-04-06T02:47:00"/>
        <d v="2023-04-06T01:34:00"/>
        <d v="2023-04-06T00:00:00"/>
        <d v="2023-04-06T02:57:00"/>
        <d v="2023-04-06T03:20:00"/>
        <d v="2023-04-06T00:07:00"/>
        <d v="2023-04-06T01:03:00"/>
        <d v="2023-04-06T00:31:00"/>
        <d v="2023-04-06T01:28:00"/>
        <d v="2023-04-06T03:01:00"/>
        <d v="2023-04-06T02:34:00"/>
        <d v="2023-04-06T03:30:00"/>
        <d v="2023-04-06T00:17:00"/>
        <d v="2023-04-06T01:21:00"/>
        <d v="2023-04-06T01:17:00"/>
        <d v="2023-04-06T03:44:00"/>
        <d v="2023-04-06T00:45:00"/>
        <d v="2023-04-06T02:20:00"/>
        <d v="2023-04-06T02:10:00"/>
        <d v="2023-04-06T02:38:00"/>
        <d v="2023-04-06T02:01:00"/>
        <d v="2023-04-06T02:50:00"/>
        <d v="2023-04-06T03:12:00"/>
        <d v="2023-04-06T03:32:00"/>
        <d v="2023-04-06T01:38:00"/>
        <d v="2023-04-06T01:19:00"/>
        <d v="2023-04-06T00:58:00"/>
        <d v="2023-04-06T03:55:00"/>
        <d v="2023-04-06T01:35:00"/>
        <d v="2023-04-06T02:08:00"/>
        <d v="2023-04-06T00:48:00"/>
        <d v="2023-04-06T03:35:00"/>
        <d v="2023-04-06T00:43:00"/>
        <d v="2023-04-06T03:27:00"/>
        <d v="2023-04-06T03:41:00"/>
        <d v="2023-04-06T01:47:00"/>
        <d v="2023-04-06T01:58:00"/>
        <d v="2023-04-06T02:13:00"/>
        <d v="2023-04-06T03:03:00"/>
        <d v="2023-04-06T01:48:00"/>
        <d v="2023-04-06T03:14:00"/>
        <d v="2023-04-06T01:02:00"/>
        <d v="2023-04-06T00:57:00"/>
        <d v="2023-04-06T02:31:00"/>
        <d v="2023-04-06T00:24:00"/>
        <d v="2023-04-06T03:19:00"/>
        <d v="2023-04-06T03:51:00"/>
        <d v="2023-04-06T03:46:00"/>
        <d v="2023-04-06T00:33:00"/>
        <d v="2023-04-06T00:47:00"/>
        <d v="2023-04-06T02:39:00"/>
        <d v="2023-04-06T02:43:00"/>
        <d v="2023-04-06T00:55:00"/>
        <d v="2023-04-06T01:08:00"/>
        <d v="2023-04-06T02:58:00"/>
        <d v="2023-04-06T00:26:00"/>
        <d v="2023-04-06T02:45:00"/>
        <d v="2023-04-06T01:30:00"/>
        <d v="2023-04-06T01:59:00"/>
        <d v="2023-04-06T03:57:00"/>
        <d v="2023-04-06T03:52:00"/>
        <d v="2023-04-06T00:18:00"/>
        <d v="2023-04-06T00:14:00"/>
        <d v="2023-04-06T00:15:00"/>
        <d v="2023-04-06T01:13:00"/>
        <d v="2023-04-06T02:36:00"/>
        <d v="2023-04-06T03:04:00"/>
        <d v="2023-04-06T01:45:00"/>
        <d v="2023-04-06T02:40:00"/>
        <d v="2023-04-06T02:53:00"/>
        <d v="2023-04-06T01:36:00"/>
        <d v="2023-04-06T03:13:00"/>
        <d v="2023-04-06T02:11:00"/>
        <d v="2023-04-06T00:10:00"/>
        <d v="2023-04-06T00:06:00"/>
        <d v="2023-04-06T03:33:00"/>
        <d v="2023-04-06T03:48:00"/>
        <d v="2023-04-06T01:41:00"/>
        <d v="2023-04-06T01:23:00"/>
        <d v="2023-04-06T00:44:00"/>
        <d v="2023-04-06T03:38:00"/>
        <d v="2023-04-06T00:25:00"/>
        <d v="2023-04-06T00:51:00"/>
        <d v="2023-04-06T03:16:00"/>
        <d v="2023-04-06T00:34:00"/>
        <d v="2023-04-06T03:58:00"/>
        <d v="2023-04-06T01:18:00"/>
        <d v="2023-04-06T02:49:00"/>
        <d v="2023-04-06T01:24:00"/>
        <d v="2023-04-06T03:23:00"/>
        <d v="2023-04-06T02:12:00"/>
        <d v="2023-04-06T01:12:00"/>
        <d v="2023-04-06T02:32:00"/>
        <d v="2023-04-06T00:46:00"/>
        <d v="2023-04-06T01:20:00"/>
        <d v="2023-04-06T00:56:00"/>
        <d v="2023-04-06T00:16:00"/>
        <d v="2023-04-06T02:07:00"/>
        <d v="2023-04-06T01:56:00"/>
        <d v="2023-04-06T00:09:00"/>
        <d v="2023-04-06T02:23:00"/>
        <d v="2023-04-06T00:02:00"/>
        <d v="2023-04-06T00:21:00"/>
        <d v="2023-04-06T03:43:00"/>
        <d v="2023-04-06T01:55:00"/>
        <d v="2023-04-06T00:54:00"/>
        <d v="2023-04-06T02:17:00"/>
        <d v="2023-04-06T03:59:00"/>
        <d v="2023-04-06T02:55:00"/>
        <d v="2023-04-06T02:59:00"/>
        <d v="2023-04-07T03:33:00"/>
        <d v="2023-04-07T02:04:00"/>
        <d v="2023-04-07T00:06:00"/>
        <d v="2023-04-07T02:31:00"/>
        <d v="2023-04-07T00:02:00"/>
        <d v="2023-04-07T01:15:00"/>
        <d v="2023-04-07T03:36:00"/>
        <d v="2023-04-07T00:51:00"/>
        <d v="2023-04-07T01:43:00"/>
        <d v="2023-04-07T02:50:00"/>
        <d v="2023-04-07T01:56:00"/>
        <d v="2023-04-07T03:22:00"/>
        <d v="2023-04-07T02:01:00"/>
        <d v="2023-04-07T01:09:00"/>
        <d v="2023-04-07T01:35:00"/>
        <d v="2023-04-07T02:05:00"/>
        <d v="2023-04-07T01:04:00"/>
        <d v="2023-04-07T03:39:00"/>
        <d v="2023-04-07T01:01:00"/>
        <d v="2023-04-07T01:52:00"/>
        <d v="2023-04-07T02:18:00"/>
        <d v="2023-04-07T01:24:00"/>
        <d v="2023-04-07T00:37:00"/>
        <d v="2023-04-07T00:03:00"/>
        <d v="2023-04-07T00:54:00"/>
        <d v="2023-04-07T00:28:00"/>
        <d v="2023-04-07T00:34:00"/>
        <d v="2023-04-07T03:01:00"/>
        <d v="2023-04-07T01:23:00"/>
        <d v="2023-04-07T02:56:00"/>
        <d v="2023-04-07T01:26:00"/>
        <d v="2023-04-07T03:56:00"/>
        <d v="2023-04-07T03:29:00"/>
        <d v="2023-04-07T01:12:00"/>
        <d v="2023-04-07T01:54:00"/>
        <d v="2023-04-07T03:26:00"/>
        <d v="2023-04-07T00:36:00"/>
        <d v="2023-04-07T02:43:00"/>
        <d v="2023-04-07T00:53:00"/>
        <d v="2023-04-07T03:44:00"/>
        <d v="2023-04-07T01:51:00"/>
        <d v="2023-04-07T02:02:00"/>
        <d v="2023-04-07T02:16:00"/>
        <d v="2023-04-07T03:48:00"/>
        <d v="2023-04-07T02:30:00"/>
        <d v="2023-04-07T00:23:00"/>
        <d v="2023-04-07T03:20:00"/>
        <d v="2023-04-07T00:17:00"/>
        <d v="2023-04-07T01:40:00"/>
        <d v="2023-04-07T01:48:00"/>
        <d v="2023-04-07T01:14:00"/>
        <d v="2023-04-07T03:05:00"/>
        <d v="2023-04-07T01:55:00"/>
        <d v="2023-04-07T02:28:00"/>
        <d v="2023-04-07T00:15:00"/>
        <d v="2023-04-07T02:21:00"/>
        <d v="2023-04-07T01:45:00"/>
        <d v="2023-04-07T01:47:00"/>
        <d v="2023-04-07T03:18:00"/>
        <d v="2023-04-07T01:18:00"/>
        <d v="2023-04-07T02:13:00"/>
        <d v="2023-04-07T03:53:00"/>
        <d v="2023-04-07T02:51:00"/>
        <d v="2023-04-07T00:31:00"/>
        <d v="2023-04-07T02:06:00"/>
        <d v="2023-04-07T02:49:00"/>
        <d v="2023-04-07T00:29:00"/>
        <d v="2023-04-07T03:16:00"/>
        <d v="2023-04-07T03:17:00"/>
        <d v="2023-04-07T03:40:00"/>
        <d v="2023-04-07T02:27:00"/>
        <d v="2023-04-07T01:08:00"/>
        <d v="2023-04-07T00:39:00"/>
        <d v="2023-04-07T03:49:00"/>
        <d v="2023-04-07T03:47:00"/>
        <d v="2023-04-07T01:59:00"/>
        <d v="2023-04-07T02:34:00"/>
        <d v="2023-04-07T03:10:00"/>
        <d v="2023-04-07T02:53:00"/>
        <d v="2023-04-07T02:32:00"/>
        <d v="2023-04-07T01:21:00"/>
        <d v="2023-04-07T01:46:00"/>
        <d v="2023-04-07T01:32:00"/>
        <d v="2023-04-07T03:21:00"/>
        <d v="2023-04-07T00:40:00"/>
        <d v="2023-04-07T00:25:00"/>
        <d v="2023-04-07T02:39:00"/>
        <d v="2023-04-07T03:30:00"/>
        <d v="2023-04-07T00:24:00"/>
        <d v="2023-04-07T01:34:00"/>
      </sharedItems>
      <fieldGroup par="31"/>
    </cacheField>
    <cacheField name="Hora de Salida" numFmtId="20">
      <sharedItems containsSemiMixedTypes="0" containsNonDate="0" containsDate="1" containsString="0" minDate="2023-04-01T01:11:00" maxDate="2023-04-07T07:51:00"/>
    </cacheField>
    <cacheField name="Tiempo de Permanencia" numFmtId="20">
      <sharedItems containsSemiMixedTypes="0" containsNonDate="0" containsDate="1" containsString="0" minDate="1899-12-30T01:01:00" maxDate="1899-12-30T04:14:00"/>
    </cacheField>
    <cacheField name="Tiempo Preparacion" numFmtId="20">
      <sharedItems containsSemiMixedTypes="0" containsNonDate="0" containsDate="1" containsString="0" minDate="1899-12-30T00:05:00" maxDate="1899-12-30T03:23:00"/>
    </cacheField>
    <cacheField name="Tiempo de Degustacion" numFmtId="20">
      <sharedItems containsSemiMixedTypes="0" containsNonDate="0" containsDate="1" containsString="0" minDate="1899-12-30T00:00:00" maxDate="1899-12-30T04:04:00"/>
    </cacheField>
    <cacheField name="Mesero Asignado" numFmtId="49">
      <sharedItems count="5">
        <s v="Mesero_3"/>
        <s v="Mesero_1"/>
        <s v="Mesero_2"/>
        <s v="Mesero_5"/>
        <s v="Mesero_4"/>
      </sharedItems>
    </cacheField>
    <cacheField name="Tipo de Servicio" numFmtId="49">
      <sharedItems count="3">
        <s v="Almuerzo"/>
        <s v="Desayuno"/>
        <s v="Cena"/>
      </sharedItems>
    </cacheField>
    <cacheField name="Método de Pago" numFmtId="49">
      <sharedItems count="3">
        <s v="Tarjeta de débito"/>
        <s v="Efectivo"/>
        <s v="Tarjeta de crédito"/>
      </sharedItems>
    </cacheField>
    <cacheField name="Propina" numFmtId="0">
      <sharedItems containsSemiMixedTypes="0" containsString="0" containsNumber="1" minValue="10.029999999999999" maxValue="49.88"/>
    </cacheField>
    <cacheField name="Estado de la Mesa" numFmtId="49">
      <sharedItems/>
    </cacheField>
    <cacheField name="Monto Total de la Cuenta" numFmtId="44">
      <sharedItems containsSemiMixedTypes="0" containsString="0" containsNumber="1" containsInteger="1" minValue="18" maxValue="360"/>
    </cacheField>
    <cacheField name="Monto Total Pagado" numFmtId="44">
      <sharedItems containsSemiMixedTypes="0" containsString="0" containsNumber="1" minValue="31.39" maxValue="395.11"/>
    </cacheField>
    <cacheField name="Platos Pedidos" numFmtId="0">
      <sharedItems/>
    </cacheField>
    <cacheField name="País de Origen" numFmtId="49">
      <sharedItems count="11">
        <s v="España"/>
        <s v="Colombia"/>
        <s v="Brasil"/>
        <s v="Paraguay"/>
        <s v="Perú"/>
        <s v="Venezuela"/>
        <s v="Bolivia"/>
        <s v="Uruguay"/>
        <s v="Ecuador"/>
        <s v="Chile"/>
        <s v="Argentina"/>
      </sharedItems>
    </cacheField>
    <cacheField name="Platos Ordenados" numFmtId="49">
      <sharedItems/>
    </cacheField>
    <cacheField name="Columna1" numFmtId="49">
      <sharedItems containsBlank="1"/>
    </cacheField>
    <cacheField name="Columna2" numFmtId="49">
      <sharedItems containsBlank="1"/>
    </cacheField>
    <cacheField name="Columna3" numFmtId="49">
      <sharedItems containsBlank="1"/>
    </cacheField>
    <cacheField name="Platos ordenados cocina_def" numFmtId="0">
      <sharedItems/>
    </cacheField>
    <cacheField name="Orden Cobrada" numFmtId="43">
      <sharedItems count="2">
        <b v="1"/>
        <b v="0"/>
      </sharedItems>
    </cacheField>
    <cacheField name="Coste Produccion Orden" numFmtId="44">
      <sharedItems containsSemiMixedTypes="0" containsString="0" containsNumber="1" containsInteger="1" minValue="10" maxValue="213"/>
    </cacheField>
    <cacheField name="Minutos (Fecha de Factura)" numFmtId="0" databaseField="0">
      <fieldGroup base="4">
        <rangePr groupBy="minutes" startDate="2023-04-01T01:11:00" endDate="2023-04-07T07:51:00"/>
        <groupItems count="62">
          <s v="&lt;01/04/2023"/>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7/04/2023"/>
        </groupItems>
      </fieldGroup>
    </cacheField>
    <cacheField name="Horas (Fecha de Factura)" numFmtId="0" databaseField="0">
      <fieldGroup base="4">
        <rangePr groupBy="hours" startDate="2023-04-01T01:11:00" endDate="2023-04-07T07:51:00"/>
        <groupItems count="26">
          <s v="&lt;01/04/2023"/>
          <s v="0"/>
          <s v="1"/>
          <s v="2"/>
          <s v="3"/>
          <s v="4"/>
          <s v="5"/>
          <s v="6"/>
          <s v="7"/>
          <s v="8"/>
          <s v="9"/>
          <s v="10"/>
          <s v="11"/>
          <s v="12"/>
          <s v="13"/>
          <s v="14"/>
          <s v="15"/>
          <s v="16"/>
          <s v="17"/>
          <s v="18"/>
          <s v="19"/>
          <s v="20"/>
          <s v="21"/>
          <s v="22"/>
          <s v="23"/>
          <s v="&gt;07/04/2023"/>
        </groupItems>
      </fieldGroup>
    </cacheField>
    <cacheField name="Días (Fecha de Factura)" numFmtId="0" databaseField="0">
      <fieldGroup base="4">
        <rangePr groupBy="days" startDate="2023-04-01T01:11:00" endDate="2023-04-07T07:51:00"/>
        <groupItems count="368">
          <s v="&lt;01/04/2023"/>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7/04/2023"/>
        </groupItems>
      </fieldGroup>
    </cacheField>
    <cacheField name="Minutos (Hora de Llegada)" numFmtId="0" databaseField="0">
      <fieldGroup base="5">
        <rangePr groupBy="minutes" startDate="2023-04-01T00:01:00" endDate="2023-04-07T03:56:00"/>
        <groupItems count="62">
          <s v="&lt;01/04/2023"/>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7/04/2023"/>
        </groupItems>
      </fieldGroup>
    </cacheField>
    <cacheField name="Horas (Hora de Llegada)" numFmtId="0" databaseField="0">
      <fieldGroup base="5">
        <rangePr groupBy="hours" startDate="2023-04-01T00:01:00" endDate="2023-04-07T03:56:00"/>
        <groupItems count="26">
          <s v="&lt;01/04/2023"/>
          <s v="0"/>
          <s v="1"/>
          <s v="2"/>
          <s v="3"/>
          <s v="4"/>
          <s v="5"/>
          <s v="6"/>
          <s v="7"/>
          <s v="8"/>
          <s v="9"/>
          <s v="10"/>
          <s v="11"/>
          <s v="12"/>
          <s v="13"/>
          <s v="14"/>
          <s v="15"/>
          <s v="16"/>
          <s v="17"/>
          <s v="18"/>
          <s v="19"/>
          <s v="20"/>
          <s v="21"/>
          <s v="22"/>
          <s v="23"/>
          <s v="&gt;07/04/2023"/>
        </groupItems>
      </fieldGroup>
    </cacheField>
    <cacheField name="Días (Hora de Llegada)" numFmtId="0" databaseField="0">
      <fieldGroup base="5">
        <rangePr groupBy="days" startDate="2023-04-01T00:01:00" endDate="2023-04-07T03:56:00"/>
        <groupItems count="368">
          <s v="&lt;01/04/2023"/>
          <s v="01-ene"/>
          <s v="02-ene"/>
          <s v="03-ene"/>
          <s v="04-ene"/>
          <s v="05-ene"/>
          <s v="06-ene"/>
          <s v="07-ene"/>
          <s v="08-ene"/>
          <s v="09-ene"/>
          <s v="10-ene"/>
          <s v="11-ene"/>
          <s v="12-ene"/>
          <s v="13-ene"/>
          <s v="14-ene"/>
          <s v="15-ene"/>
          <s v="16-ene"/>
          <s v="17-ene"/>
          <s v="18-ene"/>
          <s v="19-ene"/>
          <s v="20-ene"/>
          <s v="21-ene"/>
          <s v="22-ene"/>
          <s v="23-ene"/>
          <s v="24-ene"/>
          <s v="25-ene"/>
          <s v="26-ene"/>
          <s v="27-ene"/>
          <s v="28-ene"/>
          <s v="29-ene"/>
          <s v="30-ene"/>
          <s v="31-ene"/>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br"/>
          <s v="02-abr"/>
          <s v="03-abr"/>
          <s v="04-abr"/>
          <s v="05-abr"/>
          <s v="06-abr"/>
          <s v="07-abr"/>
          <s v="08-abr"/>
          <s v="09-abr"/>
          <s v="10-abr"/>
          <s v="11-abr"/>
          <s v="12-abr"/>
          <s v="13-abr"/>
          <s v="14-abr"/>
          <s v="15-abr"/>
          <s v="16-abr"/>
          <s v="17-abr"/>
          <s v="18-abr"/>
          <s v="19-abr"/>
          <s v="20-abr"/>
          <s v="21-abr"/>
          <s v="22-abr"/>
          <s v="23-abr"/>
          <s v="24-abr"/>
          <s v="25-abr"/>
          <s v="26-abr"/>
          <s v="27-abr"/>
          <s v="28-abr"/>
          <s v="29-abr"/>
          <s v="30-ab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go"/>
          <s v="02-ago"/>
          <s v="03-ago"/>
          <s v="04-ago"/>
          <s v="05-ago"/>
          <s v="06-ago"/>
          <s v="07-ago"/>
          <s v="08-ago"/>
          <s v="09-ago"/>
          <s v="10-ago"/>
          <s v="11-ago"/>
          <s v="12-ago"/>
          <s v="13-ago"/>
          <s v="14-ago"/>
          <s v="15-ago"/>
          <s v="16-ago"/>
          <s v="17-ago"/>
          <s v="18-ago"/>
          <s v="19-ago"/>
          <s v="20-ago"/>
          <s v="21-ago"/>
          <s v="22-ago"/>
          <s v="23-ago"/>
          <s v="24-ago"/>
          <s v="25-ago"/>
          <s v="26-ago"/>
          <s v="27-ago"/>
          <s v="28-ago"/>
          <s v="29-ago"/>
          <s v="30-ago"/>
          <s v="31-ago"/>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ic"/>
          <s v="02-dic"/>
          <s v="03-dic"/>
          <s v="04-dic"/>
          <s v="05-dic"/>
          <s v="06-dic"/>
          <s v="07-dic"/>
          <s v="08-dic"/>
          <s v="09-dic"/>
          <s v="10-dic"/>
          <s v="11-dic"/>
          <s v="12-dic"/>
          <s v="13-dic"/>
          <s v="14-dic"/>
          <s v="15-dic"/>
          <s v="16-dic"/>
          <s v="17-dic"/>
          <s v="18-dic"/>
          <s v="19-dic"/>
          <s v="20-dic"/>
          <s v="21-dic"/>
          <s v="22-dic"/>
          <s v="23-dic"/>
          <s v="24-dic"/>
          <s v="25-dic"/>
          <s v="26-dic"/>
          <s v="27-dic"/>
          <s v="28-dic"/>
          <s v="29-dic"/>
          <s v="30-dic"/>
          <s v="31-dic"/>
          <s v="&gt;07/04/2023"/>
        </groupItems>
      </fieldGroup>
    </cacheField>
    <cacheField name="Media Comensales" numFmtId="0" formula="'Número de Comensales'/ 7" databaseField="0"/>
    <cacheField name="Campo1" numFmtId="0" formula=" 0" databaseField="0"/>
    <cacheField name="Campo2" numFmtId="0" formula="'Número de Comensales'/ 7" databaseField="0"/>
  </cacheFields>
  <extLst>
    <ext xmlns:x14="http://schemas.microsoft.com/office/spreadsheetml/2009/9/main" uri="{725AE2AE-9491-48be-B2B4-4EB974FC3084}">
      <x14:pivotCacheDefinition pivotCacheId="20637973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LFA" refreshedDate="45542.491511342596" createdVersion="8" refreshedVersion="8" minRefreshableVersion="3" recordCount="1902" xr:uid="{9175C00C-B69A-4F86-8E2E-59E1EC1273BB}">
  <cacheSource type="worksheet">
    <worksheetSource name="Tabla_cocina"/>
  </cacheSource>
  <cacheFields count="15">
    <cacheField name="Numero de Orden" numFmtId="1">
      <sharedItems containsSemiMixedTypes="0" containsString="0" containsNumber="1" containsInteger="1" minValue="1" maxValue="767"/>
    </cacheField>
    <cacheField name="Numero de Mesa" numFmtId="1">
      <sharedItems containsSemiMixedTypes="0" containsString="0" containsNumber="1" containsInteger="1" minValue="1" maxValue="20"/>
    </cacheField>
    <cacheField name="Nombre del Plato" numFmtId="49">
      <sharedItems count="20">
        <s v="Plato_7"/>
        <s v="Plato_2"/>
        <s v="Plato_17"/>
        <s v="Plato_6"/>
        <s v="Plato_20"/>
        <s v="Plato_19"/>
        <s v="Plato_9"/>
        <s v="Plato_11"/>
        <s v="Plato_16"/>
        <s v="Plato_12"/>
        <s v="Plato_8"/>
        <s v="Plato_15"/>
        <s v="Plato_5"/>
        <s v="Plato_18"/>
        <s v="Plato_3"/>
        <s v="Plato_14"/>
        <s v="Plato_13"/>
        <s v="Plato_4"/>
        <s v="Plato_10"/>
        <s v="Plato_1"/>
      </sharedItems>
    </cacheField>
    <cacheField name="Descripcion del Plato" numFmtId="49">
      <sharedItems/>
    </cacheField>
    <cacheField name="Costo Unitario" numFmtId="44">
      <sharedItems containsSemiMixedTypes="0" containsString="0" containsNumber="1" containsInteger="1" minValue="10" maxValue="25"/>
    </cacheField>
    <cacheField name="Precio Unitario" numFmtId="44">
      <sharedItems containsSemiMixedTypes="0" containsString="0" containsNumber="1" containsInteger="1" minValue="18" maxValue="40" count="20">
        <n v="24"/>
        <n v="30"/>
        <n v="31"/>
        <n v="27"/>
        <n v="40"/>
        <n v="36"/>
        <n v="29"/>
        <n v="33"/>
        <n v="28"/>
        <n v="19"/>
        <n v="35"/>
        <n v="32"/>
        <n v="22"/>
        <n v="34"/>
        <n v="20"/>
        <n v="23"/>
        <n v="21"/>
        <n v="18"/>
        <n v="26"/>
        <n v="25"/>
      </sharedItems>
    </cacheField>
    <cacheField name="Cantidad Ordenada" numFmtId="1">
      <sharedItems containsSemiMixedTypes="0" containsString="0" containsNumber="1" containsInteger="1" minValue="1" maxValue="3"/>
    </cacheField>
    <cacheField name="Tiempo de Preparacion" numFmtId="1">
      <sharedItems containsSemiMixedTypes="0" containsString="0" containsNumber="1" containsInteger="1" minValue="5" maxValue="59"/>
    </cacheField>
    <cacheField name="Observaciones" numFmtId="49">
      <sharedItems/>
    </cacheField>
    <cacheField name="Total del Pedido" numFmtId="44">
      <sharedItems containsSemiMixedTypes="0" containsString="0" containsNumber="1" containsInteger="1" minValue="18" maxValue="120"/>
    </cacheField>
    <cacheField name="Ganancia Bruta" numFmtId="44">
      <sharedItems containsSemiMixedTypes="0" containsString="0" containsNumber="1" containsInteger="1" minValue="18" maxValue="120"/>
    </cacheField>
    <cacheField name="Ganancia Neta" numFmtId="44">
      <sharedItems containsSemiMixedTypes="0" containsString="0" containsNumber="1" containsInteger="1" minValue="8" maxValue="45" count="22">
        <n v="20"/>
        <n v="36"/>
        <n v="12"/>
        <n v="11"/>
        <n v="15"/>
        <n v="14"/>
        <n v="24"/>
        <n v="39"/>
        <n v="8"/>
        <n v="28"/>
        <n v="26"/>
        <n v="42"/>
        <n v="27"/>
        <n v="45"/>
        <n v="10"/>
        <n v="30"/>
        <n v="13"/>
        <n v="18"/>
        <n v="16"/>
        <n v="33"/>
        <n v="9"/>
        <n v="22"/>
      </sharedItems>
    </cacheField>
    <cacheField name="Costo" numFmtId="44">
      <sharedItems containsSemiMixedTypes="0" containsString="0" containsNumber="1" containsInteger="1" minValue="10" maxValue="75"/>
    </cacheField>
    <cacheField name="Porcentaje de Ganancia" numFmtId="10">
      <sharedItems containsSemiMixedTypes="0" containsString="0" containsNumber="1" minValue="0.6" maxValue="0.8" count="17">
        <n v="0.7142857142857143"/>
        <n v="0.66666666666666663"/>
        <n v="0.63157894736842102"/>
        <n v="0.6875"/>
        <n v="0.6"/>
        <n v="0.63636363636363635"/>
        <n v="0.70588235294117652"/>
        <n v="0.65"/>
        <n v="0.75"/>
        <n v="0.72727272727272729"/>
        <n v="0.68421052631578949"/>
        <n v="0.69230769230769229"/>
        <n v="0.7"/>
        <n v="0.6428571428571429"/>
        <n v="0.61538461538461542"/>
        <n v="0.8"/>
        <n v="0.73333333333333328"/>
      </sharedItems>
    </cacheField>
    <cacheField name="minutos preparacion" numFmtId="166">
      <sharedItems containsSemiMixedTypes="0" containsString="0" containsNumber="1" minValue="3.472222222222222E-3" maxValue="4.0972222222222222E-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LFA" refreshedDate="45544.3909712963" backgroundQuery="1" createdVersion="8" refreshedVersion="8" minRefreshableVersion="3" recordCount="0" supportSubquery="1" supportAdvancedDrill="1" xr:uid="{F23E9E53-92D3-4437-8852-F8EE1BFE794A}">
  <cacheSource type="external" connectionId="1"/>
  <cacheFields count="3">
    <cacheField name="[Tabla_cocina].[Nombre del Plato].[Nombre del Plato]" caption="Nombre del Plato" numFmtId="0" hierarchy="2" level="1">
      <sharedItems count="20">
        <s v="Plato_1"/>
        <s v="Plato_10"/>
        <s v="Plato_11"/>
        <s v="Plato_12"/>
        <s v="Plato_13"/>
        <s v="Plato_14"/>
        <s v="Plato_15"/>
        <s v="Plato_16"/>
        <s v="Plato_17"/>
        <s v="Plato_18"/>
        <s v="Plato_19"/>
        <s v="Plato_2"/>
        <s v="Plato_20"/>
        <s v="Plato_3"/>
        <s v="Plato_4"/>
        <s v="Plato_5"/>
        <s v="Plato_6"/>
        <s v="Plato_7"/>
        <s v="Plato_8"/>
        <s v="Plato_9"/>
      </sharedItems>
    </cacheField>
    <cacheField name="[Tabla_Sala].[País de Origen].[País de Origen]" caption="País de Origen" numFmtId="0" hierarchy="33" level="1">
      <sharedItems count="11">
        <s v="Argentina"/>
        <s v="Bolivia"/>
        <s v="Brasil"/>
        <s v="Chile"/>
        <s v="Colombia"/>
        <s v="Ecuador"/>
        <s v="España"/>
        <s v="Paraguay"/>
        <s v="Perú"/>
        <s v="Uruguay"/>
        <s v="Venezuela"/>
      </sharedItems>
    </cacheField>
    <cacheField name="[Measures].[Suma de Cantidad Ordenada]" caption="Suma de Cantidad Ordenada" numFmtId="0" hierarchy="45" level="32767"/>
  </cacheFields>
  <cacheHierarchies count="48">
    <cacheHierarchy uniqueName="[Tabla_cocina].[Numero de Orden]" caption="Numero de Orden" attribute="1" defaultMemberUniqueName="[Tabla_cocina].[Numero de Orden].[All]" allUniqueName="[Tabla_cocina].[Numero de Orden].[All]" dimensionUniqueName="[Tabla_cocina]" displayFolder="" count="0" memberValueDatatype="20" unbalanced="0"/>
    <cacheHierarchy uniqueName="[Tabla_cocina].[Numero de Mesa]" caption="Numero de Mesa" attribute="1" defaultMemberUniqueName="[Tabla_cocina].[Numero de Mesa].[All]" allUniqueName="[Tabla_cocina].[Numero de Mesa].[All]" dimensionUniqueName="[Tabla_cocina]" displayFolder="" count="0" memberValueDatatype="20" unbalanced="0"/>
    <cacheHierarchy uniqueName="[Tabla_cocina].[Nombre del Plato]" caption="Nombre del Plato" attribute="1" defaultMemberUniqueName="[Tabla_cocina].[Nombre del Plato].[All]" allUniqueName="[Tabla_cocina].[Nombre del Plato].[All]" dimensionUniqueName="[Tabla_cocina]" displayFolder="" count="2" memberValueDatatype="130" unbalanced="0">
      <fieldsUsage count="2">
        <fieldUsage x="-1"/>
        <fieldUsage x="0"/>
      </fieldsUsage>
    </cacheHierarchy>
    <cacheHierarchy uniqueName="[Tabla_cocina].[Descripcion del Plato]" caption="Descripcion del Plato" attribute="1" defaultMemberUniqueName="[Tabla_cocina].[Descripcion del Plato].[All]" allUniqueName="[Tabla_cocina].[Descripcion del Plato].[All]" dimensionUniqueName="[Tabla_cocina]" displayFolder="" count="0" memberValueDatatype="130" unbalanced="0"/>
    <cacheHierarchy uniqueName="[Tabla_cocina].[Costo Unitario]" caption="Costo Unitario" attribute="1" defaultMemberUniqueName="[Tabla_cocina].[Costo Unitario].[All]" allUniqueName="[Tabla_cocina].[Costo Unitario].[All]" dimensionUniqueName="[Tabla_cocina]" displayFolder="" count="0" memberValueDatatype="20" unbalanced="0"/>
    <cacheHierarchy uniqueName="[Tabla_cocina].[Precio Unitario]" caption="Precio Unitario" attribute="1" defaultMemberUniqueName="[Tabla_cocina].[Precio Unitario].[All]" allUniqueName="[Tabla_cocina].[Precio Unitario].[All]" dimensionUniqueName="[Tabla_cocina]" displayFolder="" count="0" memberValueDatatype="20" unbalanced="0"/>
    <cacheHierarchy uniqueName="[Tabla_cocina].[Cantidad Ordenada]" caption="Cantidad Ordenada" attribute="1" defaultMemberUniqueName="[Tabla_cocina].[Cantidad Ordenada].[All]" allUniqueName="[Tabla_cocina].[Cantidad Ordenada].[All]" dimensionUniqueName="[Tabla_cocina]" displayFolder="" count="0" memberValueDatatype="20" unbalanced="0"/>
    <cacheHierarchy uniqueName="[Tabla_cocina].[Tiempo de Preparacion]" caption="Tiempo de Preparacion" attribute="1" defaultMemberUniqueName="[Tabla_cocina].[Tiempo de Preparacion].[All]" allUniqueName="[Tabla_cocina].[Tiempo de Preparacion].[All]" dimensionUniqueName="[Tabla_cocina]" displayFolder="" count="0" memberValueDatatype="20" unbalanced="0"/>
    <cacheHierarchy uniqueName="[Tabla_cocina].[Observaciones]" caption="Observaciones" attribute="1" defaultMemberUniqueName="[Tabla_cocina].[Observaciones].[All]" allUniqueName="[Tabla_cocina].[Observaciones].[All]" dimensionUniqueName="[Tabla_cocina]" displayFolder="" count="0" memberValueDatatype="130" unbalanced="0"/>
    <cacheHierarchy uniqueName="[Tabla_cocina].[Total del Pedido]" caption="Total del Pedido" attribute="1" defaultMemberUniqueName="[Tabla_cocina].[Total del Pedido].[All]" allUniqueName="[Tabla_cocina].[Total del Pedido].[All]" dimensionUniqueName="[Tabla_cocina]" displayFolder="" count="0" memberValueDatatype="20" unbalanced="0"/>
    <cacheHierarchy uniqueName="[Tabla_cocina].[Ganancia Bruta]" caption="Ganancia Bruta" attribute="1" defaultMemberUniqueName="[Tabla_cocina].[Ganancia Bruta].[All]" allUniqueName="[Tabla_cocina].[Ganancia Bruta].[All]" dimensionUniqueName="[Tabla_cocina]" displayFolder="" count="0" memberValueDatatype="20" unbalanced="0"/>
    <cacheHierarchy uniqueName="[Tabla_cocina].[Ganancia Neta]" caption="Ganancia Neta" attribute="1" defaultMemberUniqueName="[Tabla_cocina].[Ganancia Neta].[All]" allUniqueName="[Tabla_cocina].[Ganancia Neta].[All]" dimensionUniqueName="[Tabla_cocina]" displayFolder="" count="0" memberValueDatatype="20" unbalanced="0"/>
    <cacheHierarchy uniqueName="[Tabla_cocina].[Costo]" caption="Costo" attribute="1" defaultMemberUniqueName="[Tabla_cocina].[Costo].[All]" allUniqueName="[Tabla_cocina].[Costo].[All]" dimensionUniqueName="[Tabla_cocina]" displayFolder="" count="0" memberValueDatatype="20" unbalanced="0"/>
    <cacheHierarchy uniqueName="[Tabla_cocina].[Porcentaje de Ganancia]" caption="Porcentaje de Ganancia" attribute="1" defaultMemberUniqueName="[Tabla_cocina].[Porcentaje de Ganancia].[All]" allUniqueName="[Tabla_cocina].[Porcentaje de Ganancia].[All]" dimensionUniqueName="[Tabla_cocina]" displayFolder="" count="0" memberValueDatatype="5" unbalanced="0"/>
    <cacheHierarchy uniqueName="[Tabla_cocina].[minutos preparacion]" caption="minutos preparacion" attribute="1" defaultMemberUniqueName="[Tabla_cocina].[minutos preparacion].[All]" allUniqueName="[Tabla_cocina].[minutos preparacion].[All]" dimensionUniqueName="[Tabla_cocina]" displayFolder="" count="0" memberValueDatatype="5" unbalanced="0"/>
    <cacheHierarchy uniqueName="[Tabla_Sala].[Número de Orden]" caption="Número de Orden" attribute="1" defaultMemberUniqueName="[Tabla_Sala].[Número de Orden].[All]" allUniqueName="[Tabla_Sala].[Número de Orden].[All]" dimensionUniqueName="[Tabla_Sala]" displayFolder="" count="0" memberValueDatatype="20" unbalanced="0"/>
    <cacheHierarchy uniqueName="[Tabla_Sala].[Número de Mesa]" caption="Número de Mesa" attribute="1" defaultMemberUniqueName="[Tabla_Sala].[Número de Mesa].[All]" allUniqueName="[Tabla_Sala].[Número de Mesa].[All]" dimensionUniqueName="[Tabla_Sala]" displayFolder="" count="0" memberValueDatatype="20" unbalanced="0"/>
    <cacheHierarchy uniqueName="[Tabla_Sala].[Nombre del Cliente]" caption="Nombre del Cliente" attribute="1" defaultMemberUniqueName="[Tabla_Sala].[Nombre del Cliente].[All]" allUniqueName="[Tabla_Sala].[Nombre del Cliente].[All]" dimensionUniqueName="[Tabla_Sala]" displayFolder="" count="0" memberValueDatatype="130" unbalanced="0"/>
    <cacheHierarchy uniqueName="[Tabla_Sala].[Número de Comensales]" caption="Número de Comensales" attribute="1" defaultMemberUniqueName="[Tabla_Sala].[Número de Comensales].[All]" allUniqueName="[Tabla_Sala].[Número de Comensales].[All]" dimensionUniqueName="[Tabla_Sala]" displayFolder="" count="0" memberValueDatatype="20" unbalanced="0"/>
    <cacheHierarchy uniqueName="[Tabla_Sala].[Fecha de Factura]" caption="Fecha de Factura" attribute="1" time="1" defaultMemberUniqueName="[Tabla_Sala].[Fecha de Factura].[All]" allUniqueName="[Tabla_Sala].[Fecha de Factura].[All]" dimensionUniqueName="[Tabla_Sala]" displayFolder="" count="0" memberValueDatatype="7" unbalanced="0"/>
    <cacheHierarchy uniqueName="[Tabla_Sala].[Hora de Llegada]" caption="Hora de Llegada" attribute="1" time="1" defaultMemberUniqueName="[Tabla_Sala].[Hora de Llegada].[All]" allUniqueName="[Tabla_Sala].[Hora de Llegada].[All]" dimensionUniqueName="[Tabla_Sala]" displayFolder="" count="0" memberValueDatatype="7" unbalanced="0"/>
    <cacheHierarchy uniqueName="[Tabla_Sala].[Hora de Salida]" caption="Hora de Salida" attribute="1" time="1" defaultMemberUniqueName="[Tabla_Sala].[Hora de Salida].[All]" allUniqueName="[Tabla_Sala].[Hora de Salida].[All]" dimensionUniqueName="[Tabla_Sala]" displayFolder="" count="0" memberValueDatatype="7" unbalanced="0"/>
    <cacheHierarchy uniqueName="[Tabla_Sala].[Tiempo de Permanencia]" caption="Tiempo de Permanencia" attribute="1" time="1" defaultMemberUniqueName="[Tabla_Sala].[Tiempo de Permanencia].[All]" allUniqueName="[Tabla_Sala].[Tiempo de Permanencia].[All]" dimensionUniqueName="[Tabla_Sala]" displayFolder="" count="0" memberValueDatatype="7" unbalanced="0"/>
    <cacheHierarchy uniqueName="[Tabla_Sala].[Tiempo Preparacion]" caption="Tiempo Preparacion" attribute="1" time="1" defaultMemberUniqueName="[Tabla_Sala].[Tiempo Preparacion].[All]" allUniqueName="[Tabla_Sala].[Tiempo Preparacion].[All]" dimensionUniqueName="[Tabla_Sala]" displayFolder="" count="0" memberValueDatatype="7" unbalanced="0"/>
    <cacheHierarchy uniqueName="[Tabla_Sala].[Tiempo de Degustacion]" caption="Tiempo de Degustacion" attribute="1" time="1" defaultMemberUniqueName="[Tabla_Sala].[Tiempo de Degustacion].[All]" allUniqueName="[Tabla_Sala].[Tiempo de Degustacion].[All]" dimensionUniqueName="[Tabla_Sala]" displayFolder="" count="0" memberValueDatatype="7" unbalanced="0"/>
    <cacheHierarchy uniqueName="[Tabla_Sala].[Mesero Asignado]" caption="Mesero Asignado" attribute="1" defaultMemberUniqueName="[Tabla_Sala].[Mesero Asignado].[All]" allUniqueName="[Tabla_Sala].[Mesero Asignado].[All]" dimensionUniqueName="[Tabla_Sala]" displayFolder="" count="0" memberValueDatatype="130" unbalanced="0"/>
    <cacheHierarchy uniqueName="[Tabla_Sala].[Tipo de Servicio]" caption="Tipo de Servicio" attribute="1" defaultMemberUniqueName="[Tabla_Sala].[Tipo de Servicio].[All]" allUniqueName="[Tabla_Sala].[Tipo de Servicio].[All]" dimensionUniqueName="[Tabla_Sala]" displayFolder="" count="0" memberValueDatatype="130" unbalanced="0"/>
    <cacheHierarchy uniqueName="[Tabla_Sala].[Método de Pago]" caption="Método de Pago" attribute="1" defaultMemberUniqueName="[Tabla_Sala].[Método de Pago].[All]" allUniqueName="[Tabla_Sala].[Método de Pago].[All]" dimensionUniqueName="[Tabla_Sala]" displayFolder="" count="0" memberValueDatatype="130" unbalanced="0"/>
    <cacheHierarchy uniqueName="[Tabla_Sala].[Propina]" caption="Propina" attribute="1" defaultMemberUniqueName="[Tabla_Sala].[Propina].[All]" allUniqueName="[Tabla_Sala].[Propina].[All]" dimensionUniqueName="[Tabla_Sala]" displayFolder="" count="0" memberValueDatatype="5" unbalanced="0"/>
    <cacheHierarchy uniqueName="[Tabla_Sala].[Estado de la Mesa]" caption="Estado de la Mesa" attribute="1" defaultMemberUniqueName="[Tabla_Sala].[Estado de la Mesa].[All]" allUniqueName="[Tabla_Sala].[Estado de la Mesa].[All]" dimensionUniqueName="[Tabla_Sala]" displayFolder="" count="0" memberValueDatatype="130" unbalanced="0"/>
    <cacheHierarchy uniqueName="[Tabla_Sala].[Monto Total de la Cuenta]" caption="Monto Total de la Cuenta" attribute="1" defaultMemberUniqueName="[Tabla_Sala].[Monto Total de la Cuenta].[All]" allUniqueName="[Tabla_Sala].[Monto Total de la Cuenta].[All]" dimensionUniqueName="[Tabla_Sala]" displayFolder="" count="0" memberValueDatatype="20" unbalanced="0"/>
    <cacheHierarchy uniqueName="[Tabla_Sala].[Monto Total Pagado]" caption="Monto Total Pagado" attribute="1" defaultMemberUniqueName="[Tabla_Sala].[Monto Total Pagado].[All]" allUniqueName="[Tabla_Sala].[Monto Total Pagado].[All]" dimensionUniqueName="[Tabla_Sala]" displayFolder="" count="0" memberValueDatatype="5" unbalanced="0"/>
    <cacheHierarchy uniqueName="[Tabla_Sala].[Platos Pedidos]" caption="Platos Pedidos" attribute="1" defaultMemberUniqueName="[Tabla_Sala].[Platos Pedidos].[All]" allUniqueName="[Tabla_Sala].[Platos Pedidos].[All]" dimensionUniqueName="[Tabla_Sala]" displayFolder="" count="0" memberValueDatatype="130" unbalanced="0"/>
    <cacheHierarchy uniqueName="[Tabla_Sala].[País de Origen]" caption="País de Origen" attribute="1" defaultMemberUniqueName="[Tabla_Sala].[País de Origen].[All]" allUniqueName="[Tabla_Sala].[País de Origen].[All]" dimensionUniqueName="[Tabla_Sala]" displayFolder="" count="2" memberValueDatatype="130" unbalanced="0">
      <fieldsUsage count="2">
        <fieldUsage x="-1"/>
        <fieldUsage x="1"/>
      </fieldsUsage>
    </cacheHierarchy>
    <cacheHierarchy uniqueName="[Tabla_Sala].[Platos Ordenados]" caption="Platos Ordenados" attribute="1" defaultMemberUniqueName="[Tabla_Sala].[Platos Ordenados].[All]" allUniqueName="[Tabla_Sala].[Platos Ordenados].[All]" dimensionUniqueName="[Tabla_Sala]" displayFolder="" count="0" memberValueDatatype="130" unbalanced="0"/>
    <cacheHierarchy uniqueName="[Tabla_Sala].[Columna1]" caption="Columna1" attribute="1" defaultMemberUniqueName="[Tabla_Sala].[Columna1].[All]" allUniqueName="[Tabla_Sala].[Columna1].[All]" dimensionUniqueName="[Tabla_Sala]" displayFolder="" count="0" memberValueDatatype="130" unbalanced="0"/>
    <cacheHierarchy uniqueName="[Tabla_Sala].[Columna2]" caption="Columna2" attribute="1" defaultMemberUniqueName="[Tabla_Sala].[Columna2].[All]" allUniqueName="[Tabla_Sala].[Columna2].[All]" dimensionUniqueName="[Tabla_Sala]" displayFolder="" count="0" memberValueDatatype="130" unbalanced="0"/>
    <cacheHierarchy uniqueName="[Tabla_Sala].[Columna3]" caption="Columna3" attribute="1" defaultMemberUniqueName="[Tabla_Sala].[Columna3].[All]" allUniqueName="[Tabla_Sala].[Columna3].[All]" dimensionUniqueName="[Tabla_Sala]" displayFolder="" count="0" memberValueDatatype="130" unbalanced="0"/>
    <cacheHierarchy uniqueName="[Tabla_Sala].[Platos ordenados cocina_def]" caption="Platos ordenados cocina_def" attribute="1" defaultMemberUniqueName="[Tabla_Sala].[Platos ordenados cocina_def].[All]" allUniqueName="[Tabla_Sala].[Platos ordenados cocina_def].[All]" dimensionUniqueName="[Tabla_Sala]" displayFolder="" count="0" memberValueDatatype="130" unbalanced="0"/>
    <cacheHierarchy uniqueName="[Tabla_Sala].[Orden Cobrada]" caption="Orden Cobrada" attribute="1" defaultMemberUniqueName="[Tabla_Sala].[Orden Cobrada].[All]" allUniqueName="[Tabla_Sala].[Orden Cobrada].[All]" dimensionUniqueName="[Tabla_Sala]" displayFolder="" count="0" memberValueDatatype="11" unbalanced="0"/>
    <cacheHierarchy uniqueName="[Tabla_Sala].[Coste Produccion Orden]" caption="Coste Produccion Orden" attribute="1" defaultMemberUniqueName="[Tabla_Sala].[Coste Produccion Orden].[All]" allUniqueName="[Tabla_Sala].[Coste Produccion Orden].[All]" dimensionUniqueName="[Tabla_Sala]" displayFolder="" count="0" memberValueDatatype="20" unbalanced="0"/>
    <cacheHierarchy uniqueName="[Measures].[__XL_Count Tabla_Sala]" caption="__XL_Count Tabla_Sala" measure="1" displayFolder="" measureGroup="Tabla_Sala" count="0" hidden="1"/>
    <cacheHierarchy uniqueName="[Measures].[__XL_Count Tabla_cocina]" caption="__XL_Count Tabla_cocina" measure="1" displayFolder="" measureGroup="Tabla_cocina" count="0" hidden="1"/>
    <cacheHierarchy uniqueName="[Measures].[__No measures defined]" caption="__No measures defined" measure="1" displayFolder="" count="0" hidden="1"/>
    <cacheHierarchy uniqueName="[Measures].[Recuento de País de Origen]" caption="Recuento de País de Origen" measure="1" displayFolder="" measureGroup="Tabla_Sala" count="0" hidden="1">
      <extLst>
        <ext xmlns:x15="http://schemas.microsoft.com/office/spreadsheetml/2010/11/main" uri="{B97F6D7D-B522-45F9-BDA1-12C45D357490}">
          <x15:cacheHierarchy aggregatedColumn="33"/>
        </ext>
      </extLst>
    </cacheHierarchy>
    <cacheHierarchy uniqueName="[Measures].[Suma de Cantidad Ordenada]" caption="Suma de Cantidad Ordenada" measure="1" displayFolder="" measureGroup="Tabla_cocina" count="0" oneField="1" hidden="1">
      <fieldsUsage count="1">
        <fieldUsage x="2"/>
      </fieldsUsage>
      <extLst>
        <ext xmlns:x15="http://schemas.microsoft.com/office/spreadsheetml/2010/11/main" uri="{B97F6D7D-B522-45F9-BDA1-12C45D357490}">
          <x15:cacheHierarchy aggregatedColumn="6"/>
        </ext>
      </extLst>
    </cacheHierarchy>
    <cacheHierarchy uniqueName="[Measures].[Máx. de Cantidad Ordenada]" caption="Máx. de Cantidad Ordenada" measure="1" displayFolder="" measureGroup="Tabla_cocina" count="0" hidden="1">
      <extLst>
        <ext xmlns:x15="http://schemas.microsoft.com/office/spreadsheetml/2010/11/main" uri="{B97F6D7D-B522-45F9-BDA1-12C45D357490}">
          <x15:cacheHierarchy aggregatedColumn="6"/>
        </ext>
      </extLst>
    </cacheHierarchy>
    <cacheHierarchy uniqueName="[Measures].[Recuento de Cantidad Ordenada]" caption="Recuento de Cantidad Ordenada" measure="1" displayFolder="" measureGroup="Tabla_cocina" count="0" hidden="1">
      <extLst>
        <ext xmlns:x15="http://schemas.microsoft.com/office/spreadsheetml/2010/11/main" uri="{B97F6D7D-B522-45F9-BDA1-12C45D357490}">
          <x15:cacheHierarchy aggregatedColumn="6"/>
        </ext>
      </extLst>
    </cacheHierarchy>
  </cacheHierarchies>
  <kpis count="0"/>
  <dimensions count="3">
    <dimension measure="1" name="Measures" uniqueName="[Measures]" caption="Measures"/>
    <dimension name="Tabla_cocina" uniqueName="[Tabla_cocina]" caption="Tabla_cocina"/>
    <dimension name="Tabla_Sala" uniqueName="[Tabla_Sala]" caption="Tabla_Sala"/>
  </dimensions>
  <measureGroups count="2">
    <measureGroup name="Tabla_cocina" caption="Tabla_cocina"/>
    <measureGroup name="Tabla_Sala" caption="Tabla_Sala"/>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7">
  <r>
    <n v="1"/>
    <n v="10"/>
    <x v="0"/>
    <x v="0"/>
    <x v="0"/>
    <x v="0"/>
    <d v="2023-04-01T03:50:00"/>
    <d v="1899-12-30T02:43:00"/>
    <d v="1899-12-30T00:57:00"/>
    <d v="1899-12-30T01:46:00"/>
    <x v="0"/>
    <x v="0"/>
    <x v="0"/>
    <n v="48.55"/>
    <s v="Reservada"/>
    <n v="138"/>
    <n v="186.55"/>
    <s v="Plato_7,  Plato_2"/>
    <x v="0"/>
    <s v="Plato_7"/>
    <s v=" Plato_2"/>
    <m/>
    <m/>
    <s v="Plato_7Plato_2"/>
    <x v="0"/>
    <n v="82"/>
  </r>
  <r>
    <n v="2"/>
    <n v="6"/>
    <x v="1"/>
    <x v="0"/>
    <x v="1"/>
    <x v="1"/>
    <d v="2023-04-01T03:49:00"/>
    <d v="1899-12-30T02:21:00"/>
    <d v="1899-12-30T01:25:00"/>
    <d v="1899-12-30T00:56:00"/>
    <x v="1"/>
    <x v="1"/>
    <x v="1"/>
    <n v="43.3"/>
    <s v="Reservada"/>
    <n v="58"/>
    <n v="101.3"/>
    <s v="Plato_17,  Plato_6"/>
    <x v="1"/>
    <s v="Plato_17"/>
    <s v=" Plato_6"/>
    <m/>
    <m/>
    <s v="Plato_17Plato_6"/>
    <x v="0"/>
    <n v="35"/>
  </r>
  <r>
    <n v="3"/>
    <n v="20"/>
    <x v="2"/>
    <x v="1"/>
    <x v="2"/>
    <x v="2"/>
    <d v="2023-04-01T03:56:00"/>
    <d v="1899-12-30T03:27:00"/>
    <d v="1899-12-30T02:06:00"/>
    <d v="1899-12-30T01:21:00"/>
    <x v="2"/>
    <x v="1"/>
    <x v="2"/>
    <n v="30.87"/>
    <s v="Libre"/>
    <n v="165"/>
    <n v="195.87"/>
    <s v="Plato_20,  Plato_17,  Plato_19,  Plato_9"/>
    <x v="2"/>
    <s v="Plato_20"/>
    <s v=" Plato_17"/>
    <s v=" Plato_19"/>
    <s v=" Plato_9"/>
    <s v="Plato_20Plato_17Plato_19Plato_9"/>
    <x v="0"/>
    <n v="100"/>
  </r>
  <r>
    <n v="4"/>
    <n v="3"/>
    <x v="3"/>
    <x v="1"/>
    <x v="3"/>
    <x v="3"/>
    <d v="2023-04-01T04:31:00"/>
    <d v="1899-12-30T01:28:00"/>
    <d v="1899-12-30T00:40:00"/>
    <d v="1899-12-30T00:48:00"/>
    <x v="3"/>
    <x v="0"/>
    <x v="2"/>
    <n v="34.68"/>
    <s v="Libre"/>
    <n v="183"/>
    <n v="217.68"/>
    <s v="Plato_11,  Plato_16"/>
    <x v="3"/>
    <s v="Plato_11"/>
    <s v=" Plato_16"/>
    <m/>
    <m/>
    <s v="Plato_11Plato_16"/>
    <x v="0"/>
    <n v="108"/>
  </r>
  <r>
    <n v="5"/>
    <n v="8"/>
    <x v="4"/>
    <x v="2"/>
    <x v="4"/>
    <x v="4"/>
    <d v="2023-04-01T02:06:00"/>
    <d v="1899-12-30T02:05:00"/>
    <d v="1899-12-30T00:17:00"/>
    <d v="1899-12-30T01:48:00"/>
    <x v="4"/>
    <x v="0"/>
    <x v="2"/>
    <n v="24.33"/>
    <s v="Libre"/>
    <n v="67"/>
    <n v="91.33"/>
    <s v="Plato_12,  Plato_7"/>
    <x v="4"/>
    <s v="Plato_12"/>
    <s v=" Plato_7"/>
    <m/>
    <m/>
    <s v="Plato_12Plato_7"/>
    <x v="0"/>
    <n v="39"/>
  </r>
  <r>
    <n v="6"/>
    <n v="7"/>
    <x v="5"/>
    <x v="3"/>
    <x v="5"/>
    <x v="5"/>
    <d v="2023-04-01T03:32:00"/>
    <d v="1899-12-30T02:08:00"/>
    <d v="1899-12-30T00:11:00"/>
    <d v="1899-12-30T01:57:00"/>
    <x v="4"/>
    <x v="2"/>
    <x v="2"/>
    <n v="26.57"/>
    <s v="Libre"/>
    <n v="70"/>
    <n v="96.57"/>
    <s v="Plato_8"/>
    <x v="4"/>
    <s v="Plato_8"/>
    <m/>
    <m/>
    <m/>
    <s v="Plato_8"/>
    <x v="0"/>
    <n v="42"/>
  </r>
  <r>
    <n v="7"/>
    <n v="17"/>
    <x v="6"/>
    <x v="0"/>
    <x v="6"/>
    <x v="6"/>
    <d v="2023-04-01T04:22:00"/>
    <d v="1899-12-30T02:40:00"/>
    <d v="1899-12-30T00:41:00"/>
    <d v="1899-12-30T01:59:00"/>
    <x v="2"/>
    <x v="2"/>
    <x v="2"/>
    <n v="10.54"/>
    <s v="Ocupada"/>
    <n v="172"/>
    <n v="182.54"/>
    <s v="Plato_15,  Plato_19"/>
    <x v="5"/>
    <s v="Plato_15"/>
    <s v=" Plato_19"/>
    <m/>
    <m/>
    <s v="Plato_15Plato_19"/>
    <x v="0"/>
    <n v="104"/>
  </r>
  <r>
    <n v="8"/>
    <n v="11"/>
    <x v="7"/>
    <x v="1"/>
    <x v="7"/>
    <x v="7"/>
    <d v="2023-04-01T04:49:00"/>
    <d v="1899-12-30T02:38:00"/>
    <d v="1899-12-30T00:55:00"/>
    <d v="1899-12-30T01:43:00"/>
    <x v="2"/>
    <x v="1"/>
    <x v="2"/>
    <n v="49.18"/>
    <s v="Reservada"/>
    <n v="242"/>
    <n v="291.18"/>
    <s v="Plato_5,  Plato_16,  Plato_20"/>
    <x v="3"/>
    <s v="Plato_5"/>
    <s v=" Plato_16"/>
    <s v=" Plato_20"/>
    <m/>
    <s v="Plato_5Plato_16Plato_20"/>
    <x v="0"/>
    <n v="146"/>
  </r>
  <r>
    <n v="9"/>
    <n v="15"/>
    <x v="8"/>
    <x v="3"/>
    <x v="8"/>
    <x v="8"/>
    <d v="2023-04-01T04:25:00"/>
    <d v="1899-12-30T02:22:00"/>
    <d v="1899-12-30T02:26:00"/>
    <d v="1899-12-30T00:00:00"/>
    <x v="2"/>
    <x v="0"/>
    <x v="0"/>
    <n v="46.85"/>
    <s v="Libre"/>
    <n v="169"/>
    <n v="215.85"/>
    <s v="Plato_2,  Plato_7,  Plato_12,  Plato_15"/>
    <x v="6"/>
    <s v="Plato_2"/>
    <s v=" Plato_7"/>
    <s v=" Plato_12"/>
    <s v=" Plato_15"/>
    <s v="Plato_2Plato_7Plato_12Plato_15"/>
    <x v="1"/>
    <n v="100"/>
  </r>
  <r>
    <n v="10"/>
    <n v="17"/>
    <x v="9"/>
    <x v="1"/>
    <x v="9"/>
    <x v="9"/>
    <d v="2023-04-01T01:53:00"/>
    <d v="1899-12-30T02:06:00"/>
    <d v="1899-12-30T00:29:00"/>
    <d v="1899-12-30T01:37:00"/>
    <x v="4"/>
    <x v="0"/>
    <x v="2"/>
    <n v="16.600000000000001"/>
    <s v="Ocupada"/>
    <n v="148"/>
    <n v="164.6"/>
    <s v="Plato_18,  Plato_20"/>
    <x v="7"/>
    <s v="Plato_18"/>
    <s v=" Plato_20"/>
    <m/>
    <m/>
    <s v="Plato_18Plato_20"/>
    <x v="0"/>
    <n v="90"/>
  </r>
  <r>
    <n v="11"/>
    <n v="14"/>
    <x v="10"/>
    <x v="1"/>
    <x v="10"/>
    <x v="10"/>
    <d v="2023-04-01T06:33:00"/>
    <d v="1899-12-30T02:47:00"/>
    <d v="1899-12-30T00:56:00"/>
    <d v="1899-12-30T01:51:00"/>
    <x v="1"/>
    <x v="0"/>
    <x v="2"/>
    <n v="32.89"/>
    <s v="Libre"/>
    <n v="88"/>
    <n v="120.89"/>
    <s v="Plato_16,  Plato_2"/>
    <x v="4"/>
    <s v="Plato_16"/>
    <s v=" Plato_2"/>
    <m/>
    <m/>
    <s v="Plato_16Plato_2"/>
    <x v="0"/>
    <n v="52"/>
  </r>
  <r>
    <n v="12"/>
    <n v="14"/>
    <x v="11"/>
    <x v="0"/>
    <x v="11"/>
    <x v="11"/>
    <d v="2023-04-01T03:23:00"/>
    <d v="1899-12-30T03:34:00"/>
    <d v="1899-12-30T01:35:00"/>
    <d v="1899-12-30T01:59:00"/>
    <x v="4"/>
    <x v="2"/>
    <x v="2"/>
    <n v="45.27"/>
    <s v="Ocupada"/>
    <n v="326"/>
    <n v="371.27"/>
    <s v="Plato_16,  Plato_19,  Plato_8,  Plato_20"/>
    <x v="1"/>
    <s v="Plato_16"/>
    <s v=" Plato_19"/>
    <s v=" Plato_8"/>
    <s v=" Plato_20"/>
    <s v="Plato_16Plato_19Plato_8Plato_20"/>
    <x v="0"/>
    <n v="199"/>
  </r>
  <r>
    <n v="13"/>
    <n v="2"/>
    <x v="12"/>
    <x v="1"/>
    <x v="12"/>
    <x v="12"/>
    <d v="2023-04-01T05:32:00"/>
    <d v="1899-12-30T02:38:00"/>
    <d v="1899-12-30T00:59:00"/>
    <d v="1899-12-30T01:39:00"/>
    <x v="3"/>
    <x v="0"/>
    <x v="1"/>
    <n v="22.06"/>
    <s v="Ocupada"/>
    <n v="87"/>
    <n v="109.06"/>
    <s v="Plato_9"/>
    <x v="2"/>
    <s v="Plato_9"/>
    <m/>
    <m/>
    <m/>
    <s v="Plato_9"/>
    <x v="0"/>
    <n v="51"/>
  </r>
  <r>
    <n v="14"/>
    <n v="16"/>
    <x v="13"/>
    <x v="0"/>
    <x v="13"/>
    <x v="13"/>
    <d v="2023-04-01T01:58:00"/>
    <d v="1899-12-30T01:40:00"/>
    <d v="1899-12-30T02:34:00"/>
    <d v="1899-12-30T00:00:00"/>
    <x v="2"/>
    <x v="0"/>
    <x v="1"/>
    <n v="48.76"/>
    <s v="Libre"/>
    <n v="129"/>
    <n v="177.76"/>
    <s v="Plato_3,  Plato_11,  Plato_14,  Plato_2"/>
    <x v="4"/>
    <s v="Plato_3"/>
    <s v=" Plato_11"/>
    <s v=" Plato_14"/>
    <s v=" Plato_2"/>
    <s v="Plato_3Plato_11Plato_14Plato_2"/>
    <x v="1"/>
    <n v="78"/>
  </r>
  <r>
    <n v="15"/>
    <n v="6"/>
    <x v="14"/>
    <x v="4"/>
    <x v="14"/>
    <x v="14"/>
    <d v="2023-04-01T04:59:00"/>
    <d v="1899-12-30T01:50:00"/>
    <d v="1899-12-30T01:43:00"/>
    <d v="1899-12-30T00:07:00"/>
    <x v="1"/>
    <x v="1"/>
    <x v="2"/>
    <n v="28.77"/>
    <s v="Ocupada"/>
    <n v="224"/>
    <n v="252.77"/>
    <s v="Plato_16,  Plato_13,  Plato_8"/>
    <x v="7"/>
    <s v="Plato_16"/>
    <s v=" Plato_13"/>
    <s v=" Plato_8"/>
    <m/>
    <s v="Plato_16Plato_13Plato_8"/>
    <x v="0"/>
    <n v="134"/>
  </r>
  <r>
    <n v="16"/>
    <n v="20"/>
    <x v="15"/>
    <x v="3"/>
    <x v="15"/>
    <x v="15"/>
    <d v="2023-04-01T04:24:00"/>
    <d v="1899-12-30T01:53:00"/>
    <d v="1899-12-30T00:38:00"/>
    <d v="1899-12-30T01:15:00"/>
    <x v="4"/>
    <x v="0"/>
    <x v="1"/>
    <n v="37.9"/>
    <s v="Reservada"/>
    <n v="28"/>
    <n v="65.900000000000006"/>
    <s v="Plato_16"/>
    <x v="6"/>
    <s v="Plato_16"/>
    <m/>
    <m/>
    <m/>
    <s v="Plato_16"/>
    <x v="0"/>
    <n v="16"/>
  </r>
  <r>
    <n v="17"/>
    <n v="14"/>
    <x v="16"/>
    <x v="0"/>
    <x v="16"/>
    <x v="16"/>
    <d v="2023-04-01T03:27:00"/>
    <d v="1899-12-30T03:18:00"/>
    <d v="1899-12-30T02:38:00"/>
    <d v="1899-12-30T00:40:00"/>
    <x v="2"/>
    <x v="1"/>
    <x v="2"/>
    <n v="12.17"/>
    <s v="Libre"/>
    <n v="137"/>
    <n v="149.16999999999999"/>
    <s v="Plato_8,  Plato_4,  Plato_5"/>
    <x v="8"/>
    <s v="Plato_8"/>
    <s v=" Plato_4"/>
    <s v=" Plato_5"/>
    <m/>
    <s v="Plato_8Plato_4Plato_5"/>
    <x v="0"/>
    <n v="80"/>
  </r>
  <r>
    <n v="18"/>
    <n v="9"/>
    <x v="17"/>
    <x v="2"/>
    <x v="17"/>
    <x v="17"/>
    <d v="2023-04-01T04:26:00"/>
    <d v="1899-12-30T02:20:00"/>
    <d v="1899-12-30T02:14:00"/>
    <d v="1899-12-30T00:06:00"/>
    <x v="2"/>
    <x v="1"/>
    <x v="2"/>
    <n v="33.090000000000003"/>
    <s v="Libre"/>
    <n v="251"/>
    <n v="284.09000000000003"/>
    <s v="Plato_9,  Plato_20,  Plato_10,  Plato_15"/>
    <x v="1"/>
    <s v="Plato_9"/>
    <s v=" Plato_20"/>
    <s v=" Plato_10"/>
    <s v=" Plato_15"/>
    <s v="Plato_9Plato_20Plato_10Plato_15"/>
    <x v="0"/>
    <n v="150"/>
  </r>
  <r>
    <n v="19"/>
    <n v="18"/>
    <x v="18"/>
    <x v="5"/>
    <x v="18"/>
    <x v="18"/>
    <d v="2023-04-01T03:29:00"/>
    <d v="1899-12-30T02:54:00"/>
    <d v="1899-12-30T00:44:00"/>
    <d v="1899-12-30T02:10:00"/>
    <x v="2"/>
    <x v="0"/>
    <x v="2"/>
    <n v="17.45"/>
    <s v="Libre"/>
    <n v="80"/>
    <n v="97.45"/>
    <s v="Plato_20"/>
    <x v="9"/>
    <s v="Plato_20"/>
    <m/>
    <m/>
    <m/>
    <s v="Plato_20"/>
    <x v="0"/>
    <n v="50"/>
  </r>
  <r>
    <n v="20"/>
    <n v="8"/>
    <x v="19"/>
    <x v="2"/>
    <x v="19"/>
    <x v="19"/>
    <d v="2023-04-01T05:12:00"/>
    <d v="1899-12-30T03:47:00"/>
    <d v="1899-12-30T01:10:00"/>
    <d v="1899-12-30T02:37:00"/>
    <x v="0"/>
    <x v="0"/>
    <x v="2"/>
    <n v="31.7"/>
    <s v="Reservada"/>
    <n v="178"/>
    <n v="209.7"/>
    <s v="Plato_8,  Plato_1,  Plato_14"/>
    <x v="9"/>
    <s v="Plato_8"/>
    <s v=" Plato_1"/>
    <s v=" Plato_14"/>
    <m/>
    <s v="Plato_8Plato_1Plato_14"/>
    <x v="0"/>
    <n v="107"/>
  </r>
  <r>
    <n v="21"/>
    <n v="12"/>
    <x v="20"/>
    <x v="2"/>
    <x v="20"/>
    <x v="20"/>
    <d v="2023-04-01T05:52:00"/>
    <d v="1899-12-30T02:13:00"/>
    <d v="1899-12-30T02:32:00"/>
    <d v="1899-12-30T00:00:00"/>
    <x v="0"/>
    <x v="0"/>
    <x v="2"/>
    <n v="20.53"/>
    <s v="Reservada"/>
    <n v="274"/>
    <n v="294.52999999999997"/>
    <s v="Plato_20,  Plato_3,  Plato_15,  Plato_1"/>
    <x v="7"/>
    <s v="Plato_20"/>
    <s v=" Plato_3"/>
    <s v=" Plato_15"/>
    <s v=" Plato_1"/>
    <s v="Plato_20Plato_3Plato_15Plato_1"/>
    <x v="1"/>
    <n v="167"/>
  </r>
  <r>
    <n v="22"/>
    <n v="15"/>
    <x v="21"/>
    <x v="1"/>
    <x v="21"/>
    <x v="21"/>
    <d v="2023-04-01T04:47:00"/>
    <d v="1899-12-30T02:31:00"/>
    <d v="1899-12-30T02:03:00"/>
    <d v="1899-12-30T00:28:00"/>
    <x v="4"/>
    <x v="0"/>
    <x v="2"/>
    <n v="45.41"/>
    <s v="Libre"/>
    <n v="213"/>
    <n v="258.40999999999997"/>
    <s v="Plato_4,  Plato_18,  Plato_9,  Plato_8"/>
    <x v="8"/>
    <s v="Plato_4"/>
    <s v=" Plato_18"/>
    <s v=" Plato_9"/>
    <s v=" Plato_8"/>
    <s v="Plato_4Plato_18Plato_9Plato_8"/>
    <x v="0"/>
    <n v="125"/>
  </r>
  <r>
    <n v="23"/>
    <n v="1"/>
    <x v="22"/>
    <x v="3"/>
    <x v="22"/>
    <x v="22"/>
    <d v="2023-04-01T04:09:00"/>
    <d v="1899-12-30T01:25:00"/>
    <d v="1899-12-30T01:03:00"/>
    <d v="1899-12-30T00:22:00"/>
    <x v="3"/>
    <x v="2"/>
    <x v="2"/>
    <n v="38.46"/>
    <s v="Libre"/>
    <n v="138"/>
    <n v="176.46"/>
    <s v="Plato_12,  Plato_6"/>
    <x v="9"/>
    <s v="Plato_12"/>
    <s v=" Plato_6"/>
    <m/>
    <m/>
    <s v="Plato_12Plato_6"/>
    <x v="0"/>
    <n v="81"/>
  </r>
  <r>
    <n v="24"/>
    <n v="5"/>
    <x v="23"/>
    <x v="3"/>
    <x v="23"/>
    <x v="23"/>
    <d v="2023-04-01T06:20:00"/>
    <d v="1899-12-30T03:34:00"/>
    <d v="1899-12-30T03:00:00"/>
    <d v="1899-12-30T00:34:00"/>
    <x v="0"/>
    <x v="0"/>
    <x v="2"/>
    <n v="38.18"/>
    <s v="Ocupada"/>
    <n v="233"/>
    <n v="271.18"/>
    <s v="Plato_10,  Plato_9,  Plato_14,  Plato_20"/>
    <x v="5"/>
    <s v="Plato_10"/>
    <s v=" Plato_9"/>
    <s v=" Plato_14"/>
    <s v=" Plato_20"/>
    <s v="Plato_10Plato_9Plato_14Plato_20"/>
    <x v="0"/>
    <n v="140"/>
  </r>
  <r>
    <n v="25"/>
    <n v="12"/>
    <x v="24"/>
    <x v="3"/>
    <x v="14"/>
    <x v="23"/>
    <d v="2023-04-01T04:59:00"/>
    <d v="1899-12-30T02:13:00"/>
    <d v="1899-12-30T00:35:00"/>
    <d v="1899-12-30T01:38:00"/>
    <x v="3"/>
    <x v="2"/>
    <x v="0"/>
    <n v="46.15"/>
    <s v="Ocupada"/>
    <n v="34"/>
    <n v="80.150000000000006"/>
    <s v="Plato_18"/>
    <x v="1"/>
    <s v="Plato_18"/>
    <m/>
    <m/>
    <m/>
    <s v="Plato_18"/>
    <x v="0"/>
    <n v="20"/>
  </r>
  <r>
    <n v="26"/>
    <n v="18"/>
    <x v="25"/>
    <x v="2"/>
    <x v="24"/>
    <x v="24"/>
    <d v="2023-04-01T05:47:00"/>
    <d v="1899-12-30T03:58:00"/>
    <d v="1899-12-30T01:49:00"/>
    <d v="1899-12-30T02:09:00"/>
    <x v="3"/>
    <x v="1"/>
    <x v="2"/>
    <n v="10.37"/>
    <s v="Ocupada"/>
    <n v="126"/>
    <n v="136.37"/>
    <s v="Plato_4,  Plato_13,  Plato_7"/>
    <x v="7"/>
    <s v="Plato_4"/>
    <s v=" Plato_13"/>
    <s v=" Plato_7"/>
    <m/>
    <s v="Plato_4Plato_13Plato_7"/>
    <x v="0"/>
    <n v="74"/>
  </r>
  <r>
    <n v="27"/>
    <n v="4"/>
    <x v="26"/>
    <x v="2"/>
    <x v="25"/>
    <x v="25"/>
    <d v="2023-04-01T02:27:00"/>
    <d v="1899-12-30T01:23:00"/>
    <d v="1899-12-30T00:55:00"/>
    <d v="1899-12-30T00:28:00"/>
    <x v="3"/>
    <x v="0"/>
    <x v="2"/>
    <n v="19.27"/>
    <s v="Ocupada"/>
    <n v="61"/>
    <n v="80.27"/>
    <s v="Plato_8,  Plato_10"/>
    <x v="2"/>
    <s v="Plato_8"/>
    <s v=" Plato_10"/>
    <m/>
    <m/>
    <s v="Plato_8Plato_10"/>
    <x v="0"/>
    <n v="36"/>
  </r>
  <r>
    <n v="28"/>
    <n v="2"/>
    <x v="27"/>
    <x v="2"/>
    <x v="26"/>
    <x v="26"/>
    <d v="2023-04-01T03:16:00"/>
    <d v="1899-12-30T02:27:00"/>
    <d v="1899-12-30T00:56:00"/>
    <d v="1899-12-30T01:31:00"/>
    <x v="4"/>
    <x v="2"/>
    <x v="2"/>
    <n v="41.22"/>
    <s v="Reservada"/>
    <n v="94"/>
    <n v="135.22"/>
    <s v="Plato_4,  Plato_9"/>
    <x v="10"/>
    <s v="Plato_4"/>
    <s v=" Plato_9"/>
    <m/>
    <m/>
    <s v="Plato_4Plato_9"/>
    <x v="0"/>
    <n v="54"/>
  </r>
  <r>
    <n v="29"/>
    <n v="20"/>
    <x v="28"/>
    <x v="3"/>
    <x v="27"/>
    <x v="27"/>
    <d v="2023-04-01T06:10:00"/>
    <d v="1899-12-30T03:23:00"/>
    <d v="1899-12-30T01:11:00"/>
    <d v="1899-12-30T02:12:00"/>
    <x v="2"/>
    <x v="0"/>
    <x v="2"/>
    <n v="14.83"/>
    <s v="Ocupada"/>
    <n v="173"/>
    <n v="187.83"/>
    <s v="Plato_1,  Plato_4,  Plato_17"/>
    <x v="8"/>
    <s v="Plato_1"/>
    <s v=" Plato_4"/>
    <s v=" Plato_17"/>
    <m/>
    <s v="Plato_1Plato_4Plato_17"/>
    <x v="0"/>
    <n v="103"/>
  </r>
  <r>
    <n v="30"/>
    <n v="14"/>
    <x v="29"/>
    <x v="4"/>
    <x v="28"/>
    <x v="28"/>
    <d v="2023-04-01T06:13:00"/>
    <d v="1899-12-30T03:18:00"/>
    <d v="1899-12-30T01:09:00"/>
    <d v="1899-12-30T02:09:00"/>
    <x v="4"/>
    <x v="0"/>
    <x v="1"/>
    <n v="26.29"/>
    <s v="Libre"/>
    <n v="112"/>
    <n v="138.29"/>
    <s v="Plato_10,  Plato_3"/>
    <x v="5"/>
    <s v="Plato_10"/>
    <s v=" Plato_3"/>
    <m/>
    <m/>
    <s v="Plato_10Plato_3"/>
    <x v="0"/>
    <n v="66"/>
  </r>
  <r>
    <n v="31"/>
    <n v="13"/>
    <x v="30"/>
    <x v="5"/>
    <x v="29"/>
    <x v="29"/>
    <d v="2023-04-01T06:02:00"/>
    <d v="1899-12-30T03:26:00"/>
    <d v="1899-12-30T01:45:00"/>
    <d v="1899-12-30T01:41:00"/>
    <x v="2"/>
    <x v="1"/>
    <x v="2"/>
    <n v="19.809999999999999"/>
    <s v="Ocupada"/>
    <n v="67"/>
    <n v="86.81"/>
    <s v="Plato_9,  Plato_12"/>
    <x v="10"/>
    <s v="Plato_9"/>
    <s v=" Plato_12"/>
    <m/>
    <m/>
    <s v="Plato_9Plato_12"/>
    <x v="0"/>
    <n v="39"/>
  </r>
  <r>
    <n v="32"/>
    <n v="5"/>
    <x v="31"/>
    <x v="1"/>
    <x v="30"/>
    <x v="30"/>
    <d v="2023-04-01T06:49:00"/>
    <d v="1899-12-30T03:56:00"/>
    <d v="1899-12-30T02:08:00"/>
    <d v="1899-12-30T01:48:00"/>
    <x v="1"/>
    <x v="0"/>
    <x v="2"/>
    <n v="28.25"/>
    <s v="Ocupada"/>
    <n v="211"/>
    <n v="239.25"/>
    <s v="Plato_15,  Plato_11,  Plato_10,  Plato_4"/>
    <x v="7"/>
    <s v="Plato_15"/>
    <s v=" Plato_11"/>
    <s v=" Plato_10"/>
    <s v=" Plato_4"/>
    <s v="Plato_15Plato_11Plato_10Plato_4"/>
    <x v="0"/>
    <n v="123"/>
  </r>
  <r>
    <n v="33"/>
    <n v="4"/>
    <x v="32"/>
    <x v="3"/>
    <x v="31"/>
    <x v="31"/>
    <d v="2023-04-01T06:21:00"/>
    <d v="1899-12-30T03:03:00"/>
    <d v="1899-12-30T02:10:00"/>
    <d v="1899-12-30T00:53:00"/>
    <x v="4"/>
    <x v="2"/>
    <x v="0"/>
    <n v="20.38"/>
    <s v="Ocupada"/>
    <n v="306"/>
    <n v="326.38"/>
    <s v="Plato_8,  Plato_6,  Plato_15,  Plato_10"/>
    <x v="4"/>
    <s v="Plato_8"/>
    <s v=" Plato_6"/>
    <s v=" Plato_15"/>
    <s v=" Plato_10"/>
    <s v="Plato_8Plato_6Plato_15Plato_10"/>
    <x v="0"/>
    <n v="181"/>
  </r>
  <r>
    <n v="34"/>
    <n v="15"/>
    <x v="33"/>
    <x v="1"/>
    <x v="32"/>
    <x v="21"/>
    <d v="2023-04-01T06:07:00"/>
    <d v="1899-12-30T03:51:00"/>
    <d v="1899-12-30T01:05:00"/>
    <d v="1899-12-30T02:46:00"/>
    <x v="4"/>
    <x v="1"/>
    <x v="2"/>
    <n v="13.08"/>
    <s v="Libre"/>
    <n v="112"/>
    <n v="125.08"/>
    <s v="Plato_18,  Plato_10"/>
    <x v="4"/>
    <s v="Plato_18"/>
    <s v=" Plato_10"/>
    <m/>
    <m/>
    <s v="Plato_18Plato_10"/>
    <x v="0"/>
    <n v="65"/>
  </r>
  <r>
    <n v="35"/>
    <n v="13"/>
    <x v="34"/>
    <x v="2"/>
    <x v="33"/>
    <x v="32"/>
    <d v="2023-04-01T05:55:00"/>
    <d v="1899-12-30T02:52:00"/>
    <d v="1899-12-30T01:05:00"/>
    <d v="1899-12-30T01:47:00"/>
    <x v="0"/>
    <x v="0"/>
    <x v="2"/>
    <n v="15.75"/>
    <s v="Ocupada"/>
    <n v="214"/>
    <n v="229.75"/>
    <s v="Plato_2,  Plato_9,  Plato_11,  Plato_17"/>
    <x v="4"/>
    <s v="Plato_2"/>
    <s v=" Plato_9"/>
    <s v=" Plato_11"/>
    <s v=" Plato_17"/>
    <s v="Plato_2Plato_9Plato_11Plato_17"/>
    <x v="0"/>
    <n v="129"/>
  </r>
  <r>
    <n v="36"/>
    <n v="5"/>
    <x v="35"/>
    <x v="3"/>
    <x v="34"/>
    <x v="33"/>
    <d v="2023-04-01T06:26:00"/>
    <d v="1899-12-30T03:14:00"/>
    <d v="1899-12-30T00:38:00"/>
    <d v="1899-12-30T02:36:00"/>
    <x v="2"/>
    <x v="0"/>
    <x v="2"/>
    <n v="45.28"/>
    <s v="Ocupada"/>
    <n v="30"/>
    <n v="75.28"/>
    <s v="Plato_2"/>
    <x v="6"/>
    <s v="Plato_2"/>
    <m/>
    <m/>
    <m/>
    <s v="Plato_2"/>
    <x v="0"/>
    <n v="18"/>
  </r>
  <r>
    <n v="37"/>
    <n v="20"/>
    <x v="36"/>
    <x v="1"/>
    <x v="29"/>
    <x v="14"/>
    <d v="2023-04-01T06:02:00"/>
    <d v="1899-12-30T02:53:00"/>
    <d v="1899-12-30T00:47:00"/>
    <d v="1899-12-30T02:06:00"/>
    <x v="3"/>
    <x v="2"/>
    <x v="2"/>
    <n v="10.39"/>
    <s v="Ocupada"/>
    <n v="21"/>
    <n v="31.39"/>
    <s v="Plato_13"/>
    <x v="2"/>
    <s v="Plato_13"/>
    <m/>
    <m/>
    <m/>
    <s v="Plato_13"/>
    <x v="0"/>
    <n v="13"/>
  </r>
  <r>
    <n v="38"/>
    <n v="10"/>
    <x v="37"/>
    <x v="0"/>
    <x v="35"/>
    <x v="34"/>
    <d v="2023-04-01T03:53:00"/>
    <d v="1899-12-30T01:15:00"/>
    <d v="1899-12-30T01:38:00"/>
    <d v="1899-12-30T00:00:00"/>
    <x v="4"/>
    <x v="0"/>
    <x v="0"/>
    <n v="16.309999999999999"/>
    <s v="Reservada"/>
    <n v="235"/>
    <n v="251.31"/>
    <s v="Plato_17,  Plato_8,  Plato_19"/>
    <x v="9"/>
    <s v="Plato_17"/>
    <s v=" Plato_8"/>
    <s v=" Plato_19"/>
    <m/>
    <s v="Plato_17Plato_8Plato_19"/>
    <x v="1"/>
    <n v="143"/>
  </r>
  <r>
    <n v="39"/>
    <n v="15"/>
    <x v="38"/>
    <x v="5"/>
    <x v="36"/>
    <x v="35"/>
    <d v="2023-04-01T07:39:00"/>
    <d v="1899-12-30T04:13:00"/>
    <d v="1899-12-30T00:57:00"/>
    <d v="1899-12-30T03:16:00"/>
    <x v="2"/>
    <x v="2"/>
    <x v="1"/>
    <n v="48.36"/>
    <s v="Ocupada"/>
    <n v="108"/>
    <n v="156.36000000000001"/>
    <s v="Plato_19"/>
    <x v="6"/>
    <s v="Plato_19"/>
    <m/>
    <m/>
    <m/>
    <s v="Plato_19"/>
    <x v="0"/>
    <n v="66"/>
  </r>
  <r>
    <n v="40"/>
    <n v="1"/>
    <x v="39"/>
    <x v="1"/>
    <x v="37"/>
    <x v="36"/>
    <d v="2023-04-01T04:05:00"/>
    <d v="1899-12-30T02:05:00"/>
    <d v="1899-12-30T01:18:00"/>
    <d v="1899-12-30T00:47:00"/>
    <x v="0"/>
    <x v="0"/>
    <x v="1"/>
    <n v="13.68"/>
    <s v="Libre"/>
    <n v="148"/>
    <n v="161.68"/>
    <s v="Plato_9,  Plato_11,  Plato_16"/>
    <x v="10"/>
    <s v="Plato_9"/>
    <s v=" Plato_11"/>
    <s v=" Plato_16"/>
    <m/>
    <s v="Plato_9Plato_11Plato_16"/>
    <x v="0"/>
    <n v="87"/>
  </r>
  <r>
    <n v="41"/>
    <n v="7"/>
    <x v="40"/>
    <x v="4"/>
    <x v="38"/>
    <x v="37"/>
    <d v="2023-04-01T04:20:00"/>
    <d v="1899-12-30T02:21:00"/>
    <d v="1899-12-30T01:29:00"/>
    <d v="1899-12-30T00:52:00"/>
    <x v="2"/>
    <x v="0"/>
    <x v="2"/>
    <n v="15.24"/>
    <s v="Ocupada"/>
    <n v="204"/>
    <n v="219.24"/>
    <s v="Plato_15,  Plato_10,  Plato_2"/>
    <x v="4"/>
    <s v="Plato_15"/>
    <s v=" Plato_10"/>
    <s v=" Plato_2"/>
    <m/>
    <s v="Plato_15Plato_10Plato_2"/>
    <x v="0"/>
    <n v="120"/>
  </r>
  <r>
    <n v="42"/>
    <n v="14"/>
    <x v="41"/>
    <x v="1"/>
    <x v="39"/>
    <x v="38"/>
    <d v="2023-04-01T01:46:00"/>
    <d v="1899-12-30T01:21:00"/>
    <d v="1899-12-30T01:09:00"/>
    <d v="1899-12-30T00:12:00"/>
    <x v="2"/>
    <x v="0"/>
    <x v="2"/>
    <n v="49.58"/>
    <s v="Reservada"/>
    <n v="102"/>
    <n v="151.57999999999998"/>
    <s v="Plato_5,  Plato_20"/>
    <x v="6"/>
    <s v="Plato_5"/>
    <s v=" Plato_20"/>
    <m/>
    <m/>
    <s v="Plato_5Plato_20"/>
    <x v="0"/>
    <n v="63"/>
  </r>
  <r>
    <n v="43"/>
    <n v="8"/>
    <x v="42"/>
    <x v="0"/>
    <x v="40"/>
    <x v="39"/>
    <d v="2023-04-01T03:14:00"/>
    <d v="1899-12-30T02:27:00"/>
    <d v="1899-12-30T02:26:00"/>
    <d v="1899-12-30T00:01:00"/>
    <x v="4"/>
    <x v="0"/>
    <x v="2"/>
    <n v="32.19"/>
    <s v="Ocupada"/>
    <n v="203"/>
    <n v="235.19"/>
    <s v="Plato_15,  Plato_18,  Plato_7,  Plato_17"/>
    <x v="4"/>
    <s v="Plato_15"/>
    <s v=" Plato_18"/>
    <s v=" Plato_7"/>
    <s v=" Plato_17"/>
    <s v="Plato_15Plato_18Plato_7Plato_17"/>
    <x v="0"/>
    <n v="120"/>
  </r>
  <r>
    <n v="44"/>
    <n v="18"/>
    <x v="39"/>
    <x v="1"/>
    <x v="41"/>
    <x v="40"/>
    <d v="2023-04-01T06:18:00"/>
    <d v="1899-12-30T03:12:00"/>
    <d v="1899-12-30T01:25:00"/>
    <d v="1899-12-30T01:47:00"/>
    <x v="4"/>
    <x v="0"/>
    <x v="2"/>
    <n v="42.6"/>
    <s v="Libre"/>
    <n v="122"/>
    <n v="164.6"/>
    <s v="Plato_10,  Plato_1,  Plato_13"/>
    <x v="0"/>
    <s v="Plato_10"/>
    <s v=" Plato_1"/>
    <s v=" Plato_13"/>
    <m/>
    <s v="Plato_10Plato_1Plato_13"/>
    <x v="0"/>
    <n v="73"/>
  </r>
  <r>
    <n v="45"/>
    <n v="17"/>
    <x v="43"/>
    <x v="2"/>
    <x v="42"/>
    <x v="41"/>
    <d v="2023-04-01T04:01:00"/>
    <d v="1899-12-30T01:46:00"/>
    <d v="1899-12-30T00:47:00"/>
    <d v="1899-12-30T00:59:00"/>
    <x v="2"/>
    <x v="0"/>
    <x v="2"/>
    <n v="25.41"/>
    <s v="Reservada"/>
    <n v="54"/>
    <n v="79.41"/>
    <s v="Plato_4"/>
    <x v="4"/>
    <s v="Plato_4"/>
    <m/>
    <m/>
    <m/>
    <s v="Plato_4"/>
    <x v="0"/>
    <n v="30"/>
  </r>
  <r>
    <n v="46"/>
    <n v="10"/>
    <x v="44"/>
    <x v="1"/>
    <x v="43"/>
    <x v="42"/>
    <d v="2023-04-01T03:39:00"/>
    <d v="1899-12-30T01:52:00"/>
    <d v="1899-12-30T01:26:00"/>
    <d v="1899-12-30T00:26:00"/>
    <x v="3"/>
    <x v="0"/>
    <x v="2"/>
    <n v="27.97"/>
    <s v="Libre"/>
    <n v="140"/>
    <n v="167.97"/>
    <s v="Plato_2,  Plato_18,  Plato_14"/>
    <x v="9"/>
    <s v="Plato_2"/>
    <s v=" Plato_18"/>
    <s v=" Plato_14"/>
    <m/>
    <s v="Plato_2Plato_18Plato_14"/>
    <x v="0"/>
    <n v="84"/>
  </r>
  <r>
    <n v="47"/>
    <n v="18"/>
    <x v="45"/>
    <x v="5"/>
    <x v="44"/>
    <x v="43"/>
    <d v="2023-04-01T07:29:00"/>
    <d v="1899-12-30T04:14:00"/>
    <d v="1899-12-30T01:27:00"/>
    <d v="1899-12-30T02:47:00"/>
    <x v="2"/>
    <x v="0"/>
    <x v="2"/>
    <n v="10.98"/>
    <s v="Ocupada"/>
    <n v="109"/>
    <n v="119.98"/>
    <s v="Plato_11,  Plato_14,  Plato_3"/>
    <x v="2"/>
    <s v="Plato_11"/>
    <s v=" Plato_14"/>
    <s v=" Plato_3"/>
    <m/>
    <s v="Plato_11Plato_14Plato_3"/>
    <x v="0"/>
    <n v="66"/>
  </r>
  <r>
    <n v="48"/>
    <n v="17"/>
    <x v="46"/>
    <x v="2"/>
    <x v="45"/>
    <x v="44"/>
    <d v="2023-04-01T04:02:00"/>
    <d v="1899-12-30T03:34:00"/>
    <d v="1899-12-30T02:04:00"/>
    <d v="1899-12-30T01:30:00"/>
    <x v="0"/>
    <x v="1"/>
    <x v="2"/>
    <n v="25.31"/>
    <s v="Libre"/>
    <n v="158"/>
    <n v="183.31"/>
    <s v="Plato_6,  Plato_5,  Plato_11"/>
    <x v="6"/>
    <s v="Plato_6"/>
    <s v=" Plato_5"/>
    <s v=" Plato_11"/>
    <m/>
    <s v="Plato_6Plato_5Plato_11"/>
    <x v="0"/>
    <n v="94"/>
  </r>
  <r>
    <n v="49"/>
    <n v="8"/>
    <x v="47"/>
    <x v="5"/>
    <x v="46"/>
    <x v="45"/>
    <d v="2023-04-01T05:29:00"/>
    <d v="1899-12-30T03:45:00"/>
    <d v="1899-12-30T01:21:00"/>
    <d v="1899-12-30T02:24:00"/>
    <x v="2"/>
    <x v="0"/>
    <x v="2"/>
    <n v="20.92"/>
    <s v="Libre"/>
    <n v="186"/>
    <n v="206.92000000000002"/>
    <s v="Plato_7,  Plato_15,  Plato_4"/>
    <x v="7"/>
    <s v="Plato_7"/>
    <s v=" Plato_15"/>
    <s v=" Plato_4"/>
    <m/>
    <s v="Plato_7Plato_15Plato_4"/>
    <x v="0"/>
    <n v="109"/>
  </r>
  <r>
    <n v="50"/>
    <n v="19"/>
    <x v="48"/>
    <x v="3"/>
    <x v="47"/>
    <x v="46"/>
    <d v="2023-04-01T06:57:00"/>
    <d v="1899-12-30T03:18:00"/>
    <d v="1899-12-30T00:21:00"/>
    <d v="1899-12-30T02:57:00"/>
    <x v="4"/>
    <x v="0"/>
    <x v="0"/>
    <n v="16.739999999999998"/>
    <s v="Ocupada"/>
    <n v="76"/>
    <n v="92.74"/>
    <s v="Plato_15,  Plato_5"/>
    <x v="10"/>
    <s v="Plato_15"/>
    <s v=" Plato_5"/>
    <m/>
    <m/>
    <s v="Plato_15Plato_5"/>
    <x v="0"/>
    <n v="45"/>
  </r>
  <r>
    <n v="51"/>
    <n v="12"/>
    <x v="49"/>
    <x v="1"/>
    <x v="48"/>
    <x v="47"/>
    <d v="2023-04-01T03:02:00"/>
    <d v="1899-12-30T01:20:00"/>
    <d v="1899-12-30T02:44:00"/>
    <d v="1899-12-30T00:00:00"/>
    <x v="3"/>
    <x v="2"/>
    <x v="2"/>
    <n v="37.08"/>
    <s v="Reservada"/>
    <n v="225"/>
    <n v="262.08"/>
    <s v="Plato_14,  Plato_11,  Plato_5,  Plato_4"/>
    <x v="0"/>
    <s v="Plato_14"/>
    <s v=" Plato_11"/>
    <s v=" Plato_5"/>
    <s v=" Plato_4"/>
    <s v="Plato_14Plato_11Plato_5Plato_4"/>
    <x v="1"/>
    <n v="134"/>
  </r>
  <r>
    <n v="52"/>
    <n v="7"/>
    <x v="50"/>
    <x v="4"/>
    <x v="49"/>
    <x v="4"/>
    <d v="2023-04-01T01:11:00"/>
    <d v="1899-12-30T01:10:00"/>
    <d v="1899-12-30T01:02:00"/>
    <d v="1899-12-30T00:08:00"/>
    <x v="0"/>
    <x v="0"/>
    <x v="2"/>
    <n v="46.88"/>
    <s v="Libre"/>
    <n v="263"/>
    <n v="309.88"/>
    <s v="Plato_11,  Plato_17,  Plato_18"/>
    <x v="3"/>
    <s v="Plato_11"/>
    <s v=" Plato_17"/>
    <s v=" Plato_18"/>
    <m/>
    <s v="Plato_11Plato_17Plato_18"/>
    <x v="0"/>
    <n v="158"/>
  </r>
  <r>
    <n v="53"/>
    <n v="16"/>
    <x v="51"/>
    <x v="3"/>
    <x v="50"/>
    <x v="23"/>
    <d v="2023-04-01T04:44:00"/>
    <d v="1899-12-30T01:43:00"/>
    <d v="1899-12-30T01:52:00"/>
    <d v="1899-12-30T00:00:00"/>
    <x v="3"/>
    <x v="0"/>
    <x v="0"/>
    <n v="36.880000000000003"/>
    <s v="Libre"/>
    <n v="267"/>
    <n v="303.88"/>
    <s v="Plato_14,  Plato_2,  Plato_19"/>
    <x v="3"/>
    <s v="Plato_14"/>
    <s v=" Plato_2"/>
    <s v=" Plato_19"/>
    <m/>
    <s v="Plato_14Plato_2Plato_19"/>
    <x v="1"/>
    <n v="162"/>
  </r>
  <r>
    <n v="54"/>
    <n v="6"/>
    <x v="52"/>
    <x v="0"/>
    <x v="51"/>
    <x v="48"/>
    <d v="2023-04-01T04:14:00"/>
    <d v="1899-12-30T03:34:00"/>
    <d v="1899-12-30T03:23:00"/>
    <d v="1899-12-30T00:11:00"/>
    <x v="4"/>
    <x v="2"/>
    <x v="2"/>
    <n v="23.36"/>
    <s v="Reservada"/>
    <n v="187"/>
    <n v="210.36"/>
    <s v="Plato_8,  Plato_17,  Plato_4,  Plato_11"/>
    <x v="6"/>
    <s v="Plato_8"/>
    <s v=" Plato_17"/>
    <s v=" Plato_4"/>
    <s v=" Plato_11"/>
    <s v="Plato_8Plato_17Plato_4Plato_11"/>
    <x v="0"/>
    <n v="112"/>
  </r>
  <r>
    <n v="55"/>
    <n v="20"/>
    <x v="53"/>
    <x v="3"/>
    <x v="52"/>
    <x v="49"/>
    <d v="2023-04-01T05:00:00"/>
    <d v="1899-12-30T03:45:00"/>
    <d v="1899-12-30T01:36:00"/>
    <d v="1899-12-30T02:09:00"/>
    <x v="4"/>
    <x v="2"/>
    <x v="2"/>
    <n v="45.49"/>
    <s v="Ocupada"/>
    <n v="255"/>
    <n v="300.49"/>
    <s v="Plato_11,  Plato_7,  Plato_19,  Plato_15"/>
    <x v="4"/>
    <s v="Plato_11"/>
    <s v=" Plato_7"/>
    <s v=" Plato_19"/>
    <s v=" Plato_15"/>
    <s v="Plato_11Plato_7Plato_19Plato_15"/>
    <x v="0"/>
    <n v="153"/>
  </r>
  <r>
    <n v="56"/>
    <n v="1"/>
    <x v="14"/>
    <x v="5"/>
    <x v="53"/>
    <x v="50"/>
    <d v="2023-04-01T04:57:00"/>
    <d v="1899-12-30T03:37:00"/>
    <d v="1899-12-30T01:18:00"/>
    <d v="1899-12-30T02:19:00"/>
    <x v="3"/>
    <x v="0"/>
    <x v="0"/>
    <n v="43.2"/>
    <s v="Libre"/>
    <n v="48"/>
    <n v="91.2"/>
    <s v="Plato_9,  Plato_12"/>
    <x v="8"/>
    <s v="Plato_9"/>
    <s v=" Plato_12"/>
    <m/>
    <m/>
    <s v="Plato_9Plato_12"/>
    <x v="0"/>
    <n v="28"/>
  </r>
  <r>
    <n v="57"/>
    <n v="18"/>
    <x v="54"/>
    <x v="2"/>
    <x v="54"/>
    <x v="51"/>
    <d v="2023-04-01T04:52:00"/>
    <d v="1899-12-30T01:48:00"/>
    <d v="1899-12-30T01:08:00"/>
    <d v="1899-12-30T00:40:00"/>
    <x v="2"/>
    <x v="0"/>
    <x v="2"/>
    <n v="45.45"/>
    <s v="Libre"/>
    <n v="169"/>
    <n v="214.45"/>
    <s v="Plato_8,  Plato_20,  Plato_5,  Plato_19"/>
    <x v="1"/>
    <s v="Plato_8"/>
    <s v=" Plato_20"/>
    <s v=" Plato_5"/>
    <s v=" Plato_19"/>
    <s v="Plato_8Plato_20Plato_5Plato_19"/>
    <x v="0"/>
    <n v="103"/>
  </r>
  <r>
    <n v="58"/>
    <n v="8"/>
    <x v="55"/>
    <x v="5"/>
    <x v="55"/>
    <x v="52"/>
    <d v="2023-04-01T04:21:00"/>
    <d v="1899-12-30T02:50:00"/>
    <d v="1899-12-30T01:13:00"/>
    <d v="1899-12-30T01:37:00"/>
    <x v="1"/>
    <x v="2"/>
    <x v="2"/>
    <n v="30.7"/>
    <s v="Reservada"/>
    <n v="82"/>
    <n v="112.7"/>
    <s v="Plato_5,  Plato_3"/>
    <x v="2"/>
    <s v="Plato_5"/>
    <s v=" Plato_3"/>
    <m/>
    <m/>
    <s v="Plato_5Plato_3"/>
    <x v="0"/>
    <n v="49"/>
  </r>
  <r>
    <n v="59"/>
    <n v="8"/>
    <x v="56"/>
    <x v="4"/>
    <x v="56"/>
    <x v="53"/>
    <d v="2023-04-01T05:04:00"/>
    <d v="1899-12-30T03:43:00"/>
    <d v="1899-12-30T00:48:00"/>
    <d v="1899-12-30T02:55:00"/>
    <x v="1"/>
    <x v="0"/>
    <x v="1"/>
    <n v="33.89"/>
    <s v="Libre"/>
    <n v="160"/>
    <n v="193.89"/>
    <s v="Plato_12,  Plato_14,  Plato_4,  Plato_20"/>
    <x v="1"/>
    <s v="Plato_12"/>
    <s v=" Plato_14"/>
    <s v=" Plato_4"/>
    <s v=" Plato_20"/>
    <s v="Plato_12Plato_14Plato_4Plato_20"/>
    <x v="0"/>
    <n v="95"/>
  </r>
  <r>
    <n v="60"/>
    <n v="6"/>
    <x v="57"/>
    <x v="1"/>
    <x v="57"/>
    <x v="54"/>
    <d v="2023-04-01T05:46:00"/>
    <d v="1899-12-30T03:37:00"/>
    <d v="1899-12-30T00:43:00"/>
    <d v="1899-12-30T02:54:00"/>
    <x v="1"/>
    <x v="0"/>
    <x v="2"/>
    <n v="19.54"/>
    <s v="Reservada"/>
    <n v="102"/>
    <n v="121.53999999999999"/>
    <s v="Plato_4,  Plato_11"/>
    <x v="6"/>
    <s v="Plato_4"/>
    <s v=" Plato_11"/>
    <m/>
    <m/>
    <s v="Plato_4Plato_11"/>
    <x v="0"/>
    <n v="60"/>
  </r>
  <r>
    <n v="61"/>
    <n v="10"/>
    <x v="58"/>
    <x v="3"/>
    <x v="58"/>
    <x v="55"/>
    <d v="2023-04-01T06:22:00"/>
    <d v="1899-12-30T02:48:00"/>
    <d v="1899-12-30T02:39:00"/>
    <d v="1899-12-30T00:09:00"/>
    <x v="2"/>
    <x v="0"/>
    <x v="2"/>
    <n v="42.87"/>
    <s v="Ocupada"/>
    <n v="242"/>
    <n v="284.87"/>
    <s v="Plato_20,  Plato_4,  Plato_2,  Plato_16"/>
    <x v="9"/>
    <s v="Plato_20"/>
    <s v=" Plato_4"/>
    <s v=" Plato_2"/>
    <s v=" Plato_16"/>
    <s v="Plato_20Plato_4Plato_2Plato_16"/>
    <x v="0"/>
    <n v="144"/>
  </r>
  <r>
    <n v="62"/>
    <n v="2"/>
    <x v="59"/>
    <x v="1"/>
    <x v="59"/>
    <x v="56"/>
    <d v="2023-04-01T06:24:00"/>
    <d v="1899-12-30T03:52:00"/>
    <d v="1899-12-30T02:35:00"/>
    <d v="1899-12-30T01:17:00"/>
    <x v="1"/>
    <x v="2"/>
    <x v="2"/>
    <n v="37.93"/>
    <s v="Ocupada"/>
    <n v="148"/>
    <n v="185.93"/>
    <s v="Plato_2,  Plato_12,  Plato_17"/>
    <x v="10"/>
    <s v="Plato_2"/>
    <s v=" Plato_12"/>
    <s v=" Plato_17"/>
    <m/>
    <s v="Plato_2Plato_12Plato_17"/>
    <x v="0"/>
    <n v="88"/>
  </r>
  <r>
    <n v="63"/>
    <n v="17"/>
    <x v="10"/>
    <x v="4"/>
    <x v="60"/>
    <x v="57"/>
    <d v="2023-04-01T04:06:00"/>
    <d v="1899-12-30T03:25:00"/>
    <d v="1899-12-30T00:30:00"/>
    <d v="1899-12-30T02:55:00"/>
    <x v="4"/>
    <x v="0"/>
    <x v="2"/>
    <n v="33.340000000000003"/>
    <s v="Reservada"/>
    <n v="55"/>
    <n v="88.34"/>
    <s v="Plato_3,  Plato_8"/>
    <x v="1"/>
    <s v="Plato_3"/>
    <s v=" Plato_8"/>
    <m/>
    <m/>
    <s v="Plato_3Plato_8"/>
    <x v="0"/>
    <n v="33"/>
  </r>
  <r>
    <n v="64"/>
    <n v="3"/>
    <x v="60"/>
    <x v="5"/>
    <x v="45"/>
    <x v="58"/>
    <d v="2023-04-01T04:02:00"/>
    <d v="1899-12-30T02:22:00"/>
    <d v="1899-12-30T01:22:00"/>
    <d v="1899-12-30T01:00:00"/>
    <x v="3"/>
    <x v="1"/>
    <x v="1"/>
    <n v="34.770000000000003"/>
    <s v="Reservada"/>
    <n v="288"/>
    <n v="322.77"/>
    <s v="Plato_3,  Plato_20,  Plato_19"/>
    <x v="4"/>
    <s v="Plato_3"/>
    <s v=" Plato_20"/>
    <s v=" Plato_19"/>
    <m/>
    <s v="Plato_3Plato_20Plato_19"/>
    <x v="0"/>
    <n v="177"/>
  </r>
  <r>
    <n v="65"/>
    <n v="5"/>
    <x v="61"/>
    <x v="1"/>
    <x v="61"/>
    <x v="59"/>
    <d v="2023-04-01T03:03:00"/>
    <d v="1899-12-30T01:24:00"/>
    <d v="1899-12-30T02:35:00"/>
    <d v="1899-12-30T00:00:00"/>
    <x v="0"/>
    <x v="0"/>
    <x v="0"/>
    <n v="14"/>
    <s v="Ocupada"/>
    <n v="196"/>
    <n v="210"/>
    <s v="Plato_16,  Plato_17,  Plato_12,  Plato_20"/>
    <x v="6"/>
    <s v="Plato_16"/>
    <s v=" Plato_17"/>
    <s v=" Plato_12"/>
    <s v=" Plato_20"/>
    <s v="Plato_16Plato_17Plato_12Plato_20"/>
    <x v="1"/>
    <n v="118"/>
  </r>
  <r>
    <n v="66"/>
    <n v="18"/>
    <x v="62"/>
    <x v="2"/>
    <x v="41"/>
    <x v="60"/>
    <d v="2023-04-01T06:18:00"/>
    <d v="1899-12-30T03:50:00"/>
    <d v="1899-12-30T01:54:00"/>
    <d v="1899-12-30T01:56:00"/>
    <x v="3"/>
    <x v="0"/>
    <x v="2"/>
    <n v="10.88"/>
    <s v="Reservada"/>
    <n v="210"/>
    <n v="220.88"/>
    <s v="Plato_19,  Plato_20,  Plato_4"/>
    <x v="0"/>
    <s v="Plato_19"/>
    <s v=" Plato_20"/>
    <s v=" Plato_4"/>
    <m/>
    <s v="Plato_19Plato_20Plato_4"/>
    <x v="0"/>
    <n v="127"/>
  </r>
  <r>
    <n v="67"/>
    <n v="2"/>
    <x v="63"/>
    <x v="0"/>
    <x v="62"/>
    <x v="61"/>
    <d v="2023-04-01T05:10:00"/>
    <d v="1899-12-30T01:25:00"/>
    <d v="1899-12-30T02:11:00"/>
    <d v="1899-12-30T00:00:00"/>
    <x v="2"/>
    <x v="0"/>
    <x v="0"/>
    <n v="21.25"/>
    <s v="Reservada"/>
    <n v="256"/>
    <n v="277.25"/>
    <s v="Plato_20,  Plato_19,  Plato_10,  Plato_2"/>
    <x v="4"/>
    <s v="Plato_20"/>
    <s v=" Plato_19"/>
    <s v=" Plato_10"/>
    <s v=" Plato_2"/>
    <s v="Plato_20Plato_19Plato_10Plato_2"/>
    <x v="1"/>
    <n v="154"/>
  </r>
  <r>
    <n v="68"/>
    <n v="8"/>
    <x v="64"/>
    <x v="4"/>
    <x v="63"/>
    <x v="9"/>
    <d v="2023-04-01T03:15:00"/>
    <d v="1899-12-30T03:28:00"/>
    <d v="1899-12-30T02:25:00"/>
    <d v="1899-12-30T01:03:00"/>
    <x v="3"/>
    <x v="2"/>
    <x v="2"/>
    <n v="45.65"/>
    <s v="Ocupada"/>
    <n v="218"/>
    <n v="263.64999999999998"/>
    <s v="Plato_14,  Plato_16,  Plato_15,  Plato_1"/>
    <x v="2"/>
    <s v="Plato_14"/>
    <s v=" Plato_16"/>
    <s v=" Plato_15"/>
    <s v=" Plato_1"/>
    <s v="Plato_14Plato_16Plato_15Plato_1"/>
    <x v="0"/>
    <n v="130"/>
  </r>
  <r>
    <n v="69"/>
    <n v="5"/>
    <x v="65"/>
    <x v="4"/>
    <x v="64"/>
    <x v="62"/>
    <d v="2023-04-01T03:57:00"/>
    <d v="1899-12-30T01:55:00"/>
    <d v="1899-12-30T01:32:00"/>
    <d v="1899-12-30T00:23:00"/>
    <x v="2"/>
    <x v="0"/>
    <x v="2"/>
    <n v="31.49"/>
    <s v="Libre"/>
    <n v="234"/>
    <n v="265.49"/>
    <s v="Plato_13,  Plato_7,  Plato_11"/>
    <x v="4"/>
    <s v="Plato_13"/>
    <s v=" Plato_7"/>
    <s v=" Plato_11"/>
    <m/>
    <s v="Plato_13Plato_7Plato_11"/>
    <x v="0"/>
    <n v="141"/>
  </r>
  <r>
    <n v="70"/>
    <n v="17"/>
    <x v="66"/>
    <x v="4"/>
    <x v="65"/>
    <x v="63"/>
    <d v="2023-04-01T01:22:00"/>
    <d v="1899-12-30T01:11:00"/>
    <d v="1899-12-30T00:40:00"/>
    <d v="1899-12-30T00:31:00"/>
    <x v="4"/>
    <x v="0"/>
    <x v="0"/>
    <n v="28.26"/>
    <s v="Libre"/>
    <n v="118"/>
    <n v="146.26"/>
    <s v="Plato_1,  Plato_18"/>
    <x v="3"/>
    <s v="Plato_1"/>
    <s v=" Plato_18"/>
    <m/>
    <m/>
    <s v="Plato_1Plato_18"/>
    <x v="0"/>
    <n v="70"/>
  </r>
  <r>
    <n v="71"/>
    <n v="18"/>
    <x v="67"/>
    <x v="4"/>
    <x v="66"/>
    <x v="6"/>
    <d v="2023-04-01T05:56:00"/>
    <d v="1899-12-30T04:14:00"/>
    <d v="1899-12-30T00:49:00"/>
    <d v="1899-12-30T03:25:00"/>
    <x v="0"/>
    <x v="0"/>
    <x v="2"/>
    <n v="24.01"/>
    <s v="Ocupada"/>
    <n v="136"/>
    <n v="160.01"/>
    <s v="Plato_2,  Plato_14"/>
    <x v="3"/>
    <s v="Plato_2"/>
    <s v=" Plato_14"/>
    <m/>
    <m/>
    <s v="Plato_2Plato_14"/>
    <x v="0"/>
    <n v="82"/>
  </r>
  <r>
    <n v="72"/>
    <n v="17"/>
    <x v="68"/>
    <x v="1"/>
    <x v="67"/>
    <x v="64"/>
    <d v="2023-04-01T05:51:00"/>
    <d v="1899-12-30T03:09:00"/>
    <d v="1899-12-30T00:54:00"/>
    <d v="1899-12-30T02:15:00"/>
    <x v="2"/>
    <x v="0"/>
    <x v="2"/>
    <n v="15.28"/>
    <s v="Reservada"/>
    <n v="75"/>
    <n v="90.28"/>
    <s v="Plato_13,  Plato_4"/>
    <x v="4"/>
    <s v="Plato_13"/>
    <s v=" Plato_4"/>
    <m/>
    <m/>
    <s v="Plato_13Plato_4"/>
    <x v="0"/>
    <n v="43"/>
  </r>
  <r>
    <n v="73"/>
    <n v="1"/>
    <x v="69"/>
    <x v="4"/>
    <x v="68"/>
    <x v="65"/>
    <d v="2023-04-01T06:09:00"/>
    <d v="1899-12-30T03:30:00"/>
    <d v="1899-12-30T00:20:00"/>
    <d v="1899-12-30T03:10:00"/>
    <x v="4"/>
    <x v="1"/>
    <x v="2"/>
    <n v="34.51"/>
    <s v="Libre"/>
    <n v="81"/>
    <n v="115.50999999999999"/>
    <s v="Plato_6"/>
    <x v="10"/>
    <s v="Plato_6"/>
    <m/>
    <m/>
    <m/>
    <s v="Plato_6"/>
    <x v="0"/>
    <n v="48"/>
  </r>
  <r>
    <n v="74"/>
    <n v="19"/>
    <x v="70"/>
    <x v="4"/>
    <x v="69"/>
    <x v="66"/>
    <d v="2023-04-01T04:13:00"/>
    <d v="1899-12-30T03:09:00"/>
    <d v="1899-12-30T01:40:00"/>
    <d v="1899-12-30T01:29:00"/>
    <x v="4"/>
    <x v="0"/>
    <x v="2"/>
    <n v="30.83"/>
    <s v="Libre"/>
    <n v="218"/>
    <n v="248.82999999999998"/>
    <s v="Plato_10,  Plato_18,  Plato_15"/>
    <x v="2"/>
    <s v="Plato_10"/>
    <s v=" Plato_18"/>
    <s v=" Plato_15"/>
    <m/>
    <s v="Plato_10Plato_18Plato_15"/>
    <x v="0"/>
    <n v="128"/>
  </r>
  <r>
    <n v="75"/>
    <n v="19"/>
    <x v="71"/>
    <x v="3"/>
    <x v="7"/>
    <x v="67"/>
    <d v="2023-04-01T04:49:00"/>
    <d v="1899-12-30T01:28:00"/>
    <d v="1899-12-30T00:51:00"/>
    <d v="1899-12-30T00:37:00"/>
    <x v="3"/>
    <x v="0"/>
    <x v="2"/>
    <n v="45.23"/>
    <s v="Ocupada"/>
    <n v="109"/>
    <n v="154.22999999999999"/>
    <s v="Plato_20,  Plato_14"/>
    <x v="5"/>
    <s v="Plato_20"/>
    <s v=" Plato_14"/>
    <m/>
    <m/>
    <s v="Plato_20Plato_14"/>
    <x v="0"/>
    <n v="67"/>
  </r>
  <r>
    <n v="76"/>
    <n v="17"/>
    <x v="72"/>
    <x v="5"/>
    <x v="70"/>
    <x v="68"/>
    <d v="2023-04-01T05:24:00"/>
    <d v="1899-12-30T02:27:00"/>
    <d v="1899-12-30T01:37:00"/>
    <d v="1899-12-30T00:50:00"/>
    <x v="1"/>
    <x v="0"/>
    <x v="2"/>
    <n v="17.760000000000002"/>
    <s v="Reservada"/>
    <n v="158"/>
    <n v="175.76"/>
    <s v="Plato_2,  Plato_4,  Plato_7,  Plato_10"/>
    <x v="10"/>
    <s v="Plato_2"/>
    <s v=" Plato_4"/>
    <s v=" Plato_7"/>
    <s v=" Plato_10"/>
    <s v="Plato_2Plato_4Plato_7Plato_10"/>
    <x v="0"/>
    <n v="93"/>
  </r>
  <r>
    <n v="77"/>
    <n v="3"/>
    <x v="73"/>
    <x v="1"/>
    <x v="71"/>
    <x v="69"/>
    <d v="2023-04-01T06:15:00"/>
    <d v="1899-12-30T03:29:00"/>
    <d v="1899-12-30T01:37:00"/>
    <d v="1899-12-30T01:52:00"/>
    <x v="0"/>
    <x v="2"/>
    <x v="2"/>
    <n v="19.88"/>
    <s v="Libre"/>
    <n v="99"/>
    <n v="118.88"/>
    <s v="Plato_4,  Plato_7,  Plato_11"/>
    <x v="6"/>
    <s v="Plato_4"/>
    <s v=" Plato_7"/>
    <s v=" Plato_11"/>
    <m/>
    <s v="Plato_4Plato_7Plato_11"/>
    <x v="0"/>
    <n v="58"/>
  </r>
  <r>
    <n v="78"/>
    <n v="7"/>
    <x v="74"/>
    <x v="4"/>
    <x v="61"/>
    <x v="70"/>
    <d v="2023-04-01T03:03:00"/>
    <d v="1899-12-30T01:29:00"/>
    <d v="1899-12-30T00:54:00"/>
    <d v="1899-12-30T00:35:00"/>
    <x v="0"/>
    <x v="0"/>
    <x v="2"/>
    <n v="20.02"/>
    <s v="Libre"/>
    <n v="57"/>
    <n v="77.02"/>
    <s v="Plato_12"/>
    <x v="1"/>
    <s v="Plato_12"/>
    <m/>
    <m/>
    <m/>
    <s v="Plato_12"/>
    <x v="0"/>
    <n v="33"/>
  </r>
  <r>
    <n v="79"/>
    <n v="16"/>
    <x v="75"/>
    <x v="2"/>
    <x v="72"/>
    <x v="70"/>
    <d v="2023-04-01T05:08:00"/>
    <d v="1899-12-30T03:34:00"/>
    <d v="1899-12-30T01:36:00"/>
    <d v="1899-12-30T01:58:00"/>
    <x v="0"/>
    <x v="0"/>
    <x v="2"/>
    <n v="34.01"/>
    <s v="Libre"/>
    <n v="309"/>
    <n v="343.01"/>
    <s v="Plato_9,  Plato_11,  Plato_3,  Plato_13"/>
    <x v="5"/>
    <s v="Plato_9"/>
    <s v=" Plato_11"/>
    <s v=" Plato_3"/>
    <s v=" Plato_13"/>
    <s v="Plato_9Plato_11Plato_3Plato_13"/>
    <x v="0"/>
    <n v="186"/>
  </r>
  <r>
    <n v="80"/>
    <n v="18"/>
    <x v="76"/>
    <x v="0"/>
    <x v="73"/>
    <x v="37"/>
    <d v="2023-04-01T03:46:00"/>
    <d v="1899-12-30T01:32:00"/>
    <d v="1899-12-30T01:07:00"/>
    <d v="1899-12-30T00:25:00"/>
    <x v="4"/>
    <x v="0"/>
    <x v="2"/>
    <n v="39.049999999999997"/>
    <s v="Libre"/>
    <n v="121"/>
    <n v="160.05000000000001"/>
    <s v="Plato_5,  Plato_9,  Plato_7"/>
    <x v="5"/>
    <s v="Plato_5"/>
    <s v=" Plato_9"/>
    <s v=" Plato_7"/>
    <m/>
    <s v="Plato_5Plato_9Plato_7"/>
    <x v="0"/>
    <n v="71"/>
  </r>
  <r>
    <n v="81"/>
    <n v="17"/>
    <x v="77"/>
    <x v="4"/>
    <x v="74"/>
    <x v="71"/>
    <d v="2023-04-01T06:31:00"/>
    <d v="1899-12-30T03:06:00"/>
    <d v="1899-12-30T00:59:00"/>
    <d v="1899-12-30T02:07:00"/>
    <x v="3"/>
    <x v="2"/>
    <x v="2"/>
    <n v="23.69"/>
    <s v="Ocupada"/>
    <n v="62"/>
    <n v="85.69"/>
    <s v="Plato_17"/>
    <x v="7"/>
    <s v="Plato_17"/>
    <m/>
    <m/>
    <m/>
    <s v="Plato_17"/>
    <x v="0"/>
    <n v="38"/>
  </r>
  <r>
    <n v="82"/>
    <n v="16"/>
    <x v="78"/>
    <x v="5"/>
    <x v="75"/>
    <x v="72"/>
    <d v="2023-04-01T07:10:00"/>
    <d v="1899-12-30T03:45:00"/>
    <d v="1899-12-30T00:19:00"/>
    <d v="1899-12-30T03:26:00"/>
    <x v="3"/>
    <x v="1"/>
    <x v="2"/>
    <n v="38.6"/>
    <s v="Libre"/>
    <n v="80"/>
    <n v="118.6"/>
    <s v="Plato_1,  Plato_2"/>
    <x v="3"/>
    <s v="Plato_1"/>
    <s v=" Plato_2"/>
    <m/>
    <m/>
    <s v="Plato_1Plato_2"/>
    <x v="0"/>
    <n v="48"/>
  </r>
  <r>
    <n v="83"/>
    <n v="15"/>
    <x v="79"/>
    <x v="1"/>
    <x v="76"/>
    <x v="73"/>
    <d v="2023-04-01T06:39:00"/>
    <d v="1899-12-30T03:12:00"/>
    <d v="1899-12-30T01:34:00"/>
    <d v="1899-12-30T01:38:00"/>
    <x v="1"/>
    <x v="2"/>
    <x v="2"/>
    <n v="24.94"/>
    <s v="Ocupada"/>
    <n v="170"/>
    <n v="194.94"/>
    <s v="Plato_6,  Plato_3,  Plato_15"/>
    <x v="10"/>
    <s v="Plato_6"/>
    <s v=" Plato_3"/>
    <s v=" Plato_15"/>
    <m/>
    <s v="Plato_6Plato_3Plato_15"/>
    <x v="0"/>
    <n v="101"/>
  </r>
  <r>
    <n v="84"/>
    <n v="19"/>
    <x v="80"/>
    <x v="3"/>
    <x v="77"/>
    <x v="47"/>
    <d v="2023-04-01T03:18:00"/>
    <d v="1899-12-30T01:51:00"/>
    <d v="1899-12-30T00:10:00"/>
    <d v="1899-12-30T01:41:00"/>
    <x v="4"/>
    <x v="0"/>
    <x v="2"/>
    <n v="15.11"/>
    <s v="Ocupada"/>
    <n v="60"/>
    <n v="75.11"/>
    <s v="Plato_2"/>
    <x v="4"/>
    <s v="Plato_2"/>
    <m/>
    <m/>
    <m/>
    <s v="Plato_2"/>
    <x v="0"/>
    <n v="36"/>
  </r>
  <r>
    <n v="85"/>
    <n v="8"/>
    <x v="81"/>
    <x v="5"/>
    <x v="3"/>
    <x v="74"/>
    <d v="2023-04-01T04:31:00"/>
    <d v="1899-12-30T01:56:00"/>
    <d v="1899-12-30T02:22:00"/>
    <d v="1899-12-30T00:00:00"/>
    <x v="2"/>
    <x v="2"/>
    <x v="2"/>
    <n v="45.96"/>
    <s v="Libre"/>
    <n v="208"/>
    <n v="253.96"/>
    <s v="Plato_16,  Plato_19,  Plato_3,  Plato_15"/>
    <x v="8"/>
    <s v="Plato_16"/>
    <s v=" Plato_19"/>
    <s v=" Plato_3"/>
    <s v=" Plato_15"/>
    <s v="Plato_16Plato_19Plato_3Plato_15"/>
    <x v="1"/>
    <n v="123"/>
  </r>
  <r>
    <n v="86"/>
    <n v="20"/>
    <x v="82"/>
    <x v="5"/>
    <x v="78"/>
    <x v="9"/>
    <d v="2023-04-01T02:08:00"/>
    <d v="1899-12-30T02:06:00"/>
    <d v="1899-12-30T00:08:00"/>
    <d v="1899-12-30T01:58:00"/>
    <x v="3"/>
    <x v="0"/>
    <x v="0"/>
    <n v="11.84"/>
    <s v="Libre"/>
    <n v="50"/>
    <n v="61.84"/>
    <s v="Plato_1"/>
    <x v="0"/>
    <s v="Plato_1"/>
    <m/>
    <m/>
    <m/>
    <s v="Plato_1"/>
    <x v="0"/>
    <n v="30"/>
  </r>
  <r>
    <n v="87"/>
    <n v="3"/>
    <x v="83"/>
    <x v="2"/>
    <x v="77"/>
    <x v="75"/>
    <d v="2023-04-01T03:18:00"/>
    <d v="1899-12-30T01:47:00"/>
    <d v="1899-12-30T01:11:00"/>
    <d v="1899-12-30T00:36:00"/>
    <x v="4"/>
    <x v="0"/>
    <x v="2"/>
    <n v="29.46"/>
    <s v="Ocupada"/>
    <n v="99"/>
    <n v="128.46"/>
    <s v="Plato_4,  Plato_15,  Plato_17"/>
    <x v="5"/>
    <s v="Plato_4"/>
    <s v=" Plato_15"/>
    <s v=" Plato_17"/>
    <m/>
    <s v="Plato_4Plato_15Plato_17"/>
    <x v="0"/>
    <n v="58"/>
  </r>
  <r>
    <n v="88"/>
    <n v="18"/>
    <x v="84"/>
    <x v="1"/>
    <x v="79"/>
    <x v="43"/>
    <d v="2023-04-01T06:40:00"/>
    <d v="1899-12-30T03:10:00"/>
    <d v="1899-12-30T01:57:00"/>
    <d v="1899-12-30T01:13:00"/>
    <x v="4"/>
    <x v="0"/>
    <x v="0"/>
    <n v="23.93"/>
    <s v="Reservada"/>
    <n v="123"/>
    <n v="146.93"/>
    <s v="Plato_20,  Plato_12,  Plato_10"/>
    <x v="8"/>
    <s v="Plato_20"/>
    <s v=" Plato_12"/>
    <s v=" Plato_10"/>
    <m/>
    <s v="Plato_20Plato_12Plato_10"/>
    <x v="0"/>
    <n v="73"/>
  </r>
  <r>
    <n v="89"/>
    <n v="11"/>
    <x v="58"/>
    <x v="4"/>
    <x v="80"/>
    <x v="76"/>
    <d v="2023-04-01T02:19:00"/>
    <d v="1899-12-30T01:37:00"/>
    <d v="1899-12-30T02:22:00"/>
    <d v="1899-12-30T00:00:00"/>
    <x v="3"/>
    <x v="1"/>
    <x v="0"/>
    <n v="12.28"/>
    <s v="Libre"/>
    <n v="159"/>
    <n v="171.28"/>
    <s v="Plato_14,  Plato_18,  Plato_5"/>
    <x v="7"/>
    <s v="Plato_14"/>
    <s v=" Plato_18"/>
    <s v=" Plato_5"/>
    <m/>
    <s v="Plato_14Plato_18Plato_5"/>
    <x v="1"/>
    <n v="95"/>
  </r>
  <r>
    <n v="90"/>
    <n v="6"/>
    <x v="85"/>
    <x v="5"/>
    <x v="81"/>
    <x v="77"/>
    <d v="2023-04-01T03:13:00"/>
    <d v="1899-12-30T01:56:00"/>
    <d v="1899-12-30T00:48:00"/>
    <d v="1899-12-30T01:08:00"/>
    <x v="3"/>
    <x v="0"/>
    <x v="0"/>
    <n v="30.69"/>
    <s v="Reservada"/>
    <n v="34"/>
    <n v="64.69"/>
    <s v="Plato_18"/>
    <x v="8"/>
    <s v="Plato_18"/>
    <m/>
    <m/>
    <m/>
    <s v="Plato_18"/>
    <x v="0"/>
    <n v="20"/>
  </r>
  <r>
    <n v="91"/>
    <n v="1"/>
    <x v="86"/>
    <x v="3"/>
    <x v="70"/>
    <x v="78"/>
    <d v="2023-04-01T05:24:00"/>
    <d v="1899-12-30T01:46:00"/>
    <d v="1899-12-30T02:12:00"/>
    <d v="1899-12-30T00:00:00"/>
    <x v="3"/>
    <x v="0"/>
    <x v="2"/>
    <n v="39.1"/>
    <s v="Reservada"/>
    <n v="293"/>
    <n v="332.1"/>
    <s v="Plato_8,  Plato_13,  Plato_5,  Plato_6"/>
    <x v="0"/>
    <s v="Plato_8"/>
    <s v=" Plato_13"/>
    <s v=" Plato_5"/>
    <s v=" Plato_6"/>
    <s v="Plato_8Plato_13Plato_5Plato_6"/>
    <x v="1"/>
    <n v="176"/>
  </r>
  <r>
    <n v="92"/>
    <n v="6"/>
    <x v="87"/>
    <x v="2"/>
    <x v="68"/>
    <x v="79"/>
    <d v="2023-04-01T06:09:00"/>
    <d v="1899-12-30T02:34:00"/>
    <d v="1899-12-30T00:42:00"/>
    <d v="1899-12-30T01:52:00"/>
    <x v="2"/>
    <x v="1"/>
    <x v="2"/>
    <n v="12.75"/>
    <s v="Libre"/>
    <n v="82"/>
    <n v="94.75"/>
    <s v="Plato_9,  Plato_7"/>
    <x v="5"/>
    <s v="Plato_9"/>
    <s v=" Plato_7"/>
    <m/>
    <m/>
    <s v="Plato_9Plato_7"/>
    <x v="0"/>
    <n v="48"/>
  </r>
  <r>
    <n v="93"/>
    <n v="2"/>
    <x v="88"/>
    <x v="2"/>
    <x v="82"/>
    <x v="80"/>
    <d v="2023-04-01T03:48:00"/>
    <d v="1899-12-30T02:09:00"/>
    <d v="1899-12-30T00:18:00"/>
    <d v="1899-12-30T01:51:00"/>
    <x v="2"/>
    <x v="0"/>
    <x v="2"/>
    <n v="45.66"/>
    <s v="Libre"/>
    <n v="29"/>
    <n v="74.66"/>
    <s v="Plato_9"/>
    <x v="4"/>
    <s v="Plato_9"/>
    <m/>
    <m/>
    <m/>
    <s v="Plato_9"/>
    <x v="0"/>
    <n v="17"/>
  </r>
  <r>
    <n v="94"/>
    <n v="12"/>
    <x v="89"/>
    <x v="1"/>
    <x v="83"/>
    <x v="81"/>
    <d v="2023-04-01T04:53:00"/>
    <d v="1899-12-30T03:16:00"/>
    <d v="1899-12-30T02:09:00"/>
    <d v="1899-12-30T01:07:00"/>
    <x v="4"/>
    <x v="0"/>
    <x v="2"/>
    <n v="28.36"/>
    <s v="Ocupada"/>
    <n v="253"/>
    <n v="281.36"/>
    <s v="Plato_2,  Plato_15,  Plato_11"/>
    <x v="9"/>
    <s v="Plato_2"/>
    <s v=" Plato_15"/>
    <s v=" Plato_11"/>
    <m/>
    <s v="Plato_2Plato_15Plato_11"/>
    <x v="0"/>
    <n v="152"/>
  </r>
  <r>
    <n v="95"/>
    <n v="12"/>
    <x v="90"/>
    <x v="3"/>
    <x v="32"/>
    <x v="82"/>
    <d v="2023-04-01T06:07:00"/>
    <d v="1899-12-30T03:03:00"/>
    <d v="1899-12-30T00:41:00"/>
    <d v="1899-12-30T02:22:00"/>
    <x v="2"/>
    <x v="2"/>
    <x v="2"/>
    <n v="24.68"/>
    <s v="Ocupada"/>
    <n v="153"/>
    <n v="177.68"/>
    <s v="Plato_12,  Plato_15"/>
    <x v="0"/>
    <s v="Plato_12"/>
    <s v=" Plato_15"/>
    <m/>
    <m/>
    <s v="Plato_12Plato_15"/>
    <x v="0"/>
    <n v="90"/>
  </r>
  <r>
    <n v="96"/>
    <n v="16"/>
    <x v="91"/>
    <x v="3"/>
    <x v="84"/>
    <x v="83"/>
    <d v="2023-04-01T05:26:00"/>
    <d v="1899-12-30T03:27:00"/>
    <d v="1899-12-30T01:16:00"/>
    <d v="1899-12-30T02:11:00"/>
    <x v="4"/>
    <x v="1"/>
    <x v="2"/>
    <n v="33.630000000000003"/>
    <s v="Libre"/>
    <n v="176"/>
    <n v="209.63"/>
    <s v="Plato_11,  Plato_12,  Plato_7"/>
    <x v="6"/>
    <s v="Plato_11"/>
    <s v=" Plato_12"/>
    <s v=" Plato_7"/>
    <m/>
    <s v="Plato_11Plato_12Plato_7"/>
    <x v="0"/>
    <n v="104"/>
  </r>
  <r>
    <n v="97"/>
    <n v="14"/>
    <x v="92"/>
    <x v="2"/>
    <x v="61"/>
    <x v="75"/>
    <d v="2023-04-01T03:03:00"/>
    <d v="1899-12-30T01:32:00"/>
    <d v="1899-12-30T01:19:00"/>
    <d v="1899-12-30T00:13:00"/>
    <x v="2"/>
    <x v="2"/>
    <x v="2"/>
    <n v="19.22"/>
    <s v="Ocupada"/>
    <n v="188"/>
    <n v="207.22"/>
    <s v="Plato_10,  Plato_3,  Plato_18"/>
    <x v="8"/>
    <s v="Plato_10"/>
    <s v=" Plato_3"/>
    <s v=" Plato_18"/>
    <m/>
    <s v="Plato_10Plato_3Plato_18"/>
    <x v="0"/>
    <n v="111"/>
  </r>
  <r>
    <n v="98"/>
    <n v="7"/>
    <x v="93"/>
    <x v="5"/>
    <x v="85"/>
    <x v="84"/>
    <d v="2023-04-01T03:22:00"/>
    <d v="1899-12-30T02:36:00"/>
    <d v="1899-12-30T02:20:00"/>
    <d v="1899-12-30T00:16:00"/>
    <x v="3"/>
    <x v="0"/>
    <x v="2"/>
    <n v="17.149999999999999"/>
    <s v="Ocupada"/>
    <n v="166"/>
    <n v="183.15"/>
    <s v="Plato_3,  Plato_9,  Plato_12"/>
    <x v="6"/>
    <s v="Plato_3"/>
    <s v=" Plato_9"/>
    <s v=" Plato_12"/>
    <m/>
    <s v="Plato_3Plato_9Plato_12"/>
    <x v="0"/>
    <n v="98"/>
  </r>
  <r>
    <n v="99"/>
    <n v="2"/>
    <x v="12"/>
    <x v="0"/>
    <x v="41"/>
    <x v="85"/>
    <d v="2023-04-01T06:18:00"/>
    <d v="1899-12-30T04:11:00"/>
    <d v="1899-12-30T01:26:00"/>
    <d v="1899-12-30T02:45:00"/>
    <x v="2"/>
    <x v="0"/>
    <x v="2"/>
    <n v="33.549999999999997"/>
    <s v="Ocupada"/>
    <n v="139"/>
    <n v="172.55"/>
    <s v="Plato_2,  Plato_17,  Plato_12,  Plato_9"/>
    <x v="9"/>
    <s v="Plato_2"/>
    <s v=" Plato_17"/>
    <s v=" Plato_12"/>
    <s v=" Plato_9"/>
    <s v="Plato_2Plato_17Plato_12Plato_9"/>
    <x v="0"/>
    <n v="83"/>
  </r>
  <r>
    <n v="100"/>
    <n v="18"/>
    <x v="5"/>
    <x v="1"/>
    <x v="86"/>
    <x v="86"/>
    <d v="2023-04-01T06:45:00"/>
    <d v="1899-12-30T03:13:00"/>
    <d v="1899-12-30T01:43:00"/>
    <d v="1899-12-30T01:30:00"/>
    <x v="1"/>
    <x v="0"/>
    <x v="2"/>
    <n v="15.15"/>
    <s v="Reservada"/>
    <n v="166"/>
    <n v="181.15"/>
    <s v="Plato_7,  Plato_5,  Plato_1"/>
    <x v="3"/>
    <s v="Plato_7"/>
    <s v=" Plato_5"/>
    <s v=" Plato_1"/>
    <m/>
    <s v="Plato_7Plato_5Plato_1"/>
    <x v="0"/>
    <n v="98"/>
  </r>
  <r>
    <n v="101"/>
    <n v="1"/>
    <x v="94"/>
    <x v="3"/>
    <x v="87"/>
    <x v="87"/>
    <d v="2023-04-01T02:15:00"/>
    <d v="1899-12-30T02:01:00"/>
    <d v="1899-12-30T02:14:00"/>
    <d v="1899-12-30T00:00:00"/>
    <x v="4"/>
    <x v="0"/>
    <x v="2"/>
    <n v="15.09"/>
    <s v="Libre"/>
    <n v="138"/>
    <n v="153.09"/>
    <s v="Plato_17,  Plato_1,  Plato_5,  Plato_8"/>
    <x v="5"/>
    <s v="Plato_17"/>
    <s v=" Plato_1"/>
    <s v=" Plato_5"/>
    <s v=" Plato_8"/>
    <s v="Plato_17Plato_1Plato_5Plato_8"/>
    <x v="1"/>
    <n v="83"/>
  </r>
  <r>
    <n v="102"/>
    <n v="19"/>
    <x v="95"/>
    <x v="2"/>
    <x v="51"/>
    <x v="88"/>
    <d v="2023-04-01T04:14:00"/>
    <d v="1899-12-30T02:41:00"/>
    <d v="1899-12-30T00:46:00"/>
    <d v="1899-12-30T01:55:00"/>
    <x v="0"/>
    <x v="0"/>
    <x v="2"/>
    <n v="12.65"/>
    <s v="Reservada"/>
    <n v="171"/>
    <n v="183.65"/>
    <s v="Plato_16,  Plato_9"/>
    <x v="5"/>
    <s v="Plato_16"/>
    <s v=" Plato_9"/>
    <m/>
    <m/>
    <s v="Plato_16Plato_9"/>
    <x v="0"/>
    <n v="99"/>
  </r>
  <r>
    <n v="103"/>
    <n v="13"/>
    <x v="96"/>
    <x v="5"/>
    <x v="62"/>
    <x v="47"/>
    <d v="2023-04-01T05:10:00"/>
    <d v="1899-12-30T03:28:00"/>
    <d v="1899-12-30T01:39:00"/>
    <d v="1899-12-30T01:49:00"/>
    <x v="4"/>
    <x v="0"/>
    <x v="0"/>
    <n v="26.75"/>
    <s v="Reservada"/>
    <n v="73"/>
    <n v="99.75"/>
    <s v="Plato_13,  Plato_18,  Plato_4"/>
    <x v="2"/>
    <s v="Plato_13"/>
    <s v=" Plato_18"/>
    <s v=" Plato_4"/>
    <m/>
    <s v="Plato_13Plato_18Plato_4"/>
    <x v="0"/>
    <n v="43"/>
  </r>
  <r>
    <n v="104"/>
    <n v="14"/>
    <x v="97"/>
    <x v="4"/>
    <x v="88"/>
    <x v="1"/>
    <d v="2023-04-01T02:44:00"/>
    <d v="1899-12-30T01:16:00"/>
    <d v="1899-12-30T00:55:00"/>
    <d v="1899-12-30T00:21:00"/>
    <x v="0"/>
    <x v="1"/>
    <x v="0"/>
    <n v="11.12"/>
    <s v="Reservada"/>
    <n v="77"/>
    <n v="88.12"/>
    <s v="Plato_14,  Plato_17"/>
    <x v="7"/>
    <s v="Plato_14"/>
    <s v=" Plato_17"/>
    <m/>
    <m/>
    <s v="Plato_14Plato_17"/>
    <x v="0"/>
    <n v="47"/>
  </r>
  <r>
    <n v="105"/>
    <n v="14"/>
    <x v="98"/>
    <x v="0"/>
    <x v="89"/>
    <x v="89"/>
    <d v="2023-04-01T04:00:00"/>
    <d v="1899-12-30T02:42:00"/>
    <d v="1899-12-30T00:43:00"/>
    <d v="1899-12-30T01:59:00"/>
    <x v="0"/>
    <x v="0"/>
    <x v="2"/>
    <n v="15.64"/>
    <s v="Libre"/>
    <n v="141"/>
    <n v="156.63999999999999"/>
    <s v="Plato_3,  Plato_6"/>
    <x v="2"/>
    <s v="Plato_3"/>
    <s v=" Plato_6"/>
    <m/>
    <m/>
    <s v="Plato_3Plato_6"/>
    <x v="0"/>
    <n v="84"/>
  </r>
  <r>
    <n v="106"/>
    <n v="15"/>
    <x v="99"/>
    <x v="5"/>
    <x v="72"/>
    <x v="36"/>
    <d v="2023-04-01T05:08:00"/>
    <d v="1899-12-30T03:08:00"/>
    <d v="1899-12-30T00:29:00"/>
    <d v="1899-12-30T02:39:00"/>
    <x v="4"/>
    <x v="1"/>
    <x v="1"/>
    <n v="22.72"/>
    <s v="Libre"/>
    <n v="68"/>
    <n v="90.72"/>
    <s v="Plato_18"/>
    <x v="7"/>
    <s v="Plato_18"/>
    <m/>
    <m/>
    <m/>
    <s v="Plato_18"/>
    <x v="0"/>
    <n v="40"/>
  </r>
  <r>
    <n v="107"/>
    <n v="11"/>
    <x v="100"/>
    <x v="3"/>
    <x v="90"/>
    <x v="90"/>
    <d v="2023-04-01T02:58:00"/>
    <d v="1899-12-30T01:29:00"/>
    <d v="1899-12-30T02:21:00"/>
    <d v="1899-12-30T00:00:00"/>
    <x v="2"/>
    <x v="0"/>
    <x v="0"/>
    <n v="48.77"/>
    <s v="Reservada"/>
    <n v="253"/>
    <n v="301.77"/>
    <s v="Plato_15,  Plato_9,  Plato_18"/>
    <x v="6"/>
    <s v="Plato_15"/>
    <s v=" Plato_9"/>
    <s v=" Plato_18"/>
    <m/>
    <s v="Plato_15Plato_9Plato_18"/>
    <x v="1"/>
    <n v="149"/>
  </r>
  <r>
    <n v="108"/>
    <n v="3"/>
    <x v="101"/>
    <x v="5"/>
    <x v="91"/>
    <x v="91"/>
    <d v="2023-04-01T03:37:00"/>
    <d v="1899-12-30T02:05:00"/>
    <d v="1899-12-30T01:55:00"/>
    <d v="1899-12-30T00:10:00"/>
    <x v="4"/>
    <x v="1"/>
    <x v="0"/>
    <n v="23.26"/>
    <s v="Reservada"/>
    <n v="124"/>
    <n v="147.26"/>
    <s v="Plato_9,  Plato_4,  Plato_3,  Plato_16"/>
    <x v="3"/>
    <s v="Plato_9"/>
    <s v=" Plato_4"/>
    <s v=" Plato_3"/>
    <s v=" Plato_16"/>
    <s v="Plato_9Plato_4Plato_3Plato_16"/>
    <x v="0"/>
    <n v="72"/>
  </r>
  <r>
    <n v="109"/>
    <n v="10"/>
    <x v="102"/>
    <x v="2"/>
    <x v="92"/>
    <x v="19"/>
    <d v="2023-04-01T02:26:00"/>
    <d v="1899-12-30T01:01:00"/>
    <d v="1899-12-30T01:58:00"/>
    <d v="1899-12-30T00:00:00"/>
    <x v="4"/>
    <x v="1"/>
    <x v="2"/>
    <n v="42.95"/>
    <s v="Libre"/>
    <n v="169"/>
    <n v="211.95"/>
    <s v="Plato_18,  Plato_14,  Plato_5"/>
    <x v="8"/>
    <s v="Plato_18"/>
    <s v=" Plato_14"/>
    <s v=" Plato_5"/>
    <m/>
    <s v="Plato_18Plato_14Plato_5"/>
    <x v="1"/>
    <n v="100"/>
  </r>
  <r>
    <n v="110"/>
    <n v="5"/>
    <x v="103"/>
    <x v="1"/>
    <x v="93"/>
    <x v="86"/>
    <d v="2023-04-01T06:37:00"/>
    <d v="1899-12-30T03:05:00"/>
    <d v="1899-12-30T02:01:00"/>
    <d v="1899-12-30T01:04:00"/>
    <x v="1"/>
    <x v="0"/>
    <x v="2"/>
    <n v="47.91"/>
    <s v="Reservada"/>
    <n v="163"/>
    <n v="210.91"/>
    <s v="Plato_9,  Plato_10,  Plato_6"/>
    <x v="3"/>
    <s v="Plato_9"/>
    <s v=" Plato_10"/>
    <s v=" Plato_6"/>
    <m/>
    <s v="Plato_9Plato_10Plato_6"/>
    <x v="0"/>
    <n v="95"/>
  </r>
  <r>
    <n v="111"/>
    <n v="3"/>
    <x v="104"/>
    <x v="2"/>
    <x v="94"/>
    <x v="92"/>
    <d v="2023-04-01T05:07:00"/>
    <d v="1899-12-30T03:19:00"/>
    <d v="1899-12-30T02:17:00"/>
    <d v="1899-12-30T01:02:00"/>
    <x v="0"/>
    <x v="1"/>
    <x v="2"/>
    <n v="18.82"/>
    <s v="Reservada"/>
    <n v="204"/>
    <n v="222.82"/>
    <s v="Plato_15,  Plato_5,  Plato_7,  Plato_9"/>
    <x v="8"/>
    <s v="Plato_15"/>
    <s v=" Plato_5"/>
    <s v=" Plato_7"/>
    <s v=" Plato_9"/>
    <s v="Plato_15Plato_5Plato_7Plato_9"/>
    <x v="0"/>
    <n v="120"/>
  </r>
  <r>
    <n v="112"/>
    <n v="6"/>
    <x v="105"/>
    <x v="2"/>
    <x v="42"/>
    <x v="93"/>
    <d v="2023-04-01T04:01:00"/>
    <d v="1899-12-30T02:27:00"/>
    <d v="1899-12-30T00:16:00"/>
    <d v="1899-12-30T02:11:00"/>
    <x v="2"/>
    <x v="2"/>
    <x v="1"/>
    <n v="35.36"/>
    <s v="Ocupada"/>
    <n v="20"/>
    <n v="55.36"/>
    <s v="Plato_3"/>
    <x v="4"/>
    <s v="Plato_3"/>
    <m/>
    <m/>
    <m/>
    <s v="Plato_3"/>
    <x v="0"/>
    <n v="12"/>
  </r>
  <r>
    <n v="113"/>
    <n v="4"/>
    <x v="106"/>
    <x v="2"/>
    <x v="55"/>
    <x v="94"/>
    <d v="2023-04-01T04:21:00"/>
    <d v="1899-12-30T03:24:00"/>
    <d v="1899-12-30T00:51:00"/>
    <d v="1899-12-30T02:33:00"/>
    <x v="0"/>
    <x v="0"/>
    <x v="2"/>
    <n v="29.74"/>
    <s v="Ocupada"/>
    <n v="68"/>
    <n v="97.74"/>
    <s v="Plato_18"/>
    <x v="2"/>
    <s v="Plato_18"/>
    <m/>
    <m/>
    <m/>
    <s v="Plato_18"/>
    <x v="0"/>
    <n v="40"/>
  </r>
  <r>
    <n v="114"/>
    <n v="7"/>
    <x v="107"/>
    <x v="0"/>
    <x v="95"/>
    <x v="26"/>
    <d v="2023-04-01T03:30:00"/>
    <d v="1899-12-30T02:56:00"/>
    <d v="1899-12-30T02:11:00"/>
    <d v="1899-12-30T00:45:00"/>
    <x v="1"/>
    <x v="0"/>
    <x v="2"/>
    <n v="38.81"/>
    <s v="Ocupada"/>
    <n v="253"/>
    <n v="291.81"/>
    <s v="Plato_2,  Plato_9,  Plato_4,  Plato_5"/>
    <x v="9"/>
    <s v="Plato_2"/>
    <s v=" Plato_9"/>
    <s v=" Plato_4"/>
    <s v=" Plato_5"/>
    <s v="Plato_2Plato_9Plato_4Plato_5"/>
    <x v="0"/>
    <n v="148"/>
  </r>
  <r>
    <n v="115"/>
    <n v="12"/>
    <x v="94"/>
    <x v="0"/>
    <x v="34"/>
    <x v="95"/>
    <d v="2023-04-01T06:26:00"/>
    <d v="1899-12-30T02:58:00"/>
    <d v="1899-12-30T01:38:00"/>
    <d v="1899-12-30T01:20:00"/>
    <x v="1"/>
    <x v="2"/>
    <x v="0"/>
    <n v="46.46"/>
    <s v="Ocupada"/>
    <n v="237"/>
    <n v="283.45999999999998"/>
    <s v="Plato_6,  Plato_2,  Plato_15"/>
    <x v="7"/>
    <s v="Plato_6"/>
    <s v=" Plato_2"/>
    <s v=" Plato_15"/>
    <m/>
    <s v="Plato_6Plato_2Plato_15"/>
    <x v="0"/>
    <n v="141"/>
  </r>
  <r>
    <n v="116"/>
    <n v="8"/>
    <x v="108"/>
    <x v="3"/>
    <x v="10"/>
    <x v="96"/>
    <d v="2023-04-01T06:33:00"/>
    <d v="1899-12-30T03:33:00"/>
    <d v="1899-12-30T02:09:00"/>
    <d v="1899-12-30T01:24:00"/>
    <x v="1"/>
    <x v="0"/>
    <x v="2"/>
    <n v="47.69"/>
    <s v="Ocupada"/>
    <n v="269"/>
    <n v="316.69"/>
    <s v="Plato_15,  Plato_8,  Plato_19,  Plato_18"/>
    <x v="9"/>
    <s v="Plato_15"/>
    <s v=" Plato_8"/>
    <s v=" Plato_19"/>
    <s v=" Plato_18"/>
    <s v="Plato_15Plato_8Plato_19Plato_18"/>
    <x v="0"/>
    <n v="160"/>
  </r>
  <r>
    <n v="117"/>
    <n v="8"/>
    <x v="109"/>
    <x v="4"/>
    <x v="96"/>
    <x v="28"/>
    <d v="2023-04-01T05:45:00"/>
    <d v="1899-12-30T03:05:00"/>
    <d v="1899-12-30T00:08:00"/>
    <d v="1899-12-30T02:57:00"/>
    <x v="0"/>
    <x v="1"/>
    <x v="2"/>
    <n v="11.65"/>
    <s v="Ocupada"/>
    <n v="70"/>
    <n v="81.650000000000006"/>
    <s v="Plato_8"/>
    <x v="9"/>
    <s v="Plato_8"/>
    <m/>
    <m/>
    <m/>
    <s v="Plato_8"/>
    <x v="0"/>
    <n v="42"/>
  </r>
  <r>
    <n v="118"/>
    <n v="13"/>
    <x v="110"/>
    <x v="1"/>
    <x v="97"/>
    <x v="97"/>
    <d v="2023-04-01T01:45:00"/>
    <d v="1899-12-30T01:11:00"/>
    <d v="1899-12-30T02:16:00"/>
    <d v="1899-12-30T00:00:00"/>
    <x v="3"/>
    <x v="2"/>
    <x v="0"/>
    <n v="49.32"/>
    <s v="Libre"/>
    <n v="209"/>
    <n v="258.32"/>
    <s v="Plato_4,  Plato_14,  Plato_6,  Plato_15"/>
    <x v="6"/>
    <s v="Plato_4"/>
    <s v=" Plato_14"/>
    <s v=" Plato_6"/>
    <s v=" Plato_15"/>
    <s v="Plato_4Plato_14Plato_6Plato_15"/>
    <x v="1"/>
    <n v="123"/>
  </r>
  <r>
    <n v="203"/>
    <n v="5"/>
    <x v="111"/>
    <x v="2"/>
    <x v="98"/>
    <x v="98"/>
    <d v="2023-04-02T05:21:00"/>
    <d v="1899-12-30T01:24:00"/>
    <d v="1899-12-30T01:25:00"/>
    <d v="1899-12-30T00:00:00"/>
    <x v="1"/>
    <x v="0"/>
    <x v="2"/>
    <n v="40.19"/>
    <s v="Libre"/>
    <n v="156"/>
    <n v="196.19"/>
    <s v="Plato_17,  Plato_13"/>
    <x v="4"/>
    <s v="Plato_17"/>
    <s v=" Plato_13"/>
    <m/>
    <m/>
    <s v="Plato_17Plato_13"/>
    <x v="1"/>
    <n v="96"/>
  </r>
  <r>
    <n v="184"/>
    <n v="4"/>
    <x v="112"/>
    <x v="0"/>
    <x v="99"/>
    <x v="99"/>
    <d v="2023-04-02T07:01:00"/>
    <d v="1899-12-30T03:21:00"/>
    <d v="1899-12-30T00:29:00"/>
    <d v="1899-12-30T02:52:00"/>
    <x v="3"/>
    <x v="0"/>
    <x v="2"/>
    <n v="24.24"/>
    <s v="Ocupada"/>
    <n v="205"/>
    <n v="229.24"/>
    <s v="Plato_16,  Plato_6,  Plato_3"/>
    <x v="9"/>
    <s v="Plato_16"/>
    <s v=" Plato_6"/>
    <s v=" Plato_3"/>
    <m/>
    <s v="Plato_16Plato_6Plato_3"/>
    <x v="0"/>
    <n v="120"/>
  </r>
  <r>
    <n v="182"/>
    <n v="18"/>
    <x v="113"/>
    <x v="2"/>
    <x v="100"/>
    <x v="100"/>
    <d v="2023-04-02T06:30:00"/>
    <d v="1899-12-30T02:37:00"/>
    <d v="1899-12-30T00:11:00"/>
    <d v="1899-12-30T02:26:00"/>
    <x v="0"/>
    <x v="0"/>
    <x v="0"/>
    <n v="38.36"/>
    <s v="Libre"/>
    <n v="38"/>
    <n v="76.36"/>
    <s v="Plato_12"/>
    <x v="3"/>
    <s v="Plato_12"/>
    <m/>
    <m/>
    <m/>
    <s v="Plato_12"/>
    <x v="0"/>
    <n v="22"/>
  </r>
  <r>
    <n v="148"/>
    <n v="10"/>
    <x v="114"/>
    <x v="0"/>
    <x v="101"/>
    <x v="101"/>
    <d v="2023-04-02T05:59:00"/>
    <d v="1899-12-30T02:22:00"/>
    <d v="1899-12-30T02:39:00"/>
    <d v="1899-12-30T00:00:00"/>
    <x v="0"/>
    <x v="0"/>
    <x v="0"/>
    <n v="46.26"/>
    <s v="Ocupada"/>
    <n v="212"/>
    <n v="258.26"/>
    <s v="Plato_9,  Plato_18,  Plato_3,  Plato_10"/>
    <x v="1"/>
    <s v="Plato_9"/>
    <s v=" Plato_18"/>
    <s v=" Plato_3"/>
    <s v=" Plato_10"/>
    <s v="Plato_9Plato_18Plato_3Plato_10"/>
    <x v="1"/>
    <n v="125"/>
  </r>
  <r>
    <n v="215"/>
    <n v="6"/>
    <x v="115"/>
    <x v="4"/>
    <x v="102"/>
    <x v="101"/>
    <d v="2023-04-02T06:25:00"/>
    <d v="1899-12-30T02:48:00"/>
    <d v="1899-12-30T00:46:00"/>
    <d v="1899-12-30T02:02:00"/>
    <x v="0"/>
    <x v="0"/>
    <x v="0"/>
    <n v="35.64"/>
    <s v="Ocupada"/>
    <n v="158"/>
    <n v="193.64"/>
    <s v="Plato_18,  Plato_2"/>
    <x v="7"/>
    <s v="Plato_18"/>
    <s v=" Plato_2"/>
    <m/>
    <m/>
    <s v="Plato_18Plato_2"/>
    <x v="0"/>
    <n v="94"/>
  </r>
  <r>
    <n v="140"/>
    <n v="11"/>
    <x v="116"/>
    <x v="4"/>
    <x v="103"/>
    <x v="102"/>
    <d v="2023-04-02T06:29:00"/>
    <d v="1899-12-30T02:40:00"/>
    <d v="1899-12-30T01:58:00"/>
    <d v="1899-12-30T00:42:00"/>
    <x v="2"/>
    <x v="0"/>
    <x v="1"/>
    <n v="32.130000000000003"/>
    <s v="Libre"/>
    <n v="191"/>
    <n v="223.13"/>
    <s v="Plato_1,  Plato_8,  Plato_4"/>
    <x v="3"/>
    <s v="Plato_1"/>
    <s v=" Plato_8"/>
    <s v=" Plato_4"/>
    <m/>
    <s v="Plato_1Plato_8Plato_4"/>
    <x v="0"/>
    <n v="113"/>
  </r>
  <r>
    <n v="138"/>
    <n v="6"/>
    <x v="117"/>
    <x v="2"/>
    <x v="104"/>
    <x v="103"/>
    <d v="2023-04-02T05:09:00"/>
    <d v="1899-12-30T01:36:00"/>
    <d v="1899-12-30T01:37:00"/>
    <d v="1899-12-30T00:00:00"/>
    <x v="2"/>
    <x v="1"/>
    <x v="0"/>
    <n v="32.79"/>
    <s v="Ocupada"/>
    <n v="238"/>
    <n v="270.79000000000002"/>
    <s v="Plato_17,  Plato_12,  Plato_10,  Plato_2"/>
    <x v="5"/>
    <s v="Plato_17"/>
    <s v=" Plato_12"/>
    <s v=" Plato_10"/>
    <s v=" Plato_2"/>
    <s v="Plato_17Plato_12Plato_10Plato_2"/>
    <x v="1"/>
    <n v="141"/>
  </r>
  <r>
    <n v="189"/>
    <n v="11"/>
    <x v="118"/>
    <x v="4"/>
    <x v="105"/>
    <x v="103"/>
    <d v="2023-04-02T06:10:00"/>
    <d v="1899-12-30T02:22:00"/>
    <d v="1899-12-30T01:57:00"/>
    <d v="1899-12-30T00:25:00"/>
    <x v="2"/>
    <x v="0"/>
    <x v="2"/>
    <n v="41.66"/>
    <s v="Reservada"/>
    <n v="192"/>
    <n v="233.66"/>
    <s v="Plato_18,  Plato_10,  Plato_7"/>
    <x v="0"/>
    <s v="Plato_18"/>
    <s v=" Plato_10"/>
    <s v=" Plato_7"/>
    <m/>
    <s v="Plato_18Plato_10Plato_7"/>
    <x v="0"/>
    <n v="112"/>
  </r>
  <r>
    <n v="121"/>
    <n v="5"/>
    <x v="119"/>
    <x v="4"/>
    <x v="106"/>
    <x v="104"/>
    <d v="2023-04-02T06:13:00"/>
    <d v="1899-12-30T02:28:00"/>
    <d v="1899-12-30T00:38:00"/>
    <d v="1899-12-30T01:50:00"/>
    <x v="4"/>
    <x v="0"/>
    <x v="2"/>
    <n v="12.3"/>
    <s v="Reservada"/>
    <n v="52"/>
    <n v="64.3"/>
    <s v="Plato_10"/>
    <x v="3"/>
    <s v="Plato_10"/>
    <m/>
    <m/>
    <m/>
    <s v="Plato_10"/>
    <x v="0"/>
    <n v="30"/>
  </r>
  <r>
    <n v="244"/>
    <n v="17"/>
    <x v="53"/>
    <x v="0"/>
    <x v="107"/>
    <x v="105"/>
    <d v="2023-04-02T06:01:00"/>
    <d v="1899-12-30T02:17:00"/>
    <d v="1899-12-30T01:29:00"/>
    <d v="1899-12-30T00:48:00"/>
    <x v="0"/>
    <x v="0"/>
    <x v="1"/>
    <n v="17.649999999999999"/>
    <s v="Reservada"/>
    <n v="158"/>
    <n v="175.65"/>
    <s v="Plato_20,  Plato_12"/>
    <x v="4"/>
    <s v="Plato_20"/>
    <s v=" Plato_12"/>
    <m/>
    <m/>
    <s v="Plato_20Plato_12"/>
    <x v="0"/>
    <n v="97"/>
  </r>
  <r>
    <n v="262"/>
    <n v="18"/>
    <x v="120"/>
    <x v="4"/>
    <x v="108"/>
    <x v="105"/>
    <d v="2023-04-02T07:21:00"/>
    <d v="1899-12-30T03:52:00"/>
    <d v="1899-12-30T00:48:00"/>
    <d v="1899-12-30T03:04:00"/>
    <x v="2"/>
    <x v="0"/>
    <x v="2"/>
    <n v="42.83"/>
    <s v="Ocupada"/>
    <n v="115"/>
    <n v="157.82999999999998"/>
    <s v="Plato_5,  Plato_17"/>
    <x v="5"/>
    <s v="Plato_5"/>
    <s v=" Plato_17"/>
    <m/>
    <m/>
    <s v="Plato_5Plato_17"/>
    <x v="0"/>
    <n v="70"/>
  </r>
  <r>
    <n v="242"/>
    <n v="12"/>
    <x v="121"/>
    <x v="2"/>
    <x v="104"/>
    <x v="106"/>
    <d v="2023-04-02T05:09:00"/>
    <d v="1899-12-30T01:27:00"/>
    <d v="1899-12-30T01:39:00"/>
    <d v="1899-12-30T00:00:00"/>
    <x v="2"/>
    <x v="0"/>
    <x v="2"/>
    <n v="31.29"/>
    <s v="Reservada"/>
    <n v="134"/>
    <n v="165.29"/>
    <s v="Plato_10,  Plato_1,  Plato_11"/>
    <x v="5"/>
    <s v="Plato_10"/>
    <s v=" Plato_1"/>
    <s v=" Plato_11"/>
    <m/>
    <s v="Plato_10Plato_1Plato_11"/>
    <x v="1"/>
    <n v="80"/>
  </r>
  <r>
    <n v="188"/>
    <n v="20"/>
    <x v="122"/>
    <x v="4"/>
    <x v="98"/>
    <x v="107"/>
    <d v="2023-04-02T05:21:00"/>
    <d v="1899-12-30T01:41:00"/>
    <d v="1899-12-30T01:45:00"/>
    <d v="1899-12-30T00:00:00"/>
    <x v="0"/>
    <x v="1"/>
    <x v="2"/>
    <n v="13.95"/>
    <s v="Reservada"/>
    <n v="83"/>
    <n v="96.95"/>
    <s v="Plato_17,  Plato_10"/>
    <x v="1"/>
    <s v="Plato_17"/>
    <s v=" Plato_10"/>
    <m/>
    <m/>
    <s v="Plato_17Plato_10"/>
    <x v="1"/>
    <n v="49"/>
  </r>
  <r>
    <n v="211"/>
    <n v="1"/>
    <x v="123"/>
    <x v="2"/>
    <x v="109"/>
    <x v="107"/>
    <d v="2023-04-02T05:26:00"/>
    <d v="1899-12-30T01:46:00"/>
    <d v="1899-12-30T02:15:00"/>
    <d v="1899-12-30T00:00:00"/>
    <x v="1"/>
    <x v="0"/>
    <x v="0"/>
    <n v="11.13"/>
    <s v="Reservada"/>
    <n v="169"/>
    <n v="180.13"/>
    <s v="Plato_13,  Plato_4,  Plato_1,  Plato_3"/>
    <x v="10"/>
    <s v="Plato_13"/>
    <s v=" Plato_4"/>
    <s v=" Plato_1"/>
    <s v=" Plato_3"/>
    <s v="Plato_13Plato_4Plato_1Plato_3"/>
    <x v="1"/>
    <n v="101"/>
  </r>
  <r>
    <n v="124"/>
    <n v="16"/>
    <x v="124"/>
    <x v="3"/>
    <x v="110"/>
    <x v="108"/>
    <d v="2023-04-02T05:22:00"/>
    <d v="1899-12-30T01:43:00"/>
    <d v="1899-12-30T02:18:00"/>
    <d v="1899-12-30T00:00:00"/>
    <x v="0"/>
    <x v="0"/>
    <x v="0"/>
    <n v="10.85"/>
    <s v="Libre"/>
    <n v="222"/>
    <n v="232.85"/>
    <s v="Plato_3,  Plato_1,  Plato_11,  Plato_9"/>
    <x v="0"/>
    <s v="Plato_3"/>
    <s v=" Plato_1"/>
    <s v=" Plato_11"/>
    <s v=" Plato_9"/>
    <s v="Plato_3Plato_1Plato_11Plato_9"/>
    <x v="1"/>
    <n v="133"/>
  </r>
  <r>
    <n v="222"/>
    <n v="3"/>
    <x v="125"/>
    <x v="5"/>
    <x v="111"/>
    <x v="109"/>
    <d v="2023-04-02T06:42:00"/>
    <d v="1899-12-30T03:04:00"/>
    <d v="1899-12-30T01:25:00"/>
    <d v="1899-12-30T01:39:00"/>
    <x v="3"/>
    <x v="2"/>
    <x v="0"/>
    <n v="32.58"/>
    <s v="Libre"/>
    <n v="97"/>
    <n v="129.57999999999998"/>
    <s v="Plato_14,  Plato_16"/>
    <x v="8"/>
    <s v="Plato_14"/>
    <s v=" Plato_16"/>
    <m/>
    <m/>
    <s v="Plato_14Plato_16"/>
    <x v="0"/>
    <n v="58"/>
  </r>
  <r>
    <n v="208"/>
    <n v="16"/>
    <x v="126"/>
    <x v="4"/>
    <x v="112"/>
    <x v="110"/>
    <d v="2023-04-02T06:36:00"/>
    <d v="1899-12-30T03:18:00"/>
    <d v="1899-12-30T01:40:00"/>
    <d v="1899-12-30T01:38:00"/>
    <x v="1"/>
    <x v="0"/>
    <x v="0"/>
    <n v="36.700000000000003"/>
    <s v="Ocupada"/>
    <n v="180"/>
    <n v="216.7"/>
    <s v="Plato_15,  Plato_19,  Plato_3"/>
    <x v="4"/>
    <s v="Plato_15"/>
    <s v=" Plato_19"/>
    <s v=" Plato_3"/>
    <m/>
    <s v="Plato_15Plato_19Plato_3"/>
    <x v="0"/>
    <n v="109"/>
  </r>
  <r>
    <n v="245"/>
    <n v="11"/>
    <x v="127"/>
    <x v="1"/>
    <x v="113"/>
    <x v="111"/>
    <d v="2023-04-02T06:57:00"/>
    <d v="1899-12-30T03:26:00"/>
    <d v="1899-12-30T01:56:00"/>
    <d v="1899-12-30T01:30:00"/>
    <x v="1"/>
    <x v="0"/>
    <x v="2"/>
    <n v="14.82"/>
    <s v="Reservada"/>
    <n v="273"/>
    <n v="287.82"/>
    <s v="Plato_4,  Plato_17,  Plato_20,  Plato_19"/>
    <x v="6"/>
    <s v="Plato_4"/>
    <s v=" Plato_17"/>
    <s v=" Plato_20"/>
    <s v=" Plato_19"/>
    <s v="Plato_4Plato_17Plato_20Plato_19"/>
    <x v="0"/>
    <n v="165"/>
  </r>
  <r>
    <n v="206"/>
    <n v="4"/>
    <x v="128"/>
    <x v="0"/>
    <x v="114"/>
    <x v="112"/>
    <d v="2023-04-02T06:09:00"/>
    <d v="1899-12-30T02:57:00"/>
    <d v="1899-12-30T00:58:00"/>
    <d v="1899-12-30T01:59:00"/>
    <x v="4"/>
    <x v="0"/>
    <x v="2"/>
    <n v="36.96"/>
    <s v="Ocupada"/>
    <n v="30"/>
    <n v="66.960000000000008"/>
    <s v="Plato_2"/>
    <x v="6"/>
    <s v="Plato_2"/>
    <m/>
    <m/>
    <m/>
    <s v="Plato_2"/>
    <x v="0"/>
    <n v="18"/>
  </r>
  <r>
    <n v="259"/>
    <n v="10"/>
    <x v="58"/>
    <x v="3"/>
    <x v="115"/>
    <x v="112"/>
    <d v="2023-04-02T06:16:00"/>
    <d v="1899-12-30T03:04:00"/>
    <d v="1899-12-30T00:11:00"/>
    <d v="1899-12-30T02:53:00"/>
    <x v="1"/>
    <x v="0"/>
    <x v="2"/>
    <n v="46.72"/>
    <s v="Ocupada"/>
    <n v="81"/>
    <n v="127.72"/>
    <s v="Plato_6"/>
    <x v="5"/>
    <s v="Plato_6"/>
    <m/>
    <m/>
    <m/>
    <s v="Plato_6"/>
    <x v="0"/>
    <n v="48"/>
  </r>
  <r>
    <n v="119"/>
    <n v="17"/>
    <x v="129"/>
    <x v="5"/>
    <x v="116"/>
    <x v="113"/>
    <d v="2023-04-02T05:03:00"/>
    <d v="1899-12-30T01:39:00"/>
    <d v="1899-12-30T00:54:00"/>
    <d v="1899-12-30T00:45:00"/>
    <x v="2"/>
    <x v="1"/>
    <x v="2"/>
    <n v="11.5"/>
    <s v="Reservada"/>
    <n v="134"/>
    <n v="145.5"/>
    <s v="Plato_10,  Plato_19,  Plato_4"/>
    <x v="4"/>
    <s v="Plato_10"/>
    <s v=" Plato_19"/>
    <s v=" Plato_4"/>
    <m/>
    <s v="Plato_10Plato_19Plato_4"/>
    <x v="0"/>
    <n v="79"/>
  </r>
  <r>
    <n v="157"/>
    <n v="13"/>
    <x v="130"/>
    <x v="3"/>
    <x v="117"/>
    <x v="114"/>
    <d v="2023-04-02T06:15:00"/>
    <d v="1899-12-30T03:08:00"/>
    <d v="1899-12-30T02:30:00"/>
    <d v="1899-12-30T00:38:00"/>
    <x v="0"/>
    <x v="1"/>
    <x v="2"/>
    <n v="28.48"/>
    <s v="Ocupada"/>
    <n v="271"/>
    <n v="299.48"/>
    <s v="Plato_1,  Plato_16,  Plato_2,  Plato_19"/>
    <x v="4"/>
    <s v="Plato_1"/>
    <s v=" Plato_16"/>
    <s v=" Plato_2"/>
    <s v=" Plato_19"/>
    <s v="Plato_1Plato_16Plato_2Plato_19"/>
    <x v="0"/>
    <n v="163"/>
  </r>
  <r>
    <n v="147"/>
    <n v="5"/>
    <x v="131"/>
    <x v="4"/>
    <x v="118"/>
    <x v="115"/>
    <d v="2023-04-02T04:58:00"/>
    <d v="1899-12-30T01:40:00"/>
    <d v="1899-12-30T00:33:00"/>
    <d v="1899-12-30T01:07:00"/>
    <x v="0"/>
    <x v="1"/>
    <x v="2"/>
    <n v="27.14"/>
    <s v="Reservada"/>
    <n v="84"/>
    <n v="111.14"/>
    <s v="Plato_20,  Plato_5"/>
    <x v="1"/>
    <s v="Plato_20"/>
    <s v=" Plato_5"/>
    <m/>
    <m/>
    <s v="Plato_20Plato_5"/>
    <x v="0"/>
    <n v="51"/>
  </r>
  <r>
    <n v="214"/>
    <n v="2"/>
    <x v="132"/>
    <x v="4"/>
    <x v="104"/>
    <x v="115"/>
    <d v="2023-04-02T05:09:00"/>
    <d v="1899-12-30T02:06:00"/>
    <d v="1899-12-30T00:38:00"/>
    <d v="1899-12-30T01:28:00"/>
    <x v="1"/>
    <x v="0"/>
    <x v="0"/>
    <n v="33.39"/>
    <s v="Ocupada"/>
    <n v="228"/>
    <n v="261.39"/>
    <s v="Plato_18,  Plato_20,  Plato_3"/>
    <x v="10"/>
    <s v="Plato_18"/>
    <s v=" Plato_20"/>
    <s v=" Plato_3"/>
    <m/>
    <s v="Plato_18Plato_20Plato_3"/>
    <x v="0"/>
    <n v="139"/>
  </r>
  <r>
    <n v="151"/>
    <n v="6"/>
    <x v="133"/>
    <x v="2"/>
    <x v="119"/>
    <x v="116"/>
    <d v="2023-04-02T06:53:00"/>
    <d v="1899-12-30T03:53:00"/>
    <d v="1899-12-30T00:19:00"/>
    <d v="1899-12-30T03:34:00"/>
    <x v="4"/>
    <x v="2"/>
    <x v="2"/>
    <n v="41.51"/>
    <s v="Ocupada"/>
    <n v="132"/>
    <n v="173.51"/>
    <s v="Plato_14,  Plato_13"/>
    <x v="8"/>
    <s v="Plato_14"/>
    <s v=" Plato_13"/>
    <m/>
    <m/>
    <s v="Plato_14Plato_13"/>
    <x v="0"/>
    <n v="81"/>
  </r>
  <r>
    <n v="264"/>
    <n v="2"/>
    <x v="134"/>
    <x v="1"/>
    <x v="120"/>
    <x v="117"/>
    <d v="2023-04-02T04:26:00"/>
    <d v="1899-12-30T01:15:00"/>
    <d v="1899-12-30T01:57:00"/>
    <d v="1899-12-30T00:00:00"/>
    <x v="1"/>
    <x v="0"/>
    <x v="2"/>
    <n v="49.21"/>
    <s v="Libre"/>
    <n v="182"/>
    <n v="231.21"/>
    <s v="Plato_8,  Plato_15,  Plato_2,  Plato_1"/>
    <x v="6"/>
    <s v="Plato_8"/>
    <s v=" Plato_15"/>
    <s v=" Plato_2"/>
    <s v=" Plato_1"/>
    <s v="Plato_8Plato_15Plato_2Plato_1"/>
    <x v="1"/>
    <n v="109"/>
  </r>
  <r>
    <n v="123"/>
    <n v="16"/>
    <x v="135"/>
    <x v="0"/>
    <x v="121"/>
    <x v="118"/>
    <d v="2023-04-02T04:10:00"/>
    <d v="1899-12-30T01:01:00"/>
    <d v="1899-12-30T00:33:00"/>
    <d v="1899-12-30T00:28:00"/>
    <x v="4"/>
    <x v="0"/>
    <x v="0"/>
    <n v="46.88"/>
    <s v="Reservada"/>
    <n v="24"/>
    <n v="70.88"/>
    <s v="Plato_7"/>
    <x v="10"/>
    <s v="Plato_7"/>
    <m/>
    <m/>
    <m/>
    <s v="Plato_7"/>
    <x v="0"/>
    <n v="14"/>
  </r>
  <r>
    <n v="153"/>
    <n v="10"/>
    <x v="40"/>
    <x v="1"/>
    <x v="109"/>
    <x v="119"/>
    <d v="2023-04-02T05:26:00"/>
    <d v="1899-12-30T02:35:00"/>
    <d v="1899-12-30T01:29:00"/>
    <d v="1899-12-30T01:06:00"/>
    <x v="2"/>
    <x v="1"/>
    <x v="0"/>
    <n v="42.84"/>
    <s v="Ocupada"/>
    <n v="203"/>
    <n v="245.84"/>
    <s v="Plato_11,  Plato_7,  Plato_20"/>
    <x v="3"/>
    <s v="Plato_11"/>
    <s v=" Plato_7"/>
    <s v=" Plato_20"/>
    <m/>
    <s v="Plato_11Plato_7Plato_20"/>
    <x v="0"/>
    <n v="124"/>
  </r>
  <r>
    <n v="254"/>
    <n v="10"/>
    <x v="136"/>
    <x v="0"/>
    <x v="122"/>
    <x v="120"/>
    <d v="2023-04-02T05:47:00"/>
    <d v="1899-12-30T02:42:00"/>
    <d v="1899-12-30T02:21:00"/>
    <d v="1899-12-30T00:21:00"/>
    <x v="1"/>
    <x v="2"/>
    <x v="2"/>
    <n v="36.43"/>
    <s v="Reservada"/>
    <n v="297"/>
    <n v="333.43"/>
    <s v="Plato_17,  Plato_10,  Plato_18,  Plato_16"/>
    <x v="3"/>
    <s v="Plato_17"/>
    <s v=" Plato_10"/>
    <s v=" Plato_18"/>
    <s v=" Plato_16"/>
    <s v="Plato_17Plato_10Plato_18Plato_16"/>
    <x v="0"/>
    <n v="175"/>
  </r>
  <r>
    <n v="195"/>
    <n v="2"/>
    <x v="137"/>
    <x v="1"/>
    <x v="123"/>
    <x v="121"/>
    <d v="2023-04-02T04:09:00"/>
    <d v="1899-12-30T01:20:00"/>
    <d v="1899-12-30T00:51:00"/>
    <d v="1899-12-30T00:29:00"/>
    <x v="0"/>
    <x v="0"/>
    <x v="0"/>
    <n v="10.06"/>
    <s v="Ocupada"/>
    <n v="50"/>
    <n v="60.06"/>
    <s v="Plato_1"/>
    <x v="1"/>
    <s v="Plato_1"/>
    <m/>
    <m/>
    <m/>
    <s v="Plato_1"/>
    <x v="0"/>
    <n v="30"/>
  </r>
  <r>
    <n v="144"/>
    <n v="18"/>
    <x v="138"/>
    <x v="1"/>
    <x v="124"/>
    <x v="122"/>
    <d v="2023-04-02T05:32:00"/>
    <d v="1899-12-30T02:49:00"/>
    <d v="1899-12-30T02:30:00"/>
    <d v="1899-12-30T00:19:00"/>
    <x v="4"/>
    <x v="2"/>
    <x v="2"/>
    <n v="11.22"/>
    <s v="Ocupada"/>
    <n v="185"/>
    <n v="196.22"/>
    <s v="Plato_19,  Plato_12,  Plato_9,  Plato_18"/>
    <x v="4"/>
    <s v="Plato_19"/>
    <s v=" Plato_12"/>
    <s v=" Plato_9"/>
    <s v=" Plato_18"/>
    <s v="Plato_19Plato_12Plato_9Plato_18"/>
    <x v="0"/>
    <n v="109"/>
  </r>
  <r>
    <n v="125"/>
    <n v="14"/>
    <x v="139"/>
    <x v="2"/>
    <x v="106"/>
    <x v="123"/>
    <d v="2023-04-02T06:13:00"/>
    <d v="1899-12-30T03:17:00"/>
    <d v="1899-12-30T01:24:00"/>
    <d v="1899-12-30T01:53:00"/>
    <x v="0"/>
    <x v="0"/>
    <x v="2"/>
    <n v="24.66"/>
    <s v="Libre"/>
    <n v="184"/>
    <n v="208.66"/>
    <s v="Plato_16,  Plato_18,  Plato_3"/>
    <x v="6"/>
    <s v="Plato_16"/>
    <s v=" Plato_18"/>
    <s v=" Plato_3"/>
    <m/>
    <s v="Plato_16Plato_18Plato_3"/>
    <x v="0"/>
    <n v="108"/>
  </r>
  <r>
    <n v="250"/>
    <n v="8"/>
    <x v="140"/>
    <x v="2"/>
    <x v="125"/>
    <x v="123"/>
    <d v="2023-04-02T06:33:00"/>
    <d v="1899-12-30T03:37:00"/>
    <d v="1899-12-30T00:29:00"/>
    <d v="1899-12-30T03:08:00"/>
    <x v="4"/>
    <x v="0"/>
    <x v="2"/>
    <n v="23.21"/>
    <s v="Libre"/>
    <n v="20"/>
    <n v="43.21"/>
    <s v="Plato_3"/>
    <x v="0"/>
    <s v="Plato_3"/>
    <m/>
    <m/>
    <m/>
    <s v="Plato_3"/>
    <x v="0"/>
    <n v="12"/>
  </r>
  <r>
    <n v="265"/>
    <n v="6"/>
    <x v="141"/>
    <x v="1"/>
    <x v="117"/>
    <x v="124"/>
    <d v="2023-04-02T06:15:00"/>
    <d v="1899-12-30T03:21:00"/>
    <d v="1899-12-30T02:15:00"/>
    <d v="1899-12-30T01:06:00"/>
    <x v="2"/>
    <x v="1"/>
    <x v="0"/>
    <n v="21.48"/>
    <s v="Libre"/>
    <n v="171"/>
    <n v="192.48"/>
    <s v="Plato_14,  Plato_17,  Plato_6,  Plato_2"/>
    <x v="9"/>
    <s v="Plato_14"/>
    <s v=" Plato_17"/>
    <s v=" Plato_6"/>
    <s v=" Plato_2"/>
    <s v="Plato_14Plato_17Plato_6Plato_2"/>
    <x v="0"/>
    <n v="103"/>
  </r>
  <r>
    <n v="263"/>
    <n v="5"/>
    <x v="139"/>
    <x v="1"/>
    <x v="109"/>
    <x v="125"/>
    <d v="2023-04-02T05:26:00"/>
    <d v="1899-12-30T02:33:00"/>
    <d v="1899-12-30T02:29:00"/>
    <d v="1899-12-30T00:04:00"/>
    <x v="1"/>
    <x v="1"/>
    <x v="2"/>
    <n v="42.96"/>
    <s v="Libre"/>
    <n v="121"/>
    <n v="163.96"/>
    <s v="Plato_15,  Plato_8,  Plato_2,  Plato_7"/>
    <x v="7"/>
    <s v="Plato_15"/>
    <s v=" Plato_8"/>
    <s v=" Plato_2"/>
    <s v=" Plato_7"/>
    <s v="Plato_15Plato_8Plato_2Plato_7"/>
    <x v="0"/>
    <n v="72"/>
  </r>
  <r>
    <n v="172"/>
    <n v="12"/>
    <x v="142"/>
    <x v="5"/>
    <x v="126"/>
    <x v="126"/>
    <d v="2023-04-02T06:06:00"/>
    <d v="1899-12-30T03:32:00"/>
    <d v="1899-12-30T00:27:00"/>
    <d v="1899-12-30T03:05:00"/>
    <x v="1"/>
    <x v="0"/>
    <x v="2"/>
    <n v="45.17"/>
    <s v="Ocupada"/>
    <n v="68"/>
    <n v="113.17"/>
    <s v="Plato_18"/>
    <x v="6"/>
    <s v="Plato_18"/>
    <m/>
    <m/>
    <m/>
    <s v="Plato_18"/>
    <x v="0"/>
    <n v="40"/>
  </r>
  <r>
    <n v="207"/>
    <n v="20"/>
    <x v="143"/>
    <x v="5"/>
    <x v="127"/>
    <x v="126"/>
    <d v="2023-04-02T04:02:00"/>
    <d v="1899-12-30T01:13:00"/>
    <d v="1899-12-30T01:51:00"/>
    <d v="1899-12-30T00:00:00"/>
    <x v="3"/>
    <x v="2"/>
    <x v="2"/>
    <n v="46.54"/>
    <s v="Reservada"/>
    <n v="180"/>
    <n v="226.54"/>
    <s v="Plato_10,  Plato_8,  Plato_17"/>
    <x v="2"/>
    <s v="Plato_10"/>
    <s v=" Plato_8"/>
    <s v=" Plato_17"/>
    <m/>
    <s v="Plato_10Plato_8Plato_17"/>
    <x v="1"/>
    <n v="108"/>
  </r>
  <r>
    <n v="185"/>
    <n v="16"/>
    <x v="144"/>
    <x v="2"/>
    <x v="128"/>
    <x v="127"/>
    <d v="2023-04-02T06:26:00"/>
    <d v="1899-12-30T03:39:00"/>
    <d v="1899-12-30T00:40:00"/>
    <d v="1899-12-30T02:59:00"/>
    <x v="1"/>
    <x v="1"/>
    <x v="2"/>
    <n v="28.07"/>
    <s v="Libre"/>
    <n v="91"/>
    <n v="119.07"/>
    <s v="Plato_13,  Plato_16"/>
    <x v="7"/>
    <s v="Plato_13"/>
    <s v=" Plato_16"/>
    <m/>
    <m/>
    <s v="Plato_13Plato_16"/>
    <x v="0"/>
    <n v="55"/>
  </r>
  <r>
    <n v="183"/>
    <n v="18"/>
    <x v="145"/>
    <x v="1"/>
    <x v="129"/>
    <x v="128"/>
    <d v="2023-04-02T06:28:00"/>
    <d v="1899-12-30T03:57:00"/>
    <d v="1899-12-30T02:46:00"/>
    <d v="1899-12-30T01:11:00"/>
    <x v="1"/>
    <x v="0"/>
    <x v="2"/>
    <n v="11.69"/>
    <s v="Ocupada"/>
    <n v="255"/>
    <n v="266.69"/>
    <s v="Plato_15,  Plato_10,  Plato_3,  Plato_8"/>
    <x v="7"/>
    <s v="Plato_15"/>
    <s v=" Plato_10"/>
    <s v=" Plato_3"/>
    <s v=" Plato_8"/>
    <s v="Plato_15Plato_10Plato_3Plato_8"/>
    <x v="0"/>
    <n v="152"/>
  </r>
  <r>
    <n v="197"/>
    <n v="5"/>
    <x v="146"/>
    <x v="0"/>
    <x v="130"/>
    <x v="128"/>
    <d v="2023-04-02T04:54:00"/>
    <d v="1899-12-30T02:23:00"/>
    <d v="1899-12-30T01:12:00"/>
    <d v="1899-12-30T01:11:00"/>
    <x v="2"/>
    <x v="1"/>
    <x v="0"/>
    <n v="20.11"/>
    <s v="Ocupada"/>
    <n v="129"/>
    <n v="149.11000000000001"/>
    <s v="Plato_18,  Plato_6"/>
    <x v="1"/>
    <s v="Plato_18"/>
    <s v=" Plato_6"/>
    <m/>
    <m/>
    <s v="Plato_18Plato_6"/>
    <x v="0"/>
    <n v="76"/>
  </r>
  <r>
    <n v="234"/>
    <n v="17"/>
    <x v="147"/>
    <x v="0"/>
    <x v="131"/>
    <x v="128"/>
    <d v="2023-04-02T05:28:00"/>
    <d v="1899-12-30T02:42:00"/>
    <d v="1899-12-30T01:39:00"/>
    <d v="1899-12-30T01:03:00"/>
    <x v="0"/>
    <x v="1"/>
    <x v="2"/>
    <n v="10.220000000000001"/>
    <s v="Libre"/>
    <n v="225"/>
    <n v="235.22"/>
    <s v="Plato_2,  Plato_7,  Plato_17"/>
    <x v="2"/>
    <s v="Plato_2"/>
    <s v=" Plato_7"/>
    <s v=" Plato_17"/>
    <m/>
    <s v="Plato_2Plato_7Plato_17"/>
    <x v="0"/>
    <n v="135"/>
  </r>
  <r>
    <n v="239"/>
    <n v="12"/>
    <x v="148"/>
    <x v="0"/>
    <x v="132"/>
    <x v="128"/>
    <d v="2023-04-02T06:07:00"/>
    <d v="1899-12-30T03:21:00"/>
    <d v="1899-12-30T01:13:00"/>
    <d v="1899-12-30T02:08:00"/>
    <x v="4"/>
    <x v="0"/>
    <x v="1"/>
    <n v="11.76"/>
    <s v="Reservada"/>
    <n v="74"/>
    <n v="85.76"/>
    <s v="Plato_10,  Plato_7"/>
    <x v="2"/>
    <s v="Plato_10"/>
    <s v=" Plato_7"/>
    <m/>
    <m/>
    <s v="Plato_10Plato_7"/>
    <x v="0"/>
    <n v="43"/>
  </r>
  <r>
    <n v="126"/>
    <n v="18"/>
    <x v="149"/>
    <x v="5"/>
    <x v="133"/>
    <x v="129"/>
    <d v="2023-04-02T05:12:00"/>
    <d v="1899-12-30T02:27:00"/>
    <d v="1899-12-30T02:19:00"/>
    <d v="1899-12-30T00:08:00"/>
    <x v="1"/>
    <x v="0"/>
    <x v="2"/>
    <n v="41.82"/>
    <s v="Libre"/>
    <n v="165"/>
    <n v="206.82"/>
    <s v="Plato_16,  Plato_8,  Plato_7,  Plato_2"/>
    <x v="4"/>
    <s v="Plato_16"/>
    <s v=" Plato_8"/>
    <s v=" Plato_7"/>
    <s v=" Plato_2"/>
    <s v="Plato_16Plato_8Plato_7Plato_2"/>
    <x v="0"/>
    <n v="97"/>
  </r>
  <r>
    <n v="158"/>
    <n v="5"/>
    <x v="150"/>
    <x v="3"/>
    <x v="134"/>
    <x v="129"/>
    <d v="2023-04-02T03:59:00"/>
    <d v="1899-12-30T01:14:00"/>
    <d v="1899-12-30T02:15:00"/>
    <d v="1899-12-30T00:00:00"/>
    <x v="0"/>
    <x v="0"/>
    <x v="2"/>
    <n v="48.75"/>
    <s v="Libre"/>
    <n v="310"/>
    <n v="358.75"/>
    <s v="Plato_12,  Plato_10,  Plato_19,  Plato_8"/>
    <x v="9"/>
    <s v="Plato_12"/>
    <s v=" Plato_10"/>
    <s v=" Plato_19"/>
    <s v=" Plato_8"/>
    <s v="Plato_12Plato_10Plato_19Plato_8"/>
    <x v="1"/>
    <n v="185"/>
  </r>
  <r>
    <n v="181"/>
    <n v="15"/>
    <x v="151"/>
    <x v="1"/>
    <x v="135"/>
    <x v="129"/>
    <d v="2023-04-02T03:54:00"/>
    <d v="1899-12-30T01:24:00"/>
    <d v="1899-12-30T00:55:00"/>
    <d v="1899-12-30T00:29:00"/>
    <x v="1"/>
    <x v="2"/>
    <x v="2"/>
    <n v="42.58"/>
    <s v="Ocupada"/>
    <n v="27"/>
    <n v="69.58"/>
    <s v="Plato_6"/>
    <x v="3"/>
    <s v="Plato_6"/>
    <m/>
    <m/>
    <m/>
    <s v="Plato_6"/>
    <x v="0"/>
    <n v="16"/>
  </r>
  <r>
    <n v="237"/>
    <n v="4"/>
    <x v="152"/>
    <x v="0"/>
    <x v="136"/>
    <x v="129"/>
    <d v="2023-04-02T06:00:00"/>
    <d v="1899-12-30T03:30:00"/>
    <d v="1899-12-30T00:37:00"/>
    <d v="1899-12-30T02:53:00"/>
    <x v="2"/>
    <x v="0"/>
    <x v="2"/>
    <n v="13.15"/>
    <s v="Ocupada"/>
    <n v="106"/>
    <n v="119.15"/>
    <s v="Plato_14,  Plato_2"/>
    <x v="4"/>
    <s v="Plato_14"/>
    <s v=" Plato_2"/>
    <m/>
    <m/>
    <s v="Plato_14Plato_2"/>
    <x v="0"/>
    <n v="64"/>
  </r>
  <r>
    <n v="210"/>
    <n v="10"/>
    <x v="153"/>
    <x v="4"/>
    <x v="137"/>
    <x v="130"/>
    <d v="2023-04-02T04:29:00"/>
    <d v="1899-12-30T01:46:00"/>
    <d v="1899-12-30T02:38:00"/>
    <d v="1899-12-30T00:00:00"/>
    <x v="2"/>
    <x v="1"/>
    <x v="2"/>
    <n v="14.67"/>
    <s v="Libre"/>
    <n v="195"/>
    <n v="209.67"/>
    <s v="Plato_13,  Plato_2,  Plato_7,  Plato_20"/>
    <x v="5"/>
    <s v="Plato_13"/>
    <s v=" Plato_2"/>
    <s v=" Plato_7"/>
    <s v=" Plato_20"/>
    <s v="Plato_13Plato_2Plato_7Plato_20"/>
    <x v="1"/>
    <n v="120"/>
  </r>
  <r>
    <n v="194"/>
    <n v="3"/>
    <x v="154"/>
    <x v="0"/>
    <x v="138"/>
    <x v="131"/>
    <d v="2023-04-02T03:56:00"/>
    <d v="1899-12-30T01:16:00"/>
    <d v="1899-12-30T01:08:00"/>
    <d v="1899-12-30T00:08:00"/>
    <x v="3"/>
    <x v="0"/>
    <x v="0"/>
    <n v="11.41"/>
    <s v="Reservada"/>
    <n v="96"/>
    <n v="107.41"/>
    <s v="Plato_11,  Plato_2"/>
    <x v="4"/>
    <s v="Plato_11"/>
    <s v=" Plato_2"/>
    <m/>
    <m/>
    <s v="Plato_11Plato_2"/>
    <x v="0"/>
    <n v="58"/>
  </r>
  <r>
    <n v="170"/>
    <n v="12"/>
    <x v="155"/>
    <x v="2"/>
    <x v="109"/>
    <x v="132"/>
    <d v="2023-04-02T05:26:00"/>
    <d v="1899-12-30T02:49:00"/>
    <d v="1899-12-30T01:13:00"/>
    <d v="1899-12-30T01:36:00"/>
    <x v="2"/>
    <x v="2"/>
    <x v="2"/>
    <n v="25.98"/>
    <s v="Libre"/>
    <n v="243"/>
    <n v="268.98"/>
    <s v="Plato_3,  Plato_9,  Plato_19,  Plato_2"/>
    <x v="1"/>
    <s v="Plato_3"/>
    <s v=" Plato_9"/>
    <s v=" Plato_19"/>
    <s v=" Plato_2"/>
    <s v="Plato_3Plato_9Plato_19Plato_2"/>
    <x v="0"/>
    <n v="145"/>
  </r>
  <r>
    <n v="192"/>
    <n v="17"/>
    <x v="156"/>
    <x v="4"/>
    <x v="139"/>
    <x v="133"/>
    <d v="2023-04-02T04:53:00"/>
    <d v="1899-12-30T02:17:00"/>
    <d v="1899-12-30T00:26:00"/>
    <d v="1899-12-30T01:51:00"/>
    <x v="2"/>
    <x v="1"/>
    <x v="1"/>
    <n v="15.99"/>
    <s v="Libre"/>
    <n v="75"/>
    <n v="90.99"/>
    <s v="Plato_1"/>
    <x v="9"/>
    <s v="Plato_1"/>
    <m/>
    <m/>
    <m/>
    <s v="Plato_1"/>
    <x v="0"/>
    <n v="45"/>
  </r>
  <r>
    <n v="200"/>
    <n v="11"/>
    <x v="157"/>
    <x v="4"/>
    <x v="109"/>
    <x v="134"/>
    <d v="2023-04-02T05:26:00"/>
    <d v="1899-12-30T02:51:00"/>
    <d v="1899-12-30T01:07:00"/>
    <d v="1899-12-30T01:44:00"/>
    <x v="0"/>
    <x v="0"/>
    <x v="2"/>
    <n v="48.73"/>
    <s v="Reservada"/>
    <n v="88"/>
    <n v="136.72999999999999"/>
    <s v="Plato_12,  Plato_1"/>
    <x v="1"/>
    <s v="Plato_12"/>
    <s v=" Plato_1"/>
    <m/>
    <m/>
    <s v="Plato_12Plato_1"/>
    <x v="0"/>
    <n v="52"/>
  </r>
  <r>
    <n v="212"/>
    <n v="14"/>
    <x v="84"/>
    <x v="0"/>
    <x v="140"/>
    <x v="134"/>
    <d v="2023-04-02T03:40:00"/>
    <d v="1899-12-30T01:20:00"/>
    <d v="1899-12-30T02:44:00"/>
    <d v="1899-12-30T00:00:00"/>
    <x v="4"/>
    <x v="0"/>
    <x v="0"/>
    <n v="18.850000000000001"/>
    <s v="Ocupada"/>
    <n v="245"/>
    <n v="263.85000000000002"/>
    <s v="Plato_2,  Plato_10,  Plato_13,  Plato_16"/>
    <x v="4"/>
    <s v="Plato_2"/>
    <s v=" Plato_10"/>
    <s v=" Plato_13"/>
    <s v=" Plato_16"/>
    <s v="Plato_2Plato_10Plato_13Plato_16"/>
    <x v="1"/>
    <n v="144"/>
  </r>
  <r>
    <n v="164"/>
    <n v="8"/>
    <x v="158"/>
    <x v="2"/>
    <x v="141"/>
    <x v="135"/>
    <d v="2023-04-02T06:02:00"/>
    <d v="1899-12-30T03:28:00"/>
    <d v="1899-12-30T01:45:00"/>
    <d v="1899-12-30T01:43:00"/>
    <x v="4"/>
    <x v="2"/>
    <x v="2"/>
    <n v="47.53"/>
    <s v="Reservada"/>
    <n v="170"/>
    <n v="217.53"/>
    <s v="Plato_5,  Plato_19,  Plato_15,  Plato_7"/>
    <x v="1"/>
    <s v="Plato_5"/>
    <s v=" Plato_19"/>
    <s v=" Plato_15"/>
    <s v=" Plato_7"/>
    <s v="Plato_5Plato_19Plato_15Plato_7"/>
    <x v="0"/>
    <n v="101"/>
  </r>
  <r>
    <n v="229"/>
    <n v="14"/>
    <x v="159"/>
    <x v="5"/>
    <x v="142"/>
    <x v="135"/>
    <d v="2023-04-02T04:30:00"/>
    <d v="1899-12-30T01:56:00"/>
    <d v="1899-12-30T01:57:00"/>
    <d v="1899-12-30T00:00:00"/>
    <x v="2"/>
    <x v="2"/>
    <x v="2"/>
    <n v="28.58"/>
    <s v="Reservada"/>
    <n v="124"/>
    <n v="152.57999999999998"/>
    <s v="Plato_1,  Plato_8,  Plato_19,  Plato_16"/>
    <x v="6"/>
    <s v="Plato_1"/>
    <s v=" Plato_8"/>
    <s v=" Plato_19"/>
    <s v=" Plato_16"/>
    <s v="Plato_1Plato_8Plato_19Plato_16"/>
    <x v="1"/>
    <n v="74"/>
  </r>
  <r>
    <n v="247"/>
    <n v="11"/>
    <x v="160"/>
    <x v="0"/>
    <x v="98"/>
    <x v="135"/>
    <d v="2023-04-02T05:21:00"/>
    <d v="1899-12-30T03:02:00"/>
    <d v="1899-12-30T00:59:00"/>
    <d v="1899-12-30T02:03:00"/>
    <x v="2"/>
    <x v="0"/>
    <x v="2"/>
    <n v="49.07"/>
    <s v="Ocupada"/>
    <n v="66"/>
    <n v="115.07"/>
    <s v="Plato_11"/>
    <x v="8"/>
    <s v="Plato_11"/>
    <m/>
    <m/>
    <m/>
    <s v="Plato_11"/>
    <x v="0"/>
    <n v="40"/>
  </r>
  <r>
    <n v="219"/>
    <n v="1"/>
    <x v="161"/>
    <x v="3"/>
    <x v="143"/>
    <x v="136"/>
    <d v="2023-04-02T04:49:00"/>
    <d v="1899-12-30T02:16:00"/>
    <d v="1899-12-30T00:23:00"/>
    <d v="1899-12-30T01:53:00"/>
    <x v="0"/>
    <x v="0"/>
    <x v="2"/>
    <n v="46.96"/>
    <s v="Libre"/>
    <n v="139"/>
    <n v="185.96"/>
    <s v="Plato_14,  Plato_17"/>
    <x v="5"/>
    <s v="Plato_14"/>
    <s v=" Plato_17"/>
    <m/>
    <m/>
    <s v="Plato_14Plato_17"/>
    <x v="0"/>
    <n v="85"/>
  </r>
  <r>
    <n v="176"/>
    <n v="20"/>
    <x v="162"/>
    <x v="4"/>
    <x v="144"/>
    <x v="137"/>
    <d v="2023-04-02T04:32:00"/>
    <d v="1899-12-30T02:20:00"/>
    <d v="1899-12-30T00:48:00"/>
    <d v="1899-12-30T01:32:00"/>
    <x v="2"/>
    <x v="0"/>
    <x v="2"/>
    <n v="30.5"/>
    <s v="Ocupada"/>
    <n v="63"/>
    <n v="93.5"/>
    <s v="Plato_13"/>
    <x v="9"/>
    <s v="Plato_13"/>
    <m/>
    <m/>
    <m/>
    <s v="Plato_13"/>
    <x v="0"/>
    <n v="39"/>
  </r>
  <r>
    <n v="187"/>
    <n v="5"/>
    <x v="163"/>
    <x v="1"/>
    <x v="131"/>
    <x v="138"/>
    <d v="2023-04-02T05:28:00"/>
    <d v="1899-12-30T03:05:00"/>
    <d v="1899-12-30T02:06:00"/>
    <d v="1899-12-30T00:59:00"/>
    <x v="4"/>
    <x v="0"/>
    <x v="2"/>
    <n v="17.399999999999999"/>
    <s v="Libre"/>
    <n v="208"/>
    <n v="225.4"/>
    <s v="Plato_18,  Plato_10,  Plato_9,  Plato_6"/>
    <x v="5"/>
    <s v="Plato_18"/>
    <s v=" Plato_10"/>
    <s v=" Plato_9"/>
    <s v=" Plato_6"/>
    <s v="Plato_18Plato_10Plato_9Plato_6"/>
    <x v="0"/>
    <n v="122"/>
  </r>
  <r>
    <n v="255"/>
    <n v="8"/>
    <x v="164"/>
    <x v="4"/>
    <x v="134"/>
    <x v="138"/>
    <d v="2023-04-02T03:59:00"/>
    <d v="1899-12-30T01:36:00"/>
    <d v="1899-12-30T00:37:00"/>
    <d v="1899-12-30T00:59:00"/>
    <x v="2"/>
    <x v="2"/>
    <x v="1"/>
    <n v="13.34"/>
    <s v="Reservada"/>
    <n v="25"/>
    <n v="38.340000000000003"/>
    <s v="Plato_1"/>
    <x v="7"/>
    <s v="Plato_1"/>
    <m/>
    <m/>
    <m/>
    <s v="Plato_1"/>
    <x v="0"/>
    <n v="15"/>
  </r>
  <r>
    <n v="165"/>
    <n v="10"/>
    <x v="165"/>
    <x v="5"/>
    <x v="133"/>
    <x v="139"/>
    <d v="2023-04-02T05:12:00"/>
    <d v="1899-12-30T03:06:00"/>
    <d v="1899-12-30T00:56:00"/>
    <d v="1899-12-30T02:10:00"/>
    <x v="0"/>
    <x v="2"/>
    <x v="2"/>
    <n v="41.9"/>
    <s v="Ocupada"/>
    <n v="90"/>
    <n v="131.9"/>
    <s v="Plato_7,  Plato_13"/>
    <x v="4"/>
    <s v="Plato_7"/>
    <s v=" Plato_13"/>
    <m/>
    <m/>
    <s v="Plato_7Plato_13"/>
    <x v="0"/>
    <n v="54"/>
  </r>
  <r>
    <n v="180"/>
    <n v="10"/>
    <x v="152"/>
    <x v="1"/>
    <x v="104"/>
    <x v="139"/>
    <d v="2023-04-02T05:09:00"/>
    <d v="1899-12-30T02:48:00"/>
    <d v="1899-12-30T02:41:00"/>
    <d v="1899-12-30T00:07:00"/>
    <x v="2"/>
    <x v="2"/>
    <x v="2"/>
    <n v="46.61"/>
    <s v="Reservada"/>
    <n v="166"/>
    <n v="212.61"/>
    <s v="Plato_9,  Plato_2,  Plato_3,  Plato_6"/>
    <x v="2"/>
    <s v="Plato_9"/>
    <s v=" Plato_2"/>
    <s v=" Plato_3"/>
    <s v=" Plato_6"/>
    <s v="Plato_9Plato_2Plato_3Plato_6"/>
    <x v="0"/>
    <n v="99"/>
  </r>
  <r>
    <n v="238"/>
    <n v="13"/>
    <x v="166"/>
    <x v="0"/>
    <x v="145"/>
    <x v="140"/>
    <d v="2023-04-02T04:56:00"/>
    <d v="1899-12-30T02:39:00"/>
    <d v="1899-12-30T00:45:00"/>
    <d v="1899-12-30T01:54:00"/>
    <x v="2"/>
    <x v="1"/>
    <x v="2"/>
    <n v="33.020000000000003"/>
    <s v="Libre"/>
    <n v="72"/>
    <n v="105.02000000000001"/>
    <s v="Plato_19"/>
    <x v="2"/>
    <s v="Plato_19"/>
    <m/>
    <m/>
    <m/>
    <s v="Plato_19"/>
    <x v="0"/>
    <n v="44"/>
  </r>
  <r>
    <n v="205"/>
    <n v="14"/>
    <x v="167"/>
    <x v="1"/>
    <x v="146"/>
    <x v="141"/>
    <d v="2023-04-02T06:14:00"/>
    <d v="1899-12-30T03:59:00"/>
    <d v="1899-12-30T01:26:00"/>
    <d v="1899-12-30T02:33:00"/>
    <x v="2"/>
    <x v="0"/>
    <x v="0"/>
    <n v="26.49"/>
    <s v="Libre"/>
    <n v="61"/>
    <n v="87.49"/>
    <s v="Plato_15,  Plato_9"/>
    <x v="9"/>
    <s v="Plato_15"/>
    <s v=" Plato_9"/>
    <m/>
    <m/>
    <s v="Plato_15Plato_9"/>
    <x v="0"/>
    <n v="36"/>
  </r>
  <r>
    <n v="230"/>
    <n v="5"/>
    <x v="37"/>
    <x v="3"/>
    <x v="147"/>
    <x v="141"/>
    <d v="2023-04-02T04:48:00"/>
    <d v="1899-12-30T02:33:00"/>
    <d v="1899-12-30T01:31:00"/>
    <d v="1899-12-30T01:02:00"/>
    <x v="2"/>
    <x v="0"/>
    <x v="2"/>
    <n v="15.84"/>
    <s v="Libre"/>
    <n v="214"/>
    <n v="229.84"/>
    <s v="Plato_15,  Plato_16,  Plato_17"/>
    <x v="5"/>
    <s v="Plato_15"/>
    <s v=" Plato_16"/>
    <s v=" Plato_17"/>
    <m/>
    <s v="Plato_15Plato_16Plato_17"/>
    <x v="0"/>
    <n v="127"/>
  </r>
  <r>
    <n v="154"/>
    <n v="11"/>
    <x v="168"/>
    <x v="0"/>
    <x v="148"/>
    <x v="142"/>
    <d v="2023-04-02T03:36:00"/>
    <d v="1899-12-30T01:27:00"/>
    <d v="1899-12-30T01:22:00"/>
    <d v="1899-12-30T00:05:00"/>
    <x v="1"/>
    <x v="1"/>
    <x v="2"/>
    <n v="17.2"/>
    <s v="Libre"/>
    <n v="144"/>
    <n v="161.19999999999999"/>
    <s v="Plato_19,  Plato_4"/>
    <x v="8"/>
    <s v="Plato_19"/>
    <s v=" Plato_4"/>
    <m/>
    <m/>
    <s v="Plato_19Plato_4"/>
    <x v="0"/>
    <n v="86"/>
  </r>
  <r>
    <n v="257"/>
    <n v="12"/>
    <x v="169"/>
    <x v="3"/>
    <x v="149"/>
    <x v="143"/>
    <d v="2023-04-02T03:17:00"/>
    <d v="1899-12-30T01:09:00"/>
    <d v="1899-12-30T00:28:00"/>
    <d v="1899-12-30T00:41:00"/>
    <x v="2"/>
    <x v="0"/>
    <x v="2"/>
    <n v="26.78"/>
    <s v="Reservada"/>
    <n v="46"/>
    <n v="72.78"/>
    <s v="Plato_14"/>
    <x v="8"/>
    <s v="Plato_14"/>
    <m/>
    <m/>
    <m/>
    <s v="Plato_14"/>
    <x v="0"/>
    <n v="28"/>
  </r>
  <r>
    <n v="224"/>
    <n v="7"/>
    <x v="170"/>
    <x v="0"/>
    <x v="122"/>
    <x v="144"/>
    <d v="2023-04-02T05:47:00"/>
    <d v="1899-12-30T03:55:00"/>
    <d v="1899-12-30T00:20:00"/>
    <d v="1899-12-30T03:35:00"/>
    <x v="0"/>
    <x v="0"/>
    <x v="2"/>
    <n v="17.61"/>
    <s v="Ocupada"/>
    <n v="52"/>
    <n v="69.61"/>
    <s v="Plato_10"/>
    <x v="6"/>
    <s v="Plato_10"/>
    <m/>
    <m/>
    <m/>
    <s v="Plato_10"/>
    <x v="0"/>
    <n v="30"/>
  </r>
  <r>
    <n v="142"/>
    <n v="14"/>
    <x v="171"/>
    <x v="5"/>
    <x v="150"/>
    <x v="145"/>
    <d v="2023-04-02T04:05:00"/>
    <d v="1899-12-30T02:15:00"/>
    <d v="1899-12-30T01:10:00"/>
    <d v="1899-12-30T01:05:00"/>
    <x v="4"/>
    <x v="0"/>
    <x v="2"/>
    <n v="16.29"/>
    <s v="Ocupada"/>
    <n v="181"/>
    <n v="197.29"/>
    <s v="Plato_7,  Plato_14,  Plato_20"/>
    <x v="10"/>
    <s v="Plato_7"/>
    <s v=" Plato_14"/>
    <s v=" Plato_20"/>
    <m/>
    <s v="Plato_7Plato_14Plato_20"/>
    <x v="0"/>
    <n v="109"/>
  </r>
  <r>
    <n v="168"/>
    <n v="17"/>
    <x v="172"/>
    <x v="4"/>
    <x v="151"/>
    <x v="145"/>
    <d v="2023-04-02T03:23:00"/>
    <d v="1899-12-30T01:18:00"/>
    <d v="1899-12-30T00:07:00"/>
    <d v="1899-12-30T01:11:00"/>
    <x v="1"/>
    <x v="0"/>
    <x v="2"/>
    <n v="17.09"/>
    <s v="Reservada"/>
    <n v="44"/>
    <n v="61.09"/>
    <s v="Plato_5"/>
    <x v="5"/>
    <s v="Plato_5"/>
    <m/>
    <m/>
    <m/>
    <s v="Plato_5"/>
    <x v="0"/>
    <n v="26"/>
  </r>
  <r>
    <n v="232"/>
    <n v="2"/>
    <x v="173"/>
    <x v="2"/>
    <x v="152"/>
    <x v="146"/>
    <d v="2023-04-02T03:25:00"/>
    <d v="1899-12-30T01:21:00"/>
    <d v="1899-12-30T02:19:00"/>
    <d v="1899-12-30T00:00:00"/>
    <x v="1"/>
    <x v="0"/>
    <x v="2"/>
    <n v="15.43"/>
    <s v="Reservada"/>
    <n v="190"/>
    <n v="205.43"/>
    <s v="Plato_7,  Plato_6,  Plato_2,  Plato_10"/>
    <x v="10"/>
    <s v="Plato_7"/>
    <s v=" Plato_6"/>
    <s v=" Plato_2"/>
    <s v=" Plato_10"/>
    <s v="Plato_7Plato_6Plato_2Plato_10"/>
    <x v="1"/>
    <n v="112"/>
  </r>
  <r>
    <n v="141"/>
    <n v="4"/>
    <x v="174"/>
    <x v="4"/>
    <x v="153"/>
    <x v="147"/>
    <d v="2023-04-02T05:45:00"/>
    <d v="1899-12-30T03:47:00"/>
    <d v="1899-12-30T00:28:00"/>
    <d v="1899-12-30T03:19:00"/>
    <x v="0"/>
    <x v="1"/>
    <x v="2"/>
    <n v="41.56"/>
    <s v="Reservada"/>
    <n v="21"/>
    <n v="62.56"/>
    <s v="Plato_13"/>
    <x v="8"/>
    <s v="Plato_13"/>
    <m/>
    <m/>
    <m/>
    <s v="Plato_13"/>
    <x v="0"/>
    <n v="13"/>
  </r>
  <r>
    <n v="169"/>
    <n v="19"/>
    <x v="175"/>
    <x v="1"/>
    <x v="154"/>
    <x v="148"/>
    <d v="2023-04-02T05:14:00"/>
    <d v="1899-12-30T03:18:00"/>
    <d v="1899-12-30T01:50:00"/>
    <d v="1899-12-30T01:28:00"/>
    <x v="0"/>
    <x v="0"/>
    <x v="0"/>
    <n v="16.62"/>
    <s v="Libre"/>
    <n v="154"/>
    <n v="170.62"/>
    <s v="Plato_13,  Plato_18,  Plato_5"/>
    <x v="3"/>
    <s v="Plato_13"/>
    <s v=" Plato_18"/>
    <s v=" Plato_5"/>
    <m/>
    <s v="Plato_13Plato_18Plato_5"/>
    <x v="0"/>
    <n v="92"/>
  </r>
  <r>
    <n v="199"/>
    <n v="11"/>
    <x v="176"/>
    <x v="3"/>
    <x v="155"/>
    <x v="148"/>
    <d v="2023-04-02T05:40:00"/>
    <d v="1899-12-30T03:44:00"/>
    <d v="1899-12-30T02:22:00"/>
    <d v="1899-12-30T01:22:00"/>
    <x v="2"/>
    <x v="2"/>
    <x v="0"/>
    <n v="13.26"/>
    <s v="Libre"/>
    <n v="261"/>
    <n v="274.26"/>
    <s v="Plato_9,  Plato_8,  Plato_13,  Plato_6"/>
    <x v="3"/>
    <s v="Plato_9"/>
    <s v=" Plato_8"/>
    <s v=" Plato_13"/>
    <s v=" Plato_6"/>
    <s v="Plato_9Plato_8Plato_13Plato_6"/>
    <x v="0"/>
    <n v="156"/>
  </r>
  <r>
    <n v="155"/>
    <n v="7"/>
    <x v="177"/>
    <x v="2"/>
    <x v="156"/>
    <x v="149"/>
    <d v="2023-04-02T04:44:00"/>
    <d v="1899-12-30T02:51:00"/>
    <d v="1899-12-30T01:40:00"/>
    <d v="1899-12-30T01:11:00"/>
    <x v="3"/>
    <x v="0"/>
    <x v="2"/>
    <n v="25.72"/>
    <s v="Reservada"/>
    <n v="136"/>
    <n v="161.72"/>
    <s v="Plato_6,  Plato_17,  Plato_3"/>
    <x v="5"/>
    <s v="Plato_6"/>
    <s v=" Plato_17"/>
    <s v=" Plato_3"/>
    <m/>
    <s v="Plato_6Plato_17Plato_3"/>
    <x v="0"/>
    <n v="82"/>
  </r>
  <r>
    <n v="171"/>
    <n v="16"/>
    <x v="178"/>
    <x v="0"/>
    <x v="157"/>
    <x v="149"/>
    <d v="2023-04-02T03:04:00"/>
    <d v="1899-12-30T01:11:00"/>
    <d v="1899-12-30T00:51:00"/>
    <d v="1899-12-30T00:20:00"/>
    <x v="2"/>
    <x v="2"/>
    <x v="2"/>
    <n v="46.56"/>
    <s v="Libre"/>
    <n v="139"/>
    <n v="185.56"/>
    <s v="Plato_10,  Plato_9"/>
    <x v="2"/>
    <s v="Plato_10"/>
    <s v=" Plato_9"/>
    <m/>
    <m/>
    <s v="Plato_10Plato_9"/>
    <x v="0"/>
    <n v="81"/>
  </r>
  <r>
    <n v="178"/>
    <n v="11"/>
    <x v="179"/>
    <x v="0"/>
    <x v="158"/>
    <x v="149"/>
    <d v="2023-04-02T05:18:00"/>
    <d v="1899-12-30T03:25:00"/>
    <d v="1899-12-30T02:26:00"/>
    <d v="1899-12-30T00:59:00"/>
    <x v="0"/>
    <x v="2"/>
    <x v="2"/>
    <n v="31.6"/>
    <s v="Reservada"/>
    <n v="208"/>
    <n v="239.6"/>
    <s v="Plato_2,  Plato_8,  Plato_5,  Plato_11"/>
    <x v="5"/>
    <s v="Plato_2"/>
    <s v=" Plato_8"/>
    <s v=" Plato_5"/>
    <s v=" Plato_11"/>
    <s v="Plato_2Plato_8Plato_5Plato_11"/>
    <x v="0"/>
    <n v="125"/>
  </r>
  <r>
    <n v="221"/>
    <n v="16"/>
    <x v="180"/>
    <x v="1"/>
    <x v="159"/>
    <x v="150"/>
    <d v="2023-04-02T03:05:00"/>
    <d v="1899-12-30T01:14:00"/>
    <d v="1899-12-30T01:48:00"/>
    <d v="1899-12-30T00:00:00"/>
    <x v="0"/>
    <x v="0"/>
    <x v="2"/>
    <n v="17.829999999999998"/>
    <s v="Libre"/>
    <n v="193"/>
    <n v="210.82999999999998"/>
    <s v="Plato_15,  Plato_18,  Plato_9"/>
    <x v="9"/>
    <s v="Plato_15"/>
    <s v=" Plato_18"/>
    <s v=" Plato_9"/>
    <m/>
    <s v="Plato_15Plato_18Plato_9"/>
    <x v="1"/>
    <n v="114"/>
  </r>
  <r>
    <n v="136"/>
    <n v="6"/>
    <x v="181"/>
    <x v="1"/>
    <x v="160"/>
    <x v="151"/>
    <d v="2023-04-02T05:01:00"/>
    <d v="1899-12-30T03:26:00"/>
    <d v="1899-12-30T00:13:00"/>
    <d v="1899-12-30T03:13:00"/>
    <x v="1"/>
    <x v="0"/>
    <x v="2"/>
    <n v="30.25"/>
    <s v="Ocupada"/>
    <n v="80"/>
    <n v="110.25"/>
    <s v="Plato_20"/>
    <x v="6"/>
    <s v="Plato_20"/>
    <m/>
    <m/>
    <m/>
    <s v="Plato_20"/>
    <x v="0"/>
    <n v="50"/>
  </r>
  <r>
    <n v="246"/>
    <n v="2"/>
    <x v="121"/>
    <x v="0"/>
    <x v="123"/>
    <x v="151"/>
    <d v="2023-04-02T04:09:00"/>
    <d v="1899-12-30T02:19:00"/>
    <d v="1899-12-30T02:26:00"/>
    <d v="1899-12-30T00:00:00"/>
    <x v="2"/>
    <x v="0"/>
    <x v="2"/>
    <n v="42.75"/>
    <s v="Libre"/>
    <n v="327"/>
    <n v="369.75"/>
    <s v="Plato_6,  Plato_7,  Plato_8,  Plato_17"/>
    <x v="6"/>
    <s v="Plato_6"/>
    <s v=" Plato_7"/>
    <s v=" Plato_8"/>
    <s v=" Plato_17"/>
    <s v="Plato_6Plato_7Plato_8Plato_17"/>
    <x v="1"/>
    <n v="196"/>
  </r>
  <r>
    <n v="227"/>
    <n v="17"/>
    <x v="87"/>
    <x v="0"/>
    <x v="161"/>
    <x v="152"/>
    <d v="2023-04-02T04:52:00"/>
    <d v="1899-12-30T03:03:00"/>
    <d v="1899-12-30T01:59:00"/>
    <d v="1899-12-30T01:04:00"/>
    <x v="3"/>
    <x v="0"/>
    <x v="2"/>
    <n v="41.05"/>
    <s v="Libre"/>
    <n v="211"/>
    <n v="252.05"/>
    <s v="Plato_7,  Plato_17,  Plato_16,  Plato_11"/>
    <x v="9"/>
    <s v="Plato_7"/>
    <s v=" Plato_17"/>
    <s v=" Plato_16"/>
    <s v=" Plato_11"/>
    <s v="Plato_7Plato_17Plato_16Plato_11"/>
    <x v="0"/>
    <n v="127"/>
  </r>
  <r>
    <n v="213"/>
    <n v="13"/>
    <x v="182"/>
    <x v="0"/>
    <x v="118"/>
    <x v="153"/>
    <d v="2023-04-02T04:58:00"/>
    <d v="1899-12-30T03:12:00"/>
    <d v="1899-12-30T01:40:00"/>
    <d v="1899-12-30T01:32:00"/>
    <x v="3"/>
    <x v="0"/>
    <x v="2"/>
    <n v="28.1"/>
    <s v="Libre"/>
    <n v="87"/>
    <n v="115.1"/>
    <s v="Plato_6,  Plato_2"/>
    <x v="4"/>
    <s v="Plato_6"/>
    <s v=" Plato_2"/>
    <m/>
    <m/>
    <s v="Plato_6Plato_2"/>
    <x v="0"/>
    <n v="52"/>
  </r>
  <r>
    <n v="216"/>
    <n v="17"/>
    <x v="183"/>
    <x v="0"/>
    <x v="162"/>
    <x v="153"/>
    <d v="2023-04-02T05:36:00"/>
    <d v="1899-12-30T03:50:00"/>
    <d v="1899-12-30T02:00:00"/>
    <d v="1899-12-30T01:50:00"/>
    <x v="2"/>
    <x v="0"/>
    <x v="2"/>
    <n v="35.69"/>
    <s v="Libre"/>
    <n v="142"/>
    <n v="177.69"/>
    <s v="Plato_1,  Plato_13,  Plato_6"/>
    <x v="7"/>
    <s v="Plato_1"/>
    <s v=" Plato_13"/>
    <s v=" Plato_6"/>
    <m/>
    <s v="Plato_1Plato_13Plato_6"/>
    <x v="0"/>
    <n v="86"/>
  </r>
  <r>
    <n v="146"/>
    <n v="8"/>
    <x v="144"/>
    <x v="0"/>
    <x v="163"/>
    <x v="154"/>
    <d v="2023-04-02T02:54:00"/>
    <d v="1899-12-30T01:14:00"/>
    <d v="1899-12-30T00:47:00"/>
    <d v="1899-12-30T00:27:00"/>
    <x v="0"/>
    <x v="0"/>
    <x v="2"/>
    <n v="38.4"/>
    <s v="Reservada"/>
    <n v="62"/>
    <n v="100.4"/>
    <s v="Plato_17"/>
    <x v="3"/>
    <s v="Plato_17"/>
    <m/>
    <m/>
    <m/>
    <s v="Plato_17"/>
    <x v="0"/>
    <n v="38"/>
  </r>
  <r>
    <n v="228"/>
    <n v="16"/>
    <x v="184"/>
    <x v="4"/>
    <x v="127"/>
    <x v="154"/>
    <d v="2023-04-02T04:02:00"/>
    <d v="1899-12-30T02:37:00"/>
    <d v="1899-12-30T00:35:00"/>
    <d v="1899-12-30T02:02:00"/>
    <x v="0"/>
    <x v="0"/>
    <x v="2"/>
    <n v="10.66"/>
    <s v="Ocupada"/>
    <n v="69"/>
    <n v="79.66"/>
    <s v="Plato_14"/>
    <x v="8"/>
    <s v="Plato_14"/>
    <m/>
    <m/>
    <m/>
    <s v="Plato_14"/>
    <x v="0"/>
    <n v="42"/>
  </r>
  <r>
    <n v="149"/>
    <n v="18"/>
    <x v="185"/>
    <x v="4"/>
    <x v="164"/>
    <x v="155"/>
    <d v="2023-04-02T04:50:00"/>
    <d v="1899-12-30T03:30:00"/>
    <d v="1899-12-30T02:19:00"/>
    <d v="1899-12-30T01:11:00"/>
    <x v="3"/>
    <x v="1"/>
    <x v="2"/>
    <n v="15.92"/>
    <s v="Ocupada"/>
    <n v="226"/>
    <n v="241.92"/>
    <s v="Plato_18,  Plato_2,  Plato_4,  Plato_9"/>
    <x v="2"/>
    <s v="Plato_18"/>
    <s v=" Plato_2"/>
    <s v=" Plato_4"/>
    <s v=" Plato_9"/>
    <s v="Plato_18Plato_2Plato_4Plato_9"/>
    <x v="0"/>
    <n v="132"/>
  </r>
  <r>
    <n v="163"/>
    <n v="6"/>
    <x v="186"/>
    <x v="1"/>
    <x v="123"/>
    <x v="155"/>
    <d v="2023-04-02T04:09:00"/>
    <d v="1899-12-30T02:49:00"/>
    <d v="1899-12-30T01:11:00"/>
    <d v="1899-12-30T01:38:00"/>
    <x v="3"/>
    <x v="0"/>
    <x v="2"/>
    <n v="14.94"/>
    <s v="Ocupada"/>
    <n v="271"/>
    <n v="285.94"/>
    <s v="Plato_17,  Plato_2,  Plato_11,  Plato_5"/>
    <x v="9"/>
    <s v="Plato_17"/>
    <s v=" Plato_2"/>
    <s v=" Plato_11"/>
    <s v=" Plato_5"/>
    <s v="Plato_17Plato_2Plato_11Plato_5"/>
    <x v="0"/>
    <n v="164"/>
  </r>
  <r>
    <n v="128"/>
    <n v="2"/>
    <x v="187"/>
    <x v="3"/>
    <x v="165"/>
    <x v="156"/>
    <d v="2023-04-02T03:28:00"/>
    <d v="1899-12-30T02:12:00"/>
    <d v="1899-12-30T02:52:00"/>
    <d v="1899-12-30T00:00:00"/>
    <x v="2"/>
    <x v="0"/>
    <x v="1"/>
    <n v="49.36"/>
    <s v="Ocupada"/>
    <n v="239"/>
    <n v="288.36"/>
    <s v="Plato_1,  Plato_4,  Plato_7,  Plato_17"/>
    <x v="7"/>
    <s v="Plato_1"/>
    <s v=" Plato_4"/>
    <s v=" Plato_7"/>
    <s v=" Plato_17"/>
    <s v="Plato_1Plato_4Plato_7Plato_17"/>
    <x v="1"/>
    <n v="141"/>
  </r>
  <r>
    <n v="190"/>
    <n v="5"/>
    <x v="185"/>
    <x v="2"/>
    <x v="166"/>
    <x v="156"/>
    <d v="2023-04-02T03:22:00"/>
    <d v="1899-12-30T01:51:00"/>
    <d v="1899-12-30T01:42:00"/>
    <d v="1899-12-30T00:09:00"/>
    <x v="2"/>
    <x v="0"/>
    <x v="2"/>
    <n v="38.880000000000003"/>
    <s v="Libre"/>
    <n v="202"/>
    <n v="240.88"/>
    <s v="Plato_4,  Plato_20,  Plato_8,  Plato_14"/>
    <x v="1"/>
    <s v="Plato_4"/>
    <s v=" Plato_20"/>
    <s v=" Plato_8"/>
    <s v=" Plato_14"/>
    <s v="Plato_4Plato_20Plato_8Plato_14"/>
    <x v="0"/>
    <n v="123"/>
  </r>
  <r>
    <n v="209"/>
    <n v="9"/>
    <x v="188"/>
    <x v="0"/>
    <x v="167"/>
    <x v="156"/>
    <d v="2023-04-02T04:06:00"/>
    <d v="1899-12-30T02:35:00"/>
    <d v="1899-12-30T02:51:00"/>
    <d v="1899-12-30T00:00:00"/>
    <x v="1"/>
    <x v="2"/>
    <x v="1"/>
    <n v="34.49"/>
    <s v="Reservada"/>
    <n v="214"/>
    <n v="248.49"/>
    <s v="Plato_14,  Plato_18,  Plato_1,  Plato_10"/>
    <x v="6"/>
    <s v="Plato_14"/>
    <s v=" Plato_18"/>
    <s v=" Plato_1"/>
    <s v=" Plato_10"/>
    <s v="Plato_14Plato_18Plato_1Plato_10"/>
    <x v="1"/>
    <n v="127"/>
  </r>
  <r>
    <n v="175"/>
    <n v="14"/>
    <x v="81"/>
    <x v="5"/>
    <x v="157"/>
    <x v="157"/>
    <d v="2023-04-02T03:04:00"/>
    <d v="1899-12-30T01:37:00"/>
    <d v="1899-12-30T00:47:00"/>
    <d v="1899-12-30T00:50:00"/>
    <x v="0"/>
    <x v="0"/>
    <x v="2"/>
    <n v="27.94"/>
    <s v="Reservada"/>
    <n v="144"/>
    <n v="171.94"/>
    <s v="Plato_15,  Plato_7"/>
    <x v="1"/>
    <s v="Plato_15"/>
    <s v=" Plato_7"/>
    <m/>
    <m/>
    <s v="Plato_15Plato_7"/>
    <x v="0"/>
    <n v="85"/>
  </r>
  <r>
    <n v="132"/>
    <n v="9"/>
    <x v="189"/>
    <x v="2"/>
    <x v="168"/>
    <x v="158"/>
    <d v="2023-04-02T02:43:00"/>
    <d v="1899-12-30T01:17:00"/>
    <d v="1899-12-30T01:42:00"/>
    <d v="1899-12-30T00:00:00"/>
    <x v="0"/>
    <x v="2"/>
    <x v="0"/>
    <n v="30.96"/>
    <s v="Reservada"/>
    <n v="206"/>
    <n v="236.96"/>
    <s v="Plato_14,  Plato_19,  Plato_13,  Plato_8"/>
    <x v="6"/>
    <s v="Plato_14"/>
    <s v=" Plato_19"/>
    <s v=" Plato_13"/>
    <s v=" Plato_8"/>
    <s v="Plato_14Plato_19Plato_13Plato_8"/>
    <x v="1"/>
    <n v="125"/>
  </r>
  <r>
    <n v="122"/>
    <n v="6"/>
    <x v="190"/>
    <x v="0"/>
    <x v="169"/>
    <x v="159"/>
    <d v="2023-04-02T02:48:00"/>
    <d v="1899-12-30T01:40:00"/>
    <d v="1899-12-30T00:32:00"/>
    <d v="1899-12-30T01:08:00"/>
    <x v="1"/>
    <x v="0"/>
    <x v="0"/>
    <n v="20.38"/>
    <s v="Ocupada"/>
    <n v="105"/>
    <n v="125.38"/>
    <s v="Plato_8"/>
    <x v="1"/>
    <s v="Plato_8"/>
    <m/>
    <m/>
    <m/>
    <s v="Plato_8"/>
    <x v="0"/>
    <n v="63"/>
  </r>
  <r>
    <n v="260"/>
    <n v="20"/>
    <x v="191"/>
    <x v="0"/>
    <x v="170"/>
    <x v="159"/>
    <d v="2023-04-02T04:38:00"/>
    <d v="1899-12-30T03:30:00"/>
    <d v="1899-12-30T00:49:00"/>
    <d v="1899-12-30T02:41:00"/>
    <x v="3"/>
    <x v="0"/>
    <x v="1"/>
    <n v="47.55"/>
    <s v="Ocupada"/>
    <n v="69"/>
    <n v="116.55"/>
    <s v="Plato_14"/>
    <x v="7"/>
    <s v="Plato_14"/>
    <m/>
    <m/>
    <m/>
    <s v="Plato_14"/>
    <x v="0"/>
    <n v="42"/>
  </r>
  <r>
    <n v="137"/>
    <n v="13"/>
    <x v="192"/>
    <x v="5"/>
    <x v="171"/>
    <x v="160"/>
    <d v="2023-04-02T04:11:00"/>
    <d v="1899-12-30T03:05:00"/>
    <d v="1899-12-30T00:41:00"/>
    <d v="1899-12-30T02:24:00"/>
    <x v="4"/>
    <x v="1"/>
    <x v="2"/>
    <n v="12.4"/>
    <s v="Ocupada"/>
    <n v="63"/>
    <n v="75.400000000000006"/>
    <s v="Plato_13"/>
    <x v="1"/>
    <s v="Plato_13"/>
    <m/>
    <m/>
    <m/>
    <s v="Plato_13"/>
    <x v="0"/>
    <n v="39"/>
  </r>
  <r>
    <n v="251"/>
    <n v="12"/>
    <x v="193"/>
    <x v="0"/>
    <x v="172"/>
    <x v="161"/>
    <d v="2023-04-02T04:24:00"/>
    <d v="1899-12-30T03:19:00"/>
    <d v="1899-12-30T02:02:00"/>
    <d v="1899-12-30T01:17:00"/>
    <x v="1"/>
    <x v="0"/>
    <x v="2"/>
    <n v="13.69"/>
    <s v="Ocupada"/>
    <n v="109"/>
    <n v="122.69"/>
    <s v="Plato_10,  Plato_5,  Plato_14,  Plato_12"/>
    <x v="7"/>
    <s v="Plato_10"/>
    <s v=" Plato_5"/>
    <s v=" Plato_14"/>
    <s v=" Plato_12"/>
    <s v="Plato_10Plato_5Plato_14Plato_12"/>
    <x v="0"/>
    <n v="64"/>
  </r>
  <r>
    <n v="167"/>
    <n v="5"/>
    <x v="194"/>
    <x v="0"/>
    <x v="173"/>
    <x v="162"/>
    <d v="2023-04-02T02:46:00"/>
    <d v="1899-12-30T01:27:00"/>
    <d v="1899-12-30T01:16:00"/>
    <d v="1899-12-30T00:11:00"/>
    <x v="2"/>
    <x v="0"/>
    <x v="0"/>
    <n v="42.74"/>
    <s v="Reservada"/>
    <n v="152"/>
    <n v="194.74"/>
    <s v="Plato_12,  Plato_18,  Plato_17"/>
    <x v="10"/>
    <s v="Plato_12"/>
    <s v=" Plato_18"/>
    <s v=" Plato_17"/>
    <m/>
    <s v="Plato_12Plato_18Plato_17"/>
    <x v="0"/>
    <n v="90"/>
  </r>
  <r>
    <n v="166"/>
    <n v="12"/>
    <x v="195"/>
    <x v="1"/>
    <x v="174"/>
    <x v="163"/>
    <d v="2023-04-02T02:44:00"/>
    <d v="1899-12-30T01:41:00"/>
    <d v="1899-12-30T00:22:00"/>
    <d v="1899-12-30T01:19:00"/>
    <x v="4"/>
    <x v="0"/>
    <x v="1"/>
    <n v="43.95"/>
    <s v="Ocupada"/>
    <n v="46"/>
    <n v="89.95"/>
    <s v="Plato_14"/>
    <x v="4"/>
    <s v="Plato_14"/>
    <m/>
    <m/>
    <m/>
    <s v="Plato_14"/>
    <x v="0"/>
    <n v="28"/>
  </r>
  <r>
    <n v="223"/>
    <n v="19"/>
    <x v="196"/>
    <x v="2"/>
    <x v="175"/>
    <x v="164"/>
    <d v="2023-04-02T02:50:00"/>
    <d v="1899-12-30T01:34:00"/>
    <d v="1899-12-30T00:53:00"/>
    <d v="1899-12-30T00:41:00"/>
    <x v="3"/>
    <x v="2"/>
    <x v="2"/>
    <n v="49.62"/>
    <s v="Reservada"/>
    <n v="32"/>
    <n v="81.62"/>
    <s v="Plato_15"/>
    <x v="10"/>
    <s v="Plato_15"/>
    <m/>
    <m/>
    <m/>
    <s v="Plato_15"/>
    <x v="0"/>
    <n v="19"/>
  </r>
  <r>
    <n v="152"/>
    <n v="5"/>
    <x v="197"/>
    <x v="0"/>
    <x v="176"/>
    <x v="165"/>
    <d v="2023-04-02T02:52:00"/>
    <d v="1899-12-30T01:38:00"/>
    <d v="1899-12-30T00:12:00"/>
    <d v="1899-12-30T01:26:00"/>
    <x v="4"/>
    <x v="0"/>
    <x v="0"/>
    <n v="25.57"/>
    <s v="Reservada"/>
    <n v="56"/>
    <n v="81.569999999999993"/>
    <s v="Plato_16"/>
    <x v="8"/>
    <s v="Plato_16"/>
    <m/>
    <m/>
    <m/>
    <s v="Plato_16"/>
    <x v="0"/>
    <n v="32"/>
  </r>
  <r>
    <n v="231"/>
    <n v="8"/>
    <x v="198"/>
    <x v="2"/>
    <x v="177"/>
    <x v="166"/>
    <d v="2023-04-02T03:10:00"/>
    <d v="1899-12-30T02:13:00"/>
    <d v="1899-12-30T02:30:00"/>
    <d v="1899-12-30T00:00:00"/>
    <x v="2"/>
    <x v="0"/>
    <x v="2"/>
    <n v="49.1"/>
    <s v="Ocupada"/>
    <n v="208"/>
    <n v="257.10000000000002"/>
    <s v="Plato_13,  Plato_18,  Plato_17,  Plato_11"/>
    <x v="4"/>
    <s v="Plato_13"/>
    <s v=" Plato_18"/>
    <s v=" Plato_17"/>
    <s v=" Plato_11"/>
    <s v="Plato_13Plato_18Plato_17Plato_11"/>
    <x v="1"/>
    <n v="125"/>
  </r>
  <r>
    <n v="261"/>
    <n v="8"/>
    <x v="199"/>
    <x v="1"/>
    <x v="178"/>
    <x v="167"/>
    <d v="2023-04-02T02:55:00"/>
    <d v="1899-12-30T02:02:00"/>
    <d v="1899-12-30T00:55:00"/>
    <d v="1899-12-30T01:07:00"/>
    <x v="4"/>
    <x v="0"/>
    <x v="2"/>
    <n v="32.42"/>
    <s v="Ocupada"/>
    <n v="154"/>
    <n v="186.42000000000002"/>
    <s v="Plato_15,  Plato_9"/>
    <x v="9"/>
    <s v="Plato_15"/>
    <s v=" Plato_9"/>
    <m/>
    <m/>
    <s v="Plato_15Plato_9"/>
    <x v="0"/>
    <n v="91"/>
  </r>
  <r>
    <n v="160"/>
    <n v="19"/>
    <x v="160"/>
    <x v="0"/>
    <x v="179"/>
    <x v="168"/>
    <d v="2023-04-02T04:33:00"/>
    <d v="1899-12-30T03:27:00"/>
    <d v="1899-12-30T01:07:00"/>
    <d v="1899-12-30T02:20:00"/>
    <x v="2"/>
    <x v="0"/>
    <x v="2"/>
    <n v="26.02"/>
    <s v="Reservada"/>
    <n v="156"/>
    <n v="182.02"/>
    <s v="Plato_19,  Plato_7"/>
    <x v="1"/>
    <s v="Plato_19"/>
    <s v=" Plato_7"/>
    <m/>
    <m/>
    <s v="Plato_19Plato_7"/>
    <x v="0"/>
    <n v="94"/>
  </r>
  <r>
    <n v="220"/>
    <n v="15"/>
    <x v="154"/>
    <x v="0"/>
    <x v="180"/>
    <x v="169"/>
    <d v="2023-04-02T04:57:00"/>
    <d v="1899-12-30T03:56:00"/>
    <d v="1899-12-30T00:13:00"/>
    <d v="1899-12-30T03:43:00"/>
    <x v="3"/>
    <x v="0"/>
    <x v="2"/>
    <n v="48.5"/>
    <s v="Reservada"/>
    <n v="24"/>
    <n v="72.5"/>
    <s v="Plato_7"/>
    <x v="8"/>
    <s v="Plato_7"/>
    <m/>
    <m/>
    <m/>
    <s v="Plato_7"/>
    <x v="0"/>
    <n v="14"/>
  </r>
  <r>
    <n v="135"/>
    <n v="11"/>
    <x v="200"/>
    <x v="1"/>
    <x v="181"/>
    <x v="170"/>
    <d v="2023-04-02T03:01:00"/>
    <d v="1899-12-30T02:16:00"/>
    <d v="1899-12-30T01:28:00"/>
    <d v="1899-12-30T00:48:00"/>
    <x v="3"/>
    <x v="2"/>
    <x v="2"/>
    <n v="34.700000000000003"/>
    <s v="Ocupada"/>
    <n v="260"/>
    <n v="294.7"/>
    <s v="Plato_17,  Plato_20,  Plato_9"/>
    <x v="2"/>
    <s v="Plato_17"/>
    <s v=" Plato_20"/>
    <s v=" Plato_9"/>
    <m/>
    <s v="Plato_17Plato_20Plato_9"/>
    <x v="0"/>
    <n v="158"/>
  </r>
  <r>
    <n v="202"/>
    <n v="16"/>
    <x v="201"/>
    <x v="3"/>
    <x v="182"/>
    <x v="171"/>
    <d v="2023-04-02T02:00:00"/>
    <d v="1899-12-30T01:17:00"/>
    <d v="1899-12-30T02:36:00"/>
    <d v="1899-12-30T00:00:00"/>
    <x v="0"/>
    <x v="0"/>
    <x v="2"/>
    <n v="24.19"/>
    <s v="Ocupada"/>
    <n v="206"/>
    <n v="230.19"/>
    <s v="Plato_19,  Plato_20,  Plato_7,  Plato_2"/>
    <x v="6"/>
    <s v="Plato_19"/>
    <s v=" Plato_20"/>
    <s v=" Plato_7"/>
    <s v=" Plato_2"/>
    <s v="Plato_19Plato_20Plato_7Plato_2"/>
    <x v="1"/>
    <n v="126"/>
  </r>
  <r>
    <n v="226"/>
    <n v="7"/>
    <x v="202"/>
    <x v="0"/>
    <x v="123"/>
    <x v="171"/>
    <d v="2023-04-02T04:09:00"/>
    <d v="1899-12-30T03:11:00"/>
    <d v="1899-12-30T02:26:00"/>
    <d v="1899-12-30T00:45:00"/>
    <x v="1"/>
    <x v="2"/>
    <x v="2"/>
    <n v="39.479999999999997"/>
    <s v="Reservada"/>
    <n v="171"/>
    <n v="210.48"/>
    <s v="Plato_3,  Plato_13,  Plato_6,  Plato_9"/>
    <x v="5"/>
    <s v="Plato_3"/>
    <s v=" Plato_13"/>
    <s v=" Plato_6"/>
    <s v=" Plato_9"/>
    <s v="Plato_3Plato_13Plato_6Plato_9"/>
    <x v="0"/>
    <n v="102"/>
  </r>
  <r>
    <n v="249"/>
    <n v="8"/>
    <x v="203"/>
    <x v="0"/>
    <x v="183"/>
    <x v="171"/>
    <d v="2023-04-02T03:55:00"/>
    <d v="1899-12-30T03:12:00"/>
    <d v="1899-12-30T01:49:00"/>
    <d v="1899-12-30T01:23:00"/>
    <x v="2"/>
    <x v="2"/>
    <x v="2"/>
    <n v="47.71"/>
    <s v="Ocupada"/>
    <n v="80"/>
    <n v="127.71000000000001"/>
    <s v="Plato_5,  Plato_4"/>
    <x v="0"/>
    <s v="Plato_5"/>
    <s v=" Plato_4"/>
    <m/>
    <m/>
    <s v="Plato_5Plato_4"/>
    <x v="0"/>
    <n v="46"/>
  </r>
  <r>
    <n v="162"/>
    <n v="14"/>
    <x v="204"/>
    <x v="4"/>
    <x v="184"/>
    <x v="172"/>
    <d v="2023-04-02T02:34:00"/>
    <d v="1899-12-30T01:37:00"/>
    <d v="1899-12-30T00:25:00"/>
    <d v="1899-12-30T01:12:00"/>
    <x v="1"/>
    <x v="0"/>
    <x v="2"/>
    <n v="17.55"/>
    <s v="Reservada"/>
    <n v="72"/>
    <n v="89.55"/>
    <s v="Plato_7"/>
    <x v="3"/>
    <s v="Plato_7"/>
    <m/>
    <m/>
    <m/>
    <s v="Plato_7"/>
    <x v="0"/>
    <n v="42"/>
  </r>
  <r>
    <n v="133"/>
    <n v="20"/>
    <x v="205"/>
    <x v="0"/>
    <x v="185"/>
    <x v="173"/>
    <d v="2023-04-02T03:52:00"/>
    <d v="1899-12-30T03:13:00"/>
    <d v="1899-12-30T01:47:00"/>
    <d v="1899-12-30T01:26:00"/>
    <x v="2"/>
    <x v="0"/>
    <x v="2"/>
    <n v="39.74"/>
    <s v="Ocupada"/>
    <n v="182"/>
    <n v="221.74"/>
    <s v="Plato_15,  Plato_18,  Plato_17,  Plato_4"/>
    <x v="9"/>
    <s v="Plato_15"/>
    <s v=" Plato_18"/>
    <s v=" Plato_17"/>
    <s v=" Plato_4"/>
    <s v="Plato_15Plato_18Plato_17Plato_4"/>
    <x v="0"/>
    <n v="107"/>
  </r>
  <r>
    <n v="217"/>
    <n v="1"/>
    <x v="206"/>
    <x v="2"/>
    <x v="186"/>
    <x v="173"/>
    <d v="2023-04-02T04:45:00"/>
    <d v="1899-12-30T04:06:00"/>
    <d v="1899-12-30T00:13:00"/>
    <d v="1899-12-30T03:53:00"/>
    <x v="0"/>
    <x v="2"/>
    <x v="2"/>
    <n v="31.17"/>
    <s v="Ocupada"/>
    <n v="96"/>
    <n v="127.17"/>
    <s v="Plato_15"/>
    <x v="1"/>
    <s v="Plato_15"/>
    <m/>
    <m/>
    <m/>
    <s v="Plato_15"/>
    <x v="0"/>
    <n v="57"/>
  </r>
  <r>
    <n v="253"/>
    <n v="8"/>
    <x v="207"/>
    <x v="2"/>
    <x v="187"/>
    <x v="173"/>
    <d v="2023-04-02T03:45:00"/>
    <d v="1899-12-30T03:06:00"/>
    <d v="1899-12-30T00:55:00"/>
    <d v="1899-12-30T02:11:00"/>
    <x v="0"/>
    <x v="2"/>
    <x v="2"/>
    <n v="34.69"/>
    <s v="Ocupada"/>
    <n v="154"/>
    <n v="188.69"/>
    <s v="Plato_1,  Plato_13,  Plato_9"/>
    <x v="10"/>
    <s v="Plato_1"/>
    <s v=" Plato_13"/>
    <s v=" Plato_9"/>
    <m/>
    <s v="Plato_1Plato_13Plato_9"/>
    <x v="0"/>
    <n v="92"/>
  </r>
  <r>
    <n v="233"/>
    <n v="8"/>
    <x v="10"/>
    <x v="1"/>
    <x v="188"/>
    <x v="174"/>
    <d v="2023-04-02T02:39:00"/>
    <d v="1899-12-30T01:47:00"/>
    <d v="1899-12-30T00:31:00"/>
    <d v="1899-12-30T01:16:00"/>
    <x v="2"/>
    <x v="1"/>
    <x v="0"/>
    <n v="45.64"/>
    <s v="Libre"/>
    <n v="38"/>
    <n v="83.64"/>
    <s v="Plato_12"/>
    <x v="10"/>
    <s v="Plato_12"/>
    <m/>
    <m/>
    <m/>
    <s v="Plato_12"/>
    <x v="0"/>
    <n v="22"/>
  </r>
  <r>
    <n v="236"/>
    <n v="12"/>
    <x v="208"/>
    <x v="2"/>
    <x v="189"/>
    <x v="174"/>
    <d v="2023-04-02T02:26:00"/>
    <d v="1899-12-30T01:34:00"/>
    <d v="1899-12-30T01:41:00"/>
    <d v="1899-12-30T00:00:00"/>
    <x v="0"/>
    <x v="0"/>
    <x v="2"/>
    <n v="39.81"/>
    <s v="Libre"/>
    <n v="255"/>
    <n v="294.81"/>
    <s v="Plato_11,  Plato_5,  Plato_8,  Plato_15"/>
    <x v="10"/>
    <s v="Plato_11"/>
    <s v=" Plato_5"/>
    <s v=" Plato_8"/>
    <s v=" Plato_15"/>
    <s v="Plato_11Plato_5Plato_8Plato_15"/>
    <x v="1"/>
    <n v="153"/>
  </r>
  <r>
    <n v="161"/>
    <n v="13"/>
    <x v="209"/>
    <x v="0"/>
    <x v="190"/>
    <x v="175"/>
    <d v="2023-04-02T04:23:00"/>
    <d v="1899-12-30T03:38:00"/>
    <d v="1899-12-30T00:57:00"/>
    <d v="1899-12-30T02:41:00"/>
    <x v="2"/>
    <x v="0"/>
    <x v="2"/>
    <n v="18.86"/>
    <s v="Reservada"/>
    <n v="84"/>
    <n v="102.86"/>
    <s v="Plato_16"/>
    <x v="3"/>
    <s v="Plato_16"/>
    <m/>
    <m/>
    <m/>
    <s v="Plato_16"/>
    <x v="0"/>
    <n v="48"/>
  </r>
  <r>
    <n v="179"/>
    <n v="12"/>
    <x v="210"/>
    <x v="2"/>
    <x v="191"/>
    <x v="176"/>
    <d v="2023-04-02T03:08:00"/>
    <d v="1899-12-30T02:24:00"/>
    <d v="1899-12-30T00:26:00"/>
    <d v="1899-12-30T01:58:00"/>
    <x v="4"/>
    <x v="1"/>
    <x v="2"/>
    <n v="13.3"/>
    <s v="Reservada"/>
    <n v="62"/>
    <n v="75.3"/>
    <s v="Plato_17"/>
    <x v="1"/>
    <s v="Plato_17"/>
    <m/>
    <m/>
    <m/>
    <s v="Plato_17"/>
    <x v="0"/>
    <n v="38"/>
  </r>
  <r>
    <n v="131"/>
    <n v="7"/>
    <x v="14"/>
    <x v="3"/>
    <x v="192"/>
    <x v="177"/>
    <d v="2023-04-02T04:18:00"/>
    <d v="1899-12-30T03:50:00"/>
    <d v="1899-12-30T02:00:00"/>
    <d v="1899-12-30T01:50:00"/>
    <x v="4"/>
    <x v="0"/>
    <x v="2"/>
    <n v="42.41"/>
    <s v="Ocupada"/>
    <n v="157"/>
    <n v="199.41"/>
    <s v="Plato_20,  Plato_4,  Plato_13"/>
    <x v="8"/>
    <s v="Plato_20"/>
    <s v=" Plato_4"/>
    <s v=" Plato_13"/>
    <m/>
    <s v="Plato_20Plato_4Plato_13"/>
    <x v="0"/>
    <n v="94"/>
  </r>
  <r>
    <n v="127"/>
    <n v="6"/>
    <x v="211"/>
    <x v="4"/>
    <x v="193"/>
    <x v="178"/>
    <d v="2023-04-02T02:28:00"/>
    <d v="1899-12-30T01:46:00"/>
    <d v="1899-12-30T00:30:00"/>
    <d v="1899-12-30T01:16:00"/>
    <x v="4"/>
    <x v="0"/>
    <x v="2"/>
    <n v="32.82"/>
    <s v="Libre"/>
    <n v="72"/>
    <n v="104.82"/>
    <s v="Plato_19"/>
    <x v="10"/>
    <s v="Plato_19"/>
    <m/>
    <m/>
    <m/>
    <s v="Plato_19"/>
    <x v="0"/>
    <n v="44"/>
  </r>
  <r>
    <n v="243"/>
    <n v="4"/>
    <x v="212"/>
    <x v="4"/>
    <x v="171"/>
    <x v="178"/>
    <d v="2023-04-02T04:11:00"/>
    <d v="1899-12-30T03:29:00"/>
    <d v="1899-12-30T00:22:00"/>
    <d v="1899-12-30T03:07:00"/>
    <x v="2"/>
    <x v="0"/>
    <x v="2"/>
    <n v="21.45"/>
    <s v="Libre"/>
    <n v="120"/>
    <n v="141.44999999999999"/>
    <s v="Plato_20"/>
    <x v="0"/>
    <s v="Plato_20"/>
    <m/>
    <m/>
    <m/>
    <s v="Plato_20"/>
    <x v="0"/>
    <n v="75"/>
  </r>
  <r>
    <n v="129"/>
    <n v="16"/>
    <x v="213"/>
    <x v="3"/>
    <x v="194"/>
    <x v="179"/>
    <d v="2023-04-02T02:41:00"/>
    <d v="1899-12-30T02:00:00"/>
    <d v="1899-12-30T01:20:00"/>
    <d v="1899-12-30T00:40:00"/>
    <x v="2"/>
    <x v="0"/>
    <x v="2"/>
    <n v="49.3"/>
    <s v="Reservada"/>
    <n v="106"/>
    <n v="155.30000000000001"/>
    <s v="Plato_12,  Plato_3,  Plato_9"/>
    <x v="4"/>
    <s v="Plato_12"/>
    <s v=" Plato_3"/>
    <s v=" Plato_9"/>
    <m/>
    <s v="Plato_12Plato_3Plato_9"/>
    <x v="0"/>
    <n v="62"/>
  </r>
  <r>
    <n v="139"/>
    <n v="16"/>
    <x v="214"/>
    <x v="5"/>
    <x v="195"/>
    <x v="180"/>
    <d v="2023-04-02T04:39:00"/>
    <d v="1899-12-30T03:59:00"/>
    <d v="1899-12-30T00:26:00"/>
    <d v="1899-12-30T03:33:00"/>
    <x v="2"/>
    <x v="0"/>
    <x v="2"/>
    <n v="47.2"/>
    <s v="Libre"/>
    <n v="35"/>
    <n v="82.2"/>
    <s v="Plato_8"/>
    <x v="9"/>
    <s v="Plato_8"/>
    <m/>
    <m/>
    <m/>
    <s v="Plato_8"/>
    <x v="0"/>
    <n v="21"/>
  </r>
  <r>
    <n v="156"/>
    <n v="6"/>
    <x v="215"/>
    <x v="4"/>
    <x v="196"/>
    <x v="180"/>
    <d v="2023-04-02T04:17:00"/>
    <d v="1899-12-30T03:37:00"/>
    <d v="1899-12-30T00:06:00"/>
    <d v="1899-12-30T03:31:00"/>
    <x v="0"/>
    <x v="2"/>
    <x v="2"/>
    <n v="19.03"/>
    <s v="Libre"/>
    <n v="56"/>
    <n v="75.03"/>
    <s v="Plato_16"/>
    <x v="0"/>
    <s v="Plato_16"/>
    <m/>
    <m/>
    <m/>
    <s v="Plato_16"/>
    <x v="0"/>
    <n v="32"/>
  </r>
  <r>
    <n v="186"/>
    <n v="13"/>
    <x v="216"/>
    <x v="0"/>
    <x v="197"/>
    <x v="180"/>
    <d v="2023-04-02T04:14:00"/>
    <d v="1899-12-30T03:34:00"/>
    <d v="1899-12-30T01:33:00"/>
    <d v="1899-12-30T02:01:00"/>
    <x v="1"/>
    <x v="0"/>
    <x v="2"/>
    <n v="17.55"/>
    <s v="Reservada"/>
    <n v="270"/>
    <n v="287.55"/>
    <s v="Plato_6,  Plato_15,  Plato_17"/>
    <x v="1"/>
    <s v="Plato_6"/>
    <s v=" Plato_15"/>
    <s v=" Plato_17"/>
    <m/>
    <s v="Plato_6Plato_15Plato_17"/>
    <x v="0"/>
    <n v="162"/>
  </r>
  <r>
    <n v="252"/>
    <n v="4"/>
    <x v="217"/>
    <x v="5"/>
    <x v="172"/>
    <x v="181"/>
    <d v="2023-04-02T04:24:00"/>
    <d v="1899-12-30T03:45:00"/>
    <d v="1899-12-30T01:24:00"/>
    <d v="1899-12-30T02:21:00"/>
    <x v="4"/>
    <x v="0"/>
    <x v="2"/>
    <n v="43.81"/>
    <s v="Libre"/>
    <n v="102"/>
    <n v="145.81"/>
    <s v="Plato_1,  Plato_10"/>
    <x v="1"/>
    <s v="Plato_1"/>
    <s v=" Plato_10"/>
    <m/>
    <m/>
    <s v="Plato_1Plato_10"/>
    <x v="0"/>
    <n v="60"/>
  </r>
  <r>
    <n v="258"/>
    <n v="12"/>
    <x v="218"/>
    <x v="1"/>
    <x v="144"/>
    <x v="181"/>
    <d v="2023-04-02T04:32:00"/>
    <d v="1899-12-30T03:53:00"/>
    <d v="1899-12-30T01:45:00"/>
    <d v="1899-12-30T02:08:00"/>
    <x v="2"/>
    <x v="1"/>
    <x v="2"/>
    <n v="47.99"/>
    <s v="Reservada"/>
    <n v="117"/>
    <n v="164.99"/>
    <s v="Plato_1,  Plato_3,  Plato_15,  Plato_20"/>
    <x v="6"/>
    <s v="Plato_1"/>
    <s v=" Plato_3"/>
    <s v=" Plato_15"/>
    <s v=" Plato_20"/>
    <s v="Plato_1Plato_3Plato_15Plato_20"/>
    <x v="0"/>
    <n v="71"/>
  </r>
  <r>
    <n v="120"/>
    <n v="4"/>
    <x v="219"/>
    <x v="2"/>
    <x v="198"/>
    <x v="182"/>
    <d v="2023-04-02T01:42:00"/>
    <d v="1899-12-30T01:04:00"/>
    <d v="1899-12-30T01:37:00"/>
    <d v="1899-12-30T00:00:00"/>
    <x v="1"/>
    <x v="0"/>
    <x v="1"/>
    <n v="12.51"/>
    <s v="Reservada"/>
    <n v="145"/>
    <n v="157.51"/>
    <s v="Plato_17,  Plato_10"/>
    <x v="7"/>
    <s v="Plato_17"/>
    <s v=" Plato_10"/>
    <m/>
    <m/>
    <s v="Plato_17Plato_10"/>
    <x v="1"/>
    <n v="87"/>
  </r>
  <r>
    <n v="145"/>
    <n v="2"/>
    <x v="220"/>
    <x v="3"/>
    <x v="198"/>
    <x v="183"/>
    <d v="2023-04-02T01:42:00"/>
    <d v="1899-12-30T01:20:00"/>
    <d v="1899-12-30T01:46:00"/>
    <d v="1899-12-30T00:00:00"/>
    <x v="2"/>
    <x v="2"/>
    <x v="2"/>
    <n v="11.32"/>
    <s v="Ocupada"/>
    <n v="126"/>
    <n v="137.32"/>
    <s v="Plato_5,  Plato_2"/>
    <x v="5"/>
    <s v="Plato_5"/>
    <s v=" Plato_2"/>
    <m/>
    <m/>
    <s v="Plato_5Plato_2"/>
    <x v="1"/>
    <n v="75"/>
  </r>
  <r>
    <n v="150"/>
    <n v="18"/>
    <x v="221"/>
    <x v="0"/>
    <x v="177"/>
    <x v="183"/>
    <d v="2023-04-02T03:10:00"/>
    <d v="1899-12-30T02:33:00"/>
    <d v="1899-12-30T01:46:00"/>
    <d v="1899-12-30T00:47:00"/>
    <x v="1"/>
    <x v="0"/>
    <x v="0"/>
    <n v="48.43"/>
    <s v="Libre"/>
    <n v="150"/>
    <n v="198.43"/>
    <s v="Plato_5,  Plato_11,  Plato_3"/>
    <x v="10"/>
    <s v="Plato_5"/>
    <s v=" Plato_11"/>
    <s v=" Plato_3"/>
    <m/>
    <s v="Plato_5Plato_11Plato_3"/>
    <x v="0"/>
    <n v="90"/>
  </r>
  <r>
    <n v="198"/>
    <n v="9"/>
    <x v="222"/>
    <x v="4"/>
    <x v="159"/>
    <x v="184"/>
    <d v="2023-04-02T03:05:00"/>
    <d v="1899-12-30T02:29:00"/>
    <d v="1899-12-30T00:33:00"/>
    <d v="1899-12-30T01:56:00"/>
    <x v="1"/>
    <x v="0"/>
    <x v="2"/>
    <n v="36.72"/>
    <s v="Reservada"/>
    <n v="54"/>
    <n v="90.72"/>
    <s v="Plato_6"/>
    <x v="0"/>
    <s v="Plato_6"/>
    <m/>
    <m/>
    <m/>
    <s v="Plato_6"/>
    <x v="0"/>
    <n v="32"/>
  </r>
  <r>
    <n v="143"/>
    <n v="9"/>
    <x v="223"/>
    <x v="4"/>
    <x v="142"/>
    <x v="185"/>
    <d v="2023-04-02T04:30:00"/>
    <d v="1899-12-30T03:58:00"/>
    <d v="1899-12-30T00:16:00"/>
    <d v="1899-12-30T03:42:00"/>
    <x v="4"/>
    <x v="0"/>
    <x v="1"/>
    <n v="48.26"/>
    <s v="Libre"/>
    <n v="50"/>
    <n v="98.259999999999991"/>
    <s v="Plato_1"/>
    <x v="4"/>
    <s v="Plato_1"/>
    <m/>
    <m/>
    <m/>
    <s v="Plato_1"/>
    <x v="0"/>
    <n v="30"/>
  </r>
  <r>
    <n v="266"/>
    <n v="4"/>
    <x v="224"/>
    <x v="4"/>
    <x v="199"/>
    <x v="186"/>
    <d v="2023-04-02T02:04:00"/>
    <d v="1899-12-30T01:34:00"/>
    <d v="1899-12-30T01:46:00"/>
    <d v="1899-12-30T00:00:00"/>
    <x v="2"/>
    <x v="0"/>
    <x v="2"/>
    <n v="24.75"/>
    <s v="Reservada"/>
    <n v="99"/>
    <n v="123.75"/>
    <s v="Plato_7,  Plato_1"/>
    <x v="3"/>
    <s v="Plato_7"/>
    <s v=" Plato_1"/>
    <m/>
    <m/>
    <s v="Plato_7Plato_1"/>
    <x v="1"/>
    <n v="59"/>
  </r>
  <r>
    <n v="218"/>
    <n v="13"/>
    <x v="225"/>
    <x v="5"/>
    <x v="200"/>
    <x v="187"/>
    <d v="2023-04-02T03:41:00"/>
    <d v="1899-12-30T03:29:00"/>
    <d v="1899-12-30T00:46:00"/>
    <d v="1899-12-30T02:43:00"/>
    <x v="3"/>
    <x v="0"/>
    <x v="2"/>
    <n v="23.34"/>
    <s v="Ocupada"/>
    <n v="184"/>
    <n v="207.34"/>
    <s v="Plato_12,  Plato_6,  Plato_14"/>
    <x v="10"/>
    <s v="Plato_12"/>
    <s v=" Plato_6"/>
    <s v=" Plato_14"/>
    <m/>
    <s v="Plato_12Plato_6Plato_14"/>
    <x v="0"/>
    <n v="109"/>
  </r>
  <r>
    <n v="130"/>
    <n v="10"/>
    <x v="226"/>
    <x v="4"/>
    <x v="201"/>
    <x v="188"/>
    <d v="2023-04-02T01:32:00"/>
    <d v="1899-12-30T01:06:00"/>
    <d v="1899-12-30T00:25:00"/>
    <d v="1899-12-30T00:41:00"/>
    <x v="2"/>
    <x v="0"/>
    <x v="2"/>
    <n v="38.130000000000003"/>
    <s v="Libre"/>
    <n v="35"/>
    <n v="73.13"/>
    <s v="Plato_8"/>
    <x v="1"/>
    <s v="Plato_8"/>
    <m/>
    <m/>
    <m/>
    <s v="Plato_8"/>
    <x v="0"/>
    <n v="21"/>
  </r>
  <r>
    <n v="248"/>
    <n v="12"/>
    <x v="227"/>
    <x v="0"/>
    <x v="202"/>
    <x v="188"/>
    <d v="2023-04-02T02:18:00"/>
    <d v="1899-12-30T02:07:00"/>
    <d v="1899-12-30T02:00:00"/>
    <d v="1899-12-30T00:07:00"/>
    <x v="2"/>
    <x v="0"/>
    <x v="0"/>
    <n v="18.690000000000001"/>
    <s v="Ocupada"/>
    <n v="225"/>
    <n v="243.69"/>
    <s v="Plato_18,  Plato_9,  Plato_6,  Plato_1"/>
    <x v="9"/>
    <s v="Plato_18"/>
    <s v=" Plato_9"/>
    <s v=" Plato_6"/>
    <s v=" Plato_1"/>
    <s v="Plato_18Plato_9Plato_6Plato_1"/>
    <x v="0"/>
    <n v="133"/>
  </r>
  <r>
    <n v="256"/>
    <n v="5"/>
    <x v="228"/>
    <x v="2"/>
    <x v="203"/>
    <x v="189"/>
    <d v="2023-04-02T03:27:00"/>
    <d v="1899-12-30T03:04:00"/>
    <d v="1899-12-30T00:16:00"/>
    <d v="1899-12-30T02:48:00"/>
    <x v="3"/>
    <x v="1"/>
    <x v="1"/>
    <n v="49.88"/>
    <s v="Reservada"/>
    <n v="21"/>
    <n v="70.88"/>
    <s v="Plato_13"/>
    <x v="10"/>
    <s v="Plato_13"/>
    <m/>
    <m/>
    <m/>
    <s v="Plato_13"/>
    <x v="0"/>
    <n v="13"/>
  </r>
  <r>
    <n v="235"/>
    <n v="13"/>
    <x v="41"/>
    <x v="3"/>
    <x v="169"/>
    <x v="190"/>
    <d v="2023-04-02T02:48:00"/>
    <d v="1899-12-30T02:26:00"/>
    <d v="1899-12-30T00:25:00"/>
    <d v="1899-12-30T02:01:00"/>
    <x v="0"/>
    <x v="2"/>
    <x v="2"/>
    <n v="26.37"/>
    <s v="Reservada"/>
    <n v="33"/>
    <n v="59.370000000000005"/>
    <s v="Plato_11"/>
    <x v="0"/>
    <s v="Plato_11"/>
    <m/>
    <m/>
    <m/>
    <s v="Plato_11"/>
    <x v="0"/>
    <n v="20"/>
  </r>
  <r>
    <n v="173"/>
    <n v="11"/>
    <x v="229"/>
    <x v="5"/>
    <x v="204"/>
    <x v="191"/>
    <d v="2023-04-02T03:43:00"/>
    <d v="1899-12-30T03:40:00"/>
    <d v="1899-12-30T01:07:00"/>
    <d v="1899-12-30T02:33:00"/>
    <x v="4"/>
    <x v="0"/>
    <x v="2"/>
    <n v="48.73"/>
    <s v="Ocupada"/>
    <n v="177"/>
    <n v="225.73"/>
    <s v="Plato_6,  Plato_15"/>
    <x v="9"/>
    <s v="Plato_6"/>
    <s v=" Plato_15"/>
    <m/>
    <m/>
    <s v="Plato_6Plato_15"/>
    <x v="0"/>
    <n v="105"/>
  </r>
  <r>
    <n v="201"/>
    <n v="3"/>
    <x v="230"/>
    <x v="3"/>
    <x v="205"/>
    <x v="191"/>
    <d v="2023-04-02T01:50:00"/>
    <d v="1899-12-30T01:32:00"/>
    <d v="1899-12-30T00:58:00"/>
    <d v="1899-12-30T00:34:00"/>
    <x v="1"/>
    <x v="2"/>
    <x v="2"/>
    <n v="19.84"/>
    <s v="Reservada"/>
    <n v="72"/>
    <n v="91.84"/>
    <s v="Plato_7"/>
    <x v="4"/>
    <s v="Plato_7"/>
    <m/>
    <m/>
    <m/>
    <s v="Plato_7"/>
    <x v="0"/>
    <n v="42"/>
  </r>
  <r>
    <n v="204"/>
    <n v="16"/>
    <x v="231"/>
    <x v="3"/>
    <x v="206"/>
    <x v="192"/>
    <d v="2023-04-02T02:25:00"/>
    <d v="1899-12-30T02:08:00"/>
    <d v="1899-12-30T00:21:00"/>
    <d v="1899-12-30T01:47:00"/>
    <x v="1"/>
    <x v="0"/>
    <x v="1"/>
    <n v="49.56"/>
    <s v="Libre"/>
    <n v="48"/>
    <n v="97.56"/>
    <s v="Plato_7"/>
    <x v="7"/>
    <s v="Plato_7"/>
    <m/>
    <m/>
    <m/>
    <s v="Plato_7"/>
    <x v="0"/>
    <n v="28"/>
  </r>
  <r>
    <n v="240"/>
    <n v="9"/>
    <x v="232"/>
    <x v="1"/>
    <x v="177"/>
    <x v="193"/>
    <d v="2023-04-02T03:10:00"/>
    <d v="1899-12-30T02:54:00"/>
    <d v="1899-12-30T02:09:00"/>
    <d v="1899-12-30T00:45:00"/>
    <x v="0"/>
    <x v="0"/>
    <x v="0"/>
    <n v="33.81"/>
    <s v="Libre"/>
    <n v="294"/>
    <n v="327.81"/>
    <s v="Plato_17,  Plato_14,  Plato_4,  Plato_15"/>
    <x v="4"/>
    <s v="Plato_17"/>
    <s v=" Plato_14"/>
    <s v=" Plato_4"/>
    <s v=" Plato_15"/>
    <s v="Plato_17Plato_14Plato_4Plato_15"/>
    <x v="0"/>
    <n v="176"/>
  </r>
  <r>
    <n v="177"/>
    <n v="4"/>
    <x v="233"/>
    <x v="1"/>
    <x v="207"/>
    <x v="194"/>
    <d v="2023-04-02T01:14:00"/>
    <d v="1899-12-30T01:15:00"/>
    <d v="1899-12-30T02:22:00"/>
    <d v="1899-12-30T00:00:00"/>
    <x v="4"/>
    <x v="2"/>
    <x v="2"/>
    <n v="10.39"/>
    <s v="Ocupada"/>
    <n v="173"/>
    <n v="183.39"/>
    <s v="Plato_7,  Plato_10,  Plato_13,  Plato_12"/>
    <x v="4"/>
    <s v="Plato_7"/>
    <s v=" Plato_10"/>
    <s v=" Plato_13"/>
    <s v=" Plato_12"/>
    <s v="Plato_7Plato_10Plato_13Plato_12"/>
    <x v="1"/>
    <n v="102"/>
  </r>
  <r>
    <n v="225"/>
    <n v="19"/>
    <x v="234"/>
    <x v="4"/>
    <x v="208"/>
    <x v="194"/>
    <d v="2023-04-02T01:24:00"/>
    <d v="1899-12-30T01:10:00"/>
    <d v="1899-12-30T01:34:00"/>
    <d v="1899-12-30T00:00:00"/>
    <x v="0"/>
    <x v="1"/>
    <x v="2"/>
    <n v="35.020000000000003"/>
    <s v="Reservada"/>
    <n v="168"/>
    <n v="203.02"/>
    <s v="Plato_11,  Plato_14"/>
    <x v="4"/>
    <s v="Plato_11"/>
    <s v=" Plato_14"/>
    <m/>
    <m/>
    <s v="Plato_11Plato_14"/>
    <x v="1"/>
    <n v="102"/>
  </r>
  <r>
    <n v="193"/>
    <n v="3"/>
    <x v="235"/>
    <x v="3"/>
    <x v="157"/>
    <x v="195"/>
    <d v="2023-04-02T03:04:00"/>
    <d v="1899-12-30T02:52:00"/>
    <d v="1899-12-30T02:51:00"/>
    <d v="1899-12-30T00:01:00"/>
    <x v="3"/>
    <x v="1"/>
    <x v="2"/>
    <n v="24.85"/>
    <s v="Reservada"/>
    <n v="220"/>
    <n v="244.85"/>
    <s v="Plato_10,  Plato_19,  Plato_6,  Plato_14"/>
    <x v="10"/>
    <s v="Plato_10"/>
    <s v=" Plato_19"/>
    <s v=" Plato_6"/>
    <s v=" Plato_14"/>
    <s v="Plato_10Plato_19Plato_6Plato_14"/>
    <x v="0"/>
    <n v="132"/>
  </r>
  <r>
    <n v="196"/>
    <n v="4"/>
    <x v="5"/>
    <x v="5"/>
    <x v="121"/>
    <x v="196"/>
    <d v="2023-04-02T04:10:00"/>
    <d v="1899-12-30T03:59:00"/>
    <d v="1899-12-30T02:56:00"/>
    <d v="1899-12-30T01:03:00"/>
    <x v="2"/>
    <x v="0"/>
    <x v="2"/>
    <n v="42.65"/>
    <s v="Reservada"/>
    <n v="191"/>
    <n v="233.65"/>
    <s v="Plato_3,  Plato_14,  Plato_9,  Plato_16"/>
    <x v="0"/>
    <s v="Plato_3"/>
    <s v=" Plato_14"/>
    <s v=" Plato_9"/>
    <s v=" Plato_16"/>
    <s v="Plato_3Plato_14Plato_9Plato_16"/>
    <x v="0"/>
    <n v="113"/>
  </r>
  <r>
    <n v="159"/>
    <n v="16"/>
    <x v="236"/>
    <x v="1"/>
    <x v="209"/>
    <x v="197"/>
    <d v="2023-04-02T01:15:00"/>
    <d v="1899-12-30T01:20:00"/>
    <d v="1899-12-30T01:14:00"/>
    <d v="1899-12-30T00:06:00"/>
    <x v="0"/>
    <x v="1"/>
    <x v="2"/>
    <n v="47.81"/>
    <s v="Ocupada"/>
    <n v="253"/>
    <n v="300.81"/>
    <s v="Plato_9,  Plato_17,  Plato_4,  Plato_11"/>
    <x v="2"/>
    <s v="Plato_9"/>
    <s v=" Plato_17"/>
    <s v=" Plato_4"/>
    <s v=" Plato_11"/>
    <s v="Plato_9Plato_17Plato_4Plato_11"/>
    <x v="0"/>
    <n v="150"/>
  </r>
  <r>
    <n v="174"/>
    <n v="10"/>
    <x v="206"/>
    <x v="3"/>
    <x v="210"/>
    <x v="198"/>
    <d v="2023-04-02T01:12:00"/>
    <d v="1899-12-30T01:03:00"/>
    <d v="1899-12-30T00:12:00"/>
    <d v="1899-12-30T00:51:00"/>
    <x v="4"/>
    <x v="0"/>
    <x v="2"/>
    <n v="48.24"/>
    <s v="Reservada"/>
    <n v="60"/>
    <n v="108.24000000000001"/>
    <s v="Plato_2"/>
    <x v="5"/>
    <s v="Plato_2"/>
    <m/>
    <m/>
    <m/>
    <s v="Plato_2"/>
    <x v="0"/>
    <n v="36"/>
  </r>
  <r>
    <n v="134"/>
    <n v="3"/>
    <x v="237"/>
    <x v="0"/>
    <x v="185"/>
    <x v="199"/>
    <d v="2023-04-02T03:52:00"/>
    <d v="1899-12-30T03:45:00"/>
    <d v="1899-12-30T00:48:00"/>
    <d v="1899-12-30T02:57:00"/>
    <x v="1"/>
    <x v="2"/>
    <x v="2"/>
    <n v="30.1"/>
    <s v="Libre"/>
    <n v="120"/>
    <n v="150.1"/>
    <s v="Plato_7,  Plato_15"/>
    <x v="7"/>
    <s v="Plato_7"/>
    <s v=" Plato_15"/>
    <m/>
    <m/>
    <s v="Plato_7Plato_15"/>
    <x v="0"/>
    <n v="71"/>
  </r>
  <r>
    <n v="241"/>
    <n v="12"/>
    <x v="238"/>
    <x v="4"/>
    <x v="211"/>
    <x v="200"/>
    <d v="2023-04-02T01:04:00"/>
    <d v="1899-12-30T01:15:00"/>
    <d v="1899-12-30T00:11:00"/>
    <d v="1899-12-30T01:04:00"/>
    <x v="3"/>
    <x v="0"/>
    <x v="2"/>
    <n v="38.97"/>
    <s v="Ocupada"/>
    <n v="18"/>
    <n v="56.97"/>
    <s v="Plato_4"/>
    <x v="2"/>
    <s v="Plato_4"/>
    <m/>
    <m/>
    <m/>
    <s v="Plato_4"/>
    <x v="0"/>
    <n v="10"/>
  </r>
  <r>
    <n v="191"/>
    <n v="12"/>
    <x v="239"/>
    <x v="0"/>
    <x v="212"/>
    <x v="201"/>
    <d v="2023-04-02T02:36:00"/>
    <d v="1899-12-30T02:51:00"/>
    <d v="1899-12-30T01:27:00"/>
    <d v="1899-12-30T01:24:00"/>
    <x v="2"/>
    <x v="0"/>
    <x v="2"/>
    <n v="24.36"/>
    <s v="Ocupada"/>
    <n v="162"/>
    <n v="186.36"/>
    <s v="Plato_1,  Plato_9"/>
    <x v="3"/>
    <s v="Plato_1"/>
    <s v=" Plato_9"/>
    <m/>
    <m/>
    <s v="Plato_1Plato_9"/>
    <x v="0"/>
    <n v="96"/>
  </r>
  <r>
    <n v="267"/>
    <n v="7"/>
    <x v="240"/>
    <x v="3"/>
    <x v="213"/>
    <x v="202"/>
    <d v="2023-04-03T03:48:00"/>
    <d v="1899-12-30T01:56:00"/>
    <d v="1899-12-30T01:36:00"/>
    <d v="1899-12-30T00:20:00"/>
    <x v="2"/>
    <x v="2"/>
    <x v="2"/>
    <n v="44.66"/>
    <s v="Ocupada"/>
    <n v="118"/>
    <n v="162.66"/>
    <s v="Plato_15,  Plato_16,  Plato_2"/>
    <x v="0"/>
    <s v="Plato_15"/>
    <s v=" Plato_16"/>
    <s v=" Plato_2"/>
    <m/>
    <s v="Plato_15Plato_16Plato_2"/>
    <x v="0"/>
    <n v="69"/>
  </r>
  <r>
    <n v="268"/>
    <n v="14"/>
    <x v="241"/>
    <x v="1"/>
    <x v="214"/>
    <x v="203"/>
    <d v="2023-04-03T03:44:00"/>
    <d v="1899-12-30T02:58:00"/>
    <d v="1899-12-30T01:23:00"/>
    <d v="1899-12-30T01:35:00"/>
    <x v="0"/>
    <x v="0"/>
    <x v="0"/>
    <n v="23.16"/>
    <s v="Libre"/>
    <n v="68"/>
    <n v="91.16"/>
    <s v="Plato_7,  Plato_5"/>
    <x v="7"/>
    <s v="Plato_7"/>
    <s v=" Plato_5"/>
    <m/>
    <m/>
    <s v="Plato_7Plato_5"/>
    <x v="0"/>
    <n v="40"/>
  </r>
  <r>
    <n v="269"/>
    <n v="11"/>
    <x v="242"/>
    <x v="2"/>
    <x v="215"/>
    <x v="204"/>
    <d v="2023-04-03T04:15:00"/>
    <d v="1899-12-30T01:17:00"/>
    <d v="1899-12-30T01:41:00"/>
    <d v="1899-12-30T00:00:00"/>
    <x v="2"/>
    <x v="0"/>
    <x v="0"/>
    <n v="39.17"/>
    <s v="Libre"/>
    <n v="250"/>
    <n v="289.17"/>
    <s v="Plato_19,  Plato_20,  Plato_18"/>
    <x v="5"/>
    <s v="Plato_19"/>
    <s v=" Plato_20"/>
    <s v=" Plato_18"/>
    <m/>
    <s v="Plato_19Plato_20Plato_18"/>
    <x v="1"/>
    <n v="151"/>
  </r>
  <r>
    <n v="270"/>
    <n v="10"/>
    <x v="26"/>
    <x v="1"/>
    <x v="216"/>
    <x v="205"/>
    <d v="2023-04-03T04:59:00"/>
    <d v="1899-12-30T03:48:00"/>
    <d v="1899-12-30T00:26:00"/>
    <d v="1899-12-30T03:22:00"/>
    <x v="4"/>
    <x v="0"/>
    <x v="2"/>
    <n v="10.130000000000001"/>
    <s v="Libre"/>
    <n v="102"/>
    <n v="112.13"/>
    <s v="Plato_18"/>
    <x v="8"/>
    <s v="Plato_18"/>
    <m/>
    <m/>
    <m/>
    <s v="Plato_18"/>
    <x v="0"/>
    <n v="60"/>
  </r>
  <r>
    <n v="271"/>
    <n v="3"/>
    <x v="243"/>
    <x v="5"/>
    <x v="217"/>
    <x v="206"/>
    <d v="2023-04-03T05:10:00"/>
    <d v="1899-12-30T03:45:00"/>
    <d v="1899-12-30T00:55:00"/>
    <d v="1899-12-30T02:50:00"/>
    <x v="0"/>
    <x v="0"/>
    <x v="2"/>
    <n v="16.11"/>
    <s v="Ocupada"/>
    <n v="44"/>
    <n v="60.11"/>
    <s v="Plato_5"/>
    <x v="6"/>
    <s v="Plato_5"/>
    <m/>
    <m/>
    <m/>
    <s v="Plato_5"/>
    <x v="0"/>
    <n v="26"/>
  </r>
  <r>
    <n v="272"/>
    <n v="7"/>
    <x v="244"/>
    <x v="1"/>
    <x v="218"/>
    <x v="207"/>
    <d v="2023-04-03T04:24:00"/>
    <d v="1899-12-30T03:50:00"/>
    <d v="1899-12-30T01:23:00"/>
    <d v="1899-12-30T02:27:00"/>
    <x v="4"/>
    <x v="0"/>
    <x v="2"/>
    <n v="42.73"/>
    <s v="Reservada"/>
    <n v="83"/>
    <n v="125.72999999999999"/>
    <s v="Plato_7,  Plato_8"/>
    <x v="0"/>
    <s v="Plato_7"/>
    <s v=" Plato_8"/>
    <m/>
    <m/>
    <s v="Plato_7Plato_8"/>
    <x v="0"/>
    <n v="49"/>
  </r>
  <r>
    <n v="273"/>
    <n v="20"/>
    <x v="185"/>
    <x v="3"/>
    <x v="219"/>
    <x v="208"/>
    <d v="2023-04-03T03:29:00"/>
    <d v="1899-12-30T01:57:00"/>
    <d v="1899-12-30T01:07:00"/>
    <d v="1899-12-30T00:50:00"/>
    <x v="2"/>
    <x v="0"/>
    <x v="1"/>
    <n v="36.299999999999997"/>
    <s v="Ocupada"/>
    <n v="123"/>
    <n v="159.30000000000001"/>
    <s v="Plato_15,  Plato_5,  Plato_1"/>
    <x v="1"/>
    <s v="Plato_15"/>
    <s v=" Plato_5"/>
    <s v=" Plato_1"/>
    <m/>
    <s v="Plato_15Plato_5Plato_1"/>
    <x v="0"/>
    <n v="73"/>
  </r>
  <r>
    <n v="274"/>
    <n v="7"/>
    <x v="245"/>
    <x v="1"/>
    <x v="220"/>
    <x v="209"/>
    <d v="2023-04-03T05:52:00"/>
    <d v="1899-12-30T02:52:00"/>
    <d v="1899-12-30T01:15:00"/>
    <d v="1899-12-30T01:37:00"/>
    <x v="1"/>
    <x v="0"/>
    <x v="0"/>
    <n v="19.93"/>
    <s v="Ocupada"/>
    <n v="116"/>
    <n v="135.93"/>
    <s v="Plato_10,  Plato_12"/>
    <x v="2"/>
    <s v="Plato_10"/>
    <s v=" Plato_12"/>
    <m/>
    <m/>
    <s v="Plato_10Plato_12"/>
    <x v="0"/>
    <n v="67"/>
  </r>
  <r>
    <n v="275"/>
    <n v="5"/>
    <x v="157"/>
    <x v="5"/>
    <x v="221"/>
    <x v="210"/>
    <d v="2023-04-03T05:58:00"/>
    <d v="1899-12-30T03:45:00"/>
    <d v="1899-12-30T02:02:00"/>
    <d v="1899-12-30T01:43:00"/>
    <x v="2"/>
    <x v="0"/>
    <x v="2"/>
    <n v="49.67"/>
    <s v="Reservada"/>
    <n v="121"/>
    <n v="170.67000000000002"/>
    <s v="Plato_11,  Plato_17,  Plato_10"/>
    <x v="6"/>
    <s v="Plato_11"/>
    <s v=" Plato_17"/>
    <s v=" Plato_10"/>
    <m/>
    <s v="Plato_11Plato_17Plato_10"/>
    <x v="0"/>
    <n v="73"/>
  </r>
  <r>
    <n v="276"/>
    <n v="15"/>
    <x v="246"/>
    <x v="0"/>
    <x v="222"/>
    <x v="211"/>
    <d v="2023-04-03T05:34:00"/>
    <d v="1899-12-30T02:59:00"/>
    <d v="1899-12-30T01:25:00"/>
    <d v="1899-12-30T01:34:00"/>
    <x v="4"/>
    <x v="0"/>
    <x v="0"/>
    <n v="20.98"/>
    <s v="Reservada"/>
    <n v="70"/>
    <n v="90.98"/>
    <s v="Plato_5,  Plato_10"/>
    <x v="8"/>
    <s v="Plato_5"/>
    <s v=" Plato_10"/>
    <m/>
    <m/>
    <s v="Plato_5Plato_10"/>
    <x v="0"/>
    <n v="41"/>
  </r>
  <r>
    <n v="277"/>
    <n v="4"/>
    <x v="247"/>
    <x v="2"/>
    <x v="223"/>
    <x v="212"/>
    <d v="2023-04-03T03:56:00"/>
    <d v="1899-12-30T02:28:00"/>
    <d v="1899-12-30T00:29:00"/>
    <d v="1899-12-30T01:59:00"/>
    <x v="3"/>
    <x v="0"/>
    <x v="2"/>
    <n v="10.29"/>
    <s v="Libre"/>
    <n v="93"/>
    <n v="103.28999999999999"/>
    <s v="Plato_17"/>
    <x v="0"/>
    <s v="Plato_17"/>
    <m/>
    <m/>
    <m/>
    <s v="Plato_17"/>
    <x v="0"/>
    <n v="57"/>
  </r>
  <r>
    <n v="278"/>
    <n v="5"/>
    <x v="36"/>
    <x v="4"/>
    <x v="224"/>
    <x v="213"/>
    <d v="2023-04-03T05:12:00"/>
    <d v="1899-12-30T02:02:00"/>
    <d v="1899-12-30T01:01:00"/>
    <d v="1899-12-30T01:01:00"/>
    <x v="0"/>
    <x v="0"/>
    <x v="1"/>
    <n v="41.36"/>
    <s v="Libre"/>
    <n v="141"/>
    <n v="182.36"/>
    <s v="Plato_17,  Plato_7"/>
    <x v="5"/>
    <s v="Plato_17"/>
    <s v=" Plato_7"/>
    <m/>
    <m/>
    <s v="Plato_17Plato_7"/>
    <x v="0"/>
    <n v="85"/>
  </r>
  <r>
    <n v="279"/>
    <n v="11"/>
    <x v="55"/>
    <x v="3"/>
    <x v="225"/>
    <x v="214"/>
    <d v="2023-04-03T02:35:00"/>
    <d v="1899-12-30T02:20:00"/>
    <d v="1899-12-30T02:22:00"/>
    <d v="1899-12-30T00:00:00"/>
    <x v="2"/>
    <x v="2"/>
    <x v="2"/>
    <n v="43.53"/>
    <s v="Libre"/>
    <n v="201"/>
    <n v="244.53"/>
    <s v="Plato_20,  Plato_8,  Plato_4,  Plato_16"/>
    <x v="5"/>
    <s v="Plato_20"/>
    <s v=" Plato_8"/>
    <s v=" Plato_4"/>
    <s v=" Plato_16"/>
    <s v="Plato_20Plato_8Plato_4Plato_16"/>
    <x v="1"/>
    <n v="122"/>
  </r>
  <r>
    <n v="280"/>
    <n v="14"/>
    <x v="248"/>
    <x v="0"/>
    <x v="226"/>
    <x v="215"/>
    <d v="2023-04-03T02:41:00"/>
    <d v="1899-12-30T02:11:00"/>
    <d v="1899-12-30T01:26:00"/>
    <d v="1899-12-30T00:45:00"/>
    <x v="3"/>
    <x v="0"/>
    <x v="2"/>
    <n v="36.08"/>
    <s v="Reservada"/>
    <n v="117"/>
    <n v="153.07999999999998"/>
    <s v="Plato_7,  Plato_14"/>
    <x v="8"/>
    <s v="Plato_7"/>
    <s v=" Plato_14"/>
    <m/>
    <m/>
    <s v="Plato_7Plato_14"/>
    <x v="0"/>
    <n v="70"/>
  </r>
  <r>
    <n v="281"/>
    <n v="18"/>
    <x v="249"/>
    <x v="2"/>
    <x v="227"/>
    <x v="216"/>
    <d v="2023-04-03T07:50:00"/>
    <d v="1899-12-30T04:13:00"/>
    <d v="1899-12-30T00:09:00"/>
    <d v="1899-12-30T04:04:00"/>
    <x v="4"/>
    <x v="1"/>
    <x v="1"/>
    <n v="44.3"/>
    <s v="Ocupada"/>
    <n v="66"/>
    <n v="110.3"/>
    <s v="Plato_11"/>
    <x v="4"/>
    <s v="Plato_11"/>
    <m/>
    <m/>
    <m/>
    <s v="Plato_11"/>
    <x v="0"/>
    <n v="40"/>
  </r>
  <r>
    <n v="282"/>
    <n v="6"/>
    <x v="250"/>
    <x v="1"/>
    <x v="228"/>
    <x v="205"/>
    <d v="2023-04-03T05:02:00"/>
    <d v="1899-12-30T03:51:00"/>
    <d v="1899-12-30T01:54:00"/>
    <d v="1899-12-30T01:57:00"/>
    <x v="4"/>
    <x v="0"/>
    <x v="2"/>
    <n v="19.05"/>
    <s v="Libre"/>
    <n v="74"/>
    <n v="93.05"/>
    <s v="Plato_4,  Plato_3"/>
    <x v="7"/>
    <s v="Plato_4"/>
    <s v=" Plato_3"/>
    <m/>
    <m/>
    <s v="Plato_4Plato_3"/>
    <x v="0"/>
    <n v="42"/>
  </r>
  <r>
    <n v="283"/>
    <n v="19"/>
    <x v="251"/>
    <x v="3"/>
    <x v="229"/>
    <x v="217"/>
    <d v="2023-04-03T04:48:00"/>
    <d v="1899-12-30T03:44:00"/>
    <d v="1899-12-30T00:06:00"/>
    <d v="1899-12-30T03:38:00"/>
    <x v="3"/>
    <x v="2"/>
    <x v="2"/>
    <n v="43.07"/>
    <s v="Libre"/>
    <n v="78"/>
    <n v="121.07"/>
    <s v="Plato_10"/>
    <x v="2"/>
    <s v="Plato_10"/>
    <m/>
    <m/>
    <m/>
    <s v="Plato_10"/>
    <x v="0"/>
    <n v="45"/>
  </r>
  <r>
    <n v="284"/>
    <n v="11"/>
    <x v="252"/>
    <x v="4"/>
    <x v="230"/>
    <x v="218"/>
    <d v="2023-04-03T04:37:00"/>
    <d v="1899-12-30T02:24:00"/>
    <d v="1899-12-30T03:15:00"/>
    <d v="1899-12-30T00:00:00"/>
    <x v="3"/>
    <x v="0"/>
    <x v="0"/>
    <n v="29.99"/>
    <s v="Ocupada"/>
    <n v="158"/>
    <n v="187.99"/>
    <s v="Plato_3,  Plato_6,  Plato_12,  Plato_11"/>
    <x v="4"/>
    <s v="Plato_3"/>
    <s v=" Plato_6"/>
    <s v=" Plato_12"/>
    <s v=" Plato_11"/>
    <s v="Plato_3Plato_6Plato_12Plato_11"/>
    <x v="1"/>
    <n v="94"/>
  </r>
  <r>
    <n v="285"/>
    <n v="18"/>
    <x v="253"/>
    <x v="0"/>
    <x v="231"/>
    <x v="219"/>
    <d v="2023-04-03T06:05:00"/>
    <d v="1899-12-30T03:02:00"/>
    <d v="1899-12-30T00:12:00"/>
    <d v="1899-12-30T02:50:00"/>
    <x v="4"/>
    <x v="0"/>
    <x v="0"/>
    <n v="10.94"/>
    <s v="Reservada"/>
    <n v="42"/>
    <n v="52.94"/>
    <s v="Plato_13"/>
    <x v="0"/>
    <s v="Plato_13"/>
    <m/>
    <m/>
    <m/>
    <s v="Plato_13"/>
    <x v="0"/>
    <n v="26"/>
  </r>
  <r>
    <n v="286"/>
    <n v="15"/>
    <x v="90"/>
    <x v="0"/>
    <x v="232"/>
    <x v="220"/>
    <d v="2023-04-03T02:28:00"/>
    <d v="1899-12-30T02:21:00"/>
    <d v="1899-12-30T00:25:00"/>
    <d v="1899-12-30T01:56:00"/>
    <x v="0"/>
    <x v="0"/>
    <x v="2"/>
    <n v="41.96"/>
    <s v="Ocupada"/>
    <n v="68"/>
    <n v="109.96000000000001"/>
    <s v="Plato_18"/>
    <x v="10"/>
    <s v="Plato_18"/>
    <m/>
    <m/>
    <m/>
    <s v="Plato_18"/>
    <x v="0"/>
    <n v="40"/>
  </r>
  <r>
    <n v="287"/>
    <n v="20"/>
    <x v="171"/>
    <x v="2"/>
    <x v="233"/>
    <x v="221"/>
    <d v="2023-04-03T04:44:00"/>
    <d v="1899-12-30T01:07:00"/>
    <d v="1899-12-30T02:01:00"/>
    <d v="1899-12-30T00:00:00"/>
    <x v="3"/>
    <x v="0"/>
    <x v="0"/>
    <n v="31.67"/>
    <s v="Reservada"/>
    <n v="202"/>
    <n v="233.67000000000002"/>
    <s v="Plato_15,  Plato_14,  Plato_2"/>
    <x v="1"/>
    <s v="Plato_15"/>
    <s v=" Plato_14"/>
    <s v=" Plato_2"/>
    <m/>
    <s v="Plato_15Plato_14Plato_2"/>
    <x v="1"/>
    <n v="121"/>
  </r>
  <r>
    <n v="288"/>
    <n v="15"/>
    <x v="254"/>
    <x v="5"/>
    <x v="234"/>
    <x v="222"/>
    <d v="2023-04-03T05:33:00"/>
    <d v="1899-12-30T03:25:00"/>
    <d v="1899-12-30T00:38:00"/>
    <d v="1899-12-30T02:47:00"/>
    <x v="3"/>
    <x v="2"/>
    <x v="2"/>
    <n v="13.3"/>
    <s v="Reservada"/>
    <n v="86"/>
    <n v="99.3"/>
    <s v="Plato_7,  Plato_12"/>
    <x v="7"/>
    <s v="Plato_7"/>
    <s v=" Plato_12"/>
    <m/>
    <m/>
    <s v="Plato_7Plato_12"/>
    <x v="0"/>
    <n v="50"/>
  </r>
  <r>
    <n v="289"/>
    <n v="15"/>
    <x v="255"/>
    <x v="3"/>
    <x v="235"/>
    <x v="223"/>
    <d v="2023-04-03T06:23:00"/>
    <d v="1899-12-30T03:15:00"/>
    <d v="1899-12-30T01:08:00"/>
    <d v="1899-12-30T02:07:00"/>
    <x v="3"/>
    <x v="0"/>
    <x v="0"/>
    <n v="26.56"/>
    <s v="Libre"/>
    <n v="138"/>
    <n v="164.56"/>
    <s v="Plato_3,  Plato_10"/>
    <x v="0"/>
    <s v="Plato_3"/>
    <s v=" Plato_10"/>
    <m/>
    <m/>
    <s v="Plato_3Plato_10"/>
    <x v="0"/>
    <n v="81"/>
  </r>
  <r>
    <n v="290"/>
    <n v="19"/>
    <x v="205"/>
    <x v="5"/>
    <x v="236"/>
    <x v="224"/>
    <d v="2023-04-03T04:33:00"/>
    <d v="1899-12-30T02:42:00"/>
    <d v="1899-12-30T00:57:00"/>
    <d v="1899-12-30T01:45:00"/>
    <x v="0"/>
    <x v="0"/>
    <x v="2"/>
    <n v="14.59"/>
    <s v="Ocupada"/>
    <n v="40"/>
    <n v="54.59"/>
    <s v="Plato_20"/>
    <x v="0"/>
    <s v="Plato_20"/>
    <m/>
    <m/>
    <m/>
    <s v="Plato_20"/>
    <x v="0"/>
    <n v="25"/>
  </r>
  <r>
    <n v="291"/>
    <n v="2"/>
    <x v="256"/>
    <x v="0"/>
    <x v="237"/>
    <x v="225"/>
    <d v="2023-04-03T06:09:00"/>
    <d v="1899-12-30T03:06:00"/>
    <d v="1899-12-30T01:35:00"/>
    <d v="1899-12-30T01:31:00"/>
    <x v="2"/>
    <x v="1"/>
    <x v="1"/>
    <n v="15.44"/>
    <s v="Ocupada"/>
    <n v="260"/>
    <n v="275.44"/>
    <s v="Plato_18,  Plato_1,  Plato_8,  Plato_17"/>
    <x v="6"/>
    <s v="Plato_18"/>
    <s v=" Plato_1"/>
    <s v=" Plato_8"/>
    <s v=" Plato_17"/>
    <s v="Plato_18Plato_1Plato_8Plato_17"/>
    <x v="0"/>
    <n v="156"/>
  </r>
  <r>
    <n v="292"/>
    <n v="10"/>
    <x v="257"/>
    <x v="5"/>
    <x v="238"/>
    <x v="226"/>
    <d v="2023-04-03T01:51:00"/>
    <d v="1899-12-30T01:42:00"/>
    <d v="1899-12-30T00:23:00"/>
    <d v="1899-12-30T01:19:00"/>
    <x v="0"/>
    <x v="2"/>
    <x v="0"/>
    <n v="29.72"/>
    <s v="Reservada"/>
    <n v="84"/>
    <n v="113.72"/>
    <s v="Plato_16"/>
    <x v="10"/>
    <s v="Plato_16"/>
    <m/>
    <m/>
    <m/>
    <s v="Plato_16"/>
    <x v="0"/>
    <n v="48"/>
  </r>
  <r>
    <n v="293"/>
    <n v="16"/>
    <x v="258"/>
    <x v="4"/>
    <x v="239"/>
    <x v="227"/>
    <d v="2023-04-03T04:35:00"/>
    <d v="1899-12-30T01:40:00"/>
    <d v="1899-12-30T02:00:00"/>
    <d v="1899-12-30T00:00:00"/>
    <x v="0"/>
    <x v="0"/>
    <x v="0"/>
    <n v="33.11"/>
    <s v="Reservada"/>
    <n v="216"/>
    <n v="249.11"/>
    <s v="Plato_16,  Plato_2,  Plato_19"/>
    <x v="10"/>
    <s v="Plato_16"/>
    <s v=" Plato_2"/>
    <s v=" Plato_19"/>
    <m/>
    <s v="Plato_16Plato_2Plato_19"/>
    <x v="1"/>
    <n v="128"/>
  </r>
  <r>
    <n v="294"/>
    <n v="17"/>
    <x v="128"/>
    <x v="0"/>
    <x v="240"/>
    <x v="228"/>
    <d v="2023-04-03T03:57:00"/>
    <d v="1899-12-30T03:31:00"/>
    <d v="1899-12-30T01:26:00"/>
    <d v="1899-12-30T02:05:00"/>
    <x v="2"/>
    <x v="1"/>
    <x v="2"/>
    <n v="20.36"/>
    <s v="Libre"/>
    <n v="326"/>
    <n v="346.36"/>
    <s v="Plato_17,  Plato_19,  Plato_4,  Plato_18"/>
    <x v="1"/>
    <s v="Plato_17"/>
    <s v=" Plato_19"/>
    <s v=" Plato_4"/>
    <s v=" Plato_18"/>
    <s v="Plato_17Plato_19Plato_4Plato_18"/>
    <x v="0"/>
    <n v="194"/>
  </r>
  <r>
    <n v="295"/>
    <n v="3"/>
    <x v="259"/>
    <x v="1"/>
    <x v="241"/>
    <x v="229"/>
    <d v="2023-04-03T02:01:00"/>
    <d v="1899-12-30T01:51:00"/>
    <d v="1899-12-30T02:57:00"/>
    <d v="1899-12-30T00:00:00"/>
    <x v="2"/>
    <x v="0"/>
    <x v="2"/>
    <n v="46.42"/>
    <s v="Reservada"/>
    <n v="247"/>
    <n v="293.42"/>
    <s v="Plato_15,  Plato_2,  Plato_17,  Plato_13"/>
    <x v="7"/>
    <s v="Plato_15"/>
    <s v=" Plato_2"/>
    <s v=" Plato_17"/>
    <s v=" Plato_13"/>
    <s v="Plato_15Plato_2Plato_17Plato_13"/>
    <x v="1"/>
    <n v="150"/>
  </r>
  <r>
    <n v="296"/>
    <n v="14"/>
    <x v="260"/>
    <x v="1"/>
    <x v="221"/>
    <x v="230"/>
    <d v="2023-04-03T05:58:00"/>
    <d v="1899-12-30T03:24:00"/>
    <d v="1899-12-30T00:46:00"/>
    <d v="1899-12-30T02:38:00"/>
    <x v="2"/>
    <x v="2"/>
    <x v="2"/>
    <n v="29.07"/>
    <s v="Ocupada"/>
    <n v="59"/>
    <n v="88.07"/>
    <s v="Plato_14,  Plato_19"/>
    <x v="0"/>
    <s v="Plato_14"/>
    <s v=" Plato_19"/>
    <m/>
    <m/>
    <s v="Plato_14Plato_19"/>
    <x v="0"/>
    <n v="36"/>
  </r>
  <r>
    <n v="297"/>
    <n v="4"/>
    <x v="12"/>
    <x v="5"/>
    <x v="242"/>
    <x v="231"/>
    <d v="2023-04-03T04:27:00"/>
    <d v="1899-12-30T03:39:00"/>
    <d v="1899-12-30T01:52:00"/>
    <d v="1899-12-30T01:47:00"/>
    <x v="1"/>
    <x v="0"/>
    <x v="2"/>
    <n v="43.46"/>
    <s v="Ocupada"/>
    <n v="175"/>
    <n v="218.46"/>
    <s v="Plato_9,  Plato_4,  Plato_13"/>
    <x v="0"/>
    <s v="Plato_9"/>
    <s v=" Plato_4"/>
    <s v=" Plato_13"/>
    <m/>
    <s v="Plato_9Plato_4Plato_13"/>
    <x v="0"/>
    <n v="103"/>
  </r>
  <r>
    <n v="298"/>
    <n v="11"/>
    <x v="261"/>
    <x v="4"/>
    <x v="243"/>
    <x v="232"/>
    <d v="2023-04-03T05:29:00"/>
    <d v="1899-12-30T02:15:00"/>
    <d v="1899-12-30T02:21:00"/>
    <d v="1899-12-30T00:00:00"/>
    <x v="3"/>
    <x v="1"/>
    <x v="2"/>
    <n v="23.24"/>
    <s v="Reservada"/>
    <n v="255"/>
    <n v="278.24"/>
    <s v="Plato_6,  Plato_19,  Plato_5"/>
    <x v="6"/>
    <s v="Plato_6"/>
    <s v=" Plato_19"/>
    <s v=" Plato_5"/>
    <m/>
    <s v="Plato_6Plato_19Plato_5"/>
    <x v="1"/>
    <n v="153"/>
  </r>
  <r>
    <n v="299"/>
    <n v="6"/>
    <x v="262"/>
    <x v="1"/>
    <x v="244"/>
    <x v="233"/>
    <d v="2023-04-03T02:45:00"/>
    <d v="1899-12-30T01:41:00"/>
    <d v="1899-12-30T01:53:00"/>
    <d v="1899-12-30T00:00:00"/>
    <x v="3"/>
    <x v="2"/>
    <x v="1"/>
    <n v="29.68"/>
    <s v="Ocupada"/>
    <n v="182"/>
    <n v="211.68"/>
    <s v="Plato_3,  Plato_19,  Plato_7,  Plato_4"/>
    <x v="7"/>
    <s v="Plato_3"/>
    <s v=" Plato_19"/>
    <s v=" Plato_7"/>
    <s v=" Plato_4"/>
    <s v="Plato_3Plato_19Plato_7Plato_4"/>
    <x v="1"/>
    <n v="108"/>
  </r>
  <r>
    <n v="300"/>
    <n v="18"/>
    <x v="149"/>
    <x v="0"/>
    <x v="245"/>
    <x v="234"/>
    <d v="2023-04-03T04:19:00"/>
    <d v="1899-12-30T02:02:00"/>
    <d v="1899-12-30T01:58:00"/>
    <d v="1899-12-30T00:04:00"/>
    <x v="2"/>
    <x v="1"/>
    <x v="2"/>
    <n v="38.380000000000003"/>
    <s v="Reservada"/>
    <n v="290"/>
    <n v="328.38"/>
    <s v="Plato_20,  Plato_4,  Plato_10,  Plato_2"/>
    <x v="3"/>
    <s v="Plato_20"/>
    <s v=" Plato_4"/>
    <s v=" Plato_10"/>
    <s v=" Plato_2"/>
    <s v="Plato_20Plato_4Plato_10Plato_2"/>
    <x v="0"/>
    <n v="174"/>
  </r>
  <r>
    <n v="301"/>
    <n v="8"/>
    <x v="263"/>
    <x v="0"/>
    <x v="246"/>
    <x v="235"/>
    <d v="2023-04-03T04:08:00"/>
    <d v="1899-12-30T01:54:00"/>
    <d v="1899-12-30T03:03:00"/>
    <d v="1899-12-30T00:00:00"/>
    <x v="3"/>
    <x v="0"/>
    <x v="2"/>
    <n v="16.52"/>
    <s v="Reservada"/>
    <n v="223"/>
    <n v="239.52"/>
    <s v="Plato_17,  Plato_10,  Plato_9,  Plato_3"/>
    <x v="7"/>
    <s v="Plato_17"/>
    <s v=" Plato_10"/>
    <s v=" Plato_9"/>
    <s v=" Plato_3"/>
    <s v="Plato_17Plato_10Plato_9Plato_3"/>
    <x v="1"/>
    <n v="133"/>
  </r>
  <r>
    <n v="302"/>
    <n v="5"/>
    <x v="47"/>
    <x v="2"/>
    <x v="247"/>
    <x v="236"/>
    <d v="2023-04-03T04:56:00"/>
    <d v="1899-12-30T03:36:00"/>
    <d v="1899-12-30T00:15:00"/>
    <d v="1899-12-30T03:21:00"/>
    <x v="1"/>
    <x v="1"/>
    <x v="2"/>
    <n v="39.89"/>
    <s v="Reservada"/>
    <n v="96"/>
    <n v="135.88999999999999"/>
    <s v="Plato_15"/>
    <x v="1"/>
    <s v="Plato_15"/>
    <m/>
    <m/>
    <m/>
    <s v="Plato_15"/>
    <x v="0"/>
    <n v="57"/>
  </r>
  <r>
    <n v="303"/>
    <n v="14"/>
    <x v="264"/>
    <x v="3"/>
    <x v="248"/>
    <x v="237"/>
    <d v="2023-04-03T06:24:00"/>
    <d v="1899-12-30T03:01:00"/>
    <d v="1899-12-30T01:32:00"/>
    <d v="1899-12-30T01:29:00"/>
    <x v="3"/>
    <x v="1"/>
    <x v="0"/>
    <n v="16.489999999999998"/>
    <s v="Ocupada"/>
    <n v="210"/>
    <n v="226.49"/>
    <s v="Plato_3,  Plato_20,  Plato_10,  Plato_7"/>
    <x v="2"/>
    <s v="Plato_3"/>
    <s v=" Plato_20"/>
    <s v=" Plato_10"/>
    <s v=" Plato_7"/>
    <s v="Plato_3Plato_20Plato_10Plato_7"/>
    <x v="0"/>
    <n v="128"/>
  </r>
  <r>
    <n v="304"/>
    <n v="6"/>
    <x v="265"/>
    <x v="4"/>
    <x v="249"/>
    <x v="238"/>
    <d v="2023-04-03T04:40:00"/>
    <d v="1899-12-30T01:16:00"/>
    <d v="1899-12-30T01:25:00"/>
    <d v="1899-12-30T00:00:00"/>
    <x v="1"/>
    <x v="0"/>
    <x v="2"/>
    <n v="22.05"/>
    <s v="Reservada"/>
    <n v="279"/>
    <n v="301.05"/>
    <s v="Plato_15,  Plato_13,  Plato_20,  Plato_17"/>
    <x v="1"/>
    <s v="Plato_15"/>
    <s v=" Plato_13"/>
    <s v=" Plato_20"/>
    <s v=" Plato_17"/>
    <s v="Plato_15Plato_13Plato_20Plato_17"/>
    <x v="1"/>
    <n v="171"/>
  </r>
  <r>
    <n v="305"/>
    <n v="1"/>
    <x v="266"/>
    <x v="2"/>
    <x v="250"/>
    <x v="239"/>
    <d v="2023-04-03T04:13:00"/>
    <d v="1899-12-30T03:28:00"/>
    <d v="1899-12-30T01:05:00"/>
    <d v="1899-12-30T02:23:00"/>
    <x v="1"/>
    <x v="0"/>
    <x v="2"/>
    <n v="37.92"/>
    <s v="Reservada"/>
    <n v="128"/>
    <n v="165.92000000000002"/>
    <s v="Plato_8,  Plato_14"/>
    <x v="9"/>
    <s v="Plato_8"/>
    <s v=" Plato_14"/>
    <m/>
    <m/>
    <s v="Plato_8Plato_14"/>
    <x v="0"/>
    <n v="77"/>
  </r>
  <r>
    <n v="306"/>
    <n v="7"/>
    <x v="267"/>
    <x v="4"/>
    <x v="251"/>
    <x v="240"/>
    <d v="2023-04-03T02:32:00"/>
    <d v="1899-12-30T02:44:00"/>
    <d v="1899-12-30T00:21:00"/>
    <d v="1899-12-30T02:23:00"/>
    <x v="3"/>
    <x v="0"/>
    <x v="2"/>
    <n v="16.96"/>
    <s v="Ocupada"/>
    <n v="32"/>
    <n v="48.96"/>
    <s v="Plato_15"/>
    <x v="9"/>
    <s v="Plato_15"/>
    <m/>
    <m/>
    <m/>
    <s v="Plato_15"/>
    <x v="0"/>
    <n v="19"/>
  </r>
  <r>
    <n v="307"/>
    <n v="20"/>
    <x v="15"/>
    <x v="3"/>
    <x v="252"/>
    <x v="241"/>
    <d v="2023-04-03T05:39:00"/>
    <d v="1899-12-30T02:30:00"/>
    <d v="1899-12-30T00:39:00"/>
    <d v="1899-12-30T01:51:00"/>
    <x v="1"/>
    <x v="0"/>
    <x v="1"/>
    <n v="31.66"/>
    <s v="Libre"/>
    <n v="63"/>
    <n v="94.66"/>
    <s v="Plato_13"/>
    <x v="4"/>
    <s v="Plato_13"/>
    <m/>
    <m/>
    <m/>
    <s v="Plato_13"/>
    <x v="0"/>
    <n v="39"/>
  </r>
  <r>
    <n v="308"/>
    <n v="14"/>
    <x v="268"/>
    <x v="0"/>
    <x v="253"/>
    <x v="242"/>
    <d v="2023-04-03T04:39:00"/>
    <d v="1899-12-30T02:44:00"/>
    <d v="1899-12-30T03:06:00"/>
    <d v="1899-12-30T00:00:00"/>
    <x v="2"/>
    <x v="0"/>
    <x v="2"/>
    <n v="33.79"/>
    <s v="Reservada"/>
    <n v="222"/>
    <n v="255.79"/>
    <s v="Plato_18,  Plato_8,  Plato_17,  Plato_16"/>
    <x v="7"/>
    <s v="Plato_18"/>
    <s v=" Plato_8"/>
    <s v=" Plato_17"/>
    <s v=" Plato_16"/>
    <s v="Plato_18Plato_8Plato_17Plato_16"/>
    <x v="1"/>
    <n v="132"/>
  </r>
  <r>
    <n v="309"/>
    <n v="9"/>
    <x v="269"/>
    <x v="5"/>
    <x v="254"/>
    <x v="243"/>
    <d v="2023-04-03T04:05:00"/>
    <d v="1899-12-30T03:37:00"/>
    <d v="1899-12-30T02:03:00"/>
    <d v="1899-12-30T01:34:00"/>
    <x v="1"/>
    <x v="0"/>
    <x v="2"/>
    <n v="36.090000000000003"/>
    <s v="Reservada"/>
    <n v="172"/>
    <n v="208.09"/>
    <s v="Plato_20,  Plato_17,  Plato_8"/>
    <x v="10"/>
    <s v="Plato_20"/>
    <s v=" Plato_17"/>
    <s v=" Plato_8"/>
    <m/>
    <s v="Plato_20Plato_17Plato_8"/>
    <x v="0"/>
    <n v="105"/>
  </r>
  <r>
    <n v="310"/>
    <n v="17"/>
    <x v="270"/>
    <x v="5"/>
    <x v="235"/>
    <x v="244"/>
    <d v="2023-04-03T06:23:00"/>
    <d v="1899-12-30T03:19:00"/>
    <d v="1899-12-30T01:37:00"/>
    <d v="1899-12-30T01:42:00"/>
    <x v="3"/>
    <x v="2"/>
    <x v="2"/>
    <n v="11.47"/>
    <s v="Libre"/>
    <n v="138"/>
    <n v="149.47"/>
    <s v="Plato_10,  Plato_2"/>
    <x v="7"/>
    <s v="Plato_10"/>
    <s v=" Plato_2"/>
    <m/>
    <m/>
    <s v="Plato_10Plato_2"/>
    <x v="0"/>
    <n v="81"/>
  </r>
  <r>
    <n v="311"/>
    <n v="6"/>
    <x v="271"/>
    <x v="4"/>
    <x v="255"/>
    <x v="206"/>
    <d v="2023-04-03T02:43:00"/>
    <d v="1899-12-30T01:18:00"/>
    <d v="1899-12-30T01:14:00"/>
    <d v="1899-12-30T00:04:00"/>
    <x v="0"/>
    <x v="1"/>
    <x v="1"/>
    <n v="39.270000000000003"/>
    <s v="Ocupada"/>
    <n v="53"/>
    <n v="92.27000000000001"/>
    <s v="Plato_7,  Plato_9"/>
    <x v="3"/>
    <s v="Plato_7"/>
    <s v=" Plato_9"/>
    <m/>
    <m/>
    <s v="Plato_7Plato_9"/>
    <x v="0"/>
    <n v="31"/>
  </r>
  <r>
    <n v="312"/>
    <n v="2"/>
    <x v="272"/>
    <x v="4"/>
    <x v="256"/>
    <x v="245"/>
    <d v="2023-04-03T06:12:00"/>
    <d v="1899-12-30T03:05:00"/>
    <d v="1899-12-30T00:55:00"/>
    <d v="1899-12-30T02:10:00"/>
    <x v="0"/>
    <x v="0"/>
    <x v="2"/>
    <n v="30.89"/>
    <s v="Reservada"/>
    <n v="134"/>
    <n v="164.89"/>
    <s v="Plato_15,  Plato_8"/>
    <x v="7"/>
    <s v="Plato_15"/>
    <s v=" Plato_8"/>
    <m/>
    <m/>
    <s v="Plato_15Plato_8"/>
    <x v="0"/>
    <n v="80"/>
  </r>
  <r>
    <n v="313"/>
    <n v="10"/>
    <x v="7"/>
    <x v="5"/>
    <x v="257"/>
    <x v="246"/>
    <d v="2023-04-03T05:46:00"/>
    <d v="1899-12-30T03:23:00"/>
    <d v="1899-12-30T01:46:00"/>
    <d v="1899-12-30T01:37:00"/>
    <x v="1"/>
    <x v="1"/>
    <x v="0"/>
    <n v="43.14"/>
    <s v="Reservada"/>
    <n v="232"/>
    <n v="275.14"/>
    <s v="Plato_12,  Plato_17,  Plato_19,  Plato_7"/>
    <x v="0"/>
    <s v="Plato_12"/>
    <s v=" Plato_17"/>
    <s v=" Plato_19"/>
    <s v=" Plato_7"/>
    <s v="Plato_12Plato_17Plato_19Plato_7"/>
    <x v="0"/>
    <n v="140"/>
  </r>
  <r>
    <n v="314"/>
    <n v="20"/>
    <x v="273"/>
    <x v="3"/>
    <x v="258"/>
    <x v="203"/>
    <d v="2023-04-03T03:53:00"/>
    <d v="1899-12-30T03:22:00"/>
    <d v="1899-12-30T00:05:00"/>
    <d v="1899-12-30T03:17:00"/>
    <x v="4"/>
    <x v="0"/>
    <x v="0"/>
    <n v="32.18"/>
    <s v="Ocupada"/>
    <n v="27"/>
    <n v="59.18"/>
    <s v="Plato_6"/>
    <x v="9"/>
    <s v="Plato_6"/>
    <m/>
    <m/>
    <m/>
    <s v="Plato_6"/>
    <x v="0"/>
    <n v="16"/>
  </r>
  <r>
    <n v="315"/>
    <n v="14"/>
    <x v="274"/>
    <x v="1"/>
    <x v="219"/>
    <x v="247"/>
    <d v="2023-04-03T03:29:00"/>
    <d v="1899-12-30T03:17:00"/>
    <d v="1899-12-30T02:06:00"/>
    <d v="1899-12-30T01:11:00"/>
    <x v="2"/>
    <x v="0"/>
    <x v="2"/>
    <n v="20.6"/>
    <s v="Libre"/>
    <n v="161"/>
    <n v="181.6"/>
    <s v="Plato_1,  Plato_16,  Plato_9,  Plato_13"/>
    <x v="9"/>
    <s v="Plato_1"/>
    <s v=" Plato_16"/>
    <s v=" Plato_9"/>
    <s v=" Plato_13"/>
    <s v="Plato_1Plato_16Plato_9Plato_13"/>
    <x v="0"/>
    <n v="95"/>
  </r>
  <r>
    <n v="316"/>
    <n v="2"/>
    <x v="275"/>
    <x v="2"/>
    <x v="259"/>
    <x v="248"/>
    <d v="2023-04-03T05:32:00"/>
    <d v="1899-12-30T03:54:00"/>
    <d v="1899-12-30T02:38:00"/>
    <d v="1899-12-30T01:16:00"/>
    <x v="3"/>
    <x v="1"/>
    <x v="2"/>
    <n v="31.13"/>
    <s v="Reservada"/>
    <n v="160"/>
    <n v="191.13"/>
    <s v="Plato_4,  Plato_13,  Plato_6,  Plato_20"/>
    <x v="4"/>
    <s v="Plato_4"/>
    <s v=" Plato_13"/>
    <s v=" Plato_6"/>
    <s v=" Plato_20"/>
    <s v="Plato_4Plato_13Plato_6Plato_20"/>
    <x v="0"/>
    <n v="96"/>
  </r>
  <r>
    <n v="317"/>
    <n v="17"/>
    <x v="67"/>
    <x v="2"/>
    <x v="260"/>
    <x v="249"/>
    <d v="2023-04-03T06:16:00"/>
    <d v="1899-12-30T03:51:00"/>
    <d v="1899-12-30T01:28:00"/>
    <d v="1899-12-30T02:23:00"/>
    <x v="2"/>
    <x v="1"/>
    <x v="1"/>
    <n v="24.55"/>
    <s v="Libre"/>
    <n v="178"/>
    <n v="202.55"/>
    <s v="Plato_5,  Plato_18,  Plato_15"/>
    <x v="7"/>
    <s v="Plato_5"/>
    <s v=" Plato_18"/>
    <s v=" Plato_15"/>
    <m/>
    <s v="Plato_5Plato_18Plato_15"/>
    <x v="0"/>
    <n v="105"/>
  </r>
  <r>
    <n v="318"/>
    <n v="13"/>
    <x v="276"/>
    <x v="5"/>
    <x v="261"/>
    <x v="250"/>
    <d v="2023-04-03T05:09:00"/>
    <d v="1899-12-30T01:36:00"/>
    <d v="1899-12-30T00:39:00"/>
    <d v="1899-12-30T00:57:00"/>
    <x v="0"/>
    <x v="2"/>
    <x v="2"/>
    <n v="10.08"/>
    <s v="Reservada"/>
    <n v="29"/>
    <n v="39.08"/>
    <s v="Plato_9"/>
    <x v="5"/>
    <s v="Plato_9"/>
    <m/>
    <m/>
    <m/>
    <s v="Plato_9"/>
    <x v="0"/>
    <n v="17"/>
  </r>
  <r>
    <n v="319"/>
    <n v="1"/>
    <x v="277"/>
    <x v="1"/>
    <x v="262"/>
    <x v="251"/>
    <d v="2023-04-03T03:59:00"/>
    <d v="1899-12-30T03:11:00"/>
    <d v="1899-12-30T02:06:00"/>
    <d v="1899-12-30T01:05:00"/>
    <x v="1"/>
    <x v="0"/>
    <x v="1"/>
    <n v="30.05"/>
    <s v="Libre"/>
    <n v="268"/>
    <n v="298.05"/>
    <s v="Plato_15,  Plato_8,  Plato_20,  Plato_17"/>
    <x v="6"/>
    <s v="Plato_15"/>
    <s v=" Plato_8"/>
    <s v=" Plato_20"/>
    <s v=" Plato_17"/>
    <s v="Plato_15Plato_8Plato_20Plato_17"/>
    <x v="0"/>
    <n v="162"/>
  </r>
  <r>
    <n v="320"/>
    <n v="9"/>
    <x v="278"/>
    <x v="1"/>
    <x v="263"/>
    <x v="252"/>
    <d v="2023-04-03T04:17:00"/>
    <d v="1899-12-30T02:47:00"/>
    <d v="1899-12-30T02:10:00"/>
    <d v="1899-12-30T00:37:00"/>
    <x v="0"/>
    <x v="0"/>
    <x v="0"/>
    <n v="44.02"/>
    <s v="Reservada"/>
    <n v="98"/>
    <n v="142.02000000000001"/>
    <s v="Plato_13,  Plato_5,  Plato_18"/>
    <x v="0"/>
    <s v="Plato_13"/>
    <s v=" Plato_5"/>
    <s v=" Plato_18"/>
    <m/>
    <s v="Plato_13Plato_5Plato_18"/>
    <x v="0"/>
    <n v="59"/>
  </r>
  <r>
    <n v="321"/>
    <n v="18"/>
    <x v="279"/>
    <x v="3"/>
    <x v="264"/>
    <x v="253"/>
    <d v="2023-04-03T04:18:00"/>
    <d v="1899-12-30T02:14:00"/>
    <d v="1899-12-30T01:35:00"/>
    <d v="1899-12-30T00:39:00"/>
    <x v="1"/>
    <x v="0"/>
    <x v="2"/>
    <n v="23.59"/>
    <s v="Libre"/>
    <n v="141"/>
    <n v="164.59"/>
    <s v="Plato_16,  Plato_5,  Plato_14"/>
    <x v="5"/>
    <s v="Plato_16"/>
    <s v=" Plato_5"/>
    <s v=" Plato_14"/>
    <m/>
    <s v="Plato_16Plato_5Plato_14"/>
    <x v="0"/>
    <n v="84"/>
  </r>
  <r>
    <n v="322"/>
    <n v="12"/>
    <x v="280"/>
    <x v="1"/>
    <x v="265"/>
    <x v="254"/>
    <d v="2023-04-03T05:47:00"/>
    <d v="1899-12-30T02:21:00"/>
    <d v="1899-12-30T01:00:00"/>
    <d v="1899-12-30T01:21:00"/>
    <x v="2"/>
    <x v="2"/>
    <x v="2"/>
    <n v="24.69"/>
    <s v="Ocupada"/>
    <n v="85"/>
    <n v="109.69"/>
    <s v="Plato_15,  Plato_13"/>
    <x v="8"/>
    <s v="Plato_15"/>
    <s v=" Plato_13"/>
    <m/>
    <m/>
    <s v="Plato_15Plato_13"/>
    <x v="0"/>
    <n v="51"/>
  </r>
  <r>
    <n v="323"/>
    <n v="8"/>
    <x v="281"/>
    <x v="1"/>
    <x v="245"/>
    <x v="255"/>
    <d v="2023-04-03T04:19:00"/>
    <d v="1899-12-30T02:56:00"/>
    <d v="1899-12-30T02:02:00"/>
    <d v="1899-12-30T00:54:00"/>
    <x v="3"/>
    <x v="1"/>
    <x v="1"/>
    <n v="44.3"/>
    <s v="Libre"/>
    <n v="208"/>
    <n v="252.3"/>
    <s v="Plato_5,  Plato_9,  Plato_7,  Plato_4"/>
    <x v="9"/>
    <s v="Plato_5"/>
    <s v=" Plato_9"/>
    <s v=" Plato_7"/>
    <s v=" Plato_4"/>
    <s v="Plato_5Plato_9Plato_7Plato_4"/>
    <x v="0"/>
    <n v="121"/>
  </r>
  <r>
    <n v="324"/>
    <n v="9"/>
    <x v="282"/>
    <x v="0"/>
    <x v="238"/>
    <x v="256"/>
    <d v="2023-04-03T01:51:00"/>
    <d v="1899-12-30T01:08:00"/>
    <d v="1899-12-30T01:30:00"/>
    <d v="1899-12-30T00:00:00"/>
    <x v="1"/>
    <x v="2"/>
    <x v="2"/>
    <n v="21.6"/>
    <s v="Libre"/>
    <n v="137"/>
    <n v="158.6"/>
    <s v="Plato_2,  Plato_6,  Plato_10"/>
    <x v="4"/>
    <s v="Plato_2"/>
    <s v=" Plato_6"/>
    <s v=" Plato_10"/>
    <m/>
    <s v="Plato_2Plato_6Plato_10"/>
    <x v="1"/>
    <n v="81"/>
  </r>
  <r>
    <n v="325"/>
    <n v="18"/>
    <x v="283"/>
    <x v="1"/>
    <x v="266"/>
    <x v="257"/>
    <d v="2023-04-03T02:18:00"/>
    <d v="1899-12-30T01:18:00"/>
    <d v="1899-12-30T01:11:00"/>
    <d v="1899-12-30T00:07:00"/>
    <x v="2"/>
    <x v="0"/>
    <x v="2"/>
    <n v="32.5"/>
    <s v="Reservada"/>
    <n v="154"/>
    <n v="186.5"/>
    <s v="Plato_13,  Plato_17,  Plato_8,  Plato_15"/>
    <x v="4"/>
    <s v="Plato_13"/>
    <s v=" Plato_17"/>
    <s v=" Plato_8"/>
    <s v=" Plato_15"/>
    <s v="Plato_13Plato_17Plato_8Plato_15"/>
    <x v="0"/>
    <n v="93"/>
  </r>
  <r>
    <n v="326"/>
    <n v="14"/>
    <x v="284"/>
    <x v="4"/>
    <x v="267"/>
    <x v="258"/>
    <d v="2023-04-04T05:34:00"/>
    <d v="1899-12-30T04:10:00"/>
    <d v="1899-12-30T01:31:00"/>
    <d v="1899-12-30T02:39:00"/>
    <x v="1"/>
    <x v="1"/>
    <x v="0"/>
    <n v="13.85"/>
    <s v="Ocupada"/>
    <n v="81"/>
    <n v="94.85"/>
    <s v="Plato_8,  Plato_4,  Plato_16"/>
    <x v="4"/>
    <s v="Plato_8"/>
    <s v=" Plato_4"/>
    <s v=" Plato_16"/>
    <m/>
    <s v="Plato_8Plato_4Plato_16"/>
    <x v="0"/>
    <n v="47"/>
  </r>
  <r>
    <n v="327"/>
    <n v="12"/>
    <x v="146"/>
    <x v="3"/>
    <x v="268"/>
    <x v="259"/>
    <d v="2023-04-04T04:36:00"/>
    <d v="1899-12-30T01:37:00"/>
    <d v="1899-12-30T01:14:00"/>
    <d v="1899-12-30T00:23:00"/>
    <x v="3"/>
    <x v="2"/>
    <x v="2"/>
    <n v="15.08"/>
    <s v="Reservada"/>
    <n v="147"/>
    <n v="162.08000000000001"/>
    <s v="Plato_18,  Plato_4,  Plato_6"/>
    <x v="1"/>
    <s v="Plato_18"/>
    <s v=" Plato_4"/>
    <s v=" Plato_6"/>
    <m/>
    <s v="Plato_18Plato_4Plato_6"/>
    <x v="0"/>
    <n v="86"/>
  </r>
  <r>
    <n v="328"/>
    <n v="4"/>
    <x v="285"/>
    <x v="5"/>
    <x v="269"/>
    <x v="260"/>
    <d v="2023-04-04T04:07:00"/>
    <d v="1899-12-30T02:23:00"/>
    <d v="1899-12-30T00:21:00"/>
    <d v="1899-12-30T02:02:00"/>
    <x v="2"/>
    <x v="2"/>
    <x v="2"/>
    <n v="13.85"/>
    <s v="Reservada"/>
    <n v="35"/>
    <n v="48.85"/>
    <s v="Plato_8"/>
    <x v="9"/>
    <s v="Plato_8"/>
    <m/>
    <m/>
    <m/>
    <s v="Plato_8"/>
    <x v="0"/>
    <n v="21"/>
  </r>
  <r>
    <n v="329"/>
    <n v="13"/>
    <x v="286"/>
    <x v="1"/>
    <x v="270"/>
    <x v="261"/>
    <d v="2023-04-04T02:41:00"/>
    <d v="1899-12-30T02:30:00"/>
    <d v="1899-12-30T02:19:00"/>
    <d v="1899-12-30T00:11:00"/>
    <x v="2"/>
    <x v="0"/>
    <x v="2"/>
    <n v="38.89"/>
    <s v="Ocupada"/>
    <n v="207"/>
    <n v="245.89"/>
    <s v="Plato_13,  Plato_20,  Plato_17,  Plato_14"/>
    <x v="6"/>
    <s v="Plato_13"/>
    <s v=" Plato_20"/>
    <s v=" Plato_17"/>
    <s v=" Plato_14"/>
    <s v="Plato_13Plato_20Plato_17Plato_14"/>
    <x v="0"/>
    <n v="128"/>
  </r>
  <r>
    <n v="330"/>
    <n v="10"/>
    <x v="287"/>
    <x v="0"/>
    <x v="271"/>
    <x v="262"/>
    <d v="2023-04-04T03:57:00"/>
    <d v="1899-12-30T02:22:00"/>
    <d v="1899-12-30T02:20:00"/>
    <d v="1899-12-30T00:02:00"/>
    <x v="0"/>
    <x v="1"/>
    <x v="2"/>
    <n v="32.17"/>
    <s v="Ocupada"/>
    <n v="217"/>
    <n v="249.17000000000002"/>
    <s v="Plato_1,  Plato_16,  Plato_14,  Plato_13"/>
    <x v="6"/>
    <s v="Plato_1"/>
    <s v=" Plato_16"/>
    <s v=" Plato_14"/>
    <s v=" Plato_13"/>
    <s v="Plato_1Plato_16Plato_14Plato_13"/>
    <x v="0"/>
    <n v="130"/>
  </r>
  <r>
    <n v="331"/>
    <n v="20"/>
    <x v="288"/>
    <x v="5"/>
    <x v="272"/>
    <x v="263"/>
    <d v="2023-04-04T06:17:00"/>
    <d v="1899-12-30T03:11:00"/>
    <d v="1899-12-30T02:01:00"/>
    <d v="1899-12-30T01:10:00"/>
    <x v="4"/>
    <x v="2"/>
    <x v="0"/>
    <n v="36.61"/>
    <s v="Reservada"/>
    <n v="173"/>
    <n v="209.61"/>
    <s v="Plato_12,  Plato_8,  Plato_7,  Plato_1"/>
    <x v="3"/>
    <s v="Plato_12"/>
    <s v=" Plato_8"/>
    <s v=" Plato_7"/>
    <s v=" Plato_1"/>
    <s v="Plato_12Plato_8Plato_7Plato_1"/>
    <x v="0"/>
    <n v="103"/>
  </r>
  <r>
    <n v="332"/>
    <n v="6"/>
    <x v="289"/>
    <x v="1"/>
    <x v="273"/>
    <x v="264"/>
    <d v="2023-04-04T01:29:00"/>
    <d v="1899-12-30T01:15:00"/>
    <d v="1899-12-30T00:17:00"/>
    <d v="1899-12-30T00:58:00"/>
    <x v="2"/>
    <x v="0"/>
    <x v="0"/>
    <n v="25.21"/>
    <s v="Reservada"/>
    <n v="120"/>
    <n v="145.21"/>
    <s v="Plato_20"/>
    <x v="10"/>
    <s v="Plato_20"/>
    <m/>
    <m/>
    <m/>
    <s v="Plato_20"/>
    <x v="0"/>
    <n v="75"/>
  </r>
  <r>
    <n v="333"/>
    <n v="6"/>
    <x v="290"/>
    <x v="1"/>
    <x v="274"/>
    <x v="265"/>
    <d v="2023-04-04T04:29:00"/>
    <d v="1899-12-30T01:19:00"/>
    <d v="1899-12-30T01:01:00"/>
    <d v="1899-12-30T00:18:00"/>
    <x v="4"/>
    <x v="2"/>
    <x v="2"/>
    <n v="13.19"/>
    <s v="Libre"/>
    <n v="72"/>
    <n v="85.19"/>
    <s v="Plato_19,  Plato_4"/>
    <x v="3"/>
    <s v="Plato_19"/>
    <s v=" Plato_4"/>
    <m/>
    <m/>
    <s v="Plato_19Plato_4"/>
    <x v="0"/>
    <n v="42"/>
  </r>
  <r>
    <n v="334"/>
    <n v="12"/>
    <x v="291"/>
    <x v="4"/>
    <x v="275"/>
    <x v="266"/>
    <d v="2023-04-04T06:31:00"/>
    <d v="1899-12-30T03:40:00"/>
    <d v="1899-12-30T02:36:00"/>
    <d v="1899-12-30T01:04:00"/>
    <x v="1"/>
    <x v="1"/>
    <x v="2"/>
    <n v="17.5"/>
    <s v="Libre"/>
    <n v="173"/>
    <n v="190.5"/>
    <s v="Plato_13,  Plato_14,  Plato_7,  Plato_2"/>
    <x v="10"/>
    <s v="Plato_13"/>
    <s v=" Plato_14"/>
    <s v=" Plato_7"/>
    <s v=" Plato_2"/>
    <s v="Plato_13Plato_14Plato_7Plato_2"/>
    <x v="0"/>
    <n v="104"/>
  </r>
  <r>
    <n v="335"/>
    <n v="14"/>
    <x v="292"/>
    <x v="5"/>
    <x v="276"/>
    <x v="267"/>
    <d v="2023-04-04T03:09:00"/>
    <d v="1899-12-30T01:13:00"/>
    <d v="1899-12-30T01:09:00"/>
    <d v="1899-12-30T00:04:00"/>
    <x v="4"/>
    <x v="0"/>
    <x v="0"/>
    <n v="41.56"/>
    <s v="Libre"/>
    <n v="114"/>
    <n v="155.56"/>
    <s v="Plato_2,  Plato_16"/>
    <x v="2"/>
    <s v="Plato_2"/>
    <s v=" Plato_16"/>
    <m/>
    <m/>
    <s v="Plato_2Plato_16"/>
    <x v="0"/>
    <n v="66"/>
  </r>
  <r>
    <n v="336"/>
    <n v="4"/>
    <x v="293"/>
    <x v="3"/>
    <x v="277"/>
    <x v="268"/>
    <d v="2023-04-04T04:51:00"/>
    <d v="1899-12-30T03:16:00"/>
    <d v="1899-12-30T01:05:00"/>
    <d v="1899-12-30T02:11:00"/>
    <x v="2"/>
    <x v="2"/>
    <x v="2"/>
    <n v="17.93"/>
    <s v="Libre"/>
    <n v="158"/>
    <n v="175.93"/>
    <s v="Plato_13,  Plato_12,  Plato_10"/>
    <x v="10"/>
    <s v="Plato_13"/>
    <s v=" Plato_12"/>
    <s v=" Plato_10"/>
    <m/>
    <s v="Plato_13Plato_12Plato_10"/>
    <x v="0"/>
    <n v="93"/>
  </r>
  <r>
    <n v="337"/>
    <n v="11"/>
    <x v="294"/>
    <x v="2"/>
    <x v="278"/>
    <x v="269"/>
    <d v="2023-04-04T04:31:00"/>
    <d v="1899-12-30T02:53:00"/>
    <d v="1899-12-30T00:58:00"/>
    <d v="1899-12-30T01:55:00"/>
    <x v="3"/>
    <x v="2"/>
    <x v="2"/>
    <n v="19.28"/>
    <s v="Reservada"/>
    <n v="100"/>
    <n v="119.28"/>
    <s v="Plato_7,  Plato_16"/>
    <x v="2"/>
    <s v="Plato_7"/>
    <s v=" Plato_16"/>
    <m/>
    <m/>
    <s v="Plato_7Plato_16"/>
    <x v="0"/>
    <n v="58"/>
  </r>
  <r>
    <n v="338"/>
    <n v="18"/>
    <x v="295"/>
    <x v="2"/>
    <x v="279"/>
    <x v="270"/>
    <d v="2023-04-04T03:30:00"/>
    <d v="1899-12-30T02:58:00"/>
    <d v="1899-12-30T02:23:00"/>
    <d v="1899-12-30T00:35:00"/>
    <x v="3"/>
    <x v="0"/>
    <x v="0"/>
    <n v="30.62"/>
    <s v="Reservada"/>
    <n v="279"/>
    <n v="309.62"/>
    <s v="Plato_18,  Plato_13,  Plato_15,  Plato_3"/>
    <x v="8"/>
    <s v="Plato_18"/>
    <s v=" Plato_13"/>
    <s v=" Plato_15"/>
    <s v=" Plato_3"/>
    <s v="Plato_18Plato_13Plato_15Plato_3"/>
    <x v="0"/>
    <n v="166"/>
  </r>
  <r>
    <n v="339"/>
    <n v="13"/>
    <x v="296"/>
    <x v="2"/>
    <x v="280"/>
    <x v="271"/>
    <d v="2023-04-04T02:01:00"/>
    <d v="1899-12-30T02:01:00"/>
    <d v="1899-12-30T00:46:00"/>
    <d v="1899-12-30T01:15:00"/>
    <x v="0"/>
    <x v="1"/>
    <x v="0"/>
    <n v="19.600000000000001"/>
    <s v="Reservada"/>
    <n v="104"/>
    <n v="123.6"/>
    <s v="Plato_9,  Plato_14"/>
    <x v="4"/>
    <s v="Plato_9"/>
    <s v=" Plato_14"/>
    <m/>
    <m/>
    <s v="Plato_9Plato_14"/>
    <x v="0"/>
    <n v="62"/>
  </r>
  <r>
    <n v="340"/>
    <n v="15"/>
    <x v="297"/>
    <x v="1"/>
    <x v="281"/>
    <x v="272"/>
    <d v="2023-04-04T04:38:00"/>
    <d v="1899-12-30T03:26:00"/>
    <d v="1899-12-30T01:31:00"/>
    <d v="1899-12-30T01:55:00"/>
    <x v="0"/>
    <x v="0"/>
    <x v="2"/>
    <n v="38.520000000000003"/>
    <s v="Libre"/>
    <n v="164"/>
    <n v="202.52"/>
    <s v="Plato_20,  Plato_16"/>
    <x v="0"/>
    <s v="Plato_20"/>
    <s v=" Plato_16"/>
    <m/>
    <m/>
    <s v="Plato_20Plato_16"/>
    <x v="0"/>
    <n v="98"/>
  </r>
  <r>
    <n v="341"/>
    <n v="14"/>
    <x v="298"/>
    <x v="3"/>
    <x v="282"/>
    <x v="273"/>
    <d v="2023-04-04T04:19:00"/>
    <d v="1899-12-30T02:14:00"/>
    <d v="1899-12-30T01:28:00"/>
    <d v="1899-12-30T00:46:00"/>
    <x v="0"/>
    <x v="1"/>
    <x v="2"/>
    <n v="47.05"/>
    <s v="Libre"/>
    <n v="177"/>
    <n v="224.05"/>
    <s v="Plato_16,  Plato_5,  Plato_8"/>
    <x v="4"/>
    <s v="Plato_16"/>
    <s v=" Plato_5"/>
    <s v=" Plato_8"/>
    <m/>
    <s v="Plato_16Plato_5Plato_8"/>
    <x v="0"/>
    <n v="105"/>
  </r>
  <r>
    <n v="342"/>
    <n v="19"/>
    <x v="299"/>
    <x v="3"/>
    <x v="283"/>
    <x v="274"/>
    <d v="2023-04-04T06:11:00"/>
    <d v="1899-12-30T03:41:00"/>
    <d v="1899-12-30T00:54:00"/>
    <d v="1899-12-30T02:47:00"/>
    <x v="0"/>
    <x v="1"/>
    <x v="2"/>
    <n v="20.059999999999999"/>
    <s v="Libre"/>
    <n v="102"/>
    <n v="122.06"/>
    <s v="Plato_14,  Plato_16"/>
    <x v="6"/>
    <s v="Plato_14"/>
    <s v=" Plato_16"/>
    <m/>
    <m/>
    <s v="Plato_14Plato_16"/>
    <x v="0"/>
    <n v="60"/>
  </r>
  <r>
    <n v="343"/>
    <n v="12"/>
    <x v="300"/>
    <x v="1"/>
    <x v="284"/>
    <x v="275"/>
    <d v="2023-04-04T05:45:00"/>
    <d v="1899-12-30T02:04:00"/>
    <d v="1899-12-30T01:41:00"/>
    <d v="1899-12-30T00:23:00"/>
    <x v="3"/>
    <x v="0"/>
    <x v="2"/>
    <n v="23.01"/>
    <s v="Ocupada"/>
    <n v="137"/>
    <n v="160.01"/>
    <s v="Plato_18,  Plato_14"/>
    <x v="4"/>
    <s v="Plato_18"/>
    <s v=" Plato_14"/>
    <m/>
    <m/>
    <s v="Plato_18Plato_14"/>
    <x v="0"/>
    <n v="82"/>
  </r>
  <r>
    <n v="344"/>
    <n v="15"/>
    <x v="301"/>
    <x v="5"/>
    <x v="285"/>
    <x v="276"/>
    <d v="2023-04-04T02:04:00"/>
    <d v="1899-12-30T01:33:00"/>
    <d v="1899-12-30T01:26:00"/>
    <d v="1899-12-30T00:07:00"/>
    <x v="2"/>
    <x v="0"/>
    <x v="2"/>
    <n v="33.01"/>
    <s v="Ocupada"/>
    <n v="183"/>
    <n v="216.01"/>
    <s v="Plato_8,  Plato_17,  Plato_15,  Plato_5"/>
    <x v="9"/>
    <s v="Plato_8"/>
    <s v=" Plato_17"/>
    <s v=" Plato_15"/>
    <s v=" Plato_5"/>
    <s v="Plato_8Plato_17Plato_15Plato_5"/>
    <x v="0"/>
    <n v="110"/>
  </r>
  <r>
    <n v="345"/>
    <n v="16"/>
    <x v="302"/>
    <x v="5"/>
    <x v="282"/>
    <x v="277"/>
    <d v="2023-04-04T04:19:00"/>
    <d v="1899-12-30T03:16:00"/>
    <d v="1899-12-30T00:18:00"/>
    <d v="1899-12-30T02:58:00"/>
    <x v="4"/>
    <x v="0"/>
    <x v="2"/>
    <n v="13.98"/>
    <s v="Ocupada"/>
    <n v="38"/>
    <n v="51.980000000000004"/>
    <s v="Plato_12"/>
    <x v="9"/>
    <s v="Plato_12"/>
    <m/>
    <m/>
    <m/>
    <s v="Plato_12"/>
    <x v="0"/>
    <n v="22"/>
  </r>
  <r>
    <n v="346"/>
    <n v="1"/>
    <x v="303"/>
    <x v="3"/>
    <x v="286"/>
    <x v="278"/>
    <d v="2023-04-04T03:56:00"/>
    <d v="1899-12-30T03:16:00"/>
    <d v="1899-12-30T00:22:00"/>
    <d v="1899-12-30T02:54:00"/>
    <x v="3"/>
    <x v="0"/>
    <x v="0"/>
    <n v="35.93"/>
    <s v="Reservada"/>
    <n v="72"/>
    <n v="107.93"/>
    <s v="Plato_19"/>
    <x v="10"/>
    <s v="Plato_19"/>
    <m/>
    <m/>
    <m/>
    <s v="Plato_19"/>
    <x v="0"/>
    <n v="44"/>
  </r>
  <r>
    <n v="347"/>
    <n v="7"/>
    <x v="304"/>
    <x v="4"/>
    <x v="287"/>
    <x v="279"/>
    <d v="2023-04-04T04:34:00"/>
    <d v="1899-12-30T02:45:00"/>
    <d v="1899-12-30T00:44:00"/>
    <d v="1899-12-30T02:01:00"/>
    <x v="4"/>
    <x v="0"/>
    <x v="2"/>
    <n v="48.52"/>
    <s v="Reservada"/>
    <n v="70"/>
    <n v="118.52000000000001"/>
    <s v="Plato_8"/>
    <x v="9"/>
    <s v="Plato_8"/>
    <m/>
    <m/>
    <m/>
    <s v="Plato_8"/>
    <x v="0"/>
    <n v="42"/>
  </r>
  <r>
    <n v="348"/>
    <n v="16"/>
    <x v="305"/>
    <x v="2"/>
    <x v="288"/>
    <x v="280"/>
    <d v="2023-04-04T04:59:00"/>
    <d v="1899-12-30T03:57:00"/>
    <d v="1899-12-30T01:28:00"/>
    <d v="1899-12-30T02:29:00"/>
    <x v="2"/>
    <x v="0"/>
    <x v="2"/>
    <n v="30.78"/>
    <s v="Ocupada"/>
    <n v="86"/>
    <n v="116.78"/>
    <s v="Plato_10,  Plato_3"/>
    <x v="3"/>
    <s v="Plato_10"/>
    <s v=" Plato_3"/>
    <m/>
    <m/>
    <s v="Plato_10Plato_3"/>
    <x v="0"/>
    <n v="51"/>
  </r>
  <r>
    <n v="349"/>
    <n v="13"/>
    <x v="306"/>
    <x v="1"/>
    <x v="289"/>
    <x v="281"/>
    <d v="2023-04-04T07:31:00"/>
    <d v="1899-12-30T03:58:00"/>
    <d v="1899-12-30T01:25:00"/>
    <d v="1899-12-30T02:33:00"/>
    <x v="3"/>
    <x v="1"/>
    <x v="2"/>
    <n v="40.630000000000003"/>
    <s v="Ocupada"/>
    <n v="152"/>
    <n v="192.63"/>
    <s v="Plato_2,  Plato_12,  Plato_8"/>
    <x v="2"/>
    <s v="Plato_2"/>
    <s v=" Plato_12"/>
    <s v=" Plato_8"/>
    <m/>
    <s v="Plato_2Plato_12Plato_8"/>
    <x v="0"/>
    <n v="90"/>
  </r>
  <r>
    <n v="350"/>
    <n v="2"/>
    <x v="307"/>
    <x v="0"/>
    <x v="290"/>
    <x v="282"/>
    <d v="2023-04-04T02:59:00"/>
    <d v="1899-12-30T02:24:00"/>
    <d v="1899-12-30T01:49:00"/>
    <d v="1899-12-30T00:35:00"/>
    <x v="3"/>
    <x v="1"/>
    <x v="0"/>
    <n v="36.21"/>
    <s v="Reservada"/>
    <n v="143"/>
    <n v="179.21"/>
    <s v="Plato_17,  Plato_6"/>
    <x v="1"/>
    <s v="Plato_17"/>
    <s v=" Plato_6"/>
    <m/>
    <m/>
    <s v="Plato_17Plato_6"/>
    <x v="0"/>
    <n v="86"/>
  </r>
  <r>
    <n v="351"/>
    <n v="1"/>
    <x v="308"/>
    <x v="0"/>
    <x v="291"/>
    <x v="283"/>
    <d v="2023-04-04T06:09:00"/>
    <d v="1899-12-30T02:17:00"/>
    <d v="1899-12-30T00:25:00"/>
    <d v="1899-12-30T01:52:00"/>
    <x v="1"/>
    <x v="1"/>
    <x v="2"/>
    <n v="48.93"/>
    <s v="Libre"/>
    <n v="201"/>
    <n v="249.93"/>
    <s v="Plato_15,  Plato_8"/>
    <x v="2"/>
    <s v="Plato_15"/>
    <s v=" Plato_8"/>
    <m/>
    <m/>
    <s v="Plato_15Plato_8"/>
    <x v="0"/>
    <n v="120"/>
  </r>
  <r>
    <n v="352"/>
    <n v="1"/>
    <x v="13"/>
    <x v="5"/>
    <x v="292"/>
    <x v="284"/>
    <d v="2023-04-04T02:53:00"/>
    <d v="1899-12-30T02:36:00"/>
    <d v="1899-12-30T00:07:00"/>
    <d v="1899-12-30T02:29:00"/>
    <x v="0"/>
    <x v="1"/>
    <x v="1"/>
    <n v="17.55"/>
    <s v="Reservada"/>
    <n v="99"/>
    <n v="116.55"/>
    <s v="Plato_11"/>
    <x v="3"/>
    <s v="Plato_11"/>
    <m/>
    <m/>
    <m/>
    <s v="Plato_11"/>
    <x v="0"/>
    <n v="60"/>
  </r>
  <r>
    <n v="353"/>
    <n v="7"/>
    <x v="309"/>
    <x v="3"/>
    <x v="293"/>
    <x v="285"/>
    <d v="2023-04-04T07:36:00"/>
    <d v="1899-12-30T03:50:00"/>
    <d v="1899-12-30T02:08:00"/>
    <d v="1899-12-30T01:42:00"/>
    <x v="3"/>
    <x v="2"/>
    <x v="2"/>
    <n v="27.37"/>
    <s v="Reservada"/>
    <n v="212"/>
    <n v="239.37"/>
    <s v="Plato_5,  Plato_2,  Plato_8,  Plato_18"/>
    <x v="2"/>
    <s v="Plato_5"/>
    <s v=" Plato_2"/>
    <s v=" Plato_8"/>
    <s v=" Plato_18"/>
    <s v="Plato_5Plato_2Plato_8Plato_18"/>
    <x v="0"/>
    <n v="126"/>
  </r>
  <r>
    <n v="354"/>
    <n v="12"/>
    <x v="310"/>
    <x v="0"/>
    <x v="294"/>
    <x v="261"/>
    <d v="2023-04-04T03:24:00"/>
    <d v="1899-12-30T03:13:00"/>
    <d v="1899-12-30T02:17:00"/>
    <d v="1899-12-30T00:56:00"/>
    <x v="3"/>
    <x v="1"/>
    <x v="2"/>
    <n v="29.58"/>
    <s v="Ocupada"/>
    <n v="181"/>
    <n v="210.57999999999998"/>
    <s v="Plato_12,  Plato_15,  Plato_4,  Plato_7"/>
    <x v="3"/>
    <s v="Plato_12"/>
    <s v=" Plato_15"/>
    <s v=" Plato_4"/>
    <s v=" Plato_7"/>
    <s v="Plato_12Plato_15Plato_4Plato_7"/>
    <x v="0"/>
    <n v="105"/>
  </r>
  <r>
    <n v="355"/>
    <n v="4"/>
    <x v="129"/>
    <x v="4"/>
    <x v="295"/>
    <x v="286"/>
    <d v="2023-04-04T05:07:00"/>
    <d v="1899-12-30T03:26:00"/>
    <d v="1899-12-30T00:07:00"/>
    <d v="1899-12-30T03:19:00"/>
    <x v="3"/>
    <x v="1"/>
    <x v="2"/>
    <n v="30.53"/>
    <s v="Reservada"/>
    <n v="26"/>
    <n v="56.53"/>
    <s v="Plato_10"/>
    <x v="0"/>
    <s v="Plato_10"/>
    <m/>
    <m/>
    <m/>
    <s v="Plato_10"/>
    <x v="0"/>
    <n v="15"/>
  </r>
  <r>
    <n v="356"/>
    <n v="1"/>
    <x v="311"/>
    <x v="1"/>
    <x v="296"/>
    <x v="287"/>
    <d v="2023-04-04T02:18:00"/>
    <d v="1899-12-30T02:21:00"/>
    <d v="1899-12-30T00:07:00"/>
    <d v="1899-12-30T02:14:00"/>
    <x v="0"/>
    <x v="1"/>
    <x v="2"/>
    <n v="28.92"/>
    <s v="Ocupada"/>
    <n v="36"/>
    <n v="64.92"/>
    <s v="Plato_4"/>
    <x v="2"/>
    <s v="Plato_4"/>
    <m/>
    <m/>
    <m/>
    <s v="Plato_4"/>
    <x v="0"/>
    <n v="20"/>
  </r>
  <r>
    <n v="357"/>
    <n v="17"/>
    <x v="312"/>
    <x v="2"/>
    <x v="297"/>
    <x v="288"/>
    <d v="2023-04-04T04:26:00"/>
    <d v="1899-12-30T03:22:00"/>
    <d v="1899-12-30T01:36:00"/>
    <d v="1899-12-30T01:46:00"/>
    <x v="0"/>
    <x v="1"/>
    <x v="0"/>
    <n v="26.87"/>
    <s v="Ocupada"/>
    <n v="168"/>
    <n v="194.87"/>
    <s v="Plato_1,  Plato_3,  Plato_6,  Plato_5"/>
    <x v="9"/>
    <s v="Plato_1"/>
    <s v=" Plato_3"/>
    <s v=" Plato_6"/>
    <s v=" Plato_5"/>
    <s v="Plato_1Plato_3Plato_6Plato_5"/>
    <x v="0"/>
    <n v="100"/>
  </r>
  <r>
    <n v="358"/>
    <n v="13"/>
    <x v="250"/>
    <x v="3"/>
    <x v="298"/>
    <x v="289"/>
    <d v="2023-04-04T05:57:00"/>
    <d v="1899-12-30T03:20:00"/>
    <d v="1899-12-30T02:32:00"/>
    <d v="1899-12-30T00:48:00"/>
    <x v="3"/>
    <x v="2"/>
    <x v="2"/>
    <n v="42.1"/>
    <s v="Reservada"/>
    <n v="166"/>
    <n v="208.1"/>
    <s v="Plato_10,  Plato_4,  Plato_3"/>
    <x v="7"/>
    <s v="Plato_10"/>
    <s v=" Plato_4"/>
    <s v=" Plato_3"/>
    <m/>
    <s v="Plato_10Plato_4Plato_3"/>
    <x v="0"/>
    <n v="96"/>
  </r>
  <r>
    <n v="359"/>
    <n v="11"/>
    <x v="104"/>
    <x v="2"/>
    <x v="299"/>
    <x v="290"/>
    <d v="2023-04-04T04:10:00"/>
    <d v="1899-12-30T03:29:00"/>
    <d v="1899-12-30T02:25:00"/>
    <d v="1899-12-30T01:04:00"/>
    <x v="2"/>
    <x v="0"/>
    <x v="2"/>
    <n v="12.2"/>
    <s v="Reservada"/>
    <n v="190"/>
    <n v="202.2"/>
    <s v="Plato_5,  Plato_16,  Plato_9,  Plato_10"/>
    <x v="4"/>
    <s v="Plato_5"/>
    <s v=" Plato_16"/>
    <s v=" Plato_9"/>
    <s v=" Plato_10"/>
    <s v="Plato_5Plato_16Plato_9Plato_10"/>
    <x v="0"/>
    <n v="110"/>
  </r>
  <r>
    <n v="360"/>
    <n v="16"/>
    <x v="313"/>
    <x v="5"/>
    <x v="300"/>
    <x v="291"/>
    <d v="2023-04-04T04:58:00"/>
    <d v="1899-12-30T04:03:00"/>
    <d v="1899-12-30T02:39:00"/>
    <d v="1899-12-30T01:24:00"/>
    <x v="0"/>
    <x v="0"/>
    <x v="2"/>
    <n v="39.26"/>
    <s v="Ocupada"/>
    <n v="233"/>
    <n v="272.26"/>
    <s v="Plato_13,  Plato_2,  Plato_10,  Plato_15"/>
    <x v="4"/>
    <s v="Plato_13"/>
    <s v=" Plato_2"/>
    <s v=" Plato_10"/>
    <s v=" Plato_15"/>
    <s v="Plato_13Plato_2Plato_10Plato_15"/>
    <x v="0"/>
    <n v="139"/>
  </r>
  <r>
    <n v="361"/>
    <n v="16"/>
    <x v="314"/>
    <x v="1"/>
    <x v="301"/>
    <x v="292"/>
    <d v="2023-04-04T05:28:00"/>
    <d v="1899-12-30T03:35:00"/>
    <d v="1899-12-30T01:52:00"/>
    <d v="1899-12-30T01:43:00"/>
    <x v="2"/>
    <x v="2"/>
    <x v="1"/>
    <n v="41.73"/>
    <s v="Libre"/>
    <n v="101"/>
    <n v="142.72999999999999"/>
    <s v="Plato_9,  Plato_7"/>
    <x v="1"/>
    <s v="Plato_9"/>
    <s v=" Plato_7"/>
    <m/>
    <m/>
    <s v="Plato_9Plato_7"/>
    <x v="0"/>
    <n v="59"/>
  </r>
  <r>
    <n v="362"/>
    <n v="15"/>
    <x v="179"/>
    <x v="2"/>
    <x v="302"/>
    <x v="293"/>
    <d v="2023-04-04T05:59:00"/>
    <d v="1899-12-30T03:56:00"/>
    <d v="1899-12-30T02:03:00"/>
    <d v="1899-12-30T01:53:00"/>
    <x v="1"/>
    <x v="0"/>
    <x v="2"/>
    <n v="47.21"/>
    <s v="Libre"/>
    <n v="62"/>
    <n v="109.21000000000001"/>
    <s v="Plato_3,  Plato_7,  Plato_4"/>
    <x v="7"/>
    <s v="Plato_3"/>
    <s v=" Plato_7"/>
    <s v=" Plato_4"/>
    <m/>
    <s v="Plato_3Plato_7Plato_4"/>
    <x v="0"/>
    <n v="36"/>
  </r>
  <r>
    <n v="363"/>
    <n v="5"/>
    <x v="315"/>
    <x v="2"/>
    <x v="303"/>
    <x v="294"/>
    <d v="2023-04-04T03:29:00"/>
    <d v="1899-12-30T01:58:00"/>
    <d v="1899-12-30T02:29:00"/>
    <d v="1899-12-30T00:00:00"/>
    <x v="0"/>
    <x v="0"/>
    <x v="2"/>
    <n v="49.02"/>
    <s v="Ocupada"/>
    <n v="240"/>
    <n v="289.02"/>
    <s v="Plato_2,  Plato_7,  Plato_19,  Plato_11"/>
    <x v="2"/>
    <s v="Plato_2"/>
    <s v=" Plato_7"/>
    <s v=" Plato_19"/>
    <s v=" Plato_11"/>
    <s v="Plato_2Plato_7Plato_19Plato_11"/>
    <x v="1"/>
    <n v="144"/>
  </r>
  <r>
    <n v="364"/>
    <n v="15"/>
    <x v="316"/>
    <x v="2"/>
    <x v="304"/>
    <x v="295"/>
    <d v="2023-04-04T07:10:00"/>
    <d v="1899-12-30T03:20:00"/>
    <d v="1899-12-30T01:52:00"/>
    <d v="1899-12-30T01:28:00"/>
    <x v="3"/>
    <x v="0"/>
    <x v="0"/>
    <n v="48.28"/>
    <s v="Reservada"/>
    <n v="157"/>
    <n v="205.28"/>
    <s v="Plato_16,  Plato_5,  Plato_1,  Plato_9"/>
    <x v="2"/>
    <s v="Plato_16"/>
    <s v=" Plato_5"/>
    <s v=" Plato_1"/>
    <s v=" Plato_9"/>
    <s v="Plato_16Plato_5Plato_1Plato_9"/>
    <x v="0"/>
    <n v="92"/>
  </r>
  <r>
    <n v="365"/>
    <n v="4"/>
    <x v="317"/>
    <x v="1"/>
    <x v="305"/>
    <x v="296"/>
    <d v="2023-04-04T04:33:00"/>
    <d v="1899-12-30T03:45:00"/>
    <d v="1899-12-30T00:25:00"/>
    <d v="1899-12-30T03:20:00"/>
    <x v="0"/>
    <x v="0"/>
    <x v="1"/>
    <n v="34.97"/>
    <s v="Ocupada"/>
    <n v="108"/>
    <n v="142.97"/>
    <s v="Plato_19"/>
    <x v="9"/>
    <s v="Plato_19"/>
    <m/>
    <m/>
    <m/>
    <s v="Plato_19"/>
    <x v="0"/>
    <n v="66"/>
  </r>
  <r>
    <n v="366"/>
    <n v="17"/>
    <x v="318"/>
    <x v="3"/>
    <x v="306"/>
    <x v="297"/>
    <d v="2023-04-04T04:46:00"/>
    <d v="1899-12-30T03:13:00"/>
    <d v="1899-12-30T01:30:00"/>
    <d v="1899-12-30T01:43:00"/>
    <x v="0"/>
    <x v="0"/>
    <x v="1"/>
    <n v="10.57"/>
    <s v="Reservada"/>
    <n v="239"/>
    <n v="249.57"/>
    <s v="Plato_6,  Plato_8,  Plato_20"/>
    <x v="9"/>
    <s v="Plato_6"/>
    <s v=" Plato_8"/>
    <s v=" Plato_20"/>
    <m/>
    <s v="Plato_6Plato_8Plato_20"/>
    <x v="0"/>
    <n v="145"/>
  </r>
  <r>
    <n v="367"/>
    <n v="12"/>
    <x v="319"/>
    <x v="2"/>
    <x v="307"/>
    <x v="298"/>
    <d v="2023-04-04T03:45:00"/>
    <d v="1899-12-30T02:52:00"/>
    <d v="1899-12-30T01:13:00"/>
    <d v="1899-12-30T01:39:00"/>
    <x v="0"/>
    <x v="2"/>
    <x v="2"/>
    <n v="12.62"/>
    <s v="Libre"/>
    <n v="101"/>
    <n v="113.62"/>
    <s v="Plato_10,  Plato_9,  Plato_3"/>
    <x v="9"/>
    <s v="Plato_10"/>
    <s v=" Plato_9"/>
    <s v=" Plato_3"/>
    <m/>
    <s v="Plato_10Plato_9Plato_3"/>
    <x v="0"/>
    <n v="59"/>
  </r>
  <r>
    <n v="368"/>
    <n v="13"/>
    <x v="320"/>
    <x v="1"/>
    <x v="308"/>
    <x v="299"/>
    <d v="2023-04-04T05:33:00"/>
    <d v="1899-12-30T02:24:00"/>
    <d v="1899-12-30T01:25:00"/>
    <d v="1899-12-30T00:59:00"/>
    <x v="1"/>
    <x v="1"/>
    <x v="0"/>
    <n v="37.65"/>
    <s v="Ocupada"/>
    <n v="123"/>
    <n v="160.65"/>
    <s v="Plato_11,  Plato_7"/>
    <x v="1"/>
    <s v="Plato_11"/>
    <s v=" Plato_7"/>
    <m/>
    <m/>
    <s v="Plato_11Plato_7"/>
    <x v="0"/>
    <n v="74"/>
  </r>
  <r>
    <n v="369"/>
    <n v="20"/>
    <x v="321"/>
    <x v="2"/>
    <x v="309"/>
    <x v="300"/>
    <d v="2023-04-04T05:54:00"/>
    <d v="1899-12-30T03:43:00"/>
    <d v="1899-12-30T00:42:00"/>
    <d v="1899-12-30T03:01:00"/>
    <x v="3"/>
    <x v="0"/>
    <x v="2"/>
    <n v="34.83"/>
    <s v="Libre"/>
    <n v="242"/>
    <n v="276.83"/>
    <s v="Plato_17,  Plato_14,  Plato_16,  Plato_10"/>
    <x v="7"/>
    <s v="Plato_17"/>
    <s v=" Plato_14"/>
    <s v=" Plato_16"/>
    <s v=" Plato_10"/>
    <s v="Plato_17Plato_14Plato_16Plato_10"/>
    <x v="0"/>
    <n v="143"/>
  </r>
  <r>
    <n v="370"/>
    <n v="13"/>
    <x v="322"/>
    <x v="0"/>
    <x v="310"/>
    <x v="301"/>
    <d v="2023-04-04T03:23:00"/>
    <d v="1899-12-30T01:03:00"/>
    <d v="1899-12-30T00:33:00"/>
    <d v="1899-12-30T00:30:00"/>
    <x v="0"/>
    <x v="0"/>
    <x v="2"/>
    <n v="47.79"/>
    <s v="Libre"/>
    <n v="72"/>
    <n v="119.78999999999999"/>
    <s v="Plato_19"/>
    <x v="7"/>
    <s v="Plato_19"/>
    <m/>
    <m/>
    <m/>
    <s v="Plato_19"/>
    <x v="0"/>
    <n v="44"/>
  </r>
  <r>
    <n v="371"/>
    <n v="4"/>
    <x v="323"/>
    <x v="5"/>
    <x v="278"/>
    <x v="302"/>
    <d v="2023-04-04T04:31:00"/>
    <d v="1899-12-30T03:30:00"/>
    <d v="1899-12-30T00:49:00"/>
    <d v="1899-12-30T02:41:00"/>
    <x v="4"/>
    <x v="2"/>
    <x v="2"/>
    <n v="32.51"/>
    <s v="Ocupada"/>
    <n v="200"/>
    <n v="232.51"/>
    <s v="Plato_17,  Plato_19,  Plato_16,  Plato_14"/>
    <x v="8"/>
    <s v="Plato_17"/>
    <s v=" Plato_19"/>
    <s v=" Plato_16"/>
    <s v=" Plato_14"/>
    <s v="Plato_17Plato_19Plato_16Plato_14"/>
    <x v="0"/>
    <n v="120"/>
  </r>
  <r>
    <n v="372"/>
    <n v="14"/>
    <x v="324"/>
    <x v="3"/>
    <x v="311"/>
    <x v="303"/>
    <d v="2023-04-04T06:14:00"/>
    <d v="1899-12-30T03:28:00"/>
    <d v="1899-12-30T00:22:00"/>
    <d v="1899-12-30T03:06:00"/>
    <x v="2"/>
    <x v="0"/>
    <x v="2"/>
    <n v="17.170000000000002"/>
    <s v="Reservada"/>
    <n v="36"/>
    <n v="53.17"/>
    <s v="Plato_4"/>
    <x v="2"/>
    <s v="Plato_4"/>
    <m/>
    <m/>
    <m/>
    <s v="Plato_4"/>
    <x v="0"/>
    <n v="20"/>
  </r>
  <r>
    <n v="373"/>
    <n v="19"/>
    <x v="325"/>
    <x v="2"/>
    <x v="312"/>
    <x v="304"/>
    <d v="2023-04-04T03:11:00"/>
    <d v="1899-12-30T02:49:00"/>
    <d v="1899-12-30T01:56:00"/>
    <d v="1899-12-30T00:53:00"/>
    <x v="3"/>
    <x v="1"/>
    <x v="0"/>
    <n v="26.62"/>
    <s v="Ocupada"/>
    <n v="160"/>
    <n v="186.62"/>
    <s v="Plato_13,  Plato_8,  Plato_5,  Plato_3"/>
    <x v="10"/>
    <s v="Plato_13"/>
    <s v=" Plato_8"/>
    <s v=" Plato_5"/>
    <s v=" Plato_3"/>
    <s v="Plato_13Plato_8Plato_5Plato_3"/>
    <x v="0"/>
    <n v="96"/>
  </r>
  <r>
    <n v="374"/>
    <n v="18"/>
    <x v="326"/>
    <x v="5"/>
    <x v="313"/>
    <x v="305"/>
    <d v="2023-04-04T04:24:00"/>
    <d v="1899-12-30T01:05:00"/>
    <d v="1899-12-30T00:09:00"/>
    <d v="1899-12-30T00:56:00"/>
    <x v="2"/>
    <x v="0"/>
    <x v="2"/>
    <n v="33.35"/>
    <s v="Libre"/>
    <n v="35"/>
    <n v="68.349999999999994"/>
    <s v="Plato_8"/>
    <x v="3"/>
    <s v="Plato_8"/>
    <m/>
    <m/>
    <m/>
    <s v="Plato_8"/>
    <x v="0"/>
    <n v="21"/>
  </r>
  <r>
    <n v="375"/>
    <n v="18"/>
    <x v="327"/>
    <x v="1"/>
    <x v="276"/>
    <x v="284"/>
    <d v="2023-04-04T03:09:00"/>
    <d v="1899-12-30T02:52:00"/>
    <d v="1899-12-30T00:27:00"/>
    <d v="1899-12-30T02:25:00"/>
    <x v="0"/>
    <x v="0"/>
    <x v="2"/>
    <n v="22.3"/>
    <s v="Reservada"/>
    <n v="93"/>
    <n v="115.3"/>
    <s v="Plato_17"/>
    <x v="0"/>
    <s v="Plato_17"/>
    <m/>
    <m/>
    <m/>
    <s v="Plato_17"/>
    <x v="0"/>
    <n v="57"/>
  </r>
  <r>
    <n v="376"/>
    <n v="16"/>
    <x v="314"/>
    <x v="4"/>
    <x v="314"/>
    <x v="306"/>
    <d v="2023-04-04T05:12:00"/>
    <d v="1899-12-30T02:34:00"/>
    <d v="1899-12-30T00:05:00"/>
    <d v="1899-12-30T02:29:00"/>
    <x v="1"/>
    <x v="0"/>
    <x v="1"/>
    <n v="27.51"/>
    <s v="Ocupada"/>
    <n v="46"/>
    <n v="73.510000000000005"/>
    <s v="Plato_14"/>
    <x v="8"/>
    <s v="Plato_14"/>
    <m/>
    <m/>
    <m/>
    <s v="Plato_14"/>
    <x v="0"/>
    <n v="28"/>
  </r>
  <r>
    <n v="377"/>
    <n v="5"/>
    <x v="328"/>
    <x v="1"/>
    <x v="306"/>
    <x v="277"/>
    <d v="2023-04-04T04:46:00"/>
    <d v="1899-12-30T03:28:00"/>
    <d v="1899-12-30T00:46:00"/>
    <d v="1899-12-30T02:42:00"/>
    <x v="4"/>
    <x v="0"/>
    <x v="2"/>
    <n v="14.96"/>
    <s v="Libre"/>
    <n v="100"/>
    <n v="114.96000000000001"/>
    <s v="Plato_18,  Plato_15"/>
    <x v="3"/>
    <s v="Plato_18"/>
    <s v=" Plato_15"/>
    <m/>
    <m/>
    <s v="Plato_18Plato_15"/>
    <x v="0"/>
    <n v="59"/>
  </r>
  <r>
    <n v="378"/>
    <n v="3"/>
    <x v="329"/>
    <x v="1"/>
    <x v="315"/>
    <x v="307"/>
    <d v="2023-04-04T05:18:00"/>
    <d v="1899-12-30T01:23:00"/>
    <d v="1899-12-30T00:21:00"/>
    <d v="1899-12-30T01:02:00"/>
    <x v="1"/>
    <x v="0"/>
    <x v="1"/>
    <n v="40.31"/>
    <s v="Libre"/>
    <n v="49"/>
    <n v="89.31"/>
    <s v="Plato_2,  Plato_12"/>
    <x v="4"/>
    <s v="Plato_2"/>
    <s v=" Plato_12"/>
    <m/>
    <m/>
    <s v="Plato_2Plato_12"/>
    <x v="0"/>
    <n v="29"/>
  </r>
  <r>
    <n v="379"/>
    <n v="4"/>
    <x v="216"/>
    <x v="2"/>
    <x v="271"/>
    <x v="308"/>
    <d v="2023-04-04T03:57:00"/>
    <d v="1899-12-30T02:41:00"/>
    <d v="1899-12-30T00:06:00"/>
    <d v="1899-12-30T02:35:00"/>
    <x v="0"/>
    <x v="1"/>
    <x v="2"/>
    <n v="10.61"/>
    <s v="Ocupada"/>
    <n v="70"/>
    <n v="80.61"/>
    <s v="Plato_8"/>
    <x v="9"/>
    <s v="Plato_8"/>
    <m/>
    <m/>
    <m/>
    <s v="Plato_8"/>
    <x v="0"/>
    <n v="42"/>
  </r>
  <r>
    <n v="380"/>
    <n v="5"/>
    <x v="168"/>
    <x v="1"/>
    <x v="305"/>
    <x v="309"/>
    <d v="2023-04-04T04:33:00"/>
    <d v="1899-12-30T03:35:00"/>
    <d v="1899-12-30T01:33:00"/>
    <d v="1899-12-30T02:02:00"/>
    <x v="0"/>
    <x v="2"/>
    <x v="0"/>
    <n v="22.53"/>
    <s v="Libre"/>
    <n v="137"/>
    <n v="159.53"/>
    <s v="Plato_11,  Plato_12"/>
    <x v="10"/>
    <s v="Plato_11"/>
    <s v=" Plato_12"/>
    <m/>
    <m/>
    <s v="Plato_11Plato_12"/>
    <x v="0"/>
    <n v="82"/>
  </r>
  <r>
    <n v="381"/>
    <n v="4"/>
    <x v="330"/>
    <x v="1"/>
    <x v="316"/>
    <x v="310"/>
    <d v="2023-04-04T04:32:00"/>
    <d v="1899-12-30T03:35:00"/>
    <d v="1899-12-30T00:47:00"/>
    <d v="1899-12-30T02:48:00"/>
    <x v="1"/>
    <x v="1"/>
    <x v="0"/>
    <n v="27.69"/>
    <s v="Libre"/>
    <n v="144"/>
    <n v="171.69"/>
    <s v="Plato_10,  Plato_11"/>
    <x v="7"/>
    <s v="Plato_10"/>
    <s v=" Plato_11"/>
    <m/>
    <m/>
    <s v="Plato_10Plato_11"/>
    <x v="0"/>
    <n v="85"/>
  </r>
  <r>
    <n v="382"/>
    <n v="20"/>
    <x v="69"/>
    <x v="0"/>
    <x v="317"/>
    <x v="311"/>
    <d v="2023-04-04T06:27:00"/>
    <d v="1899-12-30T03:18:00"/>
    <d v="1899-12-30T00:54:00"/>
    <d v="1899-12-30T02:24:00"/>
    <x v="2"/>
    <x v="2"/>
    <x v="0"/>
    <n v="19.8"/>
    <s v="Reservada"/>
    <n v="87"/>
    <n v="106.8"/>
    <s v="Plato_9"/>
    <x v="8"/>
    <s v="Plato_9"/>
    <m/>
    <m/>
    <m/>
    <s v="Plato_9"/>
    <x v="0"/>
    <n v="51"/>
  </r>
  <r>
    <n v="383"/>
    <n v="6"/>
    <x v="331"/>
    <x v="0"/>
    <x v="318"/>
    <x v="312"/>
    <d v="2023-04-04T06:33:00"/>
    <d v="1899-12-30T03:04:00"/>
    <d v="1899-12-30T00:09:00"/>
    <d v="1899-12-30T02:55:00"/>
    <x v="4"/>
    <x v="0"/>
    <x v="2"/>
    <n v="31.33"/>
    <s v="Libre"/>
    <n v="108"/>
    <n v="139.32999999999998"/>
    <s v="Plato_19"/>
    <x v="9"/>
    <s v="Plato_19"/>
    <m/>
    <m/>
    <m/>
    <s v="Plato_19"/>
    <x v="0"/>
    <n v="66"/>
  </r>
  <r>
    <n v="384"/>
    <n v="1"/>
    <x v="332"/>
    <x v="3"/>
    <x v="319"/>
    <x v="313"/>
    <d v="2023-04-04T02:33:00"/>
    <d v="1899-12-30T02:22:00"/>
    <d v="1899-12-30T01:50:00"/>
    <d v="1899-12-30T00:32:00"/>
    <x v="1"/>
    <x v="1"/>
    <x v="0"/>
    <n v="39.32"/>
    <s v="Reservada"/>
    <n v="120"/>
    <n v="159.32"/>
    <s v="Plato_4,  Plato_12,  Plato_6"/>
    <x v="5"/>
    <s v="Plato_4"/>
    <s v=" Plato_12"/>
    <s v=" Plato_6"/>
    <m/>
    <s v="Plato_4Plato_12Plato_6"/>
    <x v="0"/>
    <n v="69"/>
  </r>
  <r>
    <n v="385"/>
    <n v="6"/>
    <x v="333"/>
    <x v="0"/>
    <x v="320"/>
    <x v="314"/>
    <d v="2023-04-05T06:43:00"/>
    <d v="1899-12-30T03:21:00"/>
    <d v="1899-12-30T00:22:00"/>
    <d v="1899-12-30T02:59:00"/>
    <x v="0"/>
    <x v="1"/>
    <x v="2"/>
    <n v="11.14"/>
    <s v="Ocupada"/>
    <n v="60"/>
    <n v="71.14"/>
    <s v="Plato_2"/>
    <x v="0"/>
    <s v="Plato_2"/>
    <m/>
    <m/>
    <m/>
    <s v="Plato_2"/>
    <x v="0"/>
    <n v="36"/>
  </r>
  <r>
    <n v="386"/>
    <n v="5"/>
    <x v="287"/>
    <x v="2"/>
    <x v="321"/>
    <x v="315"/>
    <d v="2023-04-05T02:58:00"/>
    <d v="1899-12-30T02:40:00"/>
    <d v="1899-12-30T00:40:00"/>
    <d v="1899-12-30T02:00:00"/>
    <x v="4"/>
    <x v="0"/>
    <x v="0"/>
    <n v="28.96"/>
    <s v="Ocupada"/>
    <n v="99"/>
    <n v="127.96000000000001"/>
    <s v="Plato_11"/>
    <x v="5"/>
    <s v="Plato_11"/>
    <m/>
    <m/>
    <m/>
    <s v="Plato_11"/>
    <x v="0"/>
    <n v="60"/>
  </r>
  <r>
    <n v="387"/>
    <n v="6"/>
    <x v="334"/>
    <x v="3"/>
    <x v="322"/>
    <x v="316"/>
    <d v="2023-04-05T06:10:00"/>
    <d v="1899-12-30T03:16:00"/>
    <d v="1899-12-30T00:18:00"/>
    <d v="1899-12-30T02:58:00"/>
    <x v="3"/>
    <x v="0"/>
    <x v="1"/>
    <n v="20.84"/>
    <s v="Ocupada"/>
    <n v="93"/>
    <n v="113.84"/>
    <s v="Plato_17"/>
    <x v="5"/>
    <s v="Plato_17"/>
    <m/>
    <m/>
    <m/>
    <s v="Plato_17"/>
    <x v="0"/>
    <n v="57"/>
  </r>
  <r>
    <n v="388"/>
    <n v="18"/>
    <x v="195"/>
    <x v="2"/>
    <x v="323"/>
    <x v="315"/>
    <d v="2023-04-05T03:35:00"/>
    <d v="1899-12-30T03:02:00"/>
    <d v="1899-12-30T02:51:00"/>
    <d v="1899-12-30T00:11:00"/>
    <x v="2"/>
    <x v="0"/>
    <x v="2"/>
    <n v="27.03"/>
    <s v="Libre"/>
    <n v="291"/>
    <n v="318.02999999999997"/>
    <s v="Plato_17,  Plato_19,  Plato_9,  Plato_11"/>
    <x v="0"/>
    <s v="Plato_17"/>
    <s v=" Plato_19"/>
    <s v=" Plato_9"/>
    <s v=" Plato_11"/>
    <s v="Plato_17Plato_19Plato_9Plato_11"/>
    <x v="0"/>
    <n v="176"/>
  </r>
  <r>
    <n v="389"/>
    <n v="19"/>
    <x v="335"/>
    <x v="3"/>
    <x v="324"/>
    <x v="317"/>
    <d v="2023-04-05T02:15:00"/>
    <d v="1899-12-30T02:13:00"/>
    <d v="1899-12-30T00:24:00"/>
    <d v="1899-12-30T01:49:00"/>
    <x v="0"/>
    <x v="0"/>
    <x v="2"/>
    <n v="39.14"/>
    <s v="Reservada"/>
    <n v="33"/>
    <n v="72.14"/>
    <s v="Plato_11"/>
    <x v="5"/>
    <s v="Plato_11"/>
    <m/>
    <m/>
    <m/>
    <s v="Plato_11"/>
    <x v="0"/>
    <n v="20"/>
  </r>
  <r>
    <n v="390"/>
    <n v="9"/>
    <x v="35"/>
    <x v="2"/>
    <x v="325"/>
    <x v="318"/>
    <d v="2023-04-05T05:19:00"/>
    <d v="1899-12-30T02:20:00"/>
    <d v="1899-12-30T01:33:00"/>
    <d v="1899-12-30T00:47:00"/>
    <x v="0"/>
    <x v="0"/>
    <x v="2"/>
    <n v="42.68"/>
    <s v="Reservada"/>
    <n v="143"/>
    <n v="185.68"/>
    <s v="Plato_5,  Plato_10,  Plato_13"/>
    <x v="9"/>
    <s v="Plato_5"/>
    <s v=" Plato_10"/>
    <s v=" Plato_13"/>
    <m/>
    <s v="Plato_5Plato_10Plato_13"/>
    <x v="0"/>
    <n v="84"/>
  </r>
  <r>
    <n v="391"/>
    <n v="15"/>
    <x v="336"/>
    <x v="1"/>
    <x v="326"/>
    <x v="319"/>
    <d v="2023-04-05T04:09:00"/>
    <d v="1899-12-30T02:04:00"/>
    <d v="1899-12-30T00:35:00"/>
    <d v="1899-12-30T01:29:00"/>
    <x v="0"/>
    <x v="0"/>
    <x v="2"/>
    <n v="48.6"/>
    <s v="Reservada"/>
    <n v="22"/>
    <n v="70.599999999999994"/>
    <s v="Plato_5"/>
    <x v="8"/>
    <s v="Plato_5"/>
    <m/>
    <m/>
    <m/>
    <s v="Plato_5"/>
    <x v="0"/>
    <n v="13"/>
  </r>
  <r>
    <n v="392"/>
    <n v="14"/>
    <x v="337"/>
    <x v="5"/>
    <x v="327"/>
    <x v="315"/>
    <d v="2023-04-05T04:08:00"/>
    <d v="1899-12-30T03:50:00"/>
    <d v="1899-12-30T00:54:00"/>
    <d v="1899-12-30T02:56:00"/>
    <x v="2"/>
    <x v="0"/>
    <x v="2"/>
    <n v="32.729999999999997"/>
    <s v="Ocupada"/>
    <n v="120"/>
    <n v="152.72999999999999"/>
    <s v="Plato_15,  Plato_7"/>
    <x v="6"/>
    <s v="Plato_15"/>
    <s v=" Plato_7"/>
    <m/>
    <m/>
    <s v="Plato_15Plato_7"/>
    <x v="0"/>
    <n v="71"/>
  </r>
  <r>
    <n v="393"/>
    <n v="13"/>
    <x v="338"/>
    <x v="5"/>
    <x v="328"/>
    <x v="320"/>
    <d v="2023-04-05T05:17:00"/>
    <d v="1899-12-30T02:59:00"/>
    <d v="1899-12-30T01:49:00"/>
    <d v="1899-12-30T01:10:00"/>
    <x v="4"/>
    <x v="0"/>
    <x v="2"/>
    <n v="12.54"/>
    <s v="Ocupada"/>
    <n v="208"/>
    <n v="220.54"/>
    <s v="Plato_12,  Plato_8,  Plato_13,  Plato_5"/>
    <x v="1"/>
    <s v="Plato_12"/>
    <s v=" Plato_8"/>
    <s v=" Plato_13"/>
    <s v=" Plato_5"/>
    <s v="Plato_12Plato_8Plato_13Plato_5"/>
    <x v="0"/>
    <n v="124"/>
  </r>
  <r>
    <n v="394"/>
    <n v="17"/>
    <x v="8"/>
    <x v="1"/>
    <x v="329"/>
    <x v="321"/>
    <d v="2023-04-05T07:02:00"/>
    <d v="1899-12-30T03:51:00"/>
    <d v="1899-12-30T00:47:00"/>
    <d v="1899-12-30T03:04:00"/>
    <x v="0"/>
    <x v="0"/>
    <x v="2"/>
    <n v="18.05"/>
    <s v="Ocupada"/>
    <n v="77"/>
    <n v="95.05"/>
    <s v="Plato_7,  Plato_9"/>
    <x v="2"/>
    <s v="Plato_7"/>
    <s v=" Plato_9"/>
    <m/>
    <m/>
    <s v="Plato_7Plato_9"/>
    <x v="0"/>
    <n v="45"/>
  </r>
  <r>
    <n v="395"/>
    <n v="2"/>
    <x v="339"/>
    <x v="1"/>
    <x v="330"/>
    <x v="322"/>
    <d v="2023-04-05T05:34:00"/>
    <d v="1899-12-30T03:57:00"/>
    <d v="1899-12-30T00:08:00"/>
    <d v="1899-12-30T03:49:00"/>
    <x v="2"/>
    <x v="0"/>
    <x v="0"/>
    <n v="40.9"/>
    <s v="Libre"/>
    <n v="38"/>
    <n v="78.900000000000006"/>
    <s v="Plato_12"/>
    <x v="8"/>
    <s v="Plato_12"/>
    <m/>
    <m/>
    <m/>
    <s v="Plato_12"/>
    <x v="0"/>
    <n v="22"/>
  </r>
  <r>
    <n v="396"/>
    <n v="11"/>
    <x v="340"/>
    <x v="1"/>
    <x v="331"/>
    <x v="323"/>
    <d v="2023-04-05T03:36:00"/>
    <d v="1899-12-30T03:04:00"/>
    <d v="1899-12-30T00:57:00"/>
    <d v="1899-12-30T02:07:00"/>
    <x v="2"/>
    <x v="2"/>
    <x v="1"/>
    <n v="34.5"/>
    <s v="Libre"/>
    <n v="83"/>
    <n v="117.5"/>
    <s v="Plato_3,  Plato_13"/>
    <x v="4"/>
    <s v="Plato_3"/>
    <s v=" Plato_13"/>
    <m/>
    <m/>
    <s v="Plato_3Plato_13"/>
    <x v="0"/>
    <n v="51"/>
  </r>
  <r>
    <n v="397"/>
    <n v="4"/>
    <x v="303"/>
    <x v="2"/>
    <x v="332"/>
    <x v="324"/>
    <d v="2023-04-05T01:34:00"/>
    <d v="1899-12-30T01:14:00"/>
    <d v="1899-12-30T01:09:00"/>
    <d v="1899-12-30T00:05:00"/>
    <x v="4"/>
    <x v="1"/>
    <x v="0"/>
    <n v="37.79"/>
    <s v="Libre"/>
    <n v="147"/>
    <n v="184.79"/>
    <s v="Plato_6,  Plato_17"/>
    <x v="9"/>
    <s v="Plato_6"/>
    <s v=" Plato_17"/>
    <m/>
    <m/>
    <s v="Plato_6Plato_17"/>
    <x v="0"/>
    <n v="89"/>
  </r>
  <r>
    <n v="398"/>
    <n v="9"/>
    <x v="341"/>
    <x v="3"/>
    <x v="333"/>
    <x v="325"/>
    <d v="2023-04-05T07:05:00"/>
    <d v="1899-12-30T03:55:00"/>
    <d v="1899-12-30T01:11:00"/>
    <d v="1899-12-30T02:44:00"/>
    <x v="1"/>
    <x v="1"/>
    <x v="2"/>
    <n v="48.96"/>
    <s v="Libre"/>
    <n v="122"/>
    <n v="170.96"/>
    <s v="Plato_16,  Plato_11"/>
    <x v="4"/>
    <s v="Plato_16"/>
    <s v=" Plato_11"/>
    <m/>
    <m/>
    <s v="Plato_16Plato_11"/>
    <x v="0"/>
    <n v="72"/>
  </r>
  <r>
    <n v="399"/>
    <n v="7"/>
    <x v="342"/>
    <x v="0"/>
    <x v="334"/>
    <x v="326"/>
    <d v="2023-04-05T05:40:00"/>
    <d v="1899-12-30T02:52:00"/>
    <d v="1899-12-30T01:31:00"/>
    <d v="1899-12-30T01:21:00"/>
    <x v="3"/>
    <x v="0"/>
    <x v="2"/>
    <n v="27.32"/>
    <s v="Libre"/>
    <n v="207"/>
    <n v="234.32"/>
    <s v="Plato_11,  Plato_19"/>
    <x v="0"/>
    <s v="Plato_11"/>
    <s v=" Plato_19"/>
    <m/>
    <m/>
    <s v="Plato_11Plato_19"/>
    <x v="0"/>
    <n v="126"/>
  </r>
  <r>
    <n v="400"/>
    <n v="9"/>
    <x v="343"/>
    <x v="4"/>
    <x v="335"/>
    <x v="327"/>
    <d v="2023-04-05T04:14:00"/>
    <d v="1899-12-30T02:03:00"/>
    <d v="1899-12-30T01:19:00"/>
    <d v="1899-12-30T00:44:00"/>
    <x v="4"/>
    <x v="0"/>
    <x v="2"/>
    <n v="42.96"/>
    <s v="Reservada"/>
    <n v="198"/>
    <n v="240.96"/>
    <s v="Plato_20,  Plato_16,  Plato_17"/>
    <x v="2"/>
    <s v="Plato_20"/>
    <s v=" Plato_16"/>
    <s v=" Plato_17"/>
    <m/>
    <s v="Plato_20Plato_16Plato_17"/>
    <x v="0"/>
    <n v="120"/>
  </r>
  <r>
    <n v="401"/>
    <n v="16"/>
    <x v="277"/>
    <x v="2"/>
    <x v="336"/>
    <x v="328"/>
    <d v="2023-04-05T06:57:00"/>
    <d v="1899-12-30T03:21:00"/>
    <d v="1899-12-30T00:20:00"/>
    <d v="1899-12-30T03:01:00"/>
    <x v="2"/>
    <x v="0"/>
    <x v="2"/>
    <n v="15.87"/>
    <s v="Ocupada"/>
    <n v="42"/>
    <n v="57.87"/>
    <s v="Plato_13"/>
    <x v="3"/>
    <s v="Plato_13"/>
    <m/>
    <m/>
    <m/>
    <s v="Plato_13"/>
    <x v="0"/>
    <n v="26"/>
  </r>
  <r>
    <n v="402"/>
    <n v="18"/>
    <x v="344"/>
    <x v="1"/>
    <x v="337"/>
    <x v="329"/>
    <d v="2023-04-05T05:08:00"/>
    <d v="1899-12-30T02:27:00"/>
    <d v="1899-12-30T01:06:00"/>
    <d v="1899-12-30T01:21:00"/>
    <x v="0"/>
    <x v="0"/>
    <x v="2"/>
    <n v="31.02"/>
    <s v="Reservada"/>
    <n v="151"/>
    <n v="182.02"/>
    <s v="Plato_1,  Plato_12,  Plato_5"/>
    <x v="1"/>
    <s v="Plato_1"/>
    <s v=" Plato_12"/>
    <s v=" Plato_5"/>
    <m/>
    <s v="Plato_1Plato_12Plato_5"/>
    <x v="0"/>
    <n v="89"/>
  </r>
  <r>
    <n v="403"/>
    <n v="14"/>
    <x v="345"/>
    <x v="3"/>
    <x v="338"/>
    <x v="330"/>
    <d v="2023-04-05T05:15:00"/>
    <d v="1899-12-30T03:00:00"/>
    <d v="1899-12-30T01:25:00"/>
    <d v="1899-12-30T01:35:00"/>
    <x v="1"/>
    <x v="0"/>
    <x v="2"/>
    <n v="14.76"/>
    <s v="Libre"/>
    <n v="190"/>
    <n v="204.76"/>
    <s v="Plato_5,  Plato_4,  Plato_15,  Plato_7"/>
    <x v="9"/>
    <s v="Plato_5"/>
    <s v=" Plato_4"/>
    <s v=" Plato_15"/>
    <s v=" Plato_7"/>
    <s v="Plato_5Plato_4Plato_15Plato_7"/>
    <x v="0"/>
    <n v="111"/>
  </r>
  <r>
    <n v="404"/>
    <n v="17"/>
    <x v="299"/>
    <x v="2"/>
    <x v="339"/>
    <x v="331"/>
    <d v="2023-04-05T04:29:00"/>
    <d v="1899-12-30T03:51:00"/>
    <d v="1899-12-30T01:42:00"/>
    <d v="1899-12-30T02:09:00"/>
    <x v="3"/>
    <x v="0"/>
    <x v="2"/>
    <n v="32.56"/>
    <s v="Libre"/>
    <n v="182"/>
    <n v="214.56"/>
    <s v="Plato_13,  Plato_3,  Plato_20"/>
    <x v="0"/>
    <s v="Plato_13"/>
    <s v=" Plato_3"/>
    <s v=" Plato_20"/>
    <m/>
    <s v="Plato_13Plato_3Plato_20"/>
    <x v="0"/>
    <n v="113"/>
  </r>
  <r>
    <n v="405"/>
    <n v="5"/>
    <x v="346"/>
    <x v="0"/>
    <x v="340"/>
    <x v="332"/>
    <d v="2023-04-05T04:59:00"/>
    <d v="1899-12-30T02:20:00"/>
    <d v="1899-12-30T01:38:00"/>
    <d v="1899-12-30T00:42:00"/>
    <x v="2"/>
    <x v="2"/>
    <x v="2"/>
    <n v="14.56"/>
    <s v="Reservada"/>
    <n v="106"/>
    <n v="120.56"/>
    <s v="Plato_10,  Plato_20,  Plato_3"/>
    <x v="10"/>
    <s v="Plato_10"/>
    <s v=" Plato_20"/>
    <s v=" Plato_3"/>
    <m/>
    <s v="Plato_10Plato_20Plato_3"/>
    <x v="0"/>
    <n v="64"/>
  </r>
  <r>
    <n v="406"/>
    <n v="14"/>
    <x v="203"/>
    <x v="3"/>
    <x v="341"/>
    <x v="333"/>
    <d v="2023-04-05T02:37:00"/>
    <d v="1899-12-30T02:23:00"/>
    <d v="1899-12-30T01:57:00"/>
    <d v="1899-12-30T00:26:00"/>
    <x v="2"/>
    <x v="2"/>
    <x v="1"/>
    <n v="34.03"/>
    <s v="Ocupada"/>
    <n v="155"/>
    <n v="189.03"/>
    <s v="Plato_3,  Plato_8,  Plato_1"/>
    <x v="0"/>
    <s v="Plato_3"/>
    <s v=" Plato_8"/>
    <s v=" Plato_1"/>
    <m/>
    <s v="Plato_3Plato_8Plato_1"/>
    <x v="0"/>
    <n v="93"/>
  </r>
  <r>
    <n v="407"/>
    <n v="4"/>
    <x v="347"/>
    <x v="1"/>
    <x v="342"/>
    <x v="334"/>
    <d v="2023-04-05T04:51:00"/>
    <d v="1899-12-30T02:38:00"/>
    <d v="1899-12-30T00:50:00"/>
    <d v="1899-12-30T01:48:00"/>
    <x v="4"/>
    <x v="1"/>
    <x v="0"/>
    <n v="22.98"/>
    <s v="Reservada"/>
    <n v="95"/>
    <n v="117.98"/>
    <s v="Plato_3,  Plato_8"/>
    <x v="8"/>
    <s v="Plato_3"/>
    <s v=" Plato_8"/>
    <m/>
    <m/>
    <s v="Plato_3Plato_8"/>
    <x v="0"/>
    <n v="57"/>
  </r>
  <r>
    <n v="408"/>
    <n v="17"/>
    <x v="261"/>
    <x v="5"/>
    <x v="343"/>
    <x v="335"/>
    <d v="2023-04-05T04:05:00"/>
    <d v="1899-12-30T03:24:00"/>
    <d v="1899-12-30T01:46:00"/>
    <d v="1899-12-30T01:38:00"/>
    <x v="2"/>
    <x v="0"/>
    <x v="2"/>
    <n v="10.14"/>
    <s v="Ocupada"/>
    <n v="131"/>
    <n v="141.13999999999999"/>
    <s v="Plato_1,  Plato_7,  Plato_18"/>
    <x v="9"/>
    <s v="Plato_1"/>
    <s v=" Plato_7"/>
    <s v=" Plato_18"/>
    <m/>
    <s v="Plato_1Plato_7Plato_18"/>
    <x v="0"/>
    <n v="77"/>
  </r>
  <r>
    <n v="409"/>
    <n v="15"/>
    <x v="348"/>
    <x v="3"/>
    <x v="344"/>
    <x v="336"/>
    <d v="2023-04-05T03:01:00"/>
    <d v="1899-12-30T01:06:00"/>
    <d v="1899-12-30T02:43:00"/>
    <d v="1899-12-30T00:00:00"/>
    <x v="1"/>
    <x v="0"/>
    <x v="2"/>
    <n v="48.7"/>
    <s v="Reservada"/>
    <n v="203"/>
    <n v="251.7"/>
    <s v="Plato_13,  Plato_20,  Plato_16,  Plato_7"/>
    <x v="9"/>
    <s v="Plato_13"/>
    <s v=" Plato_20"/>
    <s v=" Plato_16"/>
    <s v=" Plato_7"/>
    <s v="Plato_13Plato_20Plato_16Plato_7"/>
    <x v="1"/>
    <n v="122"/>
  </r>
  <r>
    <n v="410"/>
    <n v="1"/>
    <x v="349"/>
    <x v="5"/>
    <x v="345"/>
    <x v="337"/>
    <d v="2023-04-05T05:23:00"/>
    <d v="1899-12-30T02:36:00"/>
    <d v="1899-12-30T01:31:00"/>
    <d v="1899-12-30T01:05:00"/>
    <x v="4"/>
    <x v="2"/>
    <x v="2"/>
    <n v="43.65"/>
    <s v="Reservada"/>
    <n v="56"/>
    <n v="99.65"/>
    <s v="Plato_3,  Plato_19"/>
    <x v="4"/>
    <s v="Plato_3"/>
    <s v=" Plato_19"/>
    <m/>
    <m/>
    <s v="Plato_3Plato_19"/>
    <x v="0"/>
    <n v="34"/>
  </r>
  <r>
    <n v="411"/>
    <n v="3"/>
    <x v="123"/>
    <x v="5"/>
    <x v="346"/>
    <x v="327"/>
    <d v="2023-04-05T05:04:00"/>
    <d v="1899-12-30T03:08:00"/>
    <d v="1899-12-30T01:18:00"/>
    <d v="1899-12-30T01:50:00"/>
    <x v="1"/>
    <x v="0"/>
    <x v="0"/>
    <n v="21.88"/>
    <s v="Ocupada"/>
    <n v="219"/>
    <n v="240.88"/>
    <s v="Plato_20,  Plato_4,  Plato_6"/>
    <x v="1"/>
    <s v="Plato_20"/>
    <s v=" Plato_4"/>
    <s v=" Plato_6"/>
    <m/>
    <s v="Plato_20Plato_4Plato_6"/>
    <x v="0"/>
    <n v="133"/>
  </r>
  <r>
    <n v="412"/>
    <n v="11"/>
    <x v="350"/>
    <x v="4"/>
    <x v="347"/>
    <x v="338"/>
    <d v="2023-04-05T02:03:00"/>
    <d v="1899-12-30T01:56:00"/>
    <d v="1899-12-30T00:57:00"/>
    <d v="1899-12-30T00:59:00"/>
    <x v="3"/>
    <x v="2"/>
    <x v="2"/>
    <n v="12.94"/>
    <s v="Ocupada"/>
    <n v="93"/>
    <n v="105.94"/>
    <s v="Plato_17"/>
    <x v="4"/>
    <s v="Plato_17"/>
    <m/>
    <m/>
    <m/>
    <s v="Plato_17"/>
    <x v="0"/>
    <n v="57"/>
  </r>
  <r>
    <n v="413"/>
    <n v="13"/>
    <x v="351"/>
    <x v="5"/>
    <x v="348"/>
    <x v="339"/>
    <d v="2023-04-05T04:58:00"/>
    <d v="1899-12-30T02:37:00"/>
    <d v="1899-12-30T00:12:00"/>
    <d v="1899-12-30T02:25:00"/>
    <x v="4"/>
    <x v="2"/>
    <x v="2"/>
    <n v="23.01"/>
    <s v="Ocupada"/>
    <n v="35"/>
    <n v="58.010000000000005"/>
    <s v="Plato_8"/>
    <x v="10"/>
    <s v="Plato_8"/>
    <m/>
    <m/>
    <m/>
    <s v="Plato_8"/>
    <x v="0"/>
    <n v="21"/>
  </r>
  <r>
    <n v="414"/>
    <n v="14"/>
    <x v="352"/>
    <x v="0"/>
    <x v="349"/>
    <x v="340"/>
    <d v="2023-04-05T07:12:00"/>
    <d v="1899-12-30T03:29:00"/>
    <d v="1899-12-30T00:38:00"/>
    <d v="1899-12-30T02:51:00"/>
    <x v="3"/>
    <x v="1"/>
    <x v="2"/>
    <n v="13.17"/>
    <s v="Reservada"/>
    <n v="33"/>
    <n v="46.17"/>
    <s v="Plato_11"/>
    <x v="0"/>
    <s v="Plato_11"/>
    <m/>
    <m/>
    <m/>
    <s v="Plato_11"/>
    <x v="0"/>
    <n v="20"/>
  </r>
  <r>
    <n v="415"/>
    <n v="14"/>
    <x v="353"/>
    <x v="4"/>
    <x v="350"/>
    <x v="341"/>
    <d v="2023-04-05T04:35:00"/>
    <d v="1899-12-30T04:11:00"/>
    <d v="1899-12-30T01:27:00"/>
    <d v="1899-12-30T02:44:00"/>
    <x v="4"/>
    <x v="2"/>
    <x v="2"/>
    <n v="20.51"/>
    <s v="Ocupada"/>
    <n v="158"/>
    <n v="178.51"/>
    <s v="Plato_6,  Plato_18,  Plato_19"/>
    <x v="2"/>
    <s v="Plato_6"/>
    <s v=" Plato_18"/>
    <s v=" Plato_19"/>
    <m/>
    <s v="Plato_6Plato_18Plato_19"/>
    <x v="0"/>
    <n v="94"/>
  </r>
  <r>
    <n v="416"/>
    <n v="20"/>
    <x v="354"/>
    <x v="2"/>
    <x v="351"/>
    <x v="342"/>
    <d v="2023-04-05T06:37:00"/>
    <d v="1899-12-30T03:34:00"/>
    <d v="1899-12-30T00:09:00"/>
    <d v="1899-12-30T03:25:00"/>
    <x v="1"/>
    <x v="2"/>
    <x v="2"/>
    <n v="12.9"/>
    <s v="Reservada"/>
    <n v="25"/>
    <n v="37.9"/>
    <s v="Plato_1"/>
    <x v="7"/>
    <s v="Plato_1"/>
    <m/>
    <m/>
    <m/>
    <s v="Plato_1"/>
    <x v="0"/>
    <n v="15"/>
  </r>
  <r>
    <n v="417"/>
    <n v="7"/>
    <x v="355"/>
    <x v="2"/>
    <x v="352"/>
    <x v="343"/>
    <d v="2023-04-05T04:33:00"/>
    <d v="1899-12-30T01:08:00"/>
    <d v="1899-12-30T01:30:00"/>
    <d v="1899-12-30T00:00:00"/>
    <x v="2"/>
    <x v="2"/>
    <x v="2"/>
    <n v="35.08"/>
    <s v="Libre"/>
    <n v="142"/>
    <n v="177.07999999999998"/>
    <s v="Plato_9,  Plato_20,  Plato_12,  Plato_6"/>
    <x v="5"/>
    <s v="Plato_9"/>
    <s v=" Plato_20"/>
    <s v=" Plato_12"/>
    <s v=" Plato_6"/>
    <s v="Plato_9Plato_20Plato_12Plato_6"/>
    <x v="1"/>
    <n v="85"/>
  </r>
  <r>
    <n v="418"/>
    <n v="17"/>
    <x v="356"/>
    <x v="4"/>
    <x v="353"/>
    <x v="344"/>
    <d v="2023-04-05T03:31:00"/>
    <d v="1899-12-30T02:39:00"/>
    <d v="1899-12-30T01:40:00"/>
    <d v="1899-12-30T00:59:00"/>
    <x v="0"/>
    <x v="2"/>
    <x v="2"/>
    <n v="35.51"/>
    <s v="Reservada"/>
    <n v="118"/>
    <n v="153.51"/>
    <s v="Plato_1,  Plato_17"/>
    <x v="0"/>
    <s v="Plato_1"/>
    <s v=" Plato_17"/>
    <m/>
    <m/>
    <s v="Plato_1Plato_17"/>
    <x v="0"/>
    <n v="72"/>
  </r>
  <r>
    <n v="419"/>
    <n v="11"/>
    <x v="357"/>
    <x v="4"/>
    <x v="354"/>
    <x v="345"/>
    <d v="2023-04-05T05:43:00"/>
    <d v="1899-12-30T02:44:00"/>
    <d v="1899-12-30T01:04:00"/>
    <d v="1899-12-30T01:40:00"/>
    <x v="3"/>
    <x v="0"/>
    <x v="2"/>
    <n v="14.09"/>
    <s v="Ocupada"/>
    <n v="67"/>
    <n v="81.09"/>
    <s v="Plato_18,  Plato_11"/>
    <x v="10"/>
    <s v="Plato_18"/>
    <s v=" Plato_11"/>
    <m/>
    <m/>
    <s v="Plato_18Plato_11"/>
    <x v="0"/>
    <n v="40"/>
  </r>
  <r>
    <n v="420"/>
    <n v="18"/>
    <x v="9"/>
    <x v="0"/>
    <x v="355"/>
    <x v="346"/>
    <d v="2023-04-05T05:29:00"/>
    <d v="1899-12-30T03:26:00"/>
    <d v="1899-12-30T01:45:00"/>
    <d v="1899-12-30T01:41:00"/>
    <x v="2"/>
    <x v="0"/>
    <x v="2"/>
    <n v="31.49"/>
    <s v="Ocupada"/>
    <n v="242"/>
    <n v="273.49"/>
    <s v="Plato_18,  Plato_3,  Plato_1,  Plato_15"/>
    <x v="6"/>
    <s v="Plato_18"/>
    <s v=" Plato_3"/>
    <s v=" Plato_1"/>
    <s v=" Plato_15"/>
    <s v="Plato_18Plato_3Plato_1Plato_15"/>
    <x v="0"/>
    <n v="144"/>
  </r>
  <r>
    <n v="421"/>
    <n v="10"/>
    <x v="358"/>
    <x v="1"/>
    <x v="356"/>
    <x v="322"/>
    <d v="2023-04-05T04:07:00"/>
    <d v="1899-12-30T02:45:00"/>
    <d v="1899-12-30T01:11:00"/>
    <d v="1899-12-30T01:34:00"/>
    <x v="1"/>
    <x v="0"/>
    <x v="2"/>
    <n v="17.57"/>
    <s v="Ocupada"/>
    <n v="85"/>
    <n v="102.57"/>
    <s v="Plato_17,  Plato_4"/>
    <x v="9"/>
    <s v="Plato_17"/>
    <s v=" Plato_4"/>
    <m/>
    <m/>
    <s v="Plato_17Plato_4"/>
    <x v="0"/>
    <n v="49"/>
  </r>
  <r>
    <n v="422"/>
    <n v="12"/>
    <x v="359"/>
    <x v="0"/>
    <x v="357"/>
    <x v="347"/>
    <d v="2023-04-05T03:09:00"/>
    <d v="1899-12-30T02:33:00"/>
    <d v="1899-12-30T00:34:00"/>
    <d v="1899-12-30T01:59:00"/>
    <x v="2"/>
    <x v="0"/>
    <x v="2"/>
    <n v="39.72"/>
    <s v="Reservada"/>
    <n v="88"/>
    <n v="127.72"/>
    <s v="Plato_10,  Plato_19"/>
    <x v="0"/>
    <s v="Plato_10"/>
    <s v=" Plato_19"/>
    <m/>
    <m/>
    <s v="Plato_10Plato_19"/>
    <x v="0"/>
    <n v="52"/>
  </r>
  <r>
    <n v="423"/>
    <n v="4"/>
    <x v="154"/>
    <x v="2"/>
    <x v="358"/>
    <x v="348"/>
    <d v="2023-04-05T04:57:00"/>
    <d v="1899-12-30T02:23:00"/>
    <d v="1899-12-30T00:31:00"/>
    <d v="1899-12-30T01:52:00"/>
    <x v="1"/>
    <x v="0"/>
    <x v="1"/>
    <n v="34.130000000000003"/>
    <s v="Libre"/>
    <n v="152"/>
    <n v="186.13"/>
    <s v="Plato_16,  Plato_15"/>
    <x v="8"/>
    <s v="Plato_16"/>
    <s v=" Plato_15"/>
    <m/>
    <m/>
    <s v="Plato_16Plato_15"/>
    <x v="0"/>
    <n v="89"/>
  </r>
  <r>
    <n v="424"/>
    <n v="13"/>
    <x v="360"/>
    <x v="5"/>
    <x v="359"/>
    <x v="349"/>
    <d v="2023-04-05T03:17:00"/>
    <d v="1899-12-30T02:09:00"/>
    <d v="1899-12-30T01:28:00"/>
    <d v="1899-12-30T00:41:00"/>
    <x v="2"/>
    <x v="2"/>
    <x v="1"/>
    <n v="11.02"/>
    <s v="Reservada"/>
    <n v="147"/>
    <n v="158.02000000000001"/>
    <s v="Plato_5,  Plato_6"/>
    <x v="1"/>
    <s v="Plato_5"/>
    <s v=" Plato_6"/>
    <m/>
    <m/>
    <s v="Plato_5Plato_6"/>
    <x v="0"/>
    <n v="87"/>
  </r>
  <r>
    <n v="425"/>
    <n v="18"/>
    <x v="361"/>
    <x v="5"/>
    <x v="360"/>
    <x v="350"/>
    <d v="2023-04-05T03:45:00"/>
    <d v="1899-12-30T02:21:00"/>
    <d v="1899-12-30T00:28:00"/>
    <d v="1899-12-30T01:53:00"/>
    <x v="2"/>
    <x v="0"/>
    <x v="2"/>
    <n v="49.43"/>
    <s v="Reservada"/>
    <n v="19"/>
    <n v="68.430000000000007"/>
    <s v="Plato_12"/>
    <x v="4"/>
    <s v="Plato_12"/>
    <m/>
    <m/>
    <m/>
    <s v="Plato_12"/>
    <x v="0"/>
    <n v="11"/>
  </r>
  <r>
    <n v="426"/>
    <n v="5"/>
    <x v="362"/>
    <x v="2"/>
    <x v="361"/>
    <x v="351"/>
    <d v="2023-04-05T05:02:00"/>
    <d v="1899-12-30T01:51:00"/>
    <d v="1899-12-30T01:56:00"/>
    <d v="1899-12-30T00:00:00"/>
    <x v="4"/>
    <x v="0"/>
    <x v="2"/>
    <n v="47.8"/>
    <s v="Reservada"/>
    <n v="247"/>
    <n v="294.8"/>
    <s v="Plato_11,  Plato_16,  Plato_1,  Plato_19"/>
    <x v="2"/>
    <s v="Plato_11"/>
    <s v=" Plato_16"/>
    <s v=" Plato_1"/>
    <s v=" Plato_19"/>
    <s v="Plato_11Plato_16Plato_1Plato_19"/>
    <x v="1"/>
    <n v="148"/>
  </r>
  <r>
    <n v="427"/>
    <n v="2"/>
    <x v="133"/>
    <x v="4"/>
    <x v="362"/>
    <x v="348"/>
    <d v="2023-04-05T03:43:00"/>
    <d v="1899-12-30T01:09:00"/>
    <d v="1899-12-30T02:46:00"/>
    <d v="1899-12-30T00:00:00"/>
    <x v="2"/>
    <x v="0"/>
    <x v="1"/>
    <n v="43.74"/>
    <s v="Libre"/>
    <n v="206"/>
    <n v="249.74"/>
    <s v="Plato_1,  Plato_8,  Plato_14,  Plato_12"/>
    <x v="6"/>
    <s v="Plato_1"/>
    <s v=" Plato_8"/>
    <s v=" Plato_14"/>
    <s v=" Plato_12"/>
    <s v="Plato_1Plato_8Plato_14Plato_12"/>
    <x v="1"/>
    <n v="123"/>
  </r>
  <r>
    <n v="428"/>
    <n v="7"/>
    <x v="363"/>
    <x v="3"/>
    <x v="363"/>
    <x v="352"/>
    <d v="2023-04-05T06:03:00"/>
    <d v="1899-12-30T02:45:00"/>
    <d v="1899-12-30T02:59:00"/>
    <d v="1899-12-30T00:00:00"/>
    <x v="4"/>
    <x v="1"/>
    <x v="2"/>
    <n v="15.6"/>
    <s v="Reservada"/>
    <n v="175"/>
    <n v="190.6"/>
    <s v="Plato_20,  Plato_14,  Plato_1,  Plato_17"/>
    <x v="8"/>
    <s v="Plato_20"/>
    <s v=" Plato_14"/>
    <s v=" Plato_1"/>
    <s v=" Plato_17"/>
    <s v="Plato_20Plato_14Plato_1Plato_17"/>
    <x v="1"/>
    <n v="107"/>
  </r>
  <r>
    <n v="429"/>
    <n v="8"/>
    <x v="364"/>
    <x v="1"/>
    <x v="364"/>
    <x v="353"/>
    <d v="2023-04-05T03:46:00"/>
    <d v="1899-12-30T03:36:00"/>
    <d v="1899-12-30T00:27:00"/>
    <d v="1899-12-30T03:09:00"/>
    <x v="4"/>
    <x v="0"/>
    <x v="2"/>
    <n v="10.95"/>
    <s v="Reservada"/>
    <n v="78"/>
    <n v="88.95"/>
    <s v="Plato_10"/>
    <x v="2"/>
    <s v="Plato_10"/>
    <m/>
    <m/>
    <m/>
    <s v="Plato_10"/>
    <x v="0"/>
    <n v="45"/>
  </r>
  <r>
    <n v="430"/>
    <n v="7"/>
    <x v="365"/>
    <x v="5"/>
    <x v="365"/>
    <x v="354"/>
    <d v="2023-04-05T03:59:00"/>
    <d v="1899-12-30T01:38:00"/>
    <d v="1899-12-30T00:49:00"/>
    <d v="1899-12-30T00:49:00"/>
    <x v="4"/>
    <x v="0"/>
    <x v="0"/>
    <n v="42.09"/>
    <s v="Reservada"/>
    <n v="25"/>
    <n v="67.09"/>
    <s v="Plato_1"/>
    <x v="5"/>
    <s v="Plato_1"/>
    <m/>
    <m/>
    <m/>
    <s v="Plato_1"/>
    <x v="0"/>
    <n v="15"/>
  </r>
  <r>
    <n v="431"/>
    <n v="15"/>
    <x v="247"/>
    <x v="3"/>
    <x v="366"/>
    <x v="355"/>
    <d v="2023-04-05T07:25:00"/>
    <d v="1899-12-30T03:52:00"/>
    <d v="1899-12-30T00:20:00"/>
    <d v="1899-12-30T03:32:00"/>
    <x v="3"/>
    <x v="0"/>
    <x v="2"/>
    <n v="39.82"/>
    <s v="Libre"/>
    <n v="60"/>
    <n v="99.82"/>
    <s v="Plato_2"/>
    <x v="10"/>
    <s v="Plato_2"/>
    <m/>
    <m/>
    <m/>
    <s v="Plato_2"/>
    <x v="0"/>
    <n v="36"/>
  </r>
  <r>
    <n v="432"/>
    <n v="10"/>
    <x v="366"/>
    <x v="2"/>
    <x v="367"/>
    <x v="356"/>
    <d v="2023-04-05T05:54:00"/>
    <d v="1899-12-30T02:23:00"/>
    <d v="1899-12-30T01:14:00"/>
    <d v="1899-12-30T01:09:00"/>
    <x v="4"/>
    <x v="2"/>
    <x v="2"/>
    <n v="18.71"/>
    <s v="Libre"/>
    <n v="109"/>
    <n v="127.71000000000001"/>
    <s v="Plato_3,  Plato_13,  Plato_16"/>
    <x v="1"/>
    <s v="Plato_3"/>
    <s v=" Plato_13"/>
    <s v=" Plato_16"/>
    <m/>
    <s v="Plato_3Plato_13Plato_16"/>
    <x v="0"/>
    <n v="65"/>
  </r>
  <r>
    <n v="433"/>
    <n v="10"/>
    <x v="6"/>
    <x v="4"/>
    <x v="357"/>
    <x v="357"/>
    <d v="2023-04-05T03:09:00"/>
    <d v="1899-12-30T01:55:00"/>
    <d v="1899-12-30T01:14:00"/>
    <d v="1899-12-30T00:41:00"/>
    <x v="4"/>
    <x v="0"/>
    <x v="2"/>
    <n v="45.77"/>
    <s v="Reservada"/>
    <n v="102"/>
    <n v="147.77000000000001"/>
    <s v="Plato_2,  Plato_7"/>
    <x v="6"/>
    <s v="Plato_2"/>
    <s v=" Plato_7"/>
    <m/>
    <m/>
    <s v="Plato_2Plato_7"/>
    <x v="0"/>
    <n v="60"/>
  </r>
  <r>
    <n v="434"/>
    <n v="15"/>
    <x v="367"/>
    <x v="4"/>
    <x v="368"/>
    <x v="358"/>
    <d v="2023-04-05T03:55:00"/>
    <d v="1899-12-30T03:40:00"/>
    <d v="1899-12-30T00:58:00"/>
    <d v="1899-12-30T02:42:00"/>
    <x v="4"/>
    <x v="0"/>
    <x v="2"/>
    <n v="37.15"/>
    <s v="Reservada"/>
    <n v="96"/>
    <n v="133.15"/>
    <s v="Plato_10,  Plato_5"/>
    <x v="6"/>
    <s v="Plato_10"/>
    <s v=" Plato_5"/>
    <m/>
    <m/>
    <s v="Plato_10Plato_5"/>
    <x v="0"/>
    <n v="56"/>
  </r>
  <r>
    <n v="435"/>
    <n v="17"/>
    <x v="368"/>
    <x v="0"/>
    <x v="369"/>
    <x v="359"/>
    <d v="2023-04-05T06:01:00"/>
    <d v="1899-12-30T02:23:00"/>
    <d v="1899-12-30T01:51:00"/>
    <d v="1899-12-30T00:32:00"/>
    <x v="3"/>
    <x v="0"/>
    <x v="2"/>
    <n v="30.48"/>
    <s v="Ocupada"/>
    <n v="154"/>
    <n v="184.48"/>
    <s v="Plato_10,  Plato_13,  Plato_2"/>
    <x v="0"/>
    <s v="Plato_10"/>
    <s v=" Plato_13"/>
    <s v=" Plato_2"/>
    <m/>
    <s v="Plato_10Plato_13Plato_2"/>
    <x v="0"/>
    <n v="92"/>
  </r>
  <r>
    <n v="436"/>
    <n v="10"/>
    <x v="369"/>
    <x v="5"/>
    <x v="370"/>
    <x v="360"/>
    <d v="2023-04-05T04:04:00"/>
    <d v="1899-12-30T04:07:00"/>
    <d v="1899-12-30T00:45:00"/>
    <d v="1899-12-30T03:22:00"/>
    <x v="3"/>
    <x v="0"/>
    <x v="2"/>
    <n v="10.14"/>
    <s v="Ocupada"/>
    <n v="56"/>
    <n v="66.14"/>
    <s v="Plato_16"/>
    <x v="2"/>
    <s v="Plato_16"/>
    <m/>
    <m/>
    <m/>
    <s v="Plato_16"/>
    <x v="0"/>
    <n v="32"/>
  </r>
  <r>
    <n v="437"/>
    <n v="16"/>
    <x v="274"/>
    <x v="0"/>
    <x v="371"/>
    <x v="361"/>
    <d v="2023-04-05T05:25:00"/>
    <d v="1899-12-30T02:23:00"/>
    <d v="1899-12-30T00:51:00"/>
    <d v="1899-12-30T01:32:00"/>
    <x v="0"/>
    <x v="0"/>
    <x v="2"/>
    <n v="12.56"/>
    <s v="Reservada"/>
    <n v="70"/>
    <n v="82.56"/>
    <s v="Plato_8"/>
    <x v="3"/>
    <s v="Plato_8"/>
    <m/>
    <m/>
    <m/>
    <s v="Plato_8"/>
    <x v="0"/>
    <n v="42"/>
  </r>
  <r>
    <n v="438"/>
    <n v="2"/>
    <x v="370"/>
    <x v="1"/>
    <x v="372"/>
    <x v="362"/>
    <d v="2023-04-05T07:33:00"/>
    <d v="1899-12-30T03:35:00"/>
    <d v="1899-12-30T00:51:00"/>
    <d v="1899-12-30T02:44:00"/>
    <x v="1"/>
    <x v="0"/>
    <x v="2"/>
    <n v="19.3"/>
    <s v="Libre"/>
    <n v="33"/>
    <n v="52.3"/>
    <s v="Plato_11"/>
    <x v="10"/>
    <s v="Plato_11"/>
    <m/>
    <m/>
    <m/>
    <s v="Plato_11"/>
    <x v="0"/>
    <n v="20"/>
  </r>
  <r>
    <n v="439"/>
    <n v="15"/>
    <x v="371"/>
    <x v="1"/>
    <x v="373"/>
    <x v="363"/>
    <d v="2023-04-05T01:23:00"/>
    <d v="1899-12-30T01:23:00"/>
    <d v="1899-12-30T01:04:00"/>
    <d v="1899-12-30T00:19:00"/>
    <x v="0"/>
    <x v="2"/>
    <x v="2"/>
    <n v="25.56"/>
    <s v="Libre"/>
    <n v="177"/>
    <n v="202.56"/>
    <s v="Plato_11,  Plato_10"/>
    <x v="6"/>
    <s v="Plato_11"/>
    <s v=" Plato_10"/>
    <m/>
    <m/>
    <s v="Plato_11Plato_10"/>
    <x v="0"/>
    <n v="105"/>
  </r>
  <r>
    <n v="440"/>
    <n v="13"/>
    <x v="372"/>
    <x v="1"/>
    <x v="374"/>
    <x v="364"/>
    <d v="2023-04-05T05:48:00"/>
    <d v="1899-12-30T04:04:00"/>
    <d v="1899-12-30T00:45:00"/>
    <d v="1899-12-30T03:19:00"/>
    <x v="2"/>
    <x v="0"/>
    <x v="2"/>
    <n v="38.85"/>
    <s v="Ocupada"/>
    <n v="84"/>
    <n v="122.85"/>
    <s v="Plato_14,  Plato_12"/>
    <x v="10"/>
    <s v="Plato_14"/>
    <s v=" Plato_12"/>
    <m/>
    <m/>
    <s v="Plato_14Plato_12"/>
    <x v="0"/>
    <n v="50"/>
  </r>
  <r>
    <n v="441"/>
    <n v="13"/>
    <x v="373"/>
    <x v="0"/>
    <x v="375"/>
    <x v="365"/>
    <d v="2023-04-05T03:23:00"/>
    <d v="1899-12-30T02:34:00"/>
    <d v="1899-12-30T01:30:00"/>
    <d v="1899-12-30T01:04:00"/>
    <x v="2"/>
    <x v="0"/>
    <x v="1"/>
    <n v="23.31"/>
    <s v="Ocupada"/>
    <n v="183"/>
    <n v="206.31"/>
    <s v="Plato_8,  Plato_10"/>
    <x v="0"/>
    <s v="Plato_8"/>
    <s v=" Plato_10"/>
    <m/>
    <m/>
    <s v="Plato_8Plato_10"/>
    <x v="0"/>
    <n v="108"/>
  </r>
  <r>
    <n v="442"/>
    <n v="15"/>
    <x v="374"/>
    <x v="5"/>
    <x v="376"/>
    <x v="366"/>
    <d v="2023-04-05T03:18:00"/>
    <d v="1899-12-30T01:29:00"/>
    <d v="1899-12-30T02:11:00"/>
    <d v="1899-12-30T00:00:00"/>
    <x v="4"/>
    <x v="2"/>
    <x v="2"/>
    <n v="21.07"/>
    <s v="Ocupada"/>
    <n v="235"/>
    <n v="256.07"/>
    <s v="Plato_18,  Plato_1,  Plato_19"/>
    <x v="7"/>
    <s v="Plato_18"/>
    <s v=" Plato_1"/>
    <s v=" Plato_19"/>
    <m/>
    <s v="Plato_18Plato_1Plato_19"/>
    <x v="1"/>
    <n v="141"/>
  </r>
  <r>
    <n v="443"/>
    <n v="4"/>
    <x v="361"/>
    <x v="2"/>
    <x v="377"/>
    <x v="367"/>
    <d v="2023-04-05T03:14:00"/>
    <d v="1899-12-30T01:59:00"/>
    <d v="1899-12-30T02:35:00"/>
    <d v="1899-12-30T00:00:00"/>
    <x v="2"/>
    <x v="0"/>
    <x v="0"/>
    <n v="14.48"/>
    <s v="Libre"/>
    <n v="217"/>
    <n v="231.48"/>
    <s v="Plato_14,  Plato_15,  Plato_10,  Plato_16"/>
    <x v="5"/>
    <s v="Plato_14"/>
    <s v=" Plato_15"/>
    <s v=" Plato_10"/>
    <s v=" Plato_16"/>
    <s v="Plato_14Plato_15Plato_10Plato_16"/>
    <x v="1"/>
    <n v="126"/>
  </r>
  <r>
    <n v="444"/>
    <n v="8"/>
    <x v="50"/>
    <x v="3"/>
    <x v="378"/>
    <x v="368"/>
    <d v="2023-04-05T06:08:00"/>
    <d v="1899-12-30T02:45:00"/>
    <d v="1899-12-30T01:21:00"/>
    <d v="1899-12-30T01:24:00"/>
    <x v="1"/>
    <x v="0"/>
    <x v="2"/>
    <n v="25.26"/>
    <s v="Libre"/>
    <n v="95"/>
    <n v="120.26"/>
    <s v="Plato_14,  Plato_7"/>
    <x v="10"/>
    <s v="Plato_14"/>
    <s v=" Plato_7"/>
    <m/>
    <m/>
    <s v="Plato_14Plato_7"/>
    <x v="0"/>
    <n v="56"/>
  </r>
  <r>
    <n v="445"/>
    <n v="6"/>
    <x v="375"/>
    <x v="3"/>
    <x v="357"/>
    <x v="369"/>
    <d v="2023-04-05T03:09:00"/>
    <d v="1899-12-30T02:08:00"/>
    <d v="1899-12-30T00:26:00"/>
    <d v="1899-12-30T01:42:00"/>
    <x v="1"/>
    <x v="1"/>
    <x v="2"/>
    <n v="14.28"/>
    <s v="Libre"/>
    <n v="81"/>
    <n v="95.28"/>
    <s v="Plato_6"/>
    <x v="3"/>
    <s v="Plato_6"/>
    <m/>
    <m/>
    <m/>
    <s v="Plato_6"/>
    <x v="0"/>
    <n v="48"/>
  </r>
  <r>
    <n v="446"/>
    <n v="12"/>
    <x v="38"/>
    <x v="2"/>
    <x v="379"/>
    <x v="326"/>
    <d v="2023-04-05T06:13:00"/>
    <d v="1899-12-30T03:25:00"/>
    <d v="1899-12-30T00:08:00"/>
    <d v="1899-12-30T03:17:00"/>
    <x v="1"/>
    <x v="0"/>
    <x v="2"/>
    <n v="35.24"/>
    <s v="Libre"/>
    <n v="21"/>
    <n v="56.24"/>
    <s v="Plato_13"/>
    <x v="8"/>
    <s v="Plato_13"/>
    <m/>
    <m/>
    <m/>
    <s v="Plato_13"/>
    <x v="0"/>
    <n v="13"/>
  </r>
  <r>
    <n v="447"/>
    <n v="8"/>
    <x v="376"/>
    <x v="2"/>
    <x v="380"/>
    <x v="359"/>
    <d v="2023-04-05T07:24:00"/>
    <d v="1899-12-30T03:31:00"/>
    <d v="1899-12-30T01:26:00"/>
    <d v="1899-12-30T02:05:00"/>
    <x v="4"/>
    <x v="2"/>
    <x v="2"/>
    <n v="28.68"/>
    <s v="Libre"/>
    <n v="181"/>
    <n v="209.68"/>
    <s v="Plato_3,  Plato_12,  Plato_16"/>
    <x v="0"/>
    <s v="Plato_3"/>
    <s v=" Plato_12"/>
    <s v=" Plato_16"/>
    <m/>
    <s v="Plato_3Plato_12Plato_16"/>
    <x v="0"/>
    <n v="105"/>
  </r>
  <r>
    <n v="448"/>
    <n v="4"/>
    <x v="291"/>
    <x v="3"/>
    <x v="323"/>
    <x v="370"/>
    <d v="2023-04-05T03:35:00"/>
    <d v="1899-12-30T03:43:00"/>
    <d v="1899-12-30T01:06:00"/>
    <d v="1899-12-30T02:37:00"/>
    <x v="4"/>
    <x v="2"/>
    <x v="2"/>
    <n v="35.68"/>
    <s v="Ocupada"/>
    <n v="137"/>
    <n v="172.68"/>
    <s v="Plato_12,  Plato_11"/>
    <x v="5"/>
    <s v="Plato_12"/>
    <s v=" Plato_11"/>
    <m/>
    <m/>
    <s v="Plato_12Plato_11"/>
    <x v="0"/>
    <n v="82"/>
  </r>
  <r>
    <n v="449"/>
    <n v="3"/>
    <x v="377"/>
    <x v="5"/>
    <x v="361"/>
    <x v="343"/>
    <d v="2023-04-05T05:02:00"/>
    <d v="1899-12-30T01:52:00"/>
    <d v="1899-12-30T00:33:00"/>
    <d v="1899-12-30T01:19:00"/>
    <x v="0"/>
    <x v="0"/>
    <x v="1"/>
    <n v="42.25"/>
    <s v="Ocupada"/>
    <n v="64"/>
    <n v="106.25"/>
    <s v="Plato_15"/>
    <x v="2"/>
    <s v="Plato_15"/>
    <m/>
    <m/>
    <m/>
    <s v="Plato_15"/>
    <x v="0"/>
    <n v="38"/>
  </r>
  <r>
    <n v="450"/>
    <n v="9"/>
    <x v="378"/>
    <x v="0"/>
    <x v="381"/>
    <x v="328"/>
    <d v="2023-04-05T05:01:00"/>
    <d v="1899-12-30T01:25:00"/>
    <d v="1899-12-30T00:34:00"/>
    <d v="1899-12-30T00:51:00"/>
    <x v="0"/>
    <x v="0"/>
    <x v="2"/>
    <n v="48.9"/>
    <s v="Ocupada"/>
    <n v="72"/>
    <n v="120.9"/>
    <s v="Plato_4,  Plato_19"/>
    <x v="6"/>
    <s v="Plato_4"/>
    <s v=" Plato_19"/>
    <m/>
    <m/>
    <s v="Plato_4Plato_19"/>
    <x v="0"/>
    <n v="42"/>
  </r>
  <r>
    <n v="451"/>
    <n v="3"/>
    <x v="183"/>
    <x v="1"/>
    <x v="382"/>
    <x v="371"/>
    <d v="2023-04-05T02:26:00"/>
    <d v="1899-12-30T01:09:00"/>
    <d v="1899-12-30T01:43:00"/>
    <d v="1899-12-30T00:00:00"/>
    <x v="3"/>
    <x v="1"/>
    <x v="2"/>
    <n v="46.37"/>
    <s v="Libre"/>
    <n v="92"/>
    <n v="138.37"/>
    <s v="Plato_8,  Plato_14,  Plato_18"/>
    <x v="6"/>
    <s v="Plato_8"/>
    <s v=" Plato_14"/>
    <s v=" Plato_18"/>
    <m/>
    <s v="Plato_8Plato_14Plato_18"/>
    <x v="1"/>
    <n v="55"/>
  </r>
  <r>
    <n v="452"/>
    <n v="9"/>
    <x v="379"/>
    <x v="1"/>
    <x v="325"/>
    <x v="372"/>
    <d v="2023-04-05T05:19:00"/>
    <d v="1899-12-30T02:26:00"/>
    <d v="1899-12-30T02:03:00"/>
    <d v="1899-12-30T00:23:00"/>
    <x v="4"/>
    <x v="0"/>
    <x v="2"/>
    <n v="43.48"/>
    <s v="Reservada"/>
    <n v="158"/>
    <n v="201.48"/>
    <s v="Plato_17,  Plato_5,  Plato_13"/>
    <x v="7"/>
    <s v="Plato_17"/>
    <s v=" Plato_5"/>
    <s v=" Plato_13"/>
    <m/>
    <s v="Plato_17Plato_5Plato_13"/>
    <x v="0"/>
    <n v="96"/>
  </r>
  <r>
    <n v="453"/>
    <n v="6"/>
    <x v="380"/>
    <x v="1"/>
    <x v="383"/>
    <x v="373"/>
    <d v="2023-04-05T05:07:00"/>
    <d v="1899-12-30T01:25:00"/>
    <d v="1899-12-30T01:40:00"/>
    <d v="1899-12-30T00:00:00"/>
    <x v="2"/>
    <x v="1"/>
    <x v="2"/>
    <n v="36.83"/>
    <s v="Libre"/>
    <n v="130"/>
    <n v="166.82999999999998"/>
    <s v="Plato_18,  Plato_15"/>
    <x v="9"/>
    <s v="Plato_18"/>
    <s v=" Plato_15"/>
    <m/>
    <m/>
    <s v="Plato_18Plato_15"/>
    <x v="1"/>
    <n v="77"/>
  </r>
  <r>
    <n v="454"/>
    <n v="1"/>
    <x v="360"/>
    <x v="5"/>
    <x v="384"/>
    <x v="321"/>
    <d v="2023-04-05T04:53:00"/>
    <d v="1899-12-30T01:27:00"/>
    <d v="1899-12-30T02:33:00"/>
    <d v="1899-12-30T00:00:00"/>
    <x v="1"/>
    <x v="0"/>
    <x v="2"/>
    <n v="39.619999999999997"/>
    <s v="Libre"/>
    <n v="233"/>
    <n v="272.62"/>
    <s v="Plato_6,  Plato_12,  Plato_19,  Plato_1"/>
    <x v="1"/>
    <s v="Plato_6"/>
    <s v=" Plato_12"/>
    <s v=" Plato_19"/>
    <s v=" Plato_1"/>
    <s v="Plato_6Plato_12Plato_19Plato_1"/>
    <x v="1"/>
    <n v="139"/>
  </r>
  <r>
    <n v="455"/>
    <n v="12"/>
    <x v="136"/>
    <x v="0"/>
    <x v="367"/>
    <x v="362"/>
    <d v="2023-04-05T05:54:00"/>
    <d v="1899-12-30T01:56:00"/>
    <d v="1899-12-30T00:11:00"/>
    <d v="1899-12-30T01:45:00"/>
    <x v="3"/>
    <x v="1"/>
    <x v="0"/>
    <n v="19.7"/>
    <s v="Reservada"/>
    <n v="48"/>
    <n v="67.7"/>
    <s v="Plato_7"/>
    <x v="1"/>
    <s v="Plato_7"/>
    <m/>
    <m/>
    <m/>
    <s v="Plato_7"/>
    <x v="0"/>
    <n v="28"/>
  </r>
  <r>
    <n v="456"/>
    <n v="13"/>
    <x v="381"/>
    <x v="0"/>
    <x v="338"/>
    <x v="374"/>
    <d v="2023-04-05T05:15:00"/>
    <d v="1899-12-30T03:03:00"/>
    <d v="1899-12-30T01:11:00"/>
    <d v="1899-12-30T01:52:00"/>
    <x v="4"/>
    <x v="0"/>
    <x v="2"/>
    <n v="21.94"/>
    <s v="Libre"/>
    <n v="148"/>
    <n v="169.94"/>
    <s v="Plato_20,  Plato_18"/>
    <x v="10"/>
    <s v="Plato_20"/>
    <s v=" Plato_18"/>
    <m/>
    <m/>
    <s v="Plato_20Plato_18"/>
    <x v="0"/>
    <n v="90"/>
  </r>
  <r>
    <n v="457"/>
    <n v="18"/>
    <x v="382"/>
    <x v="0"/>
    <x v="385"/>
    <x v="375"/>
    <d v="2023-04-05T07:32:00"/>
    <d v="1899-12-30T03:44:00"/>
    <d v="1899-12-30T00:58:00"/>
    <d v="1899-12-30T02:46:00"/>
    <x v="2"/>
    <x v="0"/>
    <x v="1"/>
    <n v="17.260000000000002"/>
    <s v="Reservada"/>
    <n v="137"/>
    <n v="154.26"/>
    <s v="Plato_11,  Plato_12"/>
    <x v="6"/>
    <s v="Plato_11"/>
    <s v=" Plato_12"/>
    <m/>
    <m/>
    <s v="Plato_11Plato_12"/>
    <x v="0"/>
    <n v="82"/>
  </r>
  <r>
    <n v="458"/>
    <n v="4"/>
    <x v="383"/>
    <x v="5"/>
    <x v="386"/>
    <x v="329"/>
    <d v="2023-04-05T04:21:00"/>
    <d v="1899-12-30T01:55:00"/>
    <d v="1899-12-30T01:29:00"/>
    <d v="1899-12-30T00:26:00"/>
    <x v="4"/>
    <x v="0"/>
    <x v="2"/>
    <n v="15.21"/>
    <s v="Ocupada"/>
    <n v="268"/>
    <n v="283.20999999999998"/>
    <s v="Plato_16,  Plato_18,  Plato_11,  Plato_5"/>
    <x v="6"/>
    <s v="Plato_16"/>
    <s v=" Plato_18"/>
    <s v=" Plato_11"/>
    <s v=" Plato_5"/>
    <s v="Plato_16Plato_18Plato_11Plato_5"/>
    <x v="0"/>
    <n v="158"/>
  </r>
  <r>
    <n v="459"/>
    <n v="20"/>
    <x v="384"/>
    <x v="1"/>
    <x v="387"/>
    <x v="376"/>
    <d v="2023-04-05T02:12:00"/>
    <d v="1899-12-30T02:03:00"/>
    <d v="1899-12-30T00:30:00"/>
    <d v="1899-12-30T01:33:00"/>
    <x v="1"/>
    <x v="0"/>
    <x v="2"/>
    <n v="32.770000000000003"/>
    <s v="Ocupada"/>
    <n v="84"/>
    <n v="116.77000000000001"/>
    <s v="Plato_16"/>
    <x v="10"/>
    <s v="Plato_16"/>
    <m/>
    <m/>
    <m/>
    <s v="Plato_16"/>
    <x v="0"/>
    <n v="48"/>
  </r>
  <r>
    <n v="460"/>
    <n v="19"/>
    <x v="168"/>
    <x v="0"/>
    <x v="388"/>
    <x v="377"/>
    <d v="2023-04-05T06:56:00"/>
    <d v="1899-12-30T03:29:00"/>
    <d v="1899-12-30T02:04:00"/>
    <d v="1899-12-30T01:25:00"/>
    <x v="4"/>
    <x v="2"/>
    <x v="2"/>
    <n v="49.6"/>
    <s v="Libre"/>
    <n v="176"/>
    <n v="225.6"/>
    <s v="Plato_16,  Plato_10,  Plato_1,  Plato_7"/>
    <x v="8"/>
    <s v="Plato_16"/>
    <s v=" Plato_10"/>
    <s v=" Plato_1"/>
    <s v=" Plato_7"/>
    <s v="Plato_16Plato_10Plato_1Plato_7"/>
    <x v="0"/>
    <n v="103"/>
  </r>
  <r>
    <n v="461"/>
    <n v="4"/>
    <x v="385"/>
    <x v="5"/>
    <x v="389"/>
    <x v="378"/>
    <d v="2023-04-05T05:55:00"/>
    <d v="1899-12-30T03:12:00"/>
    <d v="1899-12-30T01:06:00"/>
    <d v="1899-12-30T02:06:00"/>
    <x v="3"/>
    <x v="2"/>
    <x v="1"/>
    <n v="21.51"/>
    <s v="Libre"/>
    <n v="99"/>
    <n v="120.51"/>
    <s v="Plato_8,  Plato_9"/>
    <x v="4"/>
    <s v="Plato_8"/>
    <s v=" Plato_9"/>
    <m/>
    <m/>
    <s v="Plato_8Plato_9"/>
    <x v="0"/>
    <n v="59"/>
  </r>
  <r>
    <n v="462"/>
    <n v="9"/>
    <x v="31"/>
    <x v="2"/>
    <x v="390"/>
    <x v="374"/>
    <d v="2023-04-05T04:27:00"/>
    <d v="1899-12-30T02:15:00"/>
    <d v="1899-12-30T00:11:00"/>
    <d v="1899-12-30T02:04:00"/>
    <x v="2"/>
    <x v="0"/>
    <x v="2"/>
    <n v="21.17"/>
    <s v="Reservada"/>
    <n v="99"/>
    <n v="120.17"/>
    <s v="Plato_11"/>
    <x v="0"/>
    <s v="Plato_11"/>
    <m/>
    <m/>
    <m/>
    <s v="Plato_11"/>
    <x v="0"/>
    <n v="60"/>
  </r>
  <r>
    <n v="463"/>
    <n v="7"/>
    <x v="386"/>
    <x v="2"/>
    <x v="391"/>
    <x v="379"/>
    <d v="2023-04-05T03:13:00"/>
    <d v="1899-12-30T02:35:00"/>
    <d v="1899-12-30T00:14:00"/>
    <d v="1899-12-30T02:21:00"/>
    <x v="2"/>
    <x v="0"/>
    <x v="0"/>
    <n v="17.07"/>
    <s v="Ocupada"/>
    <n v="93"/>
    <n v="110.07"/>
    <s v="Plato_17"/>
    <x v="3"/>
    <s v="Plato_17"/>
    <m/>
    <m/>
    <m/>
    <s v="Plato_17"/>
    <x v="0"/>
    <n v="57"/>
  </r>
  <r>
    <n v="464"/>
    <n v="16"/>
    <x v="67"/>
    <x v="1"/>
    <x v="392"/>
    <x v="380"/>
    <d v="2023-04-05T04:39:00"/>
    <d v="1899-12-30T03:18:00"/>
    <d v="1899-12-30T01:24:00"/>
    <d v="1899-12-30T01:54:00"/>
    <x v="4"/>
    <x v="0"/>
    <x v="2"/>
    <n v="48.5"/>
    <s v="Reservada"/>
    <n v="154"/>
    <n v="202.5"/>
    <s v="Plato_10,  Plato_6,  Plato_5"/>
    <x v="9"/>
    <s v="Plato_10"/>
    <s v=" Plato_6"/>
    <s v=" Plato_5"/>
    <m/>
    <s v="Plato_10Plato_6Plato_5"/>
    <x v="0"/>
    <n v="90"/>
  </r>
  <r>
    <n v="465"/>
    <n v="4"/>
    <x v="387"/>
    <x v="2"/>
    <x v="393"/>
    <x v="381"/>
    <d v="2023-04-05T03:38:00"/>
    <d v="1899-12-30T02:42:00"/>
    <d v="1899-12-30T01:00:00"/>
    <d v="1899-12-30T01:42:00"/>
    <x v="1"/>
    <x v="0"/>
    <x v="2"/>
    <n v="44.9"/>
    <s v="Ocupada"/>
    <n v="121"/>
    <n v="165.9"/>
    <s v="Plato_1,  Plato_14"/>
    <x v="7"/>
    <s v="Plato_1"/>
    <s v=" Plato_14"/>
    <m/>
    <m/>
    <s v="Plato_1Plato_14"/>
    <x v="0"/>
    <n v="73"/>
  </r>
  <r>
    <n v="466"/>
    <n v="4"/>
    <x v="388"/>
    <x v="1"/>
    <x v="394"/>
    <x v="382"/>
    <d v="2023-04-05T04:20:00"/>
    <d v="1899-12-30T02:26:00"/>
    <d v="1899-12-30T02:25:00"/>
    <d v="1899-12-30T00:01:00"/>
    <x v="1"/>
    <x v="0"/>
    <x v="2"/>
    <n v="26.63"/>
    <s v="Libre"/>
    <n v="140"/>
    <n v="166.63"/>
    <s v="Plato_5,  Plato_2,  Plato_16"/>
    <x v="6"/>
    <s v="Plato_5"/>
    <s v=" Plato_2"/>
    <s v=" Plato_16"/>
    <m/>
    <s v="Plato_5Plato_2Plato_16"/>
    <x v="0"/>
    <n v="83"/>
  </r>
  <r>
    <n v="467"/>
    <n v="15"/>
    <x v="389"/>
    <x v="5"/>
    <x v="335"/>
    <x v="383"/>
    <d v="2023-04-05T04:14:00"/>
    <d v="1899-12-30T01:32:00"/>
    <d v="1899-12-30T01:12:00"/>
    <d v="1899-12-30T00:20:00"/>
    <x v="1"/>
    <x v="0"/>
    <x v="0"/>
    <n v="42.31"/>
    <s v="Reservada"/>
    <n v="143"/>
    <n v="185.31"/>
    <s v="Plato_11,  Plato_5"/>
    <x v="4"/>
    <s v="Plato_11"/>
    <s v=" Plato_5"/>
    <m/>
    <m/>
    <s v="Plato_11Plato_5"/>
    <x v="0"/>
    <n v="86"/>
  </r>
  <r>
    <n v="468"/>
    <n v="14"/>
    <x v="390"/>
    <x v="0"/>
    <x v="395"/>
    <x v="318"/>
    <d v="2023-04-05T05:45:00"/>
    <d v="1899-12-30T02:46:00"/>
    <d v="1899-12-30T01:03:00"/>
    <d v="1899-12-30T01:43:00"/>
    <x v="2"/>
    <x v="1"/>
    <x v="2"/>
    <n v="14.28"/>
    <s v="Reservada"/>
    <n v="106"/>
    <n v="120.28"/>
    <s v="Plato_12,  Plato_3,  Plato_16"/>
    <x v="10"/>
    <s v="Plato_12"/>
    <s v=" Plato_3"/>
    <s v=" Plato_16"/>
    <m/>
    <s v="Plato_12Plato_3Plato_16"/>
    <x v="0"/>
    <n v="62"/>
  </r>
  <r>
    <n v="469"/>
    <n v="1"/>
    <x v="391"/>
    <x v="2"/>
    <x v="396"/>
    <x v="384"/>
    <d v="2023-04-05T05:22:00"/>
    <d v="1899-12-30T02:25:00"/>
    <d v="1899-12-30T01:06:00"/>
    <d v="1899-12-30T01:19:00"/>
    <x v="1"/>
    <x v="2"/>
    <x v="2"/>
    <n v="25.26"/>
    <s v="Reservada"/>
    <n v="137"/>
    <n v="162.26"/>
    <s v="Plato_8,  Plato_15"/>
    <x v="1"/>
    <s v="Plato_8"/>
    <s v=" Plato_15"/>
    <m/>
    <m/>
    <s v="Plato_8Plato_15"/>
    <x v="0"/>
    <n v="82"/>
  </r>
  <r>
    <n v="470"/>
    <n v="17"/>
    <x v="392"/>
    <x v="5"/>
    <x v="397"/>
    <x v="385"/>
    <d v="2023-04-05T04:17:00"/>
    <d v="1899-12-30T02:51:00"/>
    <d v="1899-12-30T01:12:00"/>
    <d v="1899-12-30T01:39:00"/>
    <x v="4"/>
    <x v="0"/>
    <x v="2"/>
    <n v="47.46"/>
    <s v="Ocupada"/>
    <n v="78"/>
    <n v="125.46000000000001"/>
    <s v="Plato_7,  Plato_4"/>
    <x v="7"/>
    <s v="Plato_7"/>
    <s v=" Plato_4"/>
    <m/>
    <m/>
    <s v="Plato_7Plato_4"/>
    <x v="0"/>
    <n v="44"/>
  </r>
  <r>
    <n v="471"/>
    <n v="7"/>
    <x v="393"/>
    <x v="0"/>
    <x v="398"/>
    <x v="386"/>
    <d v="2023-04-05T05:38:00"/>
    <d v="1899-12-30T02:02:00"/>
    <d v="1899-12-30T00:57:00"/>
    <d v="1899-12-30T01:05:00"/>
    <x v="4"/>
    <x v="1"/>
    <x v="0"/>
    <n v="28.49"/>
    <s v="Reservada"/>
    <n v="105"/>
    <n v="133.49"/>
    <s v="Plato_8"/>
    <x v="4"/>
    <s v="Plato_8"/>
    <m/>
    <m/>
    <m/>
    <s v="Plato_8"/>
    <x v="0"/>
    <n v="63"/>
  </r>
  <r>
    <n v="472"/>
    <n v="20"/>
    <x v="394"/>
    <x v="2"/>
    <x v="399"/>
    <x v="387"/>
    <d v="2023-04-05T06:52:00"/>
    <d v="1899-12-30T03:10:00"/>
    <d v="1899-12-30T01:13:00"/>
    <d v="1899-12-30T01:57:00"/>
    <x v="2"/>
    <x v="0"/>
    <x v="1"/>
    <n v="36.79"/>
    <s v="Ocupada"/>
    <n v="114"/>
    <n v="150.79"/>
    <s v="Plato_8,  Plato_5"/>
    <x v="7"/>
    <s v="Plato_8"/>
    <s v=" Plato_5"/>
    <m/>
    <m/>
    <s v="Plato_8Plato_5"/>
    <x v="0"/>
    <n v="68"/>
  </r>
  <r>
    <n v="473"/>
    <n v="13"/>
    <x v="395"/>
    <x v="4"/>
    <x v="400"/>
    <x v="388"/>
    <d v="2023-04-06T07:04:00"/>
    <d v="1899-12-30T03:43:00"/>
    <d v="1899-12-30T01:01:00"/>
    <d v="1899-12-30T02:42:00"/>
    <x v="2"/>
    <x v="0"/>
    <x v="0"/>
    <n v="15.63"/>
    <s v="Ocupada"/>
    <n v="79"/>
    <n v="94.63"/>
    <s v="Plato_5,  Plato_8"/>
    <x v="3"/>
    <s v="Plato_5"/>
    <s v=" Plato_8"/>
    <m/>
    <m/>
    <s v="Plato_5Plato_8"/>
    <x v="0"/>
    <n v="47"/>
  </r>
  <r>
    <n v="474"/>
    <n v="2"/>
    <x v="396"/>
    <x v="0"/>
    <x v="401"/>
    <x v="389"/>
    <d v="2023-04-06T03:32:00"/>
    <d v="1899-12-30T01:40:00"/>
    <d v="1899-12-30T02:41:00"/>
    <d v="1899-12-30T00:00:00"/>
    <x v="4"/>
    <x v="0"/>
    <x v="2"/>
    <n v="21.66"/>
    <s v="Libre"/>
    <n v="178"/>
    <n v="199.66"/>
    <s v="Plato_18,  Plato_9,  Plato_17,  Plato_16"/>
    <x v="4"/>
    <s v="Plato_18"/>
    <s v=" Plato_9"/>
    <s v=" Plato_17"/>
    <s v=" Plato_16"/>
    <s v="Plato_18Plato_9Plato_17Plato_16"/>
    <x v="1"/>
    <n v="104"/>
  </r>
  <r>
    <n v="475"/>
    <n v="18"/>
    <x v="303"/>
    <x v="4"/>
    <x v="402"/>
    <x v="390"/>
    <d v="2023-04-06T05:50:00"/>
    <d v="1899-12-30T02:48:00"/>
    <d v="1899-12-30T00:35:00"/>
    <d v="1899-12-30T02:13:00"/>
    <x v="3"/>
    <x v="2"/>
    <x v="0"/>
    <n v="19.55"/>
    <s v="Ocupada"/>
    <n v="174"/>
    <n v="193.55"/>
    <s v="Plato_7,  Plato_18"/>
    <x v="3"/>
    <s v="Plato_7"/>
    <s v=" Plato_18"/>
    <m/>
    <m/>
    <s v="Plato_7Plato_18"/>
    <x v="0"/>
    <n v="102"/>
  </r>
  <r>
    <n v="476"/>
    <n v="13"/>
    <x v="397"/>
    <x v="2"/>
    <x v="403"/>
    <x v="391"/>
    <d v="2023-04-06T01:47:00"/>
    <d v="1899-12-30T01:59:00"/>
    <d v="1899-12-30T01:55:00"/>
    <d v="1899-12-30T00:04:00"/>
    <x v="0"/>
    <x v="1"/>
    <x v="0"/>
    <n v="43.53"/>
    <s v="Ocupada"/>
    <n v="218"/>
    <n v="261.52999999999997"/>
    <s v="Plato_7,  Plato_18,  Plato_15,  Plato_20"/>
    <x v="3"/>
    <s v="Plato_7"/>
    <s v=" Plato_18"/>
    <s v=" Plato_15"/>
    <s v=" Plato_20"/>
    <s v="Plato_7Plato_18Plato_15Plato_20"/>
    <x v="0"/>
    <n v="130"/>
  </r>
  <r>
    <n v="477"/>
    <n v="8"/>
    <x v="398"/>
    <x v="0"/>
    <x v="404"/>
    <x v="392"/>
    <d v="2023-04-06T02:58:00"/>
    <d v="1899-12-30T01:19:00"/>
    <d v="1899-12-30T01:55:00"/>
    <d v="1899-12-30T00:00:00"/>
    <x v="4"/>
    <x v="1"/>
    <x v="2"/>
    <n v="33.85"/>
    <s v="Reservada"/>
    <n v="204"/>
    <n v="237.85"/>
    <s v="Plato_18,  Plato_14,  Plato_7,  Plato_13"/>
    <x v="1"/>
    <s v="Plato_18"/>
    <s v=" Plato_14"/>
    <s v=" Plato_7"/>
    <s v=" Plato_13"/>
    <s v="Plato_18Plato_14Plato_7Plato_13"/>
    <x v="1"/>
    <n v="122"/>
  </r>
  <r>
    <n v="478"/>
    <n v="7"/>
    <x v="93"/>
    <x v="3"/>
    <x v="405"/>
    <x v="393"/>
    <d v="2023-04-06T03:28:00"/>
    <d v="1899-12-30T03:42:00"/>
    <d v="1899-12-30T01:30:00"/>
    <d v="1899-12-30T02:12:00"/>
    <x v="1"/>
    <x v="0"/>
    <x v="1"/>
    <n v="32.78"/>
    <s v="Ocupada"/>
    <n v="118"/>
    <n v="150.78"/>
    <s v="Plato_2,  Plato_9"/>
    <x v="6"/>
    <s v="Plato_2"/>
    <s v=" Plato_9"/>
    <m/>
    <m/>
    <s v="Plato_2Plato_9"/>
    <x v="0"/>
    <n v="70"/>
  </r>
  <r>
    <n v="479"/>
    <n v="1"/>
    <x v="48"/>
    <x v="5"/>
    <x v="406"/>
    <x v="394"/>
    <d v="2023-04-06T04:30:00"/>
    <d v="1899-12-30T03:48:00"/>
    <d v="1899-12-30T01:23:00"/>
    <d v="1899-12-30T02:25:00"/>
    <x v="0"/>
    <x v="0"/>
    <x v="0"/>
    <n v="39.58"/>
    <s v="Reservada"/>
    <n v="52"/>
    <n v="91.58"/>
    <s v="Plato_4,  Plato_18"/>
    <x v="10"/>
    <s v="Plato_4"/>
    <s v=" Plato_18"/>
    <m/>
    <m/>
    <s v="Plato_4Plato_18"/>
    <x v="0"/>
    <n v="30"/>
  </r>
  <r>
    <n v="480"/>
    <n v="1"/>
    <x v="399"/>
    <x v="3"/>
    <x v="407"/>
    <x v="395"/>
    <d v="2023-04-06T07:19:00"/>
    <d v="1899-12-30T03:53:00"/>
    <d v="1899-12-30T01:05:00"/>
    <d v="1899-12-30T02:48:00"/>
    <x v="3"/>
    <x v="1"/>
    <x v="1"/>
    <n v="18.63"/>
    <s v="Reservada"/>
    <n v="159"/>
    <n v="177.63"/>
    <s v="Plato_8,  Plato_6"/>
    <x v="7"/>
    <s v="Plato_8"/>
    <s v=" Plato_6"/>
    <m/>
    <m/>
    <s v="Plato_8Plato_6"/>
    <x v="0"/>
    <n v="95"/>
  </r>
  <r>
    <n v="481"/>
    <n v="9"/>
    <x v="400"/>
    <x v="4"/>
    <x v="408"/>
    <x v="396"/>
    <d v="2023-04-06T04:43:00"/>
    <d v="1899-12-30T02:46:00"/>
    <d v="1899-12-30T00:58:00"/>
    <d v="1899-12-30T01:48:00"/>
    <x v="1"/>
    <x v="0"/>
    <x v="2"/>
    <n v="42.02"/>
    <s v="Reservada"/>
    <n v="52"/>
    <n v="94.02000000000001"/>
    <s v="Plato_10"/>
    <x v="4"/>
    <s v="Plato_10"/>
    <m/>
    <m/>
    <m/>
    <s v="Plato_10"/>
    <x v="0"/>
    <n v="30"/>
  </r>
  <r>
    <n v="482"/>
    <n v="9"/>
    <x v="150"/>
    <x v="4"/>
    <x v="409"/>
    <x v="397"/>
    <d v="2023-04-06T02:59:00"/>
    <d v="1899-12-30T02:18:00"/>
    <d v="1899-12-30T00:21:00"/>
    <d v="1899-12-30T01:57:00"/>
    <x v="0"/>
    <x v="1"/>
    <x v="2"/>
    <n v="18.84"/>
    <s v="Libre"/>
    <n v="63"/>
    <n v="81.84"/>
    <s v="Plato_13"/>
    <x v="1"/>
    <s v="Plato_13"/>
    <m/>
    <m/>
    <m/>
    <s v="Plato_13"/>
    <x v="0"/>
    <n v="39"/>
  </r>
  <r>
    <n v="483"/>
    <n v="2"/>
    <x v="401"/>
    <x v="4"/>
    <x v="410"/>
    <x v="398"/>
    <d v="2023-04-06T07:01:00"/>
    <d v="1899-12-30T03:11:00"/>
    <d v="1899-12-30T00:53:00"/>
    <d v="1899-12-30T02:18:00"/>
    <x v="1"/>
    <x v="0"/>
    <x v="2"/>
    <n v="12.74"/>
    <s v="Reservada"/>
    <n v="81"/>
    <n v="93.74"/>
    <s v="Plato_6"/>
    <x v="8"/>
    <s v="Plato_6"/>
    <m/>
    <m/>
    <m/>
    <s v="Plato_6"/>
    <x v="0"/>
    <n v="48"/>
  </r>
  <r>
    <n v="484"/>
    <n v="18"/>
    <x v="402"/>
    <x v="2"/>
    <x v="411"/>
    <x v="399"/>
    <d v="2023-04-06T04:31:00"/>
    <d v="1899-12-30T02:58:00"/>
    <d v="1899-12-30T00:34:00"/>
    <d v="1899-12-30T02:24:00"/>
    <x v="4"/>
    <x v="0"/>
    <x v="2"/>
    <n v="22.76"/>
    <s v="Libre"/>
    <n v="75"/>
    <n v="97.76"/>
    <s v="Plato_1"/>
    <x v="9"/>
    <s v="Plato_1"/>
    <m/>
    <m/>
    <m/>
    <s v="Plato_1"/>
    <x v="0"/>
    <n v="45"/>
  </r>
  <r>
    <n v="485"/>
    <n v="6"/>
    <x v="293"/>
    <x v="3"/>
    <x v="412"/>
    <x v="400"/>
    <d v="2023-04-06T02:52:00"/>
    <d v="1899-12-30T01:52:00"/>
    <d v="1899-12-30T01:19:00"/>
    <d v="1899-12-30T00:33:00"/>
    <x v="3"/>
    <x v="2"/>
    <x v="2"/>
    <n v="39.07"/>
    <s v="Reservada"/>
    <n v="144"/>
    <n v="183.07"/>
    <s v="Plato_7,  Plato_19"/>
    <x v="6"/>
    <s v="Plato_7"/>
    <s v=" Plato_19"/>
    <m/>
    <m/>
    <s v="Plato_7Plato_19"/>
    <x v="0"/>
    <n v="86"/>
  </r>
  <r>
    <n v="486"/>
    <n v="15"/>
    <x v="403"/>
    <x v="5"/>
    <x v="413"/>
    <x v="401"/>
    <d v="2023-04-06T06:12:00"/>
    <d v="1899-12-30T03:40:00"/>
    <d v="1899-12-30T00:59:00"/>
    <d v="1899-12-30T02:41:00"/>
    <x v="1"/>
    <x v="1"/>
    <x v="0"/>
    <n v="12.66"/>
    <s v="Ocupada"/>
    <n v="150"/>
    <n v="162.66"/>
    <s v="Plato_19,  Plato_3,  Plato_18,  Plato_7"/>
    <x v="1"/>
    <s v="Plato_19"/>
    <s v=" Plato_3"/>
    <s v=" Plato_18"/>
    <s v=" Plato_7"/>
    <s v="Plato_19Plato_3Plato_18Plato_7"/>
    <x v="0"/>
    <n v="90"/>
  </r>
  <r>
    <n v="487"/>
    <n v="17"/>
    <x v="61"/>
    <x v="1"/>
    <x v="414"/>
    <x v="402"/>
    <d v="2023-04-06T03:50:00"/>
    <d v="1899-12-30T02:31:00"/>
    <d v="1899-12-30T01:32:00"/>
    <d v="1899-12-30T00:59:00"/>
    <x v="1"/>
    <x v="0"/>
    <x v="2"/>
    <n v="45.76"/>
    <s v="Ocupada"/>
    <n v="152"/>
    <n v="197.76"/>
    <s v="Plato_18,  Plato_17,  Plato_5"/>
    <x v="3"/>
    <s v="Plato_18"/>
    <s v=" Plato_17"/>
    <s v=" Plato_5"/>
    <m/>
    <s v="Plato_18Plato_17Plato_5"/>
    <x v="0"/>
    <n v="91"/>
  </r>
  <r>
    <n v="488"/>
    <n v="10"/>
    <x v="404"/>
    <x v="4"/>
    <x v="415"/>
    <x v="403"/>
    <d v="2023-04-06T01:58:00"/>
    <d v="1899-12-30T01:58:00"/>
    <d v="1899-12-30T02:04:00"/>
    <d v="1899-12-30T00:00:00"/>
    <x v="0"/>
    <x v="0"/>
    <x v="0"/>
    <n v="37.380000000000003"/>
    <s v="Libre"/>
    <n v="185"/>
    <n v="222.38"/>
    <s v="Plato_4,  Plato_14,  Plato_17"/>
    <x v="10"/>
    <s v="Plato_4"/>
    <s v=" Plato_14"/>
    <s v=" Plato_17"/>
    <m/>
    <s v="Plato_4Plato_14Plato_17"/>
    <x v="1"/>
    <n v="110"/>
  </r>
  <r>
    <n v="489"/>
    <n v="3"/>
    <x v="405"/>
    <x v="1"/>
    <x v="416"/>
    <x v="404"/>
    <d v="2023-04-06T05:27:00"/>
    <d v="1899-12-30T02:45:00"/>
    <d v="1899-12-30T00:34:00"/>
    <d v="1899-12-30T02:11:00"/>
    <x v="0"/>
    <x v="1"/>
    <x v="2"/>
    <n v="22.27"/>
    <s v="Ocupada"/>
    <n v="149"/>
    <n v="171.27"/>
    <s v="Plato_20,  Plato_14"/>
    <x v="10"/>
    <s v="Plato_20"/>
    <s v=" Plato_14"/>
    <m/>
    <m/>
    <s v="Plato_20Plato_14"/>
    <x v="0"/>
    <n v="92"/>
  </r>
  <r>
    <n v="490"/>
    <n v="1"/>
    <x v="386"/>
    <x v="2"/>
    <x v="417"/>
    <x v="405"/>
    <d v="2023-04-06T04:57:00"/>
    <d v="1899-12-30T01:37:00"/>
    <d v="1899-12-30T02:11:00"/>
    <d v="1899-12-30T00:00:00"/>
    <x v="3"/>
    <x v="0"/>
    <x v="2"/>
    <n v="26.79"/>
    <s v="Libre"/>
    <n v="212"/>
    <n v="238.79"/>
    <s v="Plato_10,  Plato_15,  Plato_18"/>
    <x v="1"/>
    <s v="Plato_10"/>
    <s v=" Plato_15"/>
    <s v=" Plato_18"/>
    <m/>
    <s v="Plato_10Plato_15Plato_18"/>
    <x v="1"/>
    <n v="124"/>
  </r>
  <r>
    <n v="491"/>
    <n v="7"/>
    <x v="358"/>
    <x v="4"/>
    <x v="418"/>
    <x v="406"/>
    <d v="2023-04-06T02:37:00"/>
    <d v="1899-12-30T02:45:00"/>
    <d v="1899-12-30T00:41:00"/>
    <d v="1899-12-30T02:04:00"/>
    <x v="4"/>
    <x v="1"/>
    <x v="2"/>
    <n v="34.68"/>
    <s v="Ocupada"/>
    <n v="118"/>
    <n v="152.68"/>
    <s v="Plato_9,  Plato_2"/>
    <x v="0"/>
    <s v="Plato_9"/>
    <s v=" Plato_2"/>
    <m/>
    <m/>
    <s v="Plato_9Plato_2"/>
    <x v="0"/>
    <n v="70"/>
  </r>
  <r>
    <n v="492"/>
    <n v="4"/>
    <x v="406"/>
    <x v="4"/>
    <x v="419"/>
    <x v="407"/>
    <d v="2023-04-06T04:36:00"/>
    <d v="1899-12-30T03:33:00"/>
    <d v="1899-12-30T00:49:00"/>
    <d v="1899-12-30T02:44:00"/>
    <x v="1"/>
    <x v="0"/>
    <x v="2"/>
    <n v="16.62"/>
    <s v="Reservada"/>
    <n v="210"/>
    <n v="226.62"/>
    <s v="Plato_11,  Plato_13,  Plato_7"/>
    <x v="1"/>
    <s v="Plato_11"/>
    <s v=" Plato_13"/>
    <s v=" Plato_7"/>
    <m/>
    <s v="Plato_11Plato_13Plato_7"/>
    <x v="0"/>
    <n v="127"/>
  </r>
  <r>
    <n v="493"/>
    <n v="2"/>
    <x v="110"/>
    <x v="2"/>
    <x v="420"/>
    <x v="408"/>
    <d v="2023-04-06T01:46:00"/>
    <d v="1899-12-30T01:30:00"/>
    <d v="1899-12-30T00:08:00"/>
    <d v="1899-12-30T01:22:00"/>
    <x v="3"/>
    <x v="0"/>
    <x v="2"/>
    <n v="32.67"/>
    <s v="Ocupada"/>
    <n v="54"/>
    <n v="86.67"/>
    <s v="Plato_4"/>
    <x v="4"/>
    <s v="Plato_4"/>
    <m/>
    <m/>
    <m/>
    <s v="Plato_4"/>
    <x v="0"/>
    <n v="30"/>
  </r>
  <r>
    <n v="494"/>
    <n v="20"/>
    <x v="292"/>
    <x v="3"/>
    <x v="421"/>
    <x v="409"/>
    <d v="2023-04-06T04:49:00"/>
    <d v="1899-12-30T03:21:00"/>
    <d v="1899-12-30T00:31:00"/>
    <d v="1899-12-30T02:50:00"/>
    <x v="1"/>
    <x v="1"/>
    <x v="2"/>
    <n v="11.85"/>
    <s v="Reservada"/>
    <n v="172"/>
    <n v="183.85"/>
    <s v="Plato_15,  Plato_19"/>
    <x v="3"/>
    <s v="Plato_15"/>
    <s v=" Plato_19"/>
    <m/>
    <m/>
    <s v="Plato_15Plato_19"/>
    <x v="0"/>
    <n v="104"/>
  </r>
  <r>
    <n v="495"/>
    <n v="11"/>
    <x v="407"/>
    <x v="0"/>
    <x v="422"/>
    <x v="410"/>
    <d v="2023-04-06T06:50:00"/>
    <d v="1899-12-30T03:49:00"/>
    <d v="1899-12-30T01:42:00"/>
    <d v="1899-12-30T02:07:00"/>
    <x v="2"/>
    <x v="1"/>
    <x v="2"/>
    <n v="33.96"/>
    <s v="Libre"/>
    <n v="263"/>
    <n v="296.95999999999998"/>
    <s v="Plato_20,  Plato_6,  Plato_16,  Plato_11"/>
    <x v="5"/>
    <s v="Plato_20"/>
    <s v=" Plato_6"/>
    <s v=" Plato_16"/>
    <s v=" Plato_11"/>
    <s v="Plato_20Plato_6Plato_16Plato_11"/>
    <x v="0"/>
    <n v="159"/>
  </r>
  <r>
    <n v="496"/>
    <n v="1"/>
    <x v="114"/>
    <x v="5"/>
    <x v="423"/>
    <x v="411"/>
    <d v="2023-04-06T06:22:00"/>
    <d v="1899-12-30T03:48:00"/>
    <d v="1899-12-30T02:13:00"/>
    <d v="1899-12-30T01:35:00"/>
    <x v="1"/>
    <x v="0"/>
    <x v="2"/>
    <n v="39.42"/>
    <s v="Reservada"/>
    <n v="223"/>
    <n v="262.42"/>
    <s v="Plato_11,  Plato_18,  Plato_12,  Plato_17"/>
    <x v="10"/>
    <s v="Plato_11"/>
    <s v=" Plato_18"/>
    <s v=" Plato_12"/>
    <s v=" Plato_17"/>
    <s v="Plato_11Plato_18Plato_12Plato_17"/>
    <x v="0"/>
    <n v="132"/>
  </r>
  <r>
    <n v="497"/>
    <n v="13"/>
    <x v="64"/>
    <x v="0"/>
    <x v="424"/>
    <x v="412"/>
    <d v="2023-04-06T06:58:00"/>
    <d v="1899-12-30T03:28:00"/>
    <d v="1899-12-30T00:38:00"/>
    <d v="1899-12-30T02:50:00"/>
    <x v="0"/>
    <x v="0"/>
    <x v="0"/>
    <n v="29.93"/>
    <s v="Reservada"/>
    <n v="150"/>
    <n v="179.93"/>
    <s v="Plato_2,  Plato_20"/>
    <x v="10"/>
    <s v="Plato_2"/>
    <s v=" Plato_20"/>
    <m/>
    <m/>
    <s v="Plato_2Plato_20"/>
    <x v="0"/>
    <n v="93"/>
  </r>
  <r>
    <n v="498"/>
    <n v="20"/>
    <x v="365"/>
    <x v="5"/>
    <x v="425"/>
    <x v="413"/>
    <d v="2023-04-06T03:46:00"/>
    <d v="1899-12-30T03:29:00"/>
    <d v="1899-12-30T00:32:00"/>
    <d v="1899-12-30T02:57:00"/>
    <x v="0"/>
    <x v="0"/>
    <x v="2"/>
    <n v="21.99"/>
    <s v="Libre"/>
    <n v="19"/>
    <n v="40.989999999999995"/>
    <s v="Plato_12"/>
    <x v="0"/>
    <s v="Plato_12"/>
    <m/>
    <m/>
    <m/>
    <s v="Plato_12"/>
    <x v="0"/>
    <n v="11"/>
  </r>
  <r>
    <n v="499"/>
    <n v="5"/>
    <x v="353"/>
    <x v="3"/>
    <x v="426"/>
    <x v="414"/>
    <d v="2023-04-06T04:28:00"/>
    <d v="1899-12-30T03:07:00"/>
    <d v="1899-12-30T02:10:00"/>
    <d v="1899-12-30T00:57:00"/>
    <x v="2"/>
    <x v="2"/>
    <x v="0"/>
    <n v="22.69"/>
    <s v="Reservada"/>
    <n v="158"/>
    <n v="180.69"/>
    <s v="Plato_10,  Plato_2,  Plato_1"/>
    <x v="2"/>
    <s v="Plato_10"/>
    <s v=" Plato_2"/>
    <s v=" Plato_1"/>
    <m/>
    <s v="Plato_10Plato_2Plato_1"/>
    <x v="0"/>
    <n v="93"/>
  </r>
  <r>
    <n v="500"/>
    <n v="4"/>
    <x v="405"/>
    <x v="3"/>
    <x v="427"/>
    <x v="415"/>
    <d v="2023-04-06T05:15:00"/>
    <d v="1899-12-30T04:13:00"/>
    <d v="1899-12-30T00:42:00"/>
    <d v="1899-12-30T03:31:00"/>
    <x v="4"/>
    <x v="1"/>
    <x v="0"/>
    <n v="37.619999999999997"/>
    <s v="Ocupada"/>
    <n v="93"/>
    <n v="130.62"/>
    <s v="Plato_6,  Plato_5"/>
    <x v="10"/>
    <s v="Plato_6"/>
    <s v=" Plato_5"/>
    <m/>
    <m/>
    <s v="Plato_6Plato_5"/>
    <x v="0"/>
    <n v="55"/>
  </r>
  <r>
    <n v="501"/>
    <n v="7"/>
    <x v="408"/>
    <x v="1"/>
    <x v="428"/>
    <x v="416"/>
    <d v="2023-04-06T06:31:00"/>
    <d v="1899-12-30T03:02:00"/>
    <d v="1899-12-30T00:39:00"/>
    <d v="1899-12-30T02:23:00"/>
    <x v="1"/>
    <x v="2"/>
    <x v="2"/>
    <n v="28.38"/>
    <s v="Ocupada"/>
    <n v="138"/>
    <n v="166.38"/>
    <s v="Plato_20,  Plato_13,  Plato_16"/>
    <x v="5"/>
    <s v="Plato_20"/>
    <s v=" Plato_13"/>
    <s v=" Plato_16"/>
    <m/>
    <s v="Plato_20Plato_13Plato_16"/>
    <x v="0"/>
    <n v="83"/>
  </r>
  <r>
    <n v="502"/>
    <n v="5"/>
    <x v="225"/>
    <x v="2"/>
    <x v="429"/>
    <x v="417"/>
    <d v="2023-04-06T01:57:00"/>
    <d v="1899-12-30T01:12:00"/>
    <d v="1899-12-30T01:13:00"/>
    <d v="1899-12-30T00:00:00"/>
    <x v="3"/>
    <x v="0"/>
    <x v="2"/>
    <n v="32.9"/>
    <s v="Reservada"/>
    <n v="139"/>
    <n v="171.9"/>
    <s v="Plato_5,  Plato_4,  Plato_11"/>
    <x v="6"/>
    <s v="Plato_5"/>
    <s v=" Plato_4"/>
    <s v=" Plato_11"/>
    <m/>
    <s v="Plato_5Plato_4Plato_11"/>
    <x v="1"/>
    <n v="83"/>
  </r>
  <r>
    <n v="503"/>
    <n v="3"/>
    <x v="409"/>
    <x v="1"/>
    <x v="430"/>
    <x v="418"/>
    <d v="2023-04-06T04:02:00"/>
    <d v="1899-12-30T01:42:00"/>
    <d v="1899-12-30T01:25:00"/>
    <d v="1899-12-30T00:17:00"/>
    <x v="0"/>
    <x v="0"/>
    <x v="2"/>
    <n v="35.840000000000003"/>
    <s v="Reservada"/>
    <n v="137"/>
    <n v="172.84"/>
    <s v="Plato_20,  Plato_12"/>
    <x v="0"/>
    <s v="Plato_20"/>
    <s v=" Plato_12"/>
    <m/>
    <m/>
    <s v="Plato_20Plato_12"/>
    <x v="0"/>
    <n v="83"/>
  </r>
  <r>
    <n v="504"/>
    <n v="2"/>
    <x v="410"/>
    <x v="3"/>
    <x v="431"/>
    <x v="419"/>
    <d v="2023-04-06T04:48:00"/>
    <d v="1899-12-30T02:38:00"/>
    <d v="1899-12-30T00:19:00"/>
    <d v="1899-12-30T02:19:00"/>
    <x v="3"/>
    <x v="2"/>
    <x v="1"/>
    <n v="31.31"/>
    <s v="Reservada"/>
    <n v="54"/>
    <n v="85.31"/>
    <s v="Plato_6"/>
    <x v="2"/>
    <s v="Plato_6"/>
    <m/>
    <m/>
    <m/>
    <s v="Plato_6"/>
    <x v="0"/>
    <n v="32"/>
  </r>
  <r>
    <n v="505"/>
    <n v="5"/>
    <x v="411"/>
    <x v="1"/>
    <x v="432"/>
    <x v="420"/>
    <d v="2023-04-06T06:07:00"/>
    <d v="1899-12-30T03:29:00"/>
    <d v="1899-12-30T01:55:00"/>
    <d v="1899-12-30T01:34:00"/>
    <x v="2"/>
    <x v="2"/>
    <x v="2"/>
    <n v="25.76"/>
    <s v="Reservada"/>
    <n v="155"/>
    <n v="180.76"/>
    <s v="Plato_20,  Plato_1"/>
    <x v="1"/>
    <s v="Plato_20"/>
    <s v=" Plato_1"/>
    <m/>
    <m/>
    <s v="Plato_20Plato_1"/>
    <x v="0"/>
    <n v="95"/>
  </r>
  <r>
    <n v="506"/>
    <n v="18"/>
    <x v="412"/>
    <x v="2"/>
    <x v="430"/>
    <x v="421"/>
    <d v="2023-04-06T04:02:00"/>
    <d v="1899-12-30T02:16:00"/>
    <d v="1899-12-30T00:05:00"/>
    <d v="1899-12-30T02:11:00"/>
    <x v="0"/>
    <x v="2"/>
    <x v="2"/>
    <n v="11.65"/>
    <s v="Ocupada"/>
    <n v="70"/>
    <n v="81.650000000000006"/>
    <s v="Plato_8"/>
    <x v="3"/>
    <s v="Plato_8"/>
    <m/>
    <m/>
    <m/>
    <s v="Plato_8"/>
    <x v="0"/>
    <n v="42"/>
  </r>
  <r>
    <n v="507"/>
    <n v="18"/>
    <x v="384"/>
    <x v="4"/>
    <x v="406"/>
    <x v="395"/>
    <d v="2023-04-06T04:30:00"/>
    <d v="1899-12-30T01:04:00"/>
    <d v="1899-12-30T01:09:00"/>
    <d v="1899-12-30T00:00:00"/>
    <x v="2"/>
    <x v="1"/>
    <x v="2"/>
    <n v="43.42"/>
    <s v="Libre"/>
    <n v="210"/>
    <n v="253.42000000000002"/>
    <s v="Plato_18,  Plato_19"/>
    <x v="6"/>
    <s v="Plato_18"/>
    <s v=" Plato_19"/>
    <m/>
    <m/>
    <s v="Plato_18Plato_19"/>
    <x v="1"/>
    <n v="126"/>
  </r>
  <r>
    <n v="508"/>
    <n v="6"/>
    <x v="413"/>
    <x v="1"/>
    <x v="433"/>
    <x v="422"/>
    <d v="2023-04-06T06:35:00"/>
    <d v="1899-12-30T03:45:00"/>
    <d v="1899-12-30T00:34:00"/>
    <d v="1899-12-30T03:11:00"/>
    <x v="3"/>
    <x v="0"/>
    <x v="2"/>
    <n v="42.8"/>
    <s v="Reservada"/>
    <n v="32"/>
    <n v="74.8"/>
    <s v="Plato_15"/>
    <x v="2"/>
    <s v="Plato_15"/>
    <m/>
    <m/>
    <m/>
    <s v="Plato_15"/>
    <x v="0"/>
    <n v="19"/>
  </r>
  <r>
    <n v="509"/>
    <n v="5"/>
    <x v="57"/>
    <x v="5"/>
    <x v="434"/>
    <x v="423"/>
    <d v="2023-04-06T06:02:00"/>
    <d v="1899-12-30T03:05:00"/>
    <d v="1899-12-30T00:47:00"/>
    <d v="1899-12-30T02:18:00"/>
    <x v="1"/>
    <x v="1"/>
    <x v="2"/>
    <n v="16.260000000000002"/>
    <s v="Ocupada"/>
    <n v="80"/>
    <n v="96.26"/>
    <s v="Plato_20"/>
    <x v="2"/>
    <s v="Plato_20"/>
    <m/>
    <m/>
    <m/>
    <s v="Plato_20"/>
    <x v="0"/>
    <n v="50"/>
  </r>
  <r>
    <n v="510"/>
    <n v="6"/>
    <x v="414"/>
    <x v="4"/>
    <x v="435"/>
    <x v="424"/>
    <d v="2023-04-06T04:33:00"/>
    <d v="1899-12-30T01:01:00"/>
    <d v="1899-12-30T00:48:00"/>
    <d v="1899-12-30T00:13:00"/>
    <x v="4"/>
    <x v="0"/>
    <x v="2"/>
    <n v="14.97"/>
    <s v="Libre"/>
    <n v="36"/>
    <n v="50.97"/>
    <s v="Plato_19"/>
    <x v="3"/>
    <s v="Plato_19"/>
    <m/>
    <m/>
    <m/>
    <s v="Plato_19"/>
    <x v="0"/>
    <n v="22"/>
  </r>
  <r>
    <n v="511"/>
    <n v="2"/>
    <x v="415"/>
    <x v="1"/>
    <x v="436"/>
    <x v="425"/>
    <d v="2023-04-06T03:23:00"/>
    <d v="1899-12-30T01:45:00"/>
    <d v="1899-12-30T00:38:00"/>
    <d v="1899-12-30T01:07:00"/>
    <x v="1"/>
    <x v="0"/>
    <x v="2"/>
    <n v="35.950000000000003"/>
    <s v="Libre"/>
    <n v="137"/>
    <n v="172.95"/>
    <s v="Plato_14,  Plato_18"/>
    <x v="10"/>
    <s v="Plato_14"/>
    <s v=" Plato_18"/>
    <m/>
    <m/>
    <s v="Plato_14Plato_18"/>
    <x v="0"/>
    <n v="82"/>
  </r>
  <r>
    <n v="512"/>
    <n v="2"/>
    <x v="343"/>
    <x v="1"/>
    <x v="437"/>
    <x v="426"/>
    <d v="2023-04-06T02:26:00"/>
    <d v="1899-12-30T01:22:00"/>
    <d v="1899-12-30T00:59:00"/>
    <d v="1899-12-30T00:23:00"/>
    <x v="3"/>
    <x v="0"/>
    <x v="2"/>
    <n v="37.369999999999997"/>
    <s v="Ocupada"/>
    <n v="128"/>
    <n v="165.37"/>
    <s v="Plato_3,  Plato_19"/>
    <x v="0"/>
    <s v="Plato_3"/>
    <s v=" Plato_19"/>
    <m/>
    <m/>
    <s v="Plato_3Plato_19"/>
    <x v="0"/>
    <n v="78"/>
  </r>
  <r>
    <n v="513"/>
    <n v="8"/>
    <x v="12"/>
    <x v="0"/>
    <x v="438"/>
    <x v="409"/>
    <d v="2023-04-06T04:51:00"/>
    <d v="1899-12-30T03:38:00"/>
    <d v="1899-12-30T00:56:00"/>
    <d v="1899-12-30T02:42:00"/>
    <x v="0"/>
    <x v="1"/>
    <x v="2"/>
    <n v="22.74"/>
    <s v="Ocupada"/>
    <n v="54"/>
    <n v="76.739999999999995"/>
    <s v="Plato_4"/>
    <x v="6"/>
    <s v="Plato_4"/>
    <m/>
    <m/>
    <m/>
    <s v="Plato_4"/>
    <x v="0"/>
    <n v="30"/>
  </r>
  <r>
    <n v="514"/>
    <n v="18"/>
    <x v="416"/>
    <x v="3"/>
    <x v="419"/>
    <x v="426"/>
    <d v="2023-04-06T04:36:00"/>
    <d v="1899-12-30T03:17:00"/>
    <d v="1899-12-30T01:52:00"/>
    <d v="1899-12-30T01:25:00"/>
    <x v="4"/>
    <x v="0"/>
    <x v="2"/>
    <n v="38.840000000000003"/>
    <s v="Libre"/>
    <n v="174"/>
    <n v="212.84"/>
    <s v="Plato_10,  Plato_12,  Plato_3,  Plato_15"/>
    <x v="9"/>
    <s v="Plato_10"/>
    <s v=" Plato_12"/>
    <s v=" Plato_3"/>
    <s v=" Plato_15"/>
    <s v="Plato_10Plato_12Plato_3Plato_15"/>
    <x v="0"/>
    <n v="102"/>
  </r>
  <r>
    <n v="515"/>
    <n v="19"/>
    <x v="290"/>
    <x v="2"/>
    <x v="439"/>
    <x v="427"/>
    <d v="2023-04-06T02:03:00"/>
    <d v="1899-12-30T01:20:00"/>
    <d v="1899-12-30T00:13:00"/>
    <d v="1899-12-30T01:07:00"/>
    <x v="2"/>
    <x v="0"/>
    <x v="2"/>
    <n v="43.79"/>
    <s v="Ocupada"/>
    <n v="18"/>
    <n v="61.79"/>
    <s v="Plato_4"/>
    <x v="9"/>
    <s v="Plato_4"/>
    <m/>
    <m/>
    <m/>
    <s v="Plato_4"/>
    <x v="0"/>
    <n v="10"/>
  </r>
  <r>
    <n v="516"/>
    <n v="7"/>
    <x v="417"/>
    <x v="2"/>
    <x v="440"/>
    <x v="428"/>
    <d v="2023-04-06T04:59:00"/>
    <d v="1899-12-30T01:04:00"/>
    <d v="1899-12-30T01:37:00"/>
    <d v="1899-12-30T00:00:00"/>
    <x v="4"/>
    <x v="0"/>
    <x v="2"/>
    <n v="20.85"/>
    <s v="Reservada"/>
    <n v="146"/>
    <n v="166.85"/>
    <s v="Plato_12,  Plato_14,  Plato_3"/>
    <x v="3"/>
    <s v="Plato_12"/>
    <s v=" Plato_14"/>
    <s v=" Plato_3"/>
    <m/>
    <s v="Plato_12Plato_14Plato_3"/>
    <x v="1"/>
    <n v="87"/>
  </r>
  <r>
    <n v="517"/>
    <n v="4"/>
    <x v="333"/>
    <x v="3"/>
    <x v="441"/>
    <x v="429"/>
    <d v="2023-04-06T05:30:00"/>
    <d v="1899-12-30T03:55:00"/>
    <d v="1899-12-30T01:05:00"/>
    <d v="1899-12-30T02:50:00"/>
    <x v="4"/>
    <x v="0"/>
    <x v="1"/>
    <n v="23.92"/>
    <s v="Reservada"/>
    <n v="103"/>
    <n v="126.92"/>
    <s v="Plato_7,  Plato_12,  Plato_5"/>
    <x v="8"/>
    <s v="Plato_7"/>
    <s v=" Plato_12"/>
    <s v=" Plato_5"/>
    <m/>
    <s v="Plato_7Plato_12Plato_5"/>
    <x v="0"/>
    <n v="60"/>
  </r>
  <r>
    <n v="518"/>
    <n v="5"/>
    <x v="187"/>
    <x v="0"/>
    <x v="434"/>
    <x v="430"/>
    <d v="2023-04-06T06:02:00"/>
    <d v="1899-12-30T04:09:00"/>
    <d v="1899-12-30T00:53:00"/>
    <d v="1899-12-30T03:16:00"/>
    <x v="4"/>
    <x v="1"/>
    <x v="2"/>
    <n v="18.48"/>
    <s v="Ocupada"/>
    <n v="77"/>
    <n v="95.48"/>
    <s v="Plato_11,  Plato_5"/>
    <x v="1"/>
    <s v="Plato_11"/>
    <s v=" Plato_5"/>
    <m/>
    <m/>
    <s v="Plato_11Plato_5"/>
    <x v="0"/>
    <n v="46"/>
  </r>
  <r>
    <n v="519"/>
    <n v="6"/>
    <x v="418"/>
    <x v="2"/>
    <x v="442"/>
    <x v="431"/>
    <d v="2023-04-06T03:49:00"/>
    <d v="1899-12-30T03:01:00"/>
    <d v="1899-12-30T02:36:00"/>
    <d v="1899-12-30T00:25:00"/>
    <x v="3"/>
    <x v="0"/>
    <x v="2"/>
    <n v="34.590000000000003"/>
    <s v="Libre"/>
    <n v="245"/>
    <n v="279.59000000000003"/>
    <s v="Plato_6,  Plato_20,  Plato_5"/>
    <x v="3"/>
    <s v="Plato_6"/>
    <s v=" Plato_20"/>
    <s v=" Plato_5"/>
    <m/>
    <s v="Plato_6Plato_20Plato_5"/>
    <x v="0"/>
    <n v="149"/>
  </r>
  <r>
    <n v="520"/>
    <n v="4"/>
    <x v="419"/>
    <x v="4"/>
    <x v="443"/>
    <x v="432"/>
    <d v="2023-04-06T06:23:00"/>
    <d v="1899-12-30T02:48:00"/>
    <d v="1899-12-30T02:01:00"/>
    <d v="1899-12-30T00:47:00"/>
    <x v="4"/>
    <x v="2"/>
    <x v="2"/>
    <n v="43.99"/>
    <s v="Libre"/>
    <n v="280"/>
    <n v="323.99"/>
    <s v="Plato_9,  Plato_18,  Plato_17,  Plato_2"/>
    <x v="1"/>
    <s v="Plato_9"/>
    <s v=" Plato_18"/>
    <s v=" Plato_17"/>
    <s v=" Plato_2"/>
    <s v="Plato_9Plato_18Plato_17Plato_2"/>
    <x v="0"/>
    <n v="168"/>
  </r>
  <r>
    <n v="521"/>
    <n v="18"/>
    <x v="420"/>
    <x v="2"/>
    <x v="444"/>
    <x v="433"/>
    <d v="2023-04-06T02:54:00"/>
    <d v="1899-12-30T02:11:00"/>
    <d v="1899-12-30T01:31:00"/>
    <d v="1899-12-30T00:40:00"/>
    <x v="4"/>
    <x v="0"/>
    <x v="2"/>
    <n v="15.18"/>
    <s v="Libre"/>
    <n v="210"/>
    <n v="225.18"/>
    <s v="Plato_1,  Plato_9,  Plato_18"/>
    <x v="6"/>
    <s v="Plato_1"/>
    <s v=" Plato_9"/>
    <s v=" Plato_18"/>
    <m/>
    <s v="Plato_1Plato_9Plato_18"/>
    <x v="0"/>
    <n v="124"/>
  </r>
  <r>
    <n v="522"/>
    <n v="2"/>
    <x v="8"/>
    <x v="3"/>
    <x v="445"/>
    <x v="425"/>
    <d v="2023-04-06T04:26:00"/>
    <d v="1899-12-30T02:48:00"/>
    <d v="1899-12-30T00:47:00"/>
    <d v="1899-12-30T02:01:00"/>
    <x v="4"/>
    <x v="0"/>
    <x v="1"/>
    <n v="35.35"/>
    <s v="Libre"/>
    <n v="84"/>
    <n v="119.35"/>
    <s v="Plato_16"/>
    <x v="7"/>
    <s v="Plato_16"/>
    <m/>
    <m/>
    <m/>
    <s v="Plato_16"/>
    <x v="0"/>
    <n v="48"/>
  </r>
  <r>
    <n v="523"/>
    <n v="4"/>
    <x v="421"/>
    <x v="5"/>
    <x v="446"/>
    <x v="392"/>
    <d v="2023-04-06T04:42:00"/>
    <d v="1899-12-30T03:18:00"/>
    <d v="1899-12-30T00:51:00"/>
    <d v="1899-12-30T02:27:00"/>
    <x v="3"/>
    <x v="0"/>
    <x v="2"/>
    <n v="45.41"/>
    <s v="Ocupada"/>
    <n v="81"/>
    <n v="126.41"/>
    <s v="Plato_6"/>
    <x v="10"/>
    <s v="Plato_6"/>
    <m/>
    <m/>
    <m/>
    <s v="Plato_6"/>
    <x v="0"/>
    <n v="48"/>
  </r>
  <r>
    <n v="524"/>
    <n v="16"/>
    <x v="422"/>
    <x v="4"/>
    <x v="447"/>
    <x v="391"/>
    <d v="2023-04-06T02:32:00"/>
    <d v="1899-12-30T02:44:00"/>
    <d v="1899-12-30T01:01:00"/>
    <d v="1899-12-30T01:43:00"/>
    <x v="0"/>
    <x v="0"/>
    <x v="2"/>
    <n v="26.91"/>
    <s v="Ocupada"/>
    <n v="76"/>
    <n v="102.91"/>
    <s v="Plato_5,  Plato_6"/>
    <x v="4"/>
    <s v="Plato_5"/>
    <s v=" Plato_6"/>
    <m/>
    <m/>
    <s v="Plato_5Plato_6"/>
    <x v="0"/>
    <n v="45"/>
  </r>
  <r>
    <n v="525"/>
    <n v="16"/>
    <x v="137"/>
    <x v="5"/>
    <x v="448"/>
    <x v="434"/>
    <d v="2023-04-06T07:14:00"/>
    <d v="1899-12-30T04:02:00"/>
    <d v="1899-12-30T01:17:00"/>
    <d v="1899-12-30T02:45:00"/>
    <x v="0"/>
    <x v="0"/>
    <x v="2"/>
    <n v="32.869999999999997"/>
    <s v="Ocupada"/>
    <n v="197"/>
    <n v="229.87"/>
    <s v="Plato_14,  Plato_8,  Plato_17"/>
    <x v="5"/>
    <s v="Plato_14"/>
    <s v=" Plato_8"/>
    <s v=" Plato_17"/>
    <m/>
    <s v="Plato_14Plato_8Plato_17"/>
    <x v="0"/>
    <n v="120"/>
  </r>
  <r>
    <n v="526"/>
    <n v="4"/>
    <x v="423"/>
    <x v="0"/>
    <x v="449"/>
    <x v="416"/>
    <d v="2023-04-06T05:41:00"/>
    <d v="1899-12-30T01:57:00"/>
    <d v="1899-12-30T00:22:00"/>
    <d v="1899-12-30T01:35:00"/>
    <x v="4"/>
    <x v="2"/>
    <x v="0"/>
    <n v="43.02"/>
    <s v="Libre"/>
    <n v="33"/>
    <n v="76.02000000000001"/>
    <s v="Plato_11"/>
    <x v="6"/>
    <s v="Plato_11"/>
    <m/>
    <m/>
    <m/>
    <s v="Plato_11"/>
    <x v="0"/>
    <n v="20"/>
  </r>
  <r>
    <n v="527"/>
    <n v="19"/>
    <x v="424"/>
    <x v="4"/>
    <x v="450"/>
    <x v="435"/>
    <d v="2023-04-06T05:55:00"/>
    <d v="1899-12-30T02:29:00"/>
    <d v="1899-12-30T00:31:00"/>
    <d v="1899-12-30T01:58:00"/>
    <x v="1"/>
    <x v="1"/>
    <x v="1"/>
    <n v="22.95"/>
    <s v="Ocupada"/>
    <n v="54"/>
    <n v="76.95"/>
    <s v="Plato_6"/>
    <x v="0"/>
    <s v="Plato_6"/>
    <m/>
    <m/>
    <m/>
    <s v="Plato_6"/>
    <x v="0"/>
    <n v="32"/>
  </r>
  <r>
    <n v="528"/>
    <n v="14"/>
    <x v="425"/>
    <x v="2"/>
    <x v="451"/>
    <x v="436"/>
    <d v="2023-04-06T03:48:00"/>
    <d v="1899-12-30T02:01:00"/>
    <d v="1899-12-30T02:01:00"/>
    <d v="1899-12-30T00:00:00"/>
    <x v="2"/>
    <x v="0"/>
    <x v="0"/>
    <n v="15.62"/>
    <s v="Reservada"/>
    <n v="78"/>
    <n v="93.62"/>
    <s v="Plato_3,  Plato_20,  Plato_4"/>
    <x v="6"/>
    <s v="Plato_3"/>
    <s v=" Plato_20"/>
    <s v=" Plato_4"/>
    <m/>
    <s v="Plato_3Plato_20Plato_4"/>
    <x v="1"/>
    <n v="47"/>
  </r>
  <r>
    <n v="529"/>
    <n v="1"/>
    <x v="426"/>
    <x v="2"/>
    <x v="446"/>
    <x v="437"/>
    <d v="2023-04-06T04:42:00"/>
    <d v="1899-12-30T02:59:00"/>
    <d v="1899-12-30T02:37:00"/>
    <d v="1899-12-30T00:22:00"/>
    <x v="0"/>
    <x v="0"/>
    <x v="2"/>
    <n v="25.91"/>
    <s v="Ocupada"/>
    <n v="208"/>
    <n v="233.91"/>
    <s v="Plato_18,  Plato_19,  Plato_14,  Plato_16"/>
    <x v="0"/>
    <s v="Plato_18"/>
    <s v=" Plato_19"/>
    <s v=" Plato_14"/>
    <s v=" Plato_16"/>
    <s v="Plato_18Plato_19Plato_14Plato_16"/>
    <x v="0"/>
    <n v="124"/>
  </r>
  <r>
    <n v="530"/>
    <n v="7"/>
    <x v="427"/>
    <x v="3"/>
    <x v="432"/>
    <x v="438"/>
    <d v="2023-04-06T06:07:00"/>
    <d v="1899-12-30T04:09:00"/>
    <d v="1899-12-30T01:46:00"/>
    <d v="1899-12-30T02:23:00"/>
    <x v="3"/>
    <x v="0"/>
    <x v="2"/>
    <n v="30.19"/>
    <s v="Ocupada"/>
    <n v="160"/>
    <n v="190.19"/>
    <s v="Plato_4,  Plato_16,  Plato_1"/>
    <x v="3"/>
    <s v="Plato_4"/>
    <s v=" Plato_16"/>
    <s v=" Plato_1"/>
    <m/>
    <s v="Plato_4Plato_16Plato_1"/>
    <x v="0"/>
    <n v="92"/>
  </r>
  <r>
    <n v="531"/>
    <n v="9"/>
    <x v="325"/>
    <x v="0"/>
    <x v="452"/>
    <x v="439"/>
    <d v="2023-04-06T05:04:00"/>
    <d v="1899-12-30T02:01:00"/>
    <d v="1899-12-30T03:19:00"/>
    <d v="1899-12-30T00:00:00"/>
    <x v="2"/>
    <x v="2"/>
    <x v="1"/>
    <n v="34.39"/>
    <s v="Libre"/>
    <n v="244"/>
    <n v="278.39"/>
    <s v="Plato_13,  Plato_20,  Plato_4,  Plato_9"/>
    <x v="3"/>
    <s v="Plato_13"/>
    <s v=" Plato_20"/>
    <s v=" Plato_4"/>
    <s v=" Plato_9"/>
    <s v="Plato_13Plato_20Plato_4Plato_9"/>
    <x v="1"/>
    <n v="145"/>
  </r>
  <r>
    <n v="532"/>
    <n v="13"/>
    <x v="51"/>
    <x v="5"/>
    <x v="453"/>
    <x v="440"/>
    <d v="2023-04-06T05:26:00"/>
    <d v="1899-12-30T03:38:00"/>
    <d v="1899-12-30T00:59:00"/>
    <d v="1899-12-30T02:39:00"/>
    <x v="0"/>
    <x v="1"/>
    <x v="0"/>
    <n v="17.95"/>
    <s v="Reservada"/>
    <n v="137"/>
    <n v="154.94999999999999"/>
    <s v="Plato_13,  Plato_10,  Plato_15"/>
    <x v="10"/>
    <s v="Plato_13"/>
    <s v=" Plato_10"/>
    <s v=" Plato_15"/>
    <m/>
    <s v="Plato_13Plato_10Plato_15"/>
    <x v="0"/>
    <n v="81"/>
  </r>
  <r>
    <n v="533"/>
    <n v="1"/>
    <x v="146"/>
    <x v="5"/>
    <x v="454"/>
    <x v="441"/>
    <d v="2023-04-06T05:20:00"/>
    <d v="1899-12-30T02:06:00"/>
    <d v="1899-12-30T00:48:00"/>
    <d v="1899-12-30T01:18:00"/>
    <x v="3"/>
    <x v="2"/>
    <x v="0"/>
    <n v="20.09"/>
    <s v="Libre"/>
    <n v="41"/>
    <n v="61.09"/>
    <s v="Plato_3,  Plato_13"/>
    <x v="8"/>
    <s v="Plato_3"/>
    <s v=" Plato_13"/>
    <m/>
    <m/>
    <s v="Plato_3Plato_13"/>
    <x v="0"/>
    <n v="25"/>
  </r>
  <r>
    <n v="534"/>
    <n v="1"/>
    <x v="428"/>
    <x v="0"/>
    <x v="455"/>
    <x v="442"/>
    <d v="2023-04-06T04:29:00"/>
    <d v="1899-12-30T03:27:00"/>
    <d v="1899-12-30T01:16:00"/>
    <d v="1899-12-30T02:11:00"/>
    <x v="4"/>
    <x v="2"/>
    <x v="2"/>
    <n v="23.59"/>
    <s v="Reservada"/>
    <n v="147"/>
    <n v="170.59"/>
    <s v="Plato_7,  Plato_9,  Plato_8"/>
    <x v="2"/>
    <s v="Plato_7"/>
    <s v=" Plato_9"/>
    <s v=" Plato_8"/>
    <m/>
    <s v="Plato_7Plato_9Plato_8"/>
    <x v="0"/>
    <n v="87"/>
  </r>
  <r>
    <n v="535"/>
    <n v="15"/>
    <x v="99"/>
    <x v="5"/>
    <x v="401"/>
    <x v="443"/>
    <d v="2023-04-06T03:32:00"/>
    <d v="1899-12-30T02:35:00"/>
    <d v="1899-12-30T01:53:00"/>
    <d v="1899-12-30T00:42:00"/>
    <x v="1"/>
    <x v="1"/>
    <x v="2"/>
    <n v="39.450000000000003"/>
    <s v="Libre"/>
    <n v="276"/>
    <n v="315.45"/>
    <s v="Plato_20,  Plato_9,  Plato_7,  Plato_13"/>
    <x v="9"/>
    <s v="Plato_20"/>
    <s v=" Plato_9"/>
    <s v=" Plato_7"/>
    <s v=" Plato_13"/>
    <s v="Plato_20Plato_9Plato_7Plato_13"/>
    <x v="0"/>
    <n v="167"/>
  </r>
  <r>
    <n v="536"/>
    <n v="9"/>
    <x v="429"/>
    <x v="2"/>
    <x v="456"/>
    <x v="444"/>
    <d v="2023-04-06T04:39:00"/>
    <d v="1899-12-30T02:08:00"/>
    <d v="1899-12-30T02:32:00"/>
    <d v="1899-12-30T00:00:00"/>
    <x v="4"/>
    <x v="0"/>
    <x v="2"/>
    <n v="46"/>
    <s v="Reservada"/>
    <n v="212"/>
    <n v="258"/>
    <s v="Plato_4,  Plato_9,  Plato_14,  Plato_2"/>
    <x v="9"/>
    <s v="Plato_4"/>
    <s v=" Plato_9"/>
    <s v=" Plato_14"/>
    <s v=" Plato_2"/>
    <s v="Plato_4Plato_9Plato_14Plato_2"/>
    <x v="1"/>
    <n v="126"/>
  </r>
  <r>
    <n v="537"/>
    <n v="18"/>
    <x v="226"/>
    <x v="0"/>
    <x v="457"/>
    <x v="445"/>
    <d v="2023-04-06T02:09:00"/>
    <d v="1899-12-30T02:00:00"/>
    <d v="1899-12-30T00:21:00"/>
    <d v="1899-12-30T01:39:00"/>
    <x v="0"/>
    <x v="1"/>
    <x v="0"/>
    <n v="28.68"/>
    <s v="Ocupada"/>
    <n v="63"/>
    <n v="91.68"/>
    <s v="Plato_13"/>
    <x v="4"/>
    <s v="Plato_13"/>
    <m/>
    <m/>
    <m/>
    <s v="Plato_13"/>
    <x v="0"/>
    <n v="39"/>
  </r>
  <r>
    <n v="538"/>
    <n v="14"/>
    <x v="240"/>
    <x v="4"/>
    <x v="458"/>
    <x v="446"/>
    <d v="2023-04-06T05:33:00"/>
    <d v="1899-12-30T02:14:00"/>
    <d v="1899-12-30T03:18:00"/>
    <d v="1899-12-30T00:00:00"/>
    <x v="4"/>
    <x v="2"/>
    <x v="0"/>
    <n v="41.35"/>
    <s v="Libre"/>
    <n v="142"/>
    <n v="183.35"/>
    <s v="Plato_2,  Plato_14,  Plato_11,  Plato_16"/>
    <x v="1"/>
    <s v="Plato_2"/>
    <s v=" Plato_14"/>
    <s v=" Plato_11"/>
    <s v=" Plato_16"/>
    <s v="Plato_2Plato_14Plato_11Plato_16"/>
    <x v="1"/>
    <n v="84"/>
  </r>
  <r>
    <n v="539"/>
    <n v="18"/>
    <x v="430"/>
    <x v="5"/>
    <x v="459"/>
    <x v="447"/>
    <d v="2023-04-06T07:00:00"/>
    <d v="1899-12-30T03:09:00"/>
    <d v="1899-12-30T02:09:00"/>
    <d v="1899-12-30T01:00:00"/>
    <x v="2"/>
    <x v="1"/>
    <x v="1"/>
    <n v="20.9"/>
    <s v="Libre"/>
    <n v="240"/>
    <n v="260.89999999999998"/>
    <s v="Plato_2,  Plato_6,  Plato_9,  Plato_4"/>
    <x v="1"/>
    <s v="Plato_2"/>
    <s v=" Plato_6"/>
    <s v=" Plato_9"/>
    <s v=" Plato_4"/>
    <s v="Plato_2Plato_6Plato_9Plato_4"/>
    <x v="0"/>
    <n v="141"/>
  </r>
  <r>
    <n v="540"/>
    <n v="6"/>
    <x v="431"/>
    <x v="4"/>
    <x v="460"/>
    <x v="448"/>
    <d v="2023-04-06T06:56:00"/>
    <d v="1899-12-30T03:10:00"/>
    <d v="1899-12-30T01:22:00"/>
    <d v="1899-12-30T01:48:00"/>
    <x v="1"/>
    <x v="0"/>
    <x v="2"/>
    <n v="47.85"/>
    <s v="Reservada"/>
    <n v="124"/>
    <n v="171.85"/>
    <s v="Plato_4,  Plato_8"/>
    <x v="7"/>
    <s v="Plato_4"/>
    <s v=" Plato_8"/>
    <m/>
    <m/>
    <s v="Plato_4Plato_8"/>
    <x v="0"/>
    <n v="72"/>
  </r>
  <r>
    <n v="541"/>
    <n v="19"/>
    <x v="22"/>
    <x v="2"/>
    <x v="461"/>
    <x v="449"/>
    <d v="2023-04-06T04:32:00"/>
    <d v="1899-12-30T03:59:00"/>
    <d v="1899-12-30T02:04:00"/>
    <d v="1899-12-30T01:55:00"/>
    <x v="1"/>
    <x v="1"/>
    <x v="0"/>
    <n v="33.700000000000003"/>
    <s v="Reservada"/>
    <n v="202"/>
    <n v="235.7"/>
    <s v="Plato_12,  Plato_11,  Plato_9,  Plato_14"/>
    <x v="1"/>
    <s v="Plato_12"/>
    <s v=" Plato_11"/>
    <s v=" Plato_9"/>
    <s v=" Plato_14"/>
    <s v="Plato_12Plato_11Plato_9Plato_14"/>
    <x v="0"/>
    <n v="121"/>
  </r>
  <r>
    <n v="542"/>
    <n v="9"/>
    <x v="124"/>
    <x v="3"/>
    <x v="408"/>
    <x v="401"/>
    <d v="2023-04-06T04:43:00"/>
    <d v="1899-12-30T01:56:00"/>
    <d v="1899-12-30T01:55:00"/>
    <d v="1899-12-30T00:01:00"/>
    <x v="0"/>
    <x v="1"/>
    <x v="2"/>
    <n v="49.05"/>
    <s v="Reservada"/>
    <n v="148"/>
    <n v="197.05"/>
    <s v="Plato_18,  Plato_10,  Plato_6"/>
    <x v="9"/>
    <s v="Plato_18"/>
    <s v=" Plato_10"/>
    <s v=" Plato_6"/>
    <m/>
    <s v="Plato_18Plato_10Plato_6"/>
    <x v="0"/>
    <n v="87"/>
  </r>
  <r>
    <n v="543"/>
    <n v="19"/>
    <x v="432"/>
    <x v="3"/>
    <x v="462"/>
    <x v="450"/>
    <d v="2023-04-06T03:37:00"/>
    <d v="1899-12-30T02:50:00"/>
    <d v="1899-12-30T01:14:00"/>
    <d v="1899-12-30T01:36:00"/>
    <x v="4"/>
    <x v="2"/>
    <x v="2"/>
    <n v="49.37"/>
    <s v="Reservada"/>
    <n v="206"/>
    <n v="255.37"/>
    <s v="Plato_16,  Plato_6,  Plato_15"/>
    <x v="3"/>
    <s v="Plato_16"/>
    <s v=" Plato_6"/>
    <s v=" Plato_15"/>
    <m/>
    <s v="Plato_16Plato_6Plato_15"/>
    <x v="0"/>
    <n v="121"/>
  </r>
  <r>
    <n v="544"/>
    <n v="7"/>
    <x v="433"/>
    <x v="4"/>
    <x v="463"/>
    <x v="390"/>
    <d v="2023-04-06T04:45:00"/>
    <d v="1899-12-30T01:43:00"/>
    <d v="1899-12-30T00:48:00"/>
    <d v="1899-12-30T00:55:00"/>
    <x v="3"/>
    <x v="0"/>
    <x v="2"/>
    <n v="44.91"/>
    <s v="Ocupada"/>
    <n v="70"/>
    <n v="114.91"/>
    <s v="Plato_8"/>
    <x v="8"/>
    <s v="Plato_8"/>
    <m/>
    <m/>
    <m/>
    <s v="Plato_8"/>
    <x v="0"/>
    <n v="42"/>
  </r>
  <r>
    <n v="545"/>
    <n v="20"/>
    <x v="434"/>
    <x v="3"/>
    <x v="445"/>
    <x v="451"/>
    <d v="2023-04-06T04:26:00"/>
    <d v="1899-12-30T02:02:00"/>
    <d v="1899-12-30T01:39:00"/>
    <d v="1899-12-30T00:23:00"/>
    <x v="2"/>
    <x v="0"/>
    <x v="1"/>
    <n v="12.18"/>
    <s v="Ocupada"/>
    <n v="130"/>
    <n v="142.18"/>
    <s v="Plato_11,  Plato_17"/>
    <x v="9"/>
    <s v="Plato_11"/>
    <s v=" Plato_17"/>
    <m/>
    <m/>
    <s v="Plato_11Plato_17"/>
    <x v="0"/>
    <n v="79"/>
  </r>
  <r>
    <n v="546"/>
    <n v="5"/>
    <x v="435"/>
    <x v="2"/>
    <x v="464"/>
    <x v="441"/>
    <d v="2023-04-06T05:29:00"/>
    <d v="1899-12-30T02:15:00"/>
    <d v="1899-12-30T01:31:00"/>
    <d v="1899-12-30T00:44:00"/>
    <x v="4"/>
    <x v="0"/>
    <x v="0"/>
    <n v="47.81"/>
    <s v="Reservada"/>
    <n v="92"/>
    <n v="139.81"/>
    <s v="Plato_15,  Plato_16"/>
    <x v="6"/>
    <s v="Plato_15"/>
    <s v=" Plato_16"/>
    <m/>
    <m/>
    <s v="Plato_15Plato_16"/>
    <x v="0"/>
    <n v="54"/>
  </r>
  <r>
    <n v="547"/>
    <n v="9"/>
    <x v="436"/>
    <x v="5"/>
    <x v="419"/>
    <x v="452"/>
    <d v="2023-04-06T04:36:00"/>
    <d v="1899-12-30T02:08:00"/>
    <d v="1899-12-30T01:37:00"/>
    <d v="1899-12-30T00:31:00"/>
    <x v="3"/>
    <x v="2"/>
    <x v="2"/>
    <n v="20.04"/>
    <s v="Ocupada"/>
    <n v="227"/>
    <n v="247.04"/>
    <s v="Plato_17,  Plato_11,  Plato_8"/>
    <x v="1"/>
    <s v="Plato_17"/>
    <s v=" Plato_11"/>
    <s v=" Plato_8"/>
    <m/>
    <s v="Plato_17Plato_11Plato_8"/>
    <x v="0"/>
    <n v="138"/>
  </r>
  <r>
    <n v="548"/>
    <n v="4"/>
    <x v="437"/>
    <x v="2"/>
    <x v="465"/>
    <x v="453"/>
    <d v="2023-04-06T04:03:00"/>
    <d v="1899-12-30T03:08:00"/>
    <d v="1899-12-30T01:46:00"/>
    <d v="1899-12-30T01:22:00"/>
    <x v="2"/>
    <x v="0"/>
    <x v="2"/>
    <n v="28.88"/>
    <s v="Libre"/>
    <n v="96"/>
    <n v="124.88"/>
    <s v="Plato_18,  Plato_17"/>
    <x v="9"/>
    <s v="Plato_18"/>
    <s v=" Plato_17"/>
    <m/>
    <m/>
    <s v="Plato_18Plato_17"/>
    <x v="0"/>
    <n v="58"/>
  </r>
  <r>
    <n v="549"/>
    <n v="12"/>
    <x v="261"/>
    <x v="2"/>
    <x v="453"/>
    <x v="399"/>
    <d v="2023-04-06T05:26:00"/>
    <d v="1899-12-30T03:53:00"/>
    <d v="1899-12-30T01:38:00"/>
    <d v="1899-12-30T02:15:00"/>
    <x v="1"/>
    <x v="0"/>
    <x v="2"/>
    <n v="35.340000000000003"/>
    <s v="Libre"/>
    <n v="162"/>
    <n v="197.34"/>
    <s v="Plato_1,  Plato_8,  Plato_18"/>
    <x v="1"/>
    <s v="Plato_1"/>
    <s v=" Plato_8"/>
    <s v=" Plato_18"/>
    <m/>
    <s v="Plato_1Plato_8Plato_18"/>
    <x v="0"/>
    <n v="96"/>
  </r>
  <r>
    <n v="550"/>
    <n v="1"/>
    <x v="372"/>
    <x v="0"/>
    <x v="466"/>
    <x v="454"/>
    <d v="2023-04-06T02:39:00"/>
    <d v="1899-12-30T01:46:00"/>
    <d v="1899-12-30T00:57:00"/>
    <d v="1899-12-30T00:49:00"/>
    <x v="0"/>
    <x v="0"/>
    <x v="2"/>
    <n v="28.33"/>
    <s v="Ocupada"/>
    <n v="124"/>
    <n v="152.32999999999998"/>
    <s v="Plato_2,  Plato_7,  Plato_3"/>
    <x v="2"/>
    <s v="Plato_2"/>
    <s v=" Plato_7"/>
    <s v=" Plato_3"/>
    <m/>
    <s v="Plato_2Plato_7Plato_3"/>
    <x v="0"/>
    <n v="74"/>
  </r>
  <r>
    <n v="551"/>
    <n v="4"/>
    <x v="438"/>
    <x v="2"/>
    <x v="467"/>
    <x v="455"/>
    <d v="2023-04-06T04:10:00"/>
    <d v="1899-12-30T01:12:00"/>
    <d v="1899-12-30T02:03:00"/>
    <d v="1899-12-30T00:00:00"/>
    <x v="0"/>
    <x v="1"/>
    <x v="2"/>
    <n v="17.54"/>
    <s v="Reservada"/>
    <n v="171"/>
    <n v="188.54"/>
    <s v="Plato_2,  Plato_3,  Plato_4,  Plato_13"/>
    <x v="3"/>
    <s v="Plato_2"/>
    <s v=" Plato_3"/>
    <s v=" Plato_4"/>
    <s v=" Plato_13"/>
    <s v="Plato_2Plato_3Plato_4Plato_13"/>
    <x v="1"/>
    <n v="103"/>
  </r>
  <r>
    <n v="552"/>
    <n v="11"/>
    <x v="439"/>
    <x v="0"/>
    <x v="468"/>
    <x v="456"/>
    <d v="2023-04-06T03:54:00"/>
    <d v="1899-12-30T03:28:00"/>
    <d v="1899-12-30T01:55:00"/>
    <d v="1899-12-30T01:33:00"/>
    <x v="0"/>
    <x v="2"/>
    <x v="0"/>
    <n v="10.28"/>
    <s v="Libre"/>
    <n v="243"/>
    <n v="253.28"/>
    <s v="Plato_20,  Plato_13,  Plato_3"/>
    <x v="0"/>
    <s v="Plato_20"/>
    <s v=" Plato_13"/>
    <s v=" Plato_3"/>
    <m/>
    <s v="Plato_20Plato_13Plato_3"/>
    <x v="0"/>
    <n v="150"/>
  </r>
  <r>
    <n v="553"/>
    <n v="14"/>
    <x v="440"/>
    <x v="2"/>
    <x v="469"/>
    <x v="457"/>
    <d v="2023-04-06T05:24:00"/>
    <d v="1899-12-30T02:39:00"/>
    <d v="1899-12-30T02:58:00"/>
    <d v="1899-12-30T00:00:00"/>
    <x v="0"/>
    <x v="0"/>
    <x v="2"/>
    <n v="44.38"/>
    <s v="Libre"/>
    <n v="203"/>
    <n v="247.38"/>
    <s v="Plato_2,  Plato_1,  Plato_5,  Plato_12"/>
    <x v="2"/>
    <s v="Plato_2"/>
    <s v=" Plato_1"/>
    <s v=" Plato_5"/>
    <s v=" Plato_12"/>
    <s v="Plato_2Plato_1Plato_5Plato_12"/>
    <x v="1"/>
    <n v="121"/>
  </r>
  <r>
    <n v="554"/>
    <n v="10"/>
    <x v="441"/>
    <x v="0"/>
    <x v="470"/>
    <x v="458"/>
    <d v="2023-04-06T02:55:00"/>
    <d v="1899-12-30T01:40:00"/>
    <d v="1899-12-30T01:11:00"/>
    <d v="1899-12-30T00:29:00"/>
    <x v="0"/>
    <x v="0"/>
    <x v="0"/>
    <n v="19.600000000000001"/>
    <s v="Ocupada"/>
    <n v="166"/>
    <n v="185.6"/>
    <s v="Plato_14,  Plato_20"/>
    <x v="0"/>
    <s v="Plato_14"/>
    <s v=" Plato_20"/>
    <m/>
    <m/>
    <s v="Plato_14Plato_20"/>
    <x v="0"/>
    <n v="103"/>
  </r>
  <r>
    <n v="555"/>
    <n v="20"/>
    <x v="442"/>
    <x v="1"/>
    <x v="471"/>
    <x v="459"/>
    <d v="2023-04-06T05:02:00"/>
    <d v="1899-12-30T03:03:00"/>
    <d v="1899-12-30T00:46:00"/>
    <d v="1899-12-30T02:17:00"/>
    <x v="2"/>
    <x v="1"/>
    <x v="1"/>
    <n v="41.08"/>
    <s v="Libre"/>
    <n v="30"/>
    <n v="71.08"/>
    <s v="Plato_2"/>
    <x v="2"/>
    <s v="Plato_2"/>
    <m/>
    <m/>
    <m/>
    <s v="Plato_2"/>
    <x v="0"/>
    <n v="18"/>
  </r>
  <r>
    <n v="556"/>
    <n v="9"/>
    <x v="42"/>
    <x v="0"/>
    <x v="472"/>
    <x v="460"/>
    <d v="2023-04-06T07:41:00"/>
    <d v="1899-12-30T03:44:00"/>
    <d v="1899-12-30T01:06:00"/>
    <d v="1899-12-30T02:38:00"/>
    <x v="2"/>
    <x v="0"/>
    <x v="0"/>
    <n v="14.09"/>
    <s v="Libre"/>
    <n v="76"/>
    <n v="90.09"/>
    <s v="Plato_5,  Plato_4"/>
    <x v="3"/>
    <s v="Plato_5"/>
    <s v=" Plato_4"/>
    <m/>
    <m/>
    <s v="Plato_5Plato_4"/>
    <x v="0"/>
    <n v="43"/>
  </r>
  <r>
    <n v="557"/>
    <n v="7"/>
    <x v="135"/>
    <x v="3"/>
    <x v="473"/>
    <x v="461"/>
    <d v="2023-04-06T07:39:00"/>
    <d v="1899-12-30T04:02:00"/>
    <d v="1899-12-30T01:47:00"/>
    <d v="1899-12-30T02:15:00"/>
    <x v="2"/>
    <x v="0"/>
    <x v="1"/>
    <n v="35.880000000000003"/>
    <s v="Ocupada"/>
    <n v="177"/>
    <n v="212.88"/>
    <s v="Plato_15,  Plato_13,  Plato_1"/>
    <x v="8"/>
    <s v="Plato_15"/>
    <s v=" Plato_13"/>
    <s v=" Plato_1"/>
    <m/>
    <s v="Plato_15Plato_13Plato_1"/>
    <x v="0"/>
    <n v="107"/>
  </r>
  <r>
    <n v="558"/>
    <n v="6"/>
    <x v="380"/>
    <x v="4"/>
    <x v="474"/>
    <x v="462"/>
    <d v="2023-04-06T03:06:00"/>
    <d v="1899-12-30T02:48:00"/>
    <d v="1899-12-30T02:47:00"/>
    <d v="1899-12-30T00:01:00"/>
    <x v="1"/>
    <x v="0"/>
    <x v="2"/>
    <n v="45.26"/>
    <s v="Reservada"/>
    <n v="179"/>
    <n v="224.26"/>
    <s v="Plato_15,  Plato_1,  Plato_11"/>
    <x v="3"/>
    <s v="Plato_15"/>
    <s v=" Plato_1"/>
    <s v=" Plato_11"/>
    <m/>
    <s v="Plato_15Plato_1Plato_11"/>
    <x v="0"/>
    <n v="107"/>
  </r>
  <r>
    <n v="559"/>
    <n v="11"/>
    <x v="14"/>
    <x v="1"/>
    <x v="475"/>
    <x v="463"/>
    <d v="2023-04-06T03:59:00"/>
    <d v="1899-12-30T03:45:00"/>
    <d v="1899-12-30T00:41:00"/>
    <d v="1899-12-30T03:04:00"/>
    <x v="2"/>
    <x v="0"/>
    <x v="2"/>
    <n v="24.36"/>
    <s v="Reservada"/>
    <n v="99"/>
    <n v="123.36"/>
    <s v="Plato_11"/>
    <x v="7"/>
    <s v="Plato_11"/>
    <m/>
    <m/>
    <m/>
    <s v="Plato_11"/>
    <x v="0"/>
    <n v="60"/>
  </r>
  <r>
    <n v="560"/>
    <n v="6"/>
    <x v="233"/>
    <x v="0"/>
    <x v="476"/>
    <x v="464"/>
    <d v="2023-04-06T03:17:00"/>
    <d v="1899-12-30T03:02:00"/>
    <d v="1899-12-30T00:48:00"/>
    <d v="1899-12-30T02:14:00"/>
    <x v="3"/>
    <x v="2"/>
    <x v="0"/>
    <n v="31.53"/>
    <s v="Reservada"/>
    <n v="111"/>
    <n v="142.53"/>
    <s v="Plato_4,  Plato_1"/>
    <x v="10"/>
    <s v="Plato_4"/>
    <s v=" Plato_1"/>
    <m/>
    <m/>
    <s v="Plato_4Plato_1"/>
    <x v="0"/>
    <n v="65"/>
  </r>
  <r>
    <n v="561"/>
    <n v="4"/>
    <x v="17"/>
    <x v="2"/>
    <x v="477"/>
    <x v="465"/>
    <d v="2023-04-06T03:39:00"/>
    <d v="1899-12-30T02:26:00"/>
    <d v="1899-12-30T01:04:00"/>
    <d v="1899-12-30T01:22:00"/>
    <x v="1"/>
    <x v="0"/>
    <x v="2"/>
    <n v="44.24"/>
    <s v="Reservada"/>
    <n v="64"/>
    <n v="108.24000000000001"/>
    <s v="Plato_4,  Plato_14"/>
    <x v="9"/>
    <s v="Plato_4"/>
    <s v=" Plato_14"/>
    <m/>
    <m/>
    <s v="Plato_4Plato_14"/>
    <x v="0"/>
    <n v="38"/>
  </r>
  <r>
    <n v="562"/>
    <n v="20"/>
    <x v="443"/>
    <x v="5"/>
    <x v="478"/>
    <x v="466"/>
    <d v="2023-04-06T06:20:00"/>
    <d v="1899-12-30T03:44:00"/>
    <d v="1899-12-30T01:52:00"/>
    <d v="1899-12-30T01:52:00"/>
    <x v="1"/>
    <x v="2"/>
    <x v="2"/>
    <n v="21.49"/>
    <s v="Libre"/>
    <n v="288"/>
    <n v="309.49"/>
    <s v="Plato_20,  Plato_9,  Plato_7,  Plato_17"/>
    <x v="5"/>
    <s v="Plato_20"/>
    <s v=" Plato_9"/>
    <s v=" Plato_7"/>
    <s v=" Plato_17"/>
    <s v="Plato_20Plato_9Plato_7Plato_17"/>
    <x v="0"/>
    <n v="175"/>
  </r>
  <r>
    <n v="563"/>
    <n v="12"/>
    <x v="70"/>
    <x v="5"/>
    <x v="408"/>
    <x v="467"/>
    <d v="2023-04-06T04:43:00"/>
    <d v="1899-12-30T01:54:00"/>
    <d v="1899-12-30T00:37:00"/>
    <d v="1899-12-30T01:17:00"/>
    <x v="3"/>
    <x v="1"/>
    <x v="1"/>
    <n v="20.07"/>
    <s v="Ocupada"/>
    <n v="54"/>
    <n v="74.069999999999993"/>
    <s v="Plato_6"/>
    <x v="10"/>
    <s v="Plato_6"/>
    <m/>
    <m/>
    <m/>
    <s v="Plato_6"/>
    <x v="0"/>
    <n v="32"/>
  </r>
  <r>
    <n v="564"/>
    <n v="9"/>
    <x v="444"/>
    <x v="5"/>
    <x v="479"/>
    <x v="408"/>
    <d v="2023-04-06T02:23:00"/>
    <d v="1899-12-30T01:52:00"/>
    <d v="1899-12-30T00:54:00"/>
    <d v="1899-12-30T00:58:00"/>
    <x v="3"/>
    <x v="2"/>
    <x v="1"/>
    <n v="33.08"/>
    <s v="Reservada"/>
    <n v="156"/>
    <n v="189.07999999999998"/>
    <s v="Plato_19,  Plato_20,  Plato_3"/>
    <x v="5"/>
    <s v="Plato_19"/>
    <s v=" Plato_20"/>
    <s v=" Plato_3"/>
    <m/>
    <s v="Plato_19Plato_20Plato_3"/>
    <x v="0"/>
    <n v="96"/>
  </r>
  <r>
    <n v="565"/>
    <n v="3"/>
    <x v="445"/>
    <x v="0"/>
    <x v="464"/>
    <x v="451"/>
    <d v="2023-04-06T05:29:00"/>
    <d v="1899-12-30T02:50:00"/>
    <d v="1899-12-30T01:38:00"/>
    <d v="1899-12-30T01:12:00"/>
    <x v="1"/>
    <x v="0"/>
    <x v="2"/>
    <n v="15.11"/>
    <s v="Libre"/>
    <n v="251"/>
    <n v="266.11"/>
    <s v="Plato_15,  Plato_4,  Plato_11,  Plato_8"/>
    <x v="5"/>
    <s v="Plato_15"/>
    <s v=" Plato_4"/>
    <s v=" Plato_11"/>
    <s v=" Plato_8"/>
    <s v="Plato_15Plato_4Plato_11Plato_8"/>
    <x v="0"/>
    <n v="148"/>
  </r>
  <r>
    <n v="566"/>
    <n v="4"/>
    <x v="21"/>
    <x v="5"/>
    <x v="417"/>
    <x v="468"/>
    <d v="2023-04-06T04:57:00"/>
    <d v="1899-12-30T03:12:00"/>
    <d v="1899-12-30T00:56:00"/>
    <d v="1899-12-30T02:16:00"/>
    <x v="0"/>
    <x v="0"/>
    <x v="2"/>
    <n v="42.62"/>
    <s v="Libre"/>
    <n v="78"/>
    <n v="120.62"/>
    <s v="Plato_10"/>
    <x v="7"/>
    <s v="Plato_10"/>
    <m/>
    <m/>
    <m/>
    <s v="Plato_10"/>
    <x v="0"/>
    <n v="45"/>
  </r>
  <r>
    <n v="567"/>
    <n v="15"/>
    <x v="329"/>
    <x v="4"/>
    <x v="480"/>
    <x v="459"/>
    <d v="2023-04-06T05:16:00"/>
    <d v="1899-12-30T03:32:00"/>
    <d v="1899-12-30T01:42:00"/>
    <d v="1899-12-30T01:50:00"/>
    <x v="4"/>
    <x v="0"/>
    <x v="0"/>
    <n v="42.83"/>
    <s v="Ocupada"/>
    <n v="253"/>
    <n v="295.83"/>
    <s v="Plato_16,  Plato_11,  Plato_18,  Plato_13"/>
    <x v="9"/>
    <s v="Plato_16"/>
    <s v=" Plato_11"/>
    <s v=" Plato_18"/>
    <s v=" Plato_13"/>
    <s v="Plato_16Plato_11Plato_18Plato_13"/>
    <x v="0"/>
    <n v="151"/>
  </r>
  <r>
    <n v="568"/>
    <n v="5"/>
    <x v="51"/>
    <x v="1"/>
    <x v="405"/>
    <x v="392"/>
    <d v="2023-04-06T03:28:00"/>
    <d v="1899-12-30T02:04:00"/>
    <d v="1899-12-30T01:24:00"/>
    <d v="1899-12-30T00:40:00"/>
    <x v="4"/>
    <x v="0"/>
    <x v="0"/>
    <n v="21.13"/>
    <s v="Ocupada"/>
    <n v="182"/>
    <n v="203.13"/>
    <s v="Plato_18,  Plato_20"/>
    <x v="1"/>
    <s v="Plato_18"/>
    <s v=" Plato_20"/>
    <m/>
    <m/>
    <s v="Plato_18Plato_20"/>
    <x v="0"/>
    <n v="110"/>
  </r>
  <r>
    <n v="569"/>
    <n v="12"/>
    <x v="446"/>
    <x v="3"/>
    <x v="481"/>
    <x v="409"/>
    <d v="2023-04-06T03:05:00"/>
    <d v="1899-12-30T01:37:00"/>
    <d v="1899-12-30T00:58:00"/>
    <d v="1899-12-30T00:39:00"/>
    <x v="1"/>
    <x v="0"/>
    <x v="2"/>
    <n v="28.52"/>
    <s v="Reservada"/>
    <n v="131"/>
    <n v="159.52000000000001"/>
    <s v="Plato_18,  Plato_13"/>
    <x v="6"/>
    <s v="Plato_18"/>
    <s v=" Plato_13"/>
    <m/>
    <m/>
    <s v="Plato_18Plato_13"/>
    <x v="0"/>
    <n v="79"/>
  </r>
  <r>
    <n v="570"/>
    <n v="1"/>
    <x v="447"/>
    <x v="0"/>
    <x v="482"/>
    <x v="469"/>
    <d v="2023-04-06T04:27:00"/>
    <d v="1899-12-30T01:47:00"/>
    <d v="1899-12-30T00:46:00"/>
    <d v="1899-12-30T01:01:00"/>
    <x v="3"/>
    <x v="0"/>
    <x v="2"/>
    <n v="38.4"/>
    <s v="Libre"/>
    <n v="85"/>
    <n v="123.4"/>
    <s v="Plato_11,  Plato_10"/>
    <x v="1"/>
    <s v="Plato_11"/>
    <s v=" Plato_10"/>
    <m/>
    <m/>
    <s v="Plato_11Plato_10"/>
    <x v="0"/>
    <n v="50"/>
  </r>
  <r>
    <n v="571"/>
    <n v="15"/>
    <x v="39"/>
    <x v="2"/>
    <x v="444"/>
    <x v="414"/>
    <d v="2023-04-06T02:54:00"/>
    <d v="1899-12-30T01:33:00"/>
    <d v="1899-12-30T00:26:00"/>
    <d v="1899-12-30T01:07:00"/>
    <x v="3"/>
    <x v="0"/>
    <x v="2"/>
    <n v="49.54"/>
    <s v="Libre"/>
    <n v="54"/>
    <n v="103.53999999999999"/>
    <s v="Plato_6"/>
    <x v="4"/>
    <s v="Plato_6"/>
    <m/>
    <m/>
    <m/>
    <s v="Plato_6"/>
    <x v="0"/>
    <n v="32"/>
  </r>
  <r>
    <n v="572"/>
    <n v="19"/>
    <x v="448"/>
    <x v="5"/>
    <x v="483"/>
    <x v="470"/>
    <d v="2023-04-06T06:27:00"/>
    <d v="1899-12-30T03:49:00"/>
    <d v="1899-12-30T00:44:00"/>
    <d v="1899-12-30T03:05:00"/>
    <x v="4"/>
    <x v="0"/>
    <x v="1"/>
    <n v="46.21"/>
    <s v="Ocupada"/>
    <n v="74"/>
    <n v="120.21000000000001"/>
    <s v="Plato_2,  Plato_5"/>
    <x v="2"/>
    <s v="Plato_2"/>
    <s v=" Plato_5"/>
    <m/>
    <m/>
    <s v="Plato_2Plato_5"/>
    <x v="0"/>
    <n v="44"/>
  </r>
  <r>
    <n v="573"/>
    <n v="7"/>
    <x v="449"/>
    <x v="5"/>
    <x v="484"/>
    <x v="423"/>
    <d v="2023-04-06T07:09:00"/>
    <d v="1899-12-30T04:12:00"/>
    <d v="1899-12-30T01:09:00"/>
    <d v="1899-12-30T03:03:00"/>
    <x v="0"/>
    <x v="0"/>
    <x v="2"/>
    <n v="47.08"/>
    <s v="Ocupada"/>
    <n v="165"/>
    <n v="212.07999999999998"/>
    <s v="Plato_13,  Plato_18"/>
    <x v="9"/>
    <s v="Plato_13"/>
    <s v=" Plato_18"/>
    <m/>
    <m/>
    <s v="Plato_13Plato_18"/>
    <x v="0"/>
    <n v="99"/>
  </r>
  <r>
    <n v="574"/>
    <n v="20"/>
    <x v="450"/>
    <x v="5"/>
    <x v="485"/>
    <x v="408"/>
    <d v="2023-04-06T03:08:00"/>
    <d v="1899-12-30T02:37:00"/>
    <d v="1899-12-30T02:48:00"/>
    <d v="1899-12-30T00:00:00"/>
    <x v="3"/>
    <x v="0"/>
    <x v="2"/>
    <n v="42.57"/>
    <s v="Libre"/>
    <n v="207"/>
    <n v="249.57"/>
    <s v="Plato_10,  Plato_19,  Plato_4,  Plato_13"/>
    <x v="2"/>
    <s v="Plato_10"/>
    <s v=" Plato_19"/>
    <s v=" Plato_4"/>
    <s v=" Plato_13"/>
    <s v="Plato_10Plato_19Plato_4Plato_13"/>
    <x v="1"/>
    <n v="122"/>
  </r>
  <r>
    <n v="575"/>
    <n v="15"/>
    <x v="272"/>
    <x v="4"/>
    <x v="486"/>
    <x v="471"/>
    <d v="2023-04-06T04:44:00"/>
    <d v="1899-12-30T03:08:00"/>
    <d v="1899-12-30T00:44:00"/>
    <d v="1899-12-30T02:24:00"/>
    <x v="4"/>
    <x v="0"/>
    <x v="2"/>
    <n v="33.520000000000003"/>
    <s v="Libre"/>
    <n v="18"/>
    <n v="51.52"/>
    <s v="Plato_4"/>
    <x v="3"/>
    <s v="Plato_4"/>
    <m/>
    <m/>
    <m/>
    <s v="Plato_4"/>
    <x v="0"/>
    <n v="10"/>
  </r>
  <r>
    <n v="576"/>
    <n v="9"/>
    <x v="451"/>
    <x v="1"/>
    <x v="487"/>
    <x v="460"/>
    <d v="2023-04-06T07:06:00"/>
    <d v="1899-12-30T03:09:00"/>
    <d v="1899-12-30T01:55:00"/>
    <d v="1899-12-30T01:14:00"/>
    <x v="4"/>
    <x v="2"/>
    <x v="1"/>
    <n v="21.71"/>
    <s v="Reservada"/>
    <n v="234"/>
    <n v="255.71"/>
    <s v="Plato_11,  Plato_17,  Plato_19"/>
    <x v="7"/>
    <s v="Plato_11"/>
    <s v=" Plato_17"/>
    <s v=" Plato_19"/>
    <m/>
    <s v="Plato_11Plato_17Plato_19"/>
    <x v="0"/>
    <n v="143"/>
  </r>
  <r>
    <n v="577"/>
    <n v="5"/>
    <x v="452"/>
    <x v="4"/>
    <x v="488"/>
    <x v="472"/>
    <d v="2023-04-06T06:40:00"/>
    <d v="1899-12-30T03:27:00"/>
    <d v="1899-12-30T00:25:00"/>
    <d v="1899-12-30T03:02:00"/>
    <x v="4"/>
    <x v="0"/>
    <x v="2"/>
    <n v="34.119999999999997"/>
    <s v="Libre"/>
    <n v="40"/>
    <n v="74.12"/>
    <s v="Plato_4,  Plato_5"/>
    <x v="4"/>
    <s v="Plato_4"/>
    <s v=" Plato_5"/>
    <m/>
    <m/>
    <s v="Plato_4Plato_5"/>
    <x v="0"/>
    <n v="23"/>
  </r>
  <r>
    <n v="578"/>
    <n v="11"/>
    <x v="167"/>
    <x v="0"/>
    <x v="489"/>
    <x v="473"/>
    <d v="2023-04-06T04:24:00"/>
    <d v="1899-12-30T02:28:00"/>
    <d v="1899-12-30T00:44:00"/>
    <d v="1899-12-30T01:44:00"/>
    <x v="0"/>
    <x v="0"/>
    <x v="2"/>
    <n v="32.799999999999997"/>
    <s v="Ocupada"/>
    <n v="90"/>
    <n v="122.8"/>
    <s v="Plato_2"/>
    <x v="0"/>
    <s v="Plato_2"/>
    <m/>
    <m/>
    <m/>
    <s v="Plato_2"/>
    <x v="0"/>
    <n v="54"/>
  </r>
  <r>
    <n v="579"/>
    <n v="9"/>
    <x v="453"/>
    <x v="2"/>
    <x v="490"/>
    <x v="474"/>
    <d v="2023-04-06T02:17:00"/>
    <d v="1899-12-30T02:07:00"/>
    <d v="1899-12-30T00:48:00"/>
    <d v="1899-12-30T01:19:00"/>
    <x v="0"/>
    <x v="0"/>
    <x v="2"/>
    <n v="35.96"/>
    <s v="Libre"/>
    <n v="50"/>
    <n v="85.960000000000008"/>
    <s v="Plato_1"/>
    <x v="3"/>
    <s v="Plato_1"/>
    <m/>
    <m/>
    <m/>
    <s v="Plato_1"/>
    <x v="0"/>
    <n v="30"/>
  </r>
  <r>
    <n v="580"/>
    <n v="10"/>
    <x v="38"/>
    <x v="3"/>
    <x v="491"/>
    <x v="475"/>
    <d v="2023-04-06T01:18:00"/>
    <d v="1899-12-30T01:12:00"/>
    <d v="1899-12-30T00:30:00"/>
    <d v="1899-12-30T00:42:00"/>
    <x v="4"/>
    <x v="0"/>
    <x v="0"/>
    <n v="44.54"/>
    <s v="Libre"/>
    <n v="33"/>
    <n v="77.539999999999992"/>
    <s v="Plato_11"/>
    <x v="7"/>
    <s v="Plato_11"/>
    <m/>
    <m/>
    <m/>
    <s v="Plato_11"/>
    <x v="0"/>
    <n v="20"/>
  </r>
  <r>
    <n v="581"/>
    <n v="18"/>
    <x v="97"/>
    <x v="3"/>
    <x v="492"/>
    <x v="476"/>
    <d v="2023-04-06T05:08:00"/>
    <d v="1899-12-30T01:50:00"/>
    <d v="1899-12-30T00:55:00"/>
    <d v="1899-12-30T00:55:00"/>
    <x v="4"/>
    <x v="0"/>
    <x v="2"/>
    <n v="13.27"/>
    <s v="Ocupada"/>
    <n v="123"/>
    <n v="136.27000000000001"/>
    <s v="Plato_11,  Plato_2"/>
    <x v="4"/>
    <s v="Plato_11"/>
    <s v=" Plato_2"/>
    <m/>
    <m/>
    <s v="Plato_11Plato_2"/>
    <x v="0"/>
    <n v="74"/>
  </r>
  <r>
    <n v="582"/>
    <n v="3"/>
    <x v="454"/>
    <x v="1"/>
    <x v="493"/>
    <x v="477"/>
    <d v="2023-04-06T05:09:00"/>
    <d v="1899-12-30T01:21:00"/>
    <d v="1899-12-30T00:42:00"/>
    <d v="1899-12-30T00:39:00"/>
    <x v="2"/>
    <x v="0"/>
    <x v="2"/>
    <n v="20.23"/>
    <s v="Reservada"/>
    <n v="54"/>
    <n v="74.23"/>
    <s v="Plato_6"/>
    <x v="7"/>
    <s v="Plato_6"/>
    <m/>
    <m/>
    <m/>
    <s v="Plato_6"/>
    <x v="0"/>
    <n v="32"/>
  </r>
  <r>
    <n v="583"/>
    <n v="9"/>
    <x v="169"/>
    <x v="2"/>
    <x v="494"/>
    <x v="478"/>
    <d v="2023-04-06T03:34:00"/>
    <d v="1899-12-30T01:53:00"/>
    <d v="1899-12-30T01:45:00"/>
    <d v="1899-12-30T00:08:00"/>
    <x v="2"/>
    <x v="2"/>
    <x v="0"/>
    <n v="35.99"/>
    <s v="Libre"/>
    <n v="243"/>
    <n v="278.99"/>
    <s v="Plato_12,  Plato_4,  Plato_7,  Plato_20"/>
    <x v="2"/>
    <s v="Plato_12"/>
    <s v=" Plato_4"/>
    <s v=" Plato_7"/>
    <s v=" Plato_20"/>
    <s v="Plato_12Plato_4Plato_7Plato_20"/>
    <x v="0"/>
    <n v="146"/>
  </r>
  <r>
    <n v="584"/>
    <n v="9"/>
    <x v="455"/>
    <x v="4"/>
    <x v="495"/>
    <x v="432"/>
    <d v="2023-04-06T06:59:00"/>
    <d v="1899-12-30T03:24:00"/>
    <d v="1899-12-30T01:54:00"/>
    <d v="1899-12-30T01:30:00"/>
    <x v="0"/>
    <x v="0"/>
    <x v="0"/>
    <n v="36.979999999999997"/>
    <s v="Reservada"/>
    <n v="139"/>
    <n v="175.98"/>
    <s v="Plato_13,  Plato_17,  Plato_16"/>
    <x v="9"/>
    <s v="Plato_13"/>
    <s v=" Plato_17"/>
    <s v=" Plato_16"/>
    <m/>
    <s v="Plato_13Plato_17Plato_16"/>
    <x v="0"/>
    <n v="83"/>
  </r>
  <r>
    <n v="585"/>
    <n v="3"/>
    <x v="387"/>
    <x v="3"/>
    <x v="418"/>
    <x v="479"/>
    <d v="2023-04-06T02:37:00"/>
    <d v="1899-12-30T01:14:00"/>
    <d v="1899-12-30T01:35:00"/>
    <d v="1899-12-30T00:00:00"/>
    <x v="0"/>
    <x v="1"/>
    <x v="2"/>
    <n v="10.07"/>
    <s v="Libre"/>
    <n v="128"/>
    <n v="138.07"/>
    <s v="Plato_15,  Plato_8,  Plato_4,  Plato_1"/>
    <x v="8"/>
    <s v="Plato_15"/>
    <s v=" Plato_8"/>
    <s v=" Plato_4"/>
    <s v=" Plato_1"/>
    <s v="Plato_15Plato_8Plato_4Plato_1"/>
    <x v="1"/>
    <n v="75"/>
  </r>
  <r>
    <n v="586"/>
    <n v="17"/>
    <x v="456"/>
    <x v="3"/>
    <x v="496"/>
    <x v="480"/>
    <d v="2023-04-06T03:55:00"/>
    <d v="1899-12-30T03:26:00"/>
    <d v="1899-12-30T01:32:00"/>
    <d v="1899-12-30T01:54:00"/>
    <x v="0"/>
    <x v="2"/>
    <x v="1"/>
    <n v="32.79"/>
    <s v="Ocupada"/>
    <n v="171"/>
    <n v="203.79"/>
    <s v="Plato_11,  Plato_7"/>
    <x v="5"/>
    <s v="Plato_11"/>
    <s v=" Plato_7"/>
    <m/>
    <m/>
    <s v="Plato_11Plato_7"/>
    <x v="0"/>
    <n v="102"/>
  </r>
  <r>
    <n v="587"/>
    <n v="7"/>
    <x v="457"/>
    <x v="4"/>
    <x v="446"/>
    <x v="481"/>
    <d v="2023-04-06T04:42:00"/>
    <d v="1899-12-30T01:19:00"/>
    <d v="1899-12-30T00:43:00"/>
    <d v="1899-12-30T00:36:00"/>
    <x v="0"/>
    <x v="1"/>
    <x v="2"/>
    <n v="35.03"/>
    <s v="Ocupada"/>
    <n v="48"/>
    <n v="83.03"/>
    <s v="Plato_7"/>
    <x v="7"/>
    <s v="Plato_7"/>
    <m/>
    <m/>
    <m/>
    <s v="Plato_7"/>
    <x v="0"/>
    <n v="28"/>
  </r>
  <r>
    <n v="588"/>
    <n v="15"/>
    <x v="441"/>
    <x v="2"/>
    <x v="497"/>
    <x v="418"/>
    <d v="2023-04-06T05:58:00"/>
    <d v="1899-12-30T03:38:00"/>
    <d v="1899-12-30T00:37:00"/>
    <d v="1899-12-30T03:01:00"/>
    <x v="0"/>
    <x v="2"/>
    <x v="1"/>
    <n v="33.93"/>
    <s v="Libre"/>
    <n v="101"/>
    <n v="134.93"/>
    <s v="Plato_10,  Plato_1"/>
    <x v="3"/>
    <s v="Plato_10"/>
    <s v=" Plato_1"/>
    <m/>
    <m/>
    <s v="Plato_10Plato_1"/>
    <x v="0"/>
    <n v="60"/>
  </r>
  <r>
    <n v="589"/>
    <n v="10"/>
    <x v="458"/>
    <x v="4"/>
    <x v="498"/>
    <x v="441"/>
    <d v="2023-04-06T05:57:00"/>
    <d v="1899-12-30T02:43:00"/>
    <d v="1899-12-30T02:00:00"/>
    <d v="1899-12-30T00:43:00"/>
    <x v="4"/>
    <x v="0"/>
    <x v="0"/>
    <n v="28.96"/>
    <s v="Libre"/>
    <n v="284"/>
    <n v="312.95999999999998"/>
    <s v="Plato_14,  Plato_18,  Plato_13,  Plato_15"/>
    <x v="7"/>
    <s v="Plato_14"/>
    <s v=" Plato_18"/>
    <s v=" Plato_13"/>
    <s v=" Plato_15"/>
    <s v="Plato_14Plato_18Plato_13Plato_15"/>
    <x v="0"/>
    <n v="170"/>
  </r>
  <r>
    <n v="590"/>
    <n v="3"/>
    <x v="183"/>
    <x v="0"/>
    <x v="482"/>
    <x v="457"/>
    <d v="2023-04-06T04:27:00"/>
    <d v="1899-12-30T01:57:00"/>
    <d v="1899-12-30T01:04:00"/>
    <d v="1899-12-30T00:53:00"/>
    <x v="2"/>
    <x v="1"/>
    <x v="2"/>
    <n v="40.94"/>
    <s v="Ocupada"/>
    <n v="122"/>
    <n v="162.94"/>
    <s v="Plato_18,  Plato_3"/>
    <x v="5"/>
    <s v="Plato_18"/>
    <s v=" Plato_3"/>
    <m/>
    <m/>
    <s v="Plato_18Plato_3"/>
    <x v="0"/>
    <n v="72"/>
  </r>
  <r>
    <n v="591"/>
    <n v="11"/>
    <x v="459"/>
    <x v="0"/>
    <x v="499"/>
    <x v="416"/>
    <d v="2023-04-06T06:19:00"/>
    <d v="1899-12-30T02:35:00"/>
    <d v="1899-12-30T00:51:00"/>
    <d v="1899-12-30T01:44:00"/>
    <x v="0"/>
    <x v="1"/>
    <x v="2"/>
    <n v="44.33"/>
    <s v="Libre"/>
    <n v="120"/>
    <n v="164.32999999999998"/>
    <s v="Plato_20"/>
    <x v="6"/>
    <s v="Plato_20"/>
    <m/>
    <m/>
    <m/>
    <s v="Plato_20"/>
    <x v="0"/>
    <n v="75"/>
  </r>
  <r>
    <n v="592"/>
    <n v="5"/>
    <x v="460"/>
    <x v="1"/>
    <x v="500"/>
    <x v="431"/>
    <d v="2023-04-06T02:40:00"/>
    <d v="1899-12-30T01:52:00"/>
    <d v="1899-12-30T01:41:00"/>
    <d v="1899-12-30T00:11:00"/>
    <x v="2"/>
    <x v="0"/>
    <x v="2"/>
    <n v="35.67"/>
    <s v="Reservada"/>
    <n v="94"/>
    <n v="129.67000000000002"/>
    <s v="Plato_5,  Plato_1"/>
    <x v="8"/>
    <s v="Plato_5"/>
    <s v=" Plato_1"/>
    <m/>
    <m/>
    <s v="Plato_5Plato_1"/>
    <x v="0"/>
    <n v="56"/>
  </r>
  <r>
    <n v="593"/>
    <n v="17"/>
    <x v="461"/>
    <x v="3"/>
    <x v="490"/>
    <x v="482"/>
    <d v="2023-04-06T02:17:00"/>
    <d v="1899-12-30T01:52:00"/>
    <d v="1899-12-30T00:48:00"/>
    <d v="1899-12-30T01:04:00"/>
    <x v="4"/>
    <x v="0"/>
    <x v="0"/>
    <n v="48.8"/>
    <s v="Reservada"/>
    <n v="209"/>
    <n v="257.8"/>
    <s v="Plato_20,  Plato_17,  Plato_11,  Plato_19"/>
    <x v="0"/>
    <s v="Plato_20"/>
    <s v=" Plato_17"/>
    <s v=" Plato_11"/>
    <s v=" Plato_19"/>
    <s v="Plato_20Plato_17Plato_11Plato_19"/>
    <x v="0"/>
    <n v="128"/>
  </r>
  <r>
    <n v="594"/>
    <n v="17"/>
    <x v="462"/>
    <x v="1"/>
    <x v="421"/>
    <x v="405"/>
    <d v="2023-04-06T04:49:00"/>
    <d v="1899-12-30T01:29:00"/>
    <d v="1899-12-30T01:38:00"/>
    <d v="1899-12-30T00:00:00"/>
    <x v="0"/>
    <x v="0"/>
    <x v="0"/>
    <n v="46.01"/>
    <s v="Libre"/>
    <n v="139"/>
    <n v="185.01"/>
    <s v="Plato_11,  Plato_5,  Plato_3"/>
    <x v="6"/>
    <s v="Plato_11"/>
    <s v=" Plato_5"/>
    <s v=" Plato_3"/>
    <m/>
    <s v="Plato_11Plato_5Plato_3"/>
    <x v="1"/>
    <n v="83"/>
  </r>
  <r>
    <n v="595"/>
    <n v="9"/>
    <x v="18"/>
    <x v="3"/>
    <x v="416"/>
    <x v="439"/>
    <d v="2023-04-06T05:27:00"/>
    <d v="1899-12-30T02:39:00"/>
    <d v="1899-12-30T00:49:00"/>
    <d v="1899-12-30T01:50:00"/>
    <x v="2"/>
    <x v="0"/>
    <x v="2"/>
    <n v="40.33"/>
    <s v="Ocupada"/>
    <n v="72"/>
    <n v="112.33"/>
    <s v="Plato_13,  Plato_2"/>
    <x v="3"/>
    <s v="Plato_13"/>
    <s v=" Plato_2"/>
    <m/>
    <m/>
    <s v="Plato_13Plato_2"/>
    <x v="0"/>
    <n v="44"/>
  </r>
  <r>
    <n v="596"/>
    <n v="18"/>
    <x v="463"/>
    <x v="2"/>
    <x v="477"/>
    <x v="414"/>
    <d v="2023-04-06T03:39:00"/>
    <d v="1899-12-30T02:33:00"/>
    <d v="1899-12-30T02:38:00"/>
    <d v="1899-12-30T00:00:00"/>
    <x v="2"/>
    <x v="0"/>
    <x v="0"/>
    <n v="23.7"/>
    <s v="Ocupada"/>
    <n v="240"/>
    <n v="263.7"/>
    <s v="Plato_14,  Plato_7,  Plato_15,  Plato_1"/>
    <x v="8"/>
    <s v="Plato_14"/>
    <s v=" Plato_7"/>
    <s v=" Plato_15"/>
    <s v=" Plato_1"/>
    <s v="Plato_14Plato_7Plato_15Plato_1"/>
    <x v="1"/>
    <n v="143"/>
  </r>
  <r>
    <n v="597"/>
    <n v="16"/>
    <x v="405"/>
    <x v="1"/>
    <x v="501"/>
    <x v="483"/>
    <d v="2023-04-06T03:51:00"/>
    <d v="1899-12-30T03:15:00"/>
    <d v="1899-12-30T02:21:00"/>
    <d v="1899-12-30T00:54:00"/>
    <x v="1"/>
    <x v="0"/>
    <x v="2"/>
    <n v="45.46"/>
    <s v="Ocupada"/>
    <n v="150"/>
    <n v="195.46"/>
    <s v="Plato_16,  Plato_4,  Plato_20,  Plato_7"/>
    <x v="6"/>
    <s v="Plato_16"/>
    <s v=" Plato_4"/>
    <s v=" Plato_20"/>
    <s v=" Plato_7"/>
    <s v="Plato_16Plato_4Plato_20Plato_7"/>
    <x v="0"/>
    <n v="90"/>
  </r>
  <r>
    <n v="598"/>
    <n v="9"/>
    <x v="464"/>
    <x v="0"/>
    <x v="495"/>
    <x v="484"/>
    <d v="2023-04-06T06:59:00"/>
    <d v="1899-12-30T03:43:00"/>
    <d v="1899-12-30T01:21:00"/>
    <d v="1899-12-30T02:22:00"/>
    <x v="3"/>
    <x v="0"/>
    <x v="2"/>
    <n v="11.31"/>
    <s v="Reservada"/>
    <n v="209"/>
    <n v="220.31"/>
    <s v="Plato_10,  Plato_15,  Plato_17"/>
    <x v="0"/>
    <s v="Plato_10"/>
    <s v=" Plato_15"/>
    <s v=" Plato_17"/>
    <m/>
    <s v="Plato_10Plato_15Plato_17"/>
    <x v="0"/>
    <n v="125"/>
  </r>
  <r>
    <n v="599"/>
    <n v="11"/>
    <x v="465"/>
    <x v="5"/>
    <x v="502"/>
    <x v="485"/>
    <d v="2023-04-06T04:21:00"/>
    <d v="1899-12-30T03:47:00"/>
    <d v="1899-12-30T01:48:00"/>
    <d v="1899-12-30T01:59:00"/>
    <x v="2"/>
    <x v="0"/>
    <x v="2"/>
    <n v="30.97"/>
    <s v="Libre"/>
    <n v="169"/>
    <n v="199.97"/>
    <s v="Plato_18,  Plato_17,  Plato_8"/>
    <x v="3"/>
    <s v="Plato_18"/>
    <s v=" Plato_17"/>
    <s v=" Plato_8"/>
    <m/>
    <s v="Plato_18Plato_17Plato_8"/>
    <x v="0"/>
    <n v="101"/>
  </r>
  <r>
    <n v="600"/>
    <n v="14"/>
    <x v="466"/>
    <x v="4"/>
    <x v="503"/>
    <x v="486"/>
    <d v="2023-04-06T05:01:00"/>
    <d v="1899-12-30T01:18:00"/>
    <d v="1899-12-30T01:05:00"/>
    <d v="1899-12-30T00:13:00"/>
    <x v="0"/>
    <x v="0"/>
    <x v="0"/>
    <n v="41.35"/>
    <s v="Ocupada"/>
    <n v="144"/>
    <n v="185.35"/>
    <s v="Plato_16,  Plato_2"/>
    <x v="9"/>
    <s v="Plato_16"/>
    <s v=" Plato_2"/>
    <m/>
    <m/>
    <s v="Plato_16Plato_2"/>
    <x v="0"/>
    <n v="84"/>
  </r>
  <r>
    <n v="601"/>
    <n v="13"/>
    <x v="21"/>
    <x v="1"/>
    <x v="504"/>
    <x v="452"/>
    <d v="2023-04-06T06:15:00"/>
    <d v="1899-12-30T03:32:00"/>
    <d v="1899-12-30T01:55:00"/>
    <d v="1899-12-30T01:37:00"/>
    <x v="4"/>
    <x v="2"/>
    <x v="2"/>
    <n v="16.809999999999999"/>
    <s v="Libre"/>
    <n v="292"/>
    <n v="308.81"/>
    <s v="Plato_20,  Plato_16,  Plato_14,  Plato_8"/>
    <x v="4"/>
    <s v="Plato_20"/>
    <s v=" Plato_16"/>
    <s v=" Plato_14"/>
    <s v=" Plato_8"/>
    <s v="Plato_20Plato_16Plato_14Plato_8"/>
    <x v="0"/>
    <n v="175"/>
  </r>
  <r>
    <n v="602"/>
    <n v="12"/>
    <x v="467"/>
    <x v="5"/>
    <x v="459"/>
    <x v="461"/>
    <d v="2023-04-06T07:00:00"/>
    <d v="1899-12-30T03:08:00"/>
    <d v="1899-12-30T02:42:00"/>
    <d v="1899-12-30T00:26:00"/>
    <x v="2"/>
    <x v="0"/>
    <x v="1"/>
    <n v="16.5"/>
    <s v="Reservada"/>
    <n v="266"/>
    <n v="282.5"/>
    <s v="Plato_8,  Plato_5,  Plato_2,  Plato_20"/>
    <x v="0"/>
    <s v="Plato_8"/>
    <s v=" Plato_5"/>
    <s v=" Plato_2"/>
    <s v=" Plato_20"/>
    <s v="Plato_8Plato_5Plato_2Plato_20"/>
    <x v="0"/>
    <n v="160"/>
  </r>
  <r>
    <n v="603"/>
    <n v="19"/>
    <x v="200"/>
    <x v="0"/>
    <x v="502"/>
    <x v="483"/>
    <d v="2023-04-06T04:21:00"/>
    <d v="1899-12-30T03:30:00"/>
    <d v="1899-12-30T00:17:00"/>
    <d v="1899-12-30T03:13:00"/>
    <x v="1"/>
    <x v="0"/>
    <x v="2"/>
    <n v="24.2"/>
    <s v="Libre"/>
    <n v="62"/>
    <n v="86.2"/>
    <s v="Plato_17"/>
    <x v="7"/>
    <s v="Plato_17"/>
    <m/>
    <m/>
    <m/>
    <s v="Plato_17"/>
    <x v="0"/>
    <n v="38"/>
  </r>
  <r>
    <n v="604"/>
    <n v="14"/>
    <x v="161"/>
    <x v="3"/>
    <x v="480"/>
    <x v="487"/>
    <d v="2023-04-06T05:16:00"/>
    <d v="1899-12-30T04:13:00"/>
    <d v="1899-12-30T00:42:00"/>
    <d v="1899-12-30T03:31:00"/>
    <x v="2"/>
    <x v="0"/>
    <x v="2"/>
    <n v="42.6"/>
    <s v="Ocupada"/>
    <n v="105"/>
    <n v="147.6"/>
    <s v="Plato_8"/>
    <x v="8"/>
    <s v="Plato_8"/>
    <m/>
    <m/>
    <m/>
    <s v="Plato_8"/>
    <x v="0"/>
    <n v="63"/>
  </r>
  <r>
    <n v="605"/>
    <n v="19"/>
    <x v="468"/>
    <x v="2"/>
    <x v="505"/>
    <x v="488"/>
    <d v="2023-04-06T06:24:00"/>
    <d v="1899-12-30T03:50:00"/>
    <d v="1899-12-30T02:56:00"/>
    <d v="1899-12-30T00:54:00"/>
    <x v="0"/>
    <x v="0"/>
    <x v="1"/>
    <n v="24.38"/>
    <s v="Ocupada"/>
    <n v="220"/>
    <n v="244.38"/>
    <s v="Plato_3,  Plato_20,  Plato_8,  Plato_2"/>
    <x v="7"/>
    <s v="Plato_3"/>
    <s v=" Plato_20"/>
    <s v=" Plato_8"/>
    <s v=" Plato_2"/>
    <s v="Plato_3Plato_20Plato_8Plato_2"/>
    <x v="0"/>
    <n v="133"/>
  </r>
  <r>
    <n v="606"/>
    <n v="1"/>
    <x v="397"/>
    <x v="2"/>
    <x v="506"/>
    <x v="441"/>
    <d v="2023-04-06T06:06:00"/>
    <d v="1899-12-30T03:07:00"/>
    <d v="1899-12-30T02:25:00"/>
    <d v="1899-12-30T00:42:00"/>
    <x v="3"/>
    <x v="0"/>
    <x v="2"/>
    <n v="31.58"/>
    <s v="Ocupada"/>
    <n v="183"/>
    <n v="214.57999999999998"/>
    <s v="Plato_1,  Plato_6,  Plato_10"/>
    <x v="5"/>
    <s v="Plato_1"/>
    <s v=" Plato_6"/>
    <s v=" Plato_10"/>
    <m/>
    <s v="Plato_1Plato_6Plato_10"/>
    <x v="0"/>
    <n v="108"/>
  </r>
  <r>
    <n v="607"/>
    <n v="10"/>
    <x v="28"/>
    <x v="1"/>
    <x v="507"/>
    <x v="489"/>
    <d v="2023-04-06T03:29:00"/>
    <d v="1899-12-30T02:20:00"/>
    <d v="1899-12-30T01:09:00"/>
    <d v="1899-12-30T01:11:00"/>
    <x v="3"/>
    <x v="0"/>
    <x v="2"/>
    <n v="28.9"/>
    <s v="Ocupada"/>
    <n v="68"/>
    <n v="96.9"/>
    <s v="Plato_20,  Plato_16"/>
    <x v="3"/>
    <s v="Plato_20"/>
    <s v=" Plato_16"/>
    <m/>
    <m/>
    <s v="Plato_20Plato_16"/>
    <x v="0"/>
    <n v="41"/>
  </r>
  <r>
    <n v="608"/>
    <n v="7"/>
    <x v="469"/>
    <x v="0"/>
    <x v="508"/>
    <x v="486"/>
    <d v="2023-04-06T07:20:00"/>
    <d v="1899-12-30T03:22:00"/>
    <d v="1899-12-30T00:45:00"/>
    <d v="1899-12-30T02:37:00"/>
    <x v="0"/>
    <x v="0"/>
    <x v="2"/>
    <n v="36.549999999999997"/>
    <s v="Reservada"/>
    <n v="29"/>
    <n v="65.55"/>
    <s v="Plato_9"/>
    <x v="0"/>
    <s v="Plato_9"/>
    <m/>
    <m/>
    <m/>
    <s v="Plato_9"/>
    <x v="0"/>
    <n v="17"/>
  </r>
  <r>
    <n v="609"/>
    <n v="1"/>
    <x v="231"/>
    <x v="4"/>
    <x v="509"/>
    <x v="490"/>
    <d v="2023-04-06T07:02:00"/>
    <d v="1899-12-30T03:39:00"/>
    <d v="1899-12-30T00:27:00"/>
    <d v="1899-12-30T03:12:00"/>
    <x v="1"/>
    <x v="0"/>
    <x v="2"/>
    <n v="23.29"/>
    <s v="Reservada"/>
    <n v="32"/>
    <n v="55.29"/>
    <s v="Plato_15"/>
    <x v="8"/>
    <s v="Plato_15"/>
    <m/>
    <m/>
    <m/>
    <s v="Plato_15"/>
    <x v="0"/>
    <n v="19"/>
  </r>
  <r>
    <n v="610"/>
    <n v="19"/>
    <x v="14"/>
    <x v="4"/>
    <x v="510"/>
    <x v="491"/>
    <d v="2023-04-06T04:11:00"/>
    <d v="1899-12-30T02:14:00"/>
    <d v="1899-12-30T00:47:00"/>
    <d v="1899-12-30T01:27:00"/>
    <x v="3"/>
    <x v="2"/>
    <x v="2"/>
    <n v="37.9"/>
    <s v="Ocupada"/>
    <n v="44"/>
    <n v="81.900000000000006"/>
    <s v="Plato_10,  Plato_4"/>
    <x v="3"/>
    <s v="Plato_10"/>
    <s v=" Plato_4"/>
    <m/>
    <m/>
    <s v="Plato_10Plato_4"/>
    <x v="0"/>
    <n v="25"/>
  </r>
  <r>
    <n v="611"/>
    <n v="13"/>
    <x v="470"/>
    <x v="1"/>
    <x v="511"/>
    <x v="428"/>
    <d v="2023-04-06T07:43:00"/>
    <d v="1899-12-30T04:03:00"/>
    <d v="1899-12-30T01:23:00"/>
    <d v="1899-12-30T02:40:00"/>
    <x v="1"/>
    <x v="0"/>
    <x v="2"/>
    <n v="44.28"/>
    <s v="Ocupada"/>
    <n v="78"/>
    <n v="122.28"/>
    <s v="Plato_13,  Plato_19"/>
    <x v="2"/>
    <s v="Plato_13"/>
    <s v=" Plato_19"/>
    <m/>
    <m/>
    <s v="Plato_13Plato_19"/>
    <x v="0"/>
    <n v="48"/>
  </r>
  <r>
    <n v="612"/>
    <n v="11"/>
    <x v="471"/>
    <x v="4"/>
    <x v="512"/>
    <x v="492"/>
    <d v="2023-04-06T05:00:00"/>
    <d v="1899-12-30T03:48:00"/>
    <d v="1899-12-30T02:09:00"/>
    <d v="1899-12-30T01:39:00"/>
    <x v="3"/>
    <x v="0"/>
    <x v="2"/>
    <n v="23.54"/>
    <s v="Reservada"/>
    <n v="231"/>
    <n v="254.54"/>
    <s v="Plato_6,  Plato_19,  Plato_16,  Plato_3"/>
    <x v="3"/>
    <s v="Plato_6"/>
    <s v=" Plato_19"/>
    <s v=" Plato_16"/>
    <s v=" Plato_3"/>
    <s v="Plato_6Plato_19Plato_16Plato_3"/>
    <x v="0"/>
    <n v="138"/>
  </r>
  <r>
    <n v="613"/>
    <n v="1"/>
    <x v="41"/>
    <x v="3"/>
    <x v="513"/>
    <x v="396"/>
    <d v="2023-04-06T03:35:00"/>
    <d v="1899-12-30T01:38:00"/>
    <d v="1899-12-30T02:32:00"/>
    <d v="1899-12-30T00:00:00"/>
    <x v="2"/>
    <x v="1"/>
    <x v="1"/>
    <n v="23.56"/>
    <s v="Reservada"/>
    <n v="285"/>
    <n v="308.56"/>
    <s v="Plato_12,  Plato_14,  Plato_4,  Plato_8"/>
    <x v="0"/>
    <s v="Plato_12"/>
    <s v=" Plato_14"/>
    <s v=" Plato_4"/>
    <s v=" Plato_8"/>
    <s v="Plato_12Plato_14Plato_4Plato_8"/>
    <x v="1"/>
    <n v="168"/>
  </r>
  <r>
    <n v="614"/>
    <n v="19"/>
    <x v="289"/>
    <x v="0"/>
    <x v="514"/>
    <x v="493"/>
    <d v="2023-04-06T04:37:00"/>
    <d v="1899-12-30T02:05:00"/>
    <d v="1899-12-30T00:50:00"/>
    <d v="1899-12-30T01:15:00"/>
    <x v="1"/>
    <x v="1"/>
    <x v="0"/>
    <n v="26.48"/>
    <s v="Reservada"/>
    <n v="72"/>
    <n v="98.48"/>
    <s v="Plato_7"/>
    <x v="5"/>
    <s v="Plato_7"/>
    <m/>
    <m/>
    <m/>
    <s v="Plato_7"/>
    <x v="0"/>
    <n v="42"/>
  </r>
  <r>
    <n v="615"/>
    <n v="7"/>
    <x v="472"/>
    <x v="1"/>
    <x v="515"/>
    <x v="494"/>
    <d v="2023-04-06T01:53:00"/>
    <d v="1899-12-30T01:22:00"/>
    <d v="1899-12-30T02:36:00"/>
    <d v="1899-12-30T00:00:00"/>
    <x v="3"/>
    <x v="2"/>
    <x v="2"/>
    <n v="18.420000000000002"/>
    <s v="Ocupada"/>
    <n v="333"/>
    <n v="351.42"/>
    <s v="Plato_17,  Plato_14,  Plato_1,  Plato_15"/>
    <x v="8"/>
    <s v="Plato_17"/>
    <s v=" Plato_14"/>
    <s v=" Plato_1"/>
    <s v=" Plato_15"/>
    <s v="Plato_17Plato_14Plato_1Plato_15"/>
    <x v="1"/>
    <n v="201"/>
  </r>
  <r>
    <n v="616"/>
    <n v="4"/>
    <x v="468"/>
    <x v="4"/>
    <x v="516"/>
    <x v="463"/>
    <d v="2023-04-06T03:36:00"/>
    <d v="1899-12-30T03:37:00"/>
    <d v="1899-12-30T00:47:00"/>
    <d v="1899-12-30T02:50:00"/>
    <x v="3"/>
    <x v="2"/>
    <x v="2"/>
    <n v="23.89"/>
    <s v="Ocupada"/>
    <n v="132"/>
    <n v="155.88999999999999"/>
    <s v="Plato_7,  Plato_2"/>
    <x v="5"/>
    <s v="Plato_7"/>
    <s v=" Plato_2"/>
    <m/>
    <m/>
    <s v="Plato_7Plato_2"/>
    <x v="0"/>
    <n v="78"/>
  </r>
  <r>
    <n v="617"/>
    <n v="13"/>
    <x v="31"/>
    <x v="3"/>
    <x v="517"/>
    <x v="495"/>
    <d v="2023-04-06T05:17:00"/>
    <d v="1899-12-30T03:57:00"/>
    <d v="1899-12-30T00:51:00"/>
    <d v="1899-12-30T03:06:00"/>
    <x v="2"/>
    <x v="0"/>
    <x v="2"/>
    <n v="38.18"/>
    <s v="Libre"/>
    <n v="142"/>
    <n v="180.18"/>
    <s v="Plato_10,  Plato_2"/>
    <x v="7"/>
    <s v="Plato_10"/>
    <s v=" Plato_2"/>
    <m/>
    <m/>
    <s v="Plato_10Plato_2"/>
    <x v="0"/>
    <n v="84"/>
  </r>
  <r>
    <n v="618"/>
    <n v="3"/>
    <x v="473"/>
    <x v="3"/>
    <x v="518"/>
    <x v="496"/>
    <d v="2023-04-06T03:12:00"/>
    <d v="1899-12-30T02:16:00"/>
    <d v="1899-12-30T01:58:00"/>
    <d v="1899-12-30T00:18:00"/>
    <x v="4"/>
    <x v="1"/>
    <x v="2"/>
    <n v="25.93"/>
    <s v="Libre"/>
    <n v="319"/>
    <n v="344.93"/>
    <s v="Plato_15,  Plato_17,  Plato_4,  Plato_19"/>
    <x v="9"/>
    <s v="Plato_15"/>
    <s v=" Plato_17"/>
    <s v=" Plato_4"/>
    <s v=" Plato_19"/>
    <s v="Plato_15Plato_17Plato_4Plato_19"/>
    <x v="0"/>
    <n v="191"/>
  </r>
  <r>
    <n v="619"/>
    <n v="6"/>
    <x v="308"/>
    <x v="4"/>
    <x v="519"/>
    <x v="497"/>
    <d v="2023-04-06T02:41:00"/>
    <d v="1899-12-30T02:25:00"/>
    <d v="1899-12-30T01:36:00"/>
    <d v="1899-12-30T00:49:00"/>
    <x v="3"/>
    <x v="2"/>
    <x v="2"/>
    <n v="16.440000000000001"/>
    <s v="Reservada"/>
    <n v="132"/>
    <n v="148.44"/>
    <s v="Plato_6,  Plato_10"/>
    <x v="8"/>
    <s v="Plato_6"/>
    <s v=" Plato_10"/>
    <m/>
    <m/>
    <s v="Plato_6Plato_10"/>
    <x v="0"/>
    <n v="77"/>
  </r>
  <r>
    <n v="620"/>
    <n v="16"/>
    <x v="474"/>
    <x v="5"/>
    <x v="432"/>
    <x v="488"/>
    <d v="2023-04-06T06:07:00"/>
    <d v="1899-12-30T03:18:00"/>
    <d v="1899-12-30T00:40:00"/>
    <d v="1899-12-30T02:38:00"/>
    <x v="4"/>
    <x v="0"/>
    <x v="2"/>
    <n v="26.64"/>
    <s v="Reservada"/>
    <n v="57"/>
    <n v="83.64"/>
    <s v="Plato_12"/>
    <x v="3"/>
    <s v="Plato_12"/>
    <m/>
    <m/>
    <m/>
    <s v="Plato_12"/>
    <x v="0"/>
    <n v="33"/>
  </r>
  <r>
    <n v="621"/>
    <n v="5"/>
    <x v="475"/>
    <x v="2"/>
    <x v="520"/>
    <x v="454"/>
    <d v="2023-04-06T02:27:00"/>
    <d v="1899-12-30T01:34:00"/>
    <d v="1899-12-30T00:08:00"/>
    <d v="1899-12-30T01:26:00"/>
    <x v="2"/>
    <x v="0"/>
    <x v="2"/>
    <n v="42.27"/>
    <s v="Ocupada"/>
    <n v="105"/>
    <n v="147.27000000000001"/>
    <s v="Plato_8"/>
    <x v="8"/>
    <s v="Plato_8"/>
    <m/>
    <m/>
    <m/>
    <s v="Plato_8"/>
    <x v="0"/>
    <n v="63"/>
  </r>
  <r>
    <n v="622"/>
    <n v="7"/>
    <x v="452"/>
    <x v="3"/>
    <x v="521"/>
    <x v="498"/>
    <d v="2023-04-06T05:31:00"/>
    <d v="1899-12-30T03:24:00"/>
    <d v="1899-12-30T01:18:00"/>
    <d v="1899-12-30T02:06:00"/>
    <x v="0"/>
    <x v="2"/>
    <x v="2"/>
    <n v="11.47"/>
    <s v="Reservada"/>
    <n v="121"/>
    <n v="132.47"/>
    <s v="Plato_17,  Plato_16"/>
    <x v="10"/>
    <s v="Plato_17"/>
    <s v=" Plato_16"/>
    <m/>
    <m/>
    <s v="Plato_17Plato_16"/>
    <x v="0"/>
    <n v="73"/>
  </r>
  <r>
    <n v="623"/>
    <n v="13"/>
    <x v="355"/>
    <x v="1"/>
    <x v="522"/>
    <x v="417"/>
    <d v="2023-04-06T03:10:00"/>
    <d v="1899-12-30T02:25:00"/>
    <d v="1899-12-30T02:25:00"/>
    <d v="1899-12-30T00:00:00"/>
    <x v="0"/>
    <x v="0"/>
    <x v="1"/>
    <n v="22.05"/>
    <s v="Libre"/>
    <n v="235"/>
    <n v="257.05"/>
    <s v="Plato_5,  Plato_8,  Plato_1,  Plato_15"/>
    <x v="7"/>
    <s v="Plato_5"/>
    <s v=" Plato_8"/>
    <s v=" Plato_1"/>
    <s v=" Plato_15"/>
    <s v="Plato_5Plato_8Plato_1Plato_15"/>
    <x v="0"/>
    <n v="140"/>
  </r>
  <r>
    <n v="624"/>
    <n v="1"/>
    <x v="309"/>
    <x v="4"/>
    <x v="523"/>
    <x v="499"/>
    <d v="2023-04-06T03:26:00"/>
    <d v="1899-12-30T01:30:00"/>
    <d v="1899-12-30T01:19:00"/>
    <d v="1899-12-30T00:11:00"/>
    <x v="1"/>
    <x v="2"/>
    <x v="2"/>
    <n v="38"/>
    <s v="Reservada"/>
    <n v="102"/>
    <n v="140"/>
    <s v="Plato_19,  Plato_7,  Plato_13"/>
    <x v="10"/>
    <s v="Plato_19"/>
    <s v=" Plato_7"/>
    <s v=" Plato_13"/>
    <m/>
    <s v="Plato_19Plato_7Plato_13"/>
    <x v="0"/>
    <n v="62"/>
  </r>
  <r>
    <n v="625"/>
    <n v="5"/>
    <x v="476"/>
    <x v="4"/>
    <x v="524"/>
    <x v="500"/>
    <d v="2023-04-06T03:22:00"/>
    <d v="1899-12-30T03:28:00"/>
    <d v="1899-12-30T01:37:00"/>
    <d v="1899-12-30T01:51:00"/>
    <x v="4"/>
    <x v="2"/>
    <x v="2"/>
    <n v="41.73"/>
    <s v="Ocupada"/>
    <n v="139"/>
    <n v="180.73"/>
    <s v="Plato_4,  Plato_20,  Plato_13"/>
    <x v="9"/>
    <s v="Plato_4"/>
    <s v=" Plato_20"/>
    <s v=" Plato_13"/>
    <m/>
    <s v="Plato_4Plato_20Plato_13"/>
    <x v="0"/>
    <n v="84"/>
  </r>
  <r>
    <n v="626"/>
    <n v="14"/>
    <x v="477"/>
    <x v="4"/>
    <x v="467"/>
    <x v="457"/>
    <d v="2023-04-06T04:10:00"/>
    <d v="1899-12-30T01:25:00"/>
    <d v="1899-12-30T00:58:00"/>
    <d v="1899-12-30T00:27:00"/>
    <x v="4"/>
    <x v="1"/>
    <x v="2"/>
    <n v="19.239999999999998"/>
    <s v="Libre"/>
    <n v="137"/>
    <n v="156.24"/>
    <s v="Plato_2,  Plato_7,  Plato_9"/>
    <x v="10"/>
    <s v="Plato_2"/>
    <s v=" Plato_7"/>
    <s v=" Plato_9"/>
    <m/>
    <s v="Plato_2Plato_7Plato_9"/>
    <x v="0"/>
    <n v="81"/>
  </r>
  <r>
    <n v="627"/>
    <n v="4"/>
    <x v="146"/>
    <x v="5"/>
    <x v="525"/>
    <x v="501"/>
    <d v="2023-04-06T04:13:00"/>
    <d v="1899-12-30T02:05:00"/>
    <d v="1899-12-30T00:37:00"/>
    <d v="1899-12-30T01:28:00"/>
    <x v="0"/>
    <x v="0"/>
    <x v="2"/>
    <n v="44.24"/>
    <s v="Ocupada"/>
    <n v="21"/>
    <n v="65.240000000000009"/>
    <s v="Plato_13"/>
    <x v="8"/>
    <s v="Plato_13"/>
    <m/>
    <m/>
    <m/>
    <s v="Plato_13"/>
    <x v="0"/>
    <n v="13"/>
  </r>
  <r>
    <n v="628"/>
    <n v="2"/>
    <x v="206"/>
    <x v="1"/>
    <x v="526"/>
    <x v="500"/>
    <d v="2023-04-06T01:37:00"/>
    <d v="1899-12-30T01:28:00"/>
    <d v="1899-12-30T00:43:00"/>
    <d v="1899-12-30T00:45:00"/>
    <x v="0"/>
    <x v="1"/>
    <x v="2"/>
    <n v="15.03"/>
    <s v="Reservada"/>
    <n v="168"/>
    <n v="183.03"/>
    <s v="Plato_7,  Plato_20"/>
    <x v="9"/>
    <s v="Plato_7"/>
    <s v=" Plato_20"/>
    <m/>
    <m/>
    <s v="Plato_7Plato_20"/>
    <x v="0"/>
    <n v="103"/>
  </r>
  <r>
    <n v="629"/>
    <n v="17"/>
    <x v="34"/>
    <x v="2"/>
    <x v="450"/>
    <x v="498"/>
    <d v="2023-04-06T05:55:00"/>
    <d v="1899-12-30T04:03:00"/>
    <d v="1899-12-30T01:24:00"/>
    <d v="1899-12-30T02:39:00"/>
    <x v="4"/>
    <x v="2"/>
    <x v="0"/>
    <n v="26.07"/>
    <s v="Ocupada"/>
    <n v="130"/>
    <n v="156.07"/>
    <s v="Plato_18,  Plato_3,  Plato_4"/>
    <x v="10"/>
    <s v="Plato_18"/>
    <s v=" Plato_3"/>
    <s v=" Plato_4"/>
    <m/>
    <s v="Plato_18Plato_3Plato_4"/>
    <x v="0"/>
    <n v="76"/>
  </r>
  <r>
    <n v="630"/>
    <n v="2"/>
    <x v="263"/>
    <x v="2"/>
    <x v="527"/>
    <x v="502"/>
    <d v="2023-04-06T02:49:00"/>
    <d v="1899-12-30T02:47:00"/>
    <d v="1899-12-30T01:15:00"/>
    <d v="1899-12-30T01:32:00"/>
    <x v="3"/>
    <x v="0"/>
    <x v="0"/>
    <n v="36.619999999999997"/>
    <s v="Libre"/>
    <n v="182"/>
    <n v="218.62"/>
    <s v="Plato_17,  Plato_20"/>
    <x v="6"/>
    <s v="Plato_17"/>
    <s v=" Plato_20"/>
    <m/>
    <m/>
    <s v="Plato_17Plato_20"/>
    <x v="0"/>
    <n v="113"/>
  </r>
  <r>
    <n v="631"/>
    <n v="6"/>
    <x v="328"/>
    <x v="1"/>
    <x v="528"/>
    <x v="503"/>
    <d v="2023-04-06T02:51:00"/>
    <d v="1899-12-30T02:30:00"/>
    <d v="1899-12-30T00:46:00"/>
    <d v="1899-12-30T01:44:00"/>
    <x v="3"/>
    <x v="2"/>
    <x v="2"/>
    <n v="39.71"/>
    <s v="Reservada"/>
    <n v="66"/>
    <n v="105.71000000000001"/>
    <s v="Plato_5"/>
    <x v="1"/>
    <s v="Plato_5"/>
    <m/>
    <m/>
    <m/>
    <s v="Plato_5"/>
    <x v="0"/>
    <n v="39"/>
  </r>
  <r>
    <n v="632"/>
    <n v="16"/>
    <x v="478"/>
    <x v="2"/>
    <x v="470"/>
    <x v="464"/>
    <d v="2023-04-06T02:55:00"/>
    <d v="1899-12-30T02:40:00"/>
    <d v="1899-12-30T01:28:00"/>
    <d v="1899-12-30T01:12:00"/>
    <x v="0"/>
    <x v="1"/>
    <x v="2"/>
    <n v="22.41"/>
    <s v="Libre"/>
    <n v="129"/>
    <n v="151.41"/>
    <s v="Plato_15,  Plato_11"/>
    <x v="8"/>
    <s v="Plato_15"/>
    <s v=" Plato_11"/>
    <m/>
    <m/>
    <s v="Plato_15Plato_11"/>
    <x v="0"/>
    <n v="77"/>
  </r>
  <r>
    <n v="633"/>
    <n v="16"/>
    <x v="479"/>
    <x v="3"/>
    <x v="529"/>
    <x v="504"/>
    <d v="2023-04-06T05:28:00"/>
    <d v="1899-12-30T01:45:00"/>
    <d v="1899-12-30T02:29:00"/>
    <d v="1899-12-30T00:00:00"/>
    <x v="0"/>
    <x v="0"/>
    <x v="2"/>
    <n v="11.19"/>
    <s v="Reservada"/>
    <n v="236"/>
    <n v="247.19"/>
    <s v="Plato_2,  Plato_7,  Plato_5,  Plato_4"/>
    <x v="6"/>
    <s v="Plato_2"/>
    <s v=" Plato_7"/>
    <s v=" Plato_5"/>
    <s v=" Plato_4"/>
    <s v="Plato_2Plato_7Plato_5Plato_4"/>
    <x v="1"/>
    <n v="138"/>
  </r>
  <r>
    <n v="634"/>
    <n v="2"/>
    <x v="343"/>
    <x v="1"/>
    <x v="516"/>
    <x v="391"/>
    <d v="2023-04-06T03:36:00"/>
    <d v="1899-12-30T03:33:00"/>
    <d v="1899-12-30T02:37:00"/>
    <d v="1899-12-30T00:56:00"/>
    <x v="1"/>
    <x v="1"/>
    <x v="2"/>
    <n v="29.25"/>
    <s v="Reservada"/>
    <n v="344"/>
    <n v="373.25"/>
    <s v="Plato_5,  Plato_20,  Plato_1,  Plato_8"/>
    <x v="5"/>
    <s v="Plato_5"/>
    <s v=" Plato_20"/>
    <s v=" Plato_1"/>
    <s v=" Plato_8"/>
    <s v="Plato_5Plato_20Plato_1Plato_8"/>
    <x v="0"/>
    <n v="209"/>
  </r>
  <r>
    <n v="635"/>
    <n v="5"/>
    <x v="480"/>
    <x v="2"/>
    <x v="530"/>
    <x v="413"/>
    <d v="2023-04-06T03:04:00"/>
    <d v="1899-12-30T02:47:00"/>
    <d v="1899-12-30T00:25:00"/>
    <d v="1899-12-30T02:22:00"/>
    <x v="2"/>
    <x v="0"/>
    <x v="2"/>
    <n v="22.15"/>
    <s v="Libre"/>
    <n v="58"/>
    <n v="80.150000000000006"/>
    <s v="Plato_9"/>
    <x v="4"/>
    <s v="Plato_9"/>
    <m/>
    <m/>
    <m/>
    <s v="Plato_9"/>
    <x v="0"/>
    <n v="34"/>
  </r>
  <r>
    <n v="636"/>
    <n v="14"/>
    <x v="481"/>
    <x v="5"/>
    <x v="531"/>
    <x v="432"/>
    <d v="2023-04-06T05:48:00"/>
    <d v="1899-12-30T02:13:00"/>
    <d v="1899-12-30T02:31:00"/>
    <d v="1899-12-30T00:00:00"/>
    <x v="3"/>
    <x v="2"/>
    <x v="0"/>
    <n v="32.86"/>
    <s v="Libre"/>
    <n v="126"/>
    <n v="158.86000000000001"/>
    <s v="Plato_7,  Plato_12,  Plato_13"/>
    <x v="8"/>
    <s v="Plato_7"/>
    <s v=" Plato_12"/>
    <s v=" Plato_13"/>
    <m/>
    <s v="Plato_7Plato_12Plato_13"/>
    <x v="1"/>
    <n v="74"/>
  </r>
  <r>
    <n v="637"/>
    <n v="6"/>
    <x v="482"/>
    <x v="5"/>
    <x v="461"/>
    <x v="505"/>
    <d v="2023-04-06T04:32:00"/>
    <d v="1899-12-30T02:37:00"/>
    <d v="1899-12-30T01:01:00"/>
    <d v="1899-12-30T01:36:00"/>
    <x v="4"/>
    <x v="0"/>
    <x v="2"/>
    <n v="36.58"/>
    <s v="Reservada"/>
    <n v="117"/>
    <n v="153.57999999999998"/>
    <s v="Plato_11,  Plato_18,  Plato_1"/>
    <x v="8"/>
    <s v="Plato_11"/>
    <s v=" Plato_18"/>
    <s v=" Plato_1"/>
    <m/>
    <s v="Plato_11Plato_18Plato_1"/>
    <x v="0"/>
    <n v="70"/>
  </r>
  <r>
    <n v="638"/>
    <n v="16"/>
    <x v="204"/>
    <x v="0"/>
    <x v="532"/>
    <x v="506"/>
    <d v="2023-04-06T02:16:00"/>
    <d v="1899-12-30T01:37:00"/>
    <d v="1899-12-30T00:44:00"/>
    <d v="1899-12-30T00:53:00"/>
    <x v="0"/>
    <x v="2"/>
    <x v="2"/>
    <n v="30.71"/>
    <s v="Ocupada"/>
    <n v="90"/>
    <n v="120.71000000000001"/>
    <s v="Plato_2"/>
    <x v="10"/>
    <s v="Plato_2"/>
    <m/>
    <m/>
    <m/>
    <s v="Plato_2"/>
    <x v="0"/>
    <n v="54"/>
  </r>
  <r>
    <n v="639"/>
    <n v="8"/>
    <x v="483"/>
    <x v="4"/>
    <x v="533"/>
    <x v="507"/>
    <d v="2023-04-06T05:19:00"/>
    <d v="1899-12-30T03:02:00"/>
    <d v="1899-12-30T02:16:00"/>
    <d v="1899-12-30T00:46:00"/>
    <x v="2"/>
    <x v="2"/>
    <x v="2"/>
    <n v="18.97"/>
    <s v="Reservada"/>
    <n v="152"/>
    <n v="170.97"/>
    <s v="Plato_10,  Plato_17,  Plato_12"/>
    <x v="0"/>
    <s v="Plato_10"/>
    <s v=" Plato_17"/>
    <s v=" Plato_12"/>
    <m/>
    <s v="Plato_10Plato_17Plato_12"/>
    <x v="0"/>
    <n v="90"/>
  </r>
  <r>
    <n v="640"/>
    <n v="14"/>
    <x v="484"/>
    <x v="5"/>
    <x v="534"/>
    <x v="397"/>
    <d v="2023-04-06T01:50:00"/>
    <d v="1899-12-30T01:09:00"/>
    <d v="1899-12-30T01:15:00"/>
    <d v="1899-12-30T00:00:00"/>
    <x v="0"/>
    <x v="0"/>
    <x v="0"/>
    <n v="49.29"/>
    <s v="Libre"/>
    <n v="219"/>
    <n v="268.29000000000002"/>
    <s v="Plato_10,  Plato_13,  Plato_11"/>
    <x v="5"/>
    <s v="Plato_10"/>
    <s v=" Plato_13"/>
    <s v=" Plato_11"/>
    <m/>
    <s v="Plato_10Plato_13Plato_11"/>
    <x v="1"/>
    <n v="131"/>
  </r>
  <r>
    <n v="641"/>
    <n v="2"/>
    <x v="485"/>
    <x v="4"/>
    <x v="535"/>
    <x v="454"/>
    <d v="2023-04-06T03:52:00"/>
    <d v="1899-12-30T02:44:00"/>
    <d v="1899-12-30T01:14:00"/>
    <d v="1899-12-30T01:30:00"/>
    <x v="1"/>
    <x v="0"/>
    <x v="0"/>
    <n v="39.68"/>
    <s v="Reservada"/>
    <n v="208"/>
    <n v="247.68"/>
    <s v="Plato_9,  Plato_1,  Plato_14"/>
    <x v="8"/>
    <s v="Plato_9"/>
    <s v=" Plato_1"/>
    <s v=" Plato_14"/>
    <m/>
    <s v="Plato_9Plato_1Plato_14"/>
    <x v="0"/>
    <n v="124"/>
  </r>
  <r>
    <n v="642"/>
    <n v="15"/>
    <x v="486"/>
    <x v="1"/>
    <x v="469"/>
    <x v="466"/>
    <d v="2023-04-06T05:24:00"/>
    <d v="1899-12-30T03:03:00"/>
    <d v="1899-12-30T01:21:00"/>
    <d v="1899-12-30T01:42:00"/>
    <x v="2"/>
    <x v="0"/>
    <x v="2"/>
    <n v="11.11"/>
    <s v="Ocupada"/>
    <n v="176"/>
    <n v="187.11"/>
    <s v="Plato_13,  Plato_10,  Plato_9"/>
    <x v="10"/>
    <s v="Plato_13"/>
    <s v=" Plato_10"/>
    <s v=" Plato_9"/>
    <m/>
    <s v="Plato_13Plato_10Plato_9"/>
    <x v="0"/>
    <n v="105"/>
  </r>
  <r>
    <n v="643"/>
    <n v="17"/>
    <x v="487"/>
    <x v="2"/>
    <x v="536"/>
    <x v="413"/>
    <d v="2023-04-06T01:56:00"/>
    <d v="1899-12-30T01:54:00"/>
    <d v="1899-12-30T00:18:00"/>
    <d v="1899-12-30T01:36:00"/>
    <x v="2"/>
    <x v="1"/>
    <x v="0"/>
    <n v="28.81"/>
    <s v="Ocupada"/>
    <n v="33"/>
    <n v="61.81"/>
    <s v="Plato_11"/>
    <x v="7"/>
    <s v="Plato_11"/>
    <m/>
    <m/>
    <m/>
    <s v="Plato_11"/>
    <x v="0"/>
    <n v="20"/>
  </r>
  <r>
    <n v="644"/>
    <n v="9"/>
    <x v="488"/>
    <x v="0"/>
    <x v="537"/>
    <x v="416"/>
    <d v="2023-04-06T07:10:00"/>
    <d v="1899-12-30T03:26:00"/>
    <d v="1899-12-30T00:51:00"/>
    <d v="1899-12-30T02:35:00"/>
    <x v="1"/>
    <x v="0"/>
    <x v="0"/>
    <n v="13.86"/>
    <s v="Reservada"/>
    <n v="93"/>
    <n v="106.86"/>
    <s v="Plato_17"/>
    <x v="8"/>
    <s v="Plato_17"/>
    <m/>
    <m/>
    <m/>
    <s v="Plato_17"/>
    <x v="0"/>
    <n v="57"/>
  </r>
  <r>
    <n v="645"/>
    <n v="6"/>
    <x v="338"/>
    <x v="0"/>
    <x v="538"/>
    <x v="422"/>
    <d v="2023-04-06T06:25:00"/>
    <d v="1899-12-30T03:35:00"/>
    <d v="1899-12-30T01:37:00"/>
    <d v="1899-12-30T01:58:00"/>
    <x v="0"/>
    <x v="2"/>
    <x v="1"/>
    <n v="40.03"/>
    <s v="Libre"/>
    <n v="180"/>
    <n v="220.03"/>
    <s v="Plato_11,  Plato_6"/>
    <x v="6"/>
    <s v="Plato_11"/>
    <s v=" Plato_6"/>
    <m/>
    <m/>
    <s v="Plato_11Plato_6"/>
    <x v="0"/>
    <n v="108"/>
  </r>
  <r>
    <n v="646"/>
    <n v="12"/>
    <x v="44"/>
    <x v="2"/>
    <x v="539"/>
    <x v="508"/>
    <d v="2023-04-06T06:38:00"/>
    <d v="1899-12-30T02:39:00"/>
    <d v="1899-12-30T00:36:00"/>
    <d v="1899-12-30T02:03:00"/>
    <x v="2"/>
    <x v="0"/>
    <x v="0"/>
    <n v="12.59"/>
    <s v="Libre"/>
    <n v="70"/>
    <n v="82.59"/>
    <s v="Plato_8"/>
    <x v="6"/>
    <s v="Plato_8"/>
    <m/>
    <m/>
    <m/>
    <s v="Plato_8"/>
    <x v="0"/>
    <n v="42"/>
  </r>
  <r>
    <n v="647"/>
    <n v="12"/>
    <x v="489"/>
    <x v="2"/>
    <x v="538"/>
    <x v="509"/>
    <d v="2023-04-06T06:25:00"/>
    <d v="1899-12-30T03:30:00"/>
    <d v="1899-12-30T00:39:00"/>
    <d v="1899-12-30T02:51:00"/>
    <x v="2"/>
    <x v="0"/>
    <x v="2"/>
    <n v="42.79"/>
    <s v="Reservada"/>
    <n v="98"/>
    <n v="140.79"/>
    <s v="Plato_4,  Plato_17"/>
    <x v="6"/>
    <s v="Plato_4"/>
    <s v=" Plato_17"/>
    <m/>
    <m/>
    <s v="Plato_4Plato_17"/>
    <x v="0"/>
    <n v="58"/>
  </r>
  <r>
    <n v="648"/>
    <n v="9"/>
    <x v="61"/>
    <x v="1"/>
    <x v="540"/>
    <x v="510"/>
    <d v="2023-04-06T04:55:00"/>
    <d v="1899-12-30T01:56:00"/>
    <d v="1899-12-30T00:47:00"/>
    <d v="1899-12-30T01:09:00"/>
    <x v="2"/>
    <x v="2"/>
    <x v="2"/>
    <n v="17.43"/>
    <s v="Libre"/>
    <n v="56"/>
    <n v="73.430000000000007"/>
    <s v="Plato_16"/>
    <x v="2"/>
    <s v="Plato_16"/>
    <m/>
    <m/>
    <m/>
    <s v="Plato_16"/>
    <x v="0"/>
    <n v="32"/>
  </r>
  <r>
    <n v="649"/>
    <n v="9"/>
    <x v="490"/>
    <x v="1"/>
    <x v="541"/>
    <x v="453"/>
    <d v="2023-04-06T03:45:00"/>
    <d v="1899-12-30T03:05:00"/>
    <d v="1899-12-30T01:49:00"/>
    <d v="1899-12-30T01:16:00"/>
    <x v="3"/>
    <x v="0"/>
    <x v="1"/>
    <n v="15.98"/>
    <s v="Ocupada"/>
    <n v="256"/>
    <n v="271.98"/>
    <s v="Plato_9,  Plato_16,  Plato_1,  Plato_3"/>
    <x v="3"/>
    <s v="Plato_9"/>
    <s v=" Plato_16"/>
    <s v=" Plato_1"/>
    <s v=" Plato_3"/>
    <s v="Plato_9Plato_16Plato_1Plato_3"/>
    <x v="0"/>
    <n v="150"/>
  </r>
  <r>
    <n v="650"/>
    <n v="11"/>
    <x v="427"/>
    <x v="5"/>
    <x v="542"/>
    <x v="511"/>
    <d v="2023-04-07T05:02:00"/>
    <d v="1899-12-30T01:29:00"/>
    <d v="1899-12-30T01:16:00"/>
    <d v="1899-12-30T00:13:00"/>
    <x v="0"/>
    <x v="0"/>
    <x v="0"/>
    <n v="38.21"/>
    <s v="Libre"/>
    <n v="237"/>
    <n v="275.20999999999998"/>
    <s v="Plato_13,  Plato_9,  Plato_15,  Plato_8"/>
    <x v="10"/>
    <s v="Plato_13"/>
    <s v=" Plato_9"/>
    <s v=" Plato_15"/>
    <s v=" Plato_8"/>
    <s v="Plato_13Plato_9Plato_15Plato_8"/>
    <x v="0"/>
    <n v="142"/>
  </r>
  <r>
    <n v="651"/>
    <n v="16"/>
    <x v="491"/>
    <x v="4"/>
    <x v="543"/>
    <x v="512"/>
    <d v="2023-04-07T05:44:00"/>
    <d v="1899-12-30T03:40:00"/>
    <d v="1899-12-30T01:28:00"/>
    <d v="1899-12-30T02:12:00"/>
    <x v="4"/>
    <x v="2"/>
    <x v="2"/>
    <n v="20.27"/>
    <s v="Libre"/>
    <n v="209"/>
    <n v="229.27"/>
    <s v="Plato_20,  Plato_13,  Plato_11"/>
    <x v="10"/>
    <s v="Plato_20"/>
    <s v=" Plato_13"/>
    <s v=" Plato_11"/>
    <m/>
    <s v="Plato_20Plato_13Plato_11"/>
    <x v="0"/>
    <n v="129"/>
  </r>
  <r>
    <n v="652"/>
    <n v="14"/>
    <x v="435"/>
    <x v="3"/>
    <x v="544"/>
    <x v="513"/>
    <d v="2023-04-07T02:26:00"/>
    <d v="1899-12-30T02:35:00"/>
    <d v="1899-12-30T00:50:00"/>
    <d v="1899-12-30T01:45:00"/>
    <x v="2"/>
    <x v="0"/>
    <x v="0"/>
    <n v="23.26"/>
    <s v="Ocupada"/>
    <n v="170"/>
    <n v="193.26"/>
    <s v="Plato_17,  Plato_19"/>
    <x v="7"/>
    <s v="Plato_17"/>
    <s v=" Plato_19"/>
    <m/>
    <m/>
    <s v="Plato_17Plato_19"/>
    <x v="0"/>
    <n v="104"/>
  </r>
  <r>
    <n v="653"/>
    <n v="13"/>
    <x v="492"/>
    <x v="3"/>
    <x v="545"/>
    <x v="514"/>
    <d v="2023-04-07T04:20:00"/>
    <d v="1899-12-30T01:49:00"/>
    <d v="1899-12-30T02:30:00"/>
    <d v="1899-12-30T00:00:00"/>
    <x v="1"/>
    <x v="0"/>
    <x v="2"/>
    <n v="34.33"/>
    <s v="Libre"/>
    <n v="244"/>
    <n v="278.33"/>
    <s v="Plato_16,  Plato_2,  Plato_8"/>
    <x v="5"/>
    <s v="Plato_16"/>
    <s v=" Plato_2"/>
    <s v=" Plato_8"/>
    <m/>
    <s v="Plato_16Plato_2Plato_8"/>
    <x v="1"/>
    <n v="144"/>
  </r>
  <r>
    <n v="654"/>
    <n v="12"/>
    <x v="493"/>
    <x v="3"/>
    <x v="546"/>
    <x v="515"/>
    <d v="2023-04-07T01:44:00"/>
    <d v="1899-12-30T01:57:00"/>
    <d v="1899-12-30T00:44:00"/>
    <d v="1899-12-30T01:13:00"/>
    <x v="3"/>
    <x v="2"/>
    <x v="2"/>
    <n v="23.98"/>
    <s v="Ocupada"/>
    <n v="42"/>
    <n v="65.98"/>
    <s v="Plato_5,  Plato_3"/>
    <x v="7"/>
    <s v="Plato_5"/>
    <s v=" Plato_3"/>
    <m/>
    <m/>
    <s v="Plato_5Plato_3"/>
    <x v="0"/>
    <n v="25"/>
  </r>
  <r>
    <n v="655"/>
    <n v="5"/>
    <x v="494"/>
    <x v="4"/>
    <x v="547"/>
    <x v="516"/>
    <d v="2023-04-07T04:49:00"/>
    <d v="1899-12-30T03:34:00"/>
    <d v="1899-12-30T00:36:00"/>
    <d v="1899-12-30T02:58:00"/>
    <x v="3"/>
    <x v="0"/>
    <x v="1"/>
    <n v="21.7"/>
    <s v="Reservada"/>
    <n v="93"/>
    <n v="114.7"/>
    <s v="Plato_17"/>
    <x v="2"/>
    <s v="Plato_17"/>
    <m/>
    <m/>
    <m/>
    <s v="Plato_17"/>
    <x v="0"/>
    <n v="57"/>
  </r>
  <r>
    <n v="656"/>
    <n v="19"/>
    <x v="495"/>
    <x v="0"/>
    <x v="548"/>
    <x v="517"/>
    <d v="2023-04-07T06:40:00"/>
    <d v="1899-12-30T03:04:00"/>
    <d v="1899-12-30T01:50:00"/>
    <d v="1899-12-30T01:14:00"/>
    <x v="1"/>
    <x v="2"/>
    <x v="2"/>
    <n v="31.23"/>
    <s v="Reservada"/>
    <n v="157"/>
    <n v="188.23"/>
    <s v="Plato_14,  Plato_3,  Plato_12,  Plato_19"/>
    <x v="10"/>
    <s v="Plato_14"/>
    <s v=" Plato_3"/>
    <s v=" Plato_12"/>
    <s v=" Plato_19"/>
    <s v="Plato_14Plato_3Plato_12Plato_19"/>
    <x v="0"/>
    <n v="94"/>
  </r>
  <r>
    <n v="657"/>
    <n v="1"/>
    <x v="496"/>
    <x v="2"/>
    <x v="549"/>
    <x v="518"/>
    <d v="2023-04-07T04:07:00"/>
    <d v="1899-12-30T03:16:00"/>
    <d v="1899-12-30T02:14:00"/>
    <d v="1899-12-30T01:02:00"/>
    <x v="1"/>
    <x v="0"/>
    <x v="1"/>
    <n v="44.2"/>
    <s v="Reservada"/>
    <n v="196"/>
    <n v="240.2"/>
    <s v="Plato_20,  Plato_14,  Plato_8"/>
    <x v="9"/>
    <s v="Plato_20"/>
    <s v=" Plato_14"/>
    <s v=" Plato_8"/>
    <m/>
    <s v="Plato_20Plato_14Plato_8"/>
    <x v="0"/>
    <n v="120"/>
  </r>
  <r>
    <n v="658"/>
    <n v="19"/>
    <x v="497"/>
    <x v="3"/>
    <x v="542"/>
    <x v="519"/>
    <d v="2023-04-07T05:02:00"/>
    <d v="1899-12-30T03:19:00"/>
    <d v="1899-12-30T00:48:00"/>
    <d v="1899-12-30T02:31:00"/>
    <x v="3"/>
    <x v="1"/>
    <x v="1"/>
    <n v="31.27"/>
    <s v="Reservada"/>
    <n v="86"/>
    <n v="117.27"/>
    <s v="Plato_15,  Plato_6"/>
    <x v="2"/>
    <s v="Plato_15"/>
    <s v=" Plato_6"/>
    <m/>
    <m/>
    <s v="Plato_15Plato_6"/>
    <x v="0"/>
    <n v="51"/>
  </r>
  <r>
    <n v="659"/>
    <n v="9"/>
    <x v="140"/>
    <x v="4"/>
    <x v="550"/>
    <x v="520"/>
    <d v="2023-04-07T04:03:00"/>
    <d v="1899-12-30T01:28:00"/>
    <d v="1899-12-30T00:31:00"/>
    <d v="1899-12-30T00:57:00"/>
    <x v="4"/>
    <x v="0"/>
    <x v="2"/>
    <n v="35.24"/>
    <s v="Ocupada"/>
    <n v="87"/>
    <n v="122.24000000000001"/>
    <s v="Plato_9"/>
    <x v="4"/>
    <s v="Plato_9"/>
    <m/>
    <m/>
    <m/>
    <s v="Plato_9"/>
    <x v="0"/>
    <n v="51"/>
  </r>
  <r>
    <n v="660"/>
    <n v="19"/>
    <x v="498"/>
    <x v="4"/>
    <x v="551"/>
    <x v="521"/>
    <d v="2023-04-07T05:51:00"/>
    <d v="1899-12-30T03:55:00"/>
    <d v="1899-12-30T00:45:00"/>
    <d v="1899-12-30T03:10:00"/>
    <x v="2"/>
    <x v="1"/>
    <x v="2"/>
    <n v="15.91"/>
    <s v="Reservada"/>
    <n v="208"/>
    <n v="223.91"/>
    <s v="Plato_12,  Plato_2,  Plato_20"/>
    <x v="2"/>
    <s v="Plato_12"/>
    <s v=" Plato_2"/>
    <s v=" Plato_20"/>
    <m/>
    <s v="Plato_12Plato_2Plato_20"/>
    <x v="0"/>
    <n v="126"/>
  </r>
  <r>
    <n v="661"/>
    <n v="16"/>
    <x v="108"/>
    <x v="4"/>
    <x v="552"/>
    <x v="522"/>
    <d v="2023-04-07T06:52:00"/>
    <d v="1899-12-30T03:45:00"/>
    <d v="1899-12-30T02:15:00"/>
    <d v="1899-12-30T01:30:00"/>
    <x v="4"/>
    <x v="2"/>
    <x v="2"/>
    <n v="32.54"/>
    <s v="Ocupada"/>
    <n v="206"/>
    <n v="238.54"/>
    <s v="Plato_14,  Plato_17,  Plato_1,  Plato_16"/>
    <x v="10"/>
    <s v="Plato_14"/>
    <s v=" Plato_17"/>
    <s v=" Plato_1"/>
    <s v=" Plato_16"/>
    <s v="Plato_14Plato_17Plato_1Plato_16"/>
    <x v="0"/>
    <n v="123"/>
  </r>
  <r>
    <n v="662"/>
    <n v="15"/>
    <x v="499"/>
    <x v="4"/>
    <x v="542"/>
    <x v="523"/>
    <d v="2023-04-07T05:02:00"/>
    <d v="1899-12-30T03:01:00"/>
    <d v="1899-12-30T01:25:00"/>
    <d v="1899-12-30T01:36:00"/>
    <x v="1"/>
    <x v="0"/>
    <x v="2"/>
    <n v="11.64"/>
    <s v="Libre"/>
    <n v="133"/>
    <n v="144.63999999999999"/>
    <s v="Plato_7,  Plato_1,  Plato_19"/>
    <x v="6"/>
    <s v="Plato_7"/>
    <s v=" Plato_1"/>
    <s v=" Plato_19"/>
    <m/>
    <s v="Plato_7Plato_1Plato_19"/>
    <x v="0"/>
    <n v="79"/>
  </r>
  <r>
    <n v="663"/>
    <n v="3"/>
    <x v="500"/>
    <x v="1"/>
    <x v="553"/>
    <x v="524"/>
    <d v="2023-04-07T03:47:00"/>
    <d v="1899-12-30T02:53:00"/>
    <d v="1899-12-30T01:27:00"/>
    <d v="1899-12-30T01:26:00"/>
    <x v="1"/>
    <x v="0"/>
    <x v="1"/>
    <n v="41.8"/>
    <s v="Ocupada"/>
    <n v="114"/>
    <n v="155.80000000000001"/>
    <s v="Plato_4,  Plato_9,  Plato_3"/>
    <x v="0"/>
    <s v="Plato_4"/>
    <s v=" Plato_9"/>
    <s v=" Plato_3"/>
    <m/>
    <s v="Plato_4Plato_9Plato_3"/>
    <x v="0"/>
    <n v="66"/>
  </r>
  <r>
    <n v="664"/>
    <n v="20"/>
    <x v="501"/>
    <x v="0"/>
    <x v="554"/>
    <x v="525"/>
    <d v="2023-04-07T03:53:00"/>
    <d v="1899-12-30T02:18:00"/>
    <d v="1899-12-30T01:39:00"/>
    <d v="1899-12-30T00:39:00"/>
    <x v="4"/>
    <x v="1"/>
    <x v="0"/>
    <n v="31.27"/>
    <s v="Reservada"/>
    <n v="122"/>
    <n v="153.27000000000001"/>
    <s v="Plato_4,  Plato_12,  Plato_5"/>
    <x v="1"/>
    <s v="Plato_4"/>
    <s v=" Plato_12"/>
    <s v=" Plato_5"/>
    <m/>
    <s v="Plato_4Plato_12Plato_5"/>
    <x v="0"/>
    <n v="71"/>
  </r>
  <r>
    <n v="665"/>
    <n v="6"/>
    <x v="217"/>
    <x v="1"/>
    <x v="555"/>
    <x v="526"/>
    <d v="2023-04-07T05:56:00"/>
    <d v="1899-12-30T04:06:00"/>
    <d v="1899-12-30T00:40:00"/>
    <d v="1899-12-30T03:26:00"/>
    <x v="3"/>
    <x v="0"/>
    <x v="2"/>
    <n v="25.32"/>
    <s v="Ocupada"/>
    <n v="129"/>
    <n v="154.32"/>
    <s v="Plato_1,  Plato_6"/>
    <x v="6"/>
    <s v="Plato_1"/>
    <s v=" Plato_6"/>
    <m/>
    <m/>
    <s v="Plato_1Plato_6"/>
    <x v="0"/>
    <n v="77"/>
  </r>
  <r>
    <n v="666"/>
    <n v="8"/>
    <x v="502"/>
    <x v="4"/>
    <x v="556"/>
    <x v="527"/>
    <d v="2023-04-07T04:57:00"/>
    <d v="1899-12-30T03:53:00"/>
    <d v="1899-12-30T00:27:00"/>
    <d v="1899-12-30T03:26:00"/>
    <x v="2"/>
    <x v="0"/>
    <x v="2"/>
    <n v="11.86"/>
    <s v="Libre"/>
    <n v="40"/>
    <n v="51.86"/>
    <s v="Plato_3"/>
    <x v="3"/>
    <s v="Plato_3"/>
    <m/>
    <m/>
    <m/>
    <s v="Plato_3"/>
    <x v="0"/>
    <n v="24"/>
  </r>
  <r>
    <n v="667"/>
    <n v="6"/>
    <x v="503"/>
    <x v="3"/>
    <x v="557"/>
    <x v="528"/>
    <d v="2023-04-07T07:07:00"/>
    <d v="1899-12-30T03:28:00"/>
    <d v="1899-12-30T00:12:00"/>
    <d v="1899-12-30T03:16:00"/>
    <x v="0"/>
    <x v="0"/>
    <x v="2"/>
    <n v="20.49"/>
    <s v="Reservada"/>
    <n v="36"/>
    <n v="56.489999999999995"/>
    <s v="Plato_19"/>
    <x v="4"/>
    <s v="Plato_19"/>
    <m/>
    <m/>
    <m/>
    <s v="Plato_19"/>
    <x v="0"/>
    <n v="22"/>
  </r>
  <r>
    <n v="668"/>
    <n v="12"/>
    <x v="224"/>
    <x v="4"/>
    <x v="558"/>
    <x v="519"/>
    <d v="2023-04-07T04:41:00"/>
    <d v="1899-12-30T02:58:00"/>
    <d v="1899-12-30T01:55:00"/>
    <d v="1899-12-30T01:03:00"/>
    <x v="1"/>
    <x v="1"/>
    <x v="2"/>
    <n v="18.61"/>
    <s v="Reservada"/>
    <n v="201"/>
    <n v="219.61"/>
    <s v="Plato_10,  Plato_7,  Plato_1"/>
    <x v="6"/>
    <s v="Plato_10"/>
    <s v=" Plato_7"/>
    <s v=" Plato_1"/>
    <m/>
    <s v="Plato_10Plato_7Plato_1"/>
    <x v="0"/>
    <n v="118"/>
  </r>
  <r>
    <n v="669"/>
    <n v="10"/>
    <x v="504"/>
    <x v="4"/>
    <x v="559"/>
    <x v="529"/>
    <d v="2023-04-07T04:34:00"/>
    <d v="1899-12-30T03:33:00"/>
    <d v="1899-12-30T01:09:00"/>
    <d v="1899-12-30T02:24:00"/>
    <x v="0"/>
    <x v="0"/>
    <x v="2"/>
    <n v="10.68"/>
    <s v="Libre"/>
    <n v="181"/>
    <n v="191.68"/>
    <s v="Plato_17,  Plato_6,  Plato_15"/>
    <x v="5"/>
    <s v="Plato_17"/>
    <s v=" Plato_6"/>
    <s v=" Plato_15"/>
    <m/>
    <s v="Plato_17Plato_6Plato_15"/>
    <x v="0"/>
    <n v="108"/>
  </r>
  <r>
    <n v="670"/>
    <n v="16"/>
    <x v="505"/>
    <x v="0"/>
    <x v="560"/>
    <x v="530"/>
    <d v="2023-04-07T03:12:00"/>
    <d v="1899-12-30T01:35:00"/>
    <d v="1899-12-30T01:15:00"/>
    <d v="1899-12-30T00:20:00"/>
    <x v="2"/>
    <x v="0"/>
    <x v="1"/>
    <n v="37.93"/>
    <s v="Ocupada"/>
    <n v="94"/>
    <n v="131.93"/>
    <s v="Plato_14,  Plato_8,  Plato_19"/>
    <x v="6"/>
    <s v="Plato_14"/>
    <s v=" Plato_8"/>
    <s v=" Plato_19"/>
    <m/>
    <s v="Plato_14Plato_8Plato_19"/>
    <x v="0"/>
    <n v="57"/>
  </r>
  <r>
    <n v="671"/>
    <n v="17"/>
    <x v="225"/>
    <x v="5"/>
    <x v="561"/>
    <x v="531"/>
    <d v="2023-04-07T03:30:00"/>
    <d v="1899-12-30T01:12:00"/>
    <d v="1899-12-30T01:35:00"/>
    <d v="1899-12-30T00:00:00"/>
    <x v="0"/>
    <x v="0"/>
    <x v="1"/>
    <n v="32.200000000000003"/>
    <s v="Reservada"/>
    <n v="184"/>
    <n v="216.2"/>
    <s v="Plato_8,  Plato_1,  Plato_15"/>
    <x v="6"/>
    <s v="Plato_8"/>
    <s v=" Plato_1"/>
    <s v=" Plato_15"/>
    <m/>
    <s v="Plato_8Plato_1Plato_15"/>
    <x v="1"/>
    <n v="110"/>
  </r>
  <r>
    <n v="672"/>
    <n v="12"/>
    <x v="98"/>
    <x v="0"/>
    <x v="562"/>
    <x v="532"/>
    <d v="2023-04-07T03:51:00"/>
    <d v="1899-12-30T02:27:00"/>
    <d v="1899-12-30T01:18:00"/>
    <d v="1899-12-30T01:09:00"/>
    <x v="4"/>
    <x v="2"/>
    <x v="2"/>
    <n v="29.19"/>
    <s v="Reservada"/>
    <n v="157"/>
    <n v="186.19"/>
    <s v="Plato_15,  Plato_13,  Plato_12"/>
    <x v="9"/>
    <s v="Plato_15"/>
    <s v=" Plato_13"/>
    <s v=" Plato_12"/>
    <m/>
    <s v="Plato_15Plato_13Plato_12"/>
    <x v="0"/>
    <n v="94"/>
  </r>
  <r>
    <n v="673"/>
    <n v="20"/>
    <x v="175"/>
    <x v="0"/>
    <x v="563"/>
    <x v="533"/>
    <d v="2023-04-07T02:52:00"/>
    <d v="1899-12-30T02:15:00"/>
    <d v="1899-12-30T01:33:00"/>
    <d v="1899-12-30T00:42:00"/>
    <x v="3"/>
    <x v="0"/>
    <x v="2"/>
    <n v="36.5"/>
    <s v="Reservada"/>
    <n v="265"/>
    <n v="301.5"/>
    <s v="Plato_20,  Plato_8,  Plato_2,  Plato_1"/>
    <x v="5"/>
    <s v="Plato_20"/>
    <s v=" Plato_8"/>
    <s v=" Plato_2"/>
    <s v=" Plato_1"/>
    <s v="Plato_20Plato_8Plato_2Plato_1"/>
    <x v="0"/>
    <n v="161"/>
  </r>
  <r>
    <n v="674"/>
    <n v="1"/>
    <x v="506"/>
    <x v="5"/>
    <x v="564"/>
    <x v="534"/>
    <d v="2023-04-07T01:30:00"/>
    <d v="1899-12-30T01:27:00"/>
    <d v="1899-12-30T01:05:00"/>
    <d v="1899-12-30T00:22:00"/>
    <x v="3"/>
    <x v="2"/>
    <x v="2"/>
    <n v="41.29"/>
    <s v="Libre"/>
    <n v="207"/>
    <n v="248.29"/>
    <s v="Plato_12,  Plato_4,  Plato_17,  Plato_13"/>
    <x v="3"/>
    <s v="Plato_12"/>
    <s v=" Plato_4"/>
    <s v=" Plato_17"/>
    <s v=" Plato_13"/>
    <s v="Plato_12Plato_4Plato_17Plato_13"/>
    <x v="0"/>
    <n v="123"/>
  </r>
  <r>
    <n v="675"/>
    <n v="5"/>
    <x v="507"/>
    <x v="2"/>
    <x v="565"/>
    <x v="535"/>
    <d v="2023-04-07T04:33:00"/>
    <d v="1899-12-30T03:39:00"/>
    <d v="1899-12-30T02:01:00"/>
    <d v="1899-12-30T01:38:00"/>
    <x v="2"/>
    <x v="2"/>
    <x v="1"/>
    <n v="30.74"/>
    <s v="Reservada"/>
    <n v="193"/>
    <n v="223.74"/>
    <s v="Plato_1,  Plato_3,  Plato_19"/>
    <x v="8"/>
    <s v="Plato_1"/>
    <s v=" Plato_3"/>
    <s v=" Plato_19"/>
    <m/>
    <s v="Plato_1Plato_3Plato_19"/>
    <x v="0"/>
    <n v="117"/>
  </r>
  <r>
    <n v="676"/>
    <n v="7"/>
    <x v="173"/>
    <x v="0"/>
    <x v="566"/>
    <x v="536"/>
    <d v="2023-04-07T03:45:00"/>
    <d v="1899-12-30T03:32:00"/>
    <d v="1899-12-30T02:01:00"/>
    <d v="1899-12-30T01:31:00"/>
    <x v="0"/>
    <x v="0"/>
    <x v="2"/>
    <n v="41.6"/>
    <s v="Ocupada"/>
    <n v="124"/>
    <n v="165.6"/>
    <s v="Plato_17,  Plato_14,  Plato_16,  Plato_13"/>
    <x v="8"/>
    <s v="Plato_17"/>
    <s v=" Plato_14"/>
    <s v=" Plato_16"/>
    <s v=" Plato_13"/>
    <s v="Plato_17Plato_14Plato_16Plato_13"/>
    <x v="0"/>
    <n v="75"/>
  </r>
  <r>
    <n v="677"/>
    <n v="14"/>
    <x v="231"/>
    <x v="0"/>
    <x v="567"/>
    <x v="537"/>
    <d v="2023-04-07T02:37:00"/>
    <d v="1899-12-30T02:18:00"/>
    <d v="1899-12-30T02:28:00"/>
    <d v="1899-12-30T00:00:00"/>
    <x v="2"/>
    <x v="0"/>
    <x v="2"/>
    <n v="12.57"/>
    <s v="Ocupada"/>
    <n v="144"/>
    <n v="156.57"/>
    <s v="Plato_3,  Plato_8,  Plato_18"/>
    <x v="6"/>
    <s v="Plato_3"/>
    <s v=" Plato_8"/>
    <s v=" Plato_18"/>
    <m/>
    <s v="Plato_3Plato_8Plato_18"/>
    <x v="1"/>
    <n v="86"/>
  </r>
  <r>
    <n v="678"/>
    <n v="19"/>
    <x v="498"/>
    <x v="1"/>
    <x v="568"/>
    <x v="538"/>
    <d v="2023-04-07T05:22:00"/>
    <d v="1899-12-30T02:36:00"/>
    <d v="1899-12-30T02:01:00"/>
    <d v="1899-12-30T00:35:00"/>
    <x v="0"/>
    <x v="0"/>
    <x v="2"/>
    <n v="26.76"/>
    <s v="Ocupada"/>
    <n v="204"/>
    <n v="230.76"/>
    <s v="Plato_9,  Plato_12,  Plato_8,  Plato_7"/>
    <x v="9"/>
    <s v="Plato_9"/>
    <s v=" Plato_12"/>
    <s v=" Plato_8"/>
    <s v=" Plato_7"/>
    <s v="Plato_9Plato_12Plato_8Plato_7"/>
    <x v="0"/>
    <n v="120"/>
  </r>
  <r>
    <n v="679"/>
    <n v="9"/>
    <x v="205"/>
    <x v="4"/>
    <x v="569"/>
    <x v="515"/>
    <d v="2023-04-07T03:03:00"/>
    <d v="1899-12-30T03:16:00"/>
    <d v="1899-12-30T01:46:00"/>
    <d v="1899-12-30T01:30:00"/>
    <x v="2"/>
    <x v="0"/>
    <x v="2"/>
    <n v="36.43"/>
    <s v="Ocupada"/>
    <n v="199"/>
    <n v="235.43"/>
    <s v="Plato_13,  Plato_10,  Plato_16,  Plato_1"/>
    <x v="9"/>
    <s v="Plato_13"/>
    <s v=" Plato_10"/>
    <s v=" Plato_16"/>
    <s v=" Plato_1"/>
    <s v="Plato_13Plato_10Plato_16Plato_1"/>
    <x v="0"/>
    <n v="118"/>
  </r>
  <r>
    <n v="680"/>
    <n v="5"/>
    <x v="508"/>
    <x v="4"/>
    <x v="570"/>
    <x v="539"/>
    <d v="2023-04-07T05:20:00"/>
    <d v="1899-12-30T03:57:00"/>
    <d v="1899-12-30T01:51:00"/>
    <d v="1899-12-30T02:06:00"/>
    <x v="0"/>
    <x v="0"/>
    <x v="1"/>
    <n v="12.06"/>
    <s v="Reservada"/>
    <n v="162"/>
    <n v="174.06"/>
    <s v="Plato_4,  Plato_3,  Plato_11"/>
    <x v="3"/>
    <s v="Plato_4"/>
    <s v=" Plato_3"/>
    <s v=" Plato_11"/>
    <m/>
    <s v="Plato_4Plato_3Plato_11"/>
    <x v="0"/>
    <n v="96"/>
  </r>
  <r>
    <n v="681"/>
    <n v="2"/>
    <x v="91"/>
    <x v="4"/>
    <x v="571"/>
    <x v="540"/>
    <d v="2023-04-07T06:50:00"/>
    <d v="1899-12-30T03:54:00"/>
    <d v="1899-12-30T01:05:00"/>
    <d v="1899-12-30T02:49:00"/>
    <x v="4"/>
    <x v="0"/>
    <x v="0"/>
    <n v="37.07"/>
    <s v="Libre"/>
    <n v="75"/>
    <n v="112.07"/>
    <s v="Plato_11,  Plato_13"/>
    <x v="3"/>
    <s v="Plato_11"/>
    <s v=" Plato_13"/>
    <m/>
    <m/>
    <s v="Plato_11Plato_13"/>
    <x v="0"/>
    <n v="46"/>
  </r>
  <r>
    <n v="682"/>
    <n v="1"/>
    <x v="84"/>
    <x v="3"/>
    <x v="572"/>
    <x v="541"/>
    <d v="2023-04-07T04:05:00"/>
    <d v="1899-12-30T02:54:00"/>
    <d v="1899-12-30T00:43:00"/>
    <d v="1899-12-30T02:11:00"/>
    <x v="3"/>
    <x v="1"/>
    <x v="2"/>
    <n v="21.04"/>
    <s v="Ocupada"/>
    <n v="23"/>
    <n v="44.04"/>
    <s v="Plato_14"/>
    <x v="5"/>
    <s v="Plato_14"/>
    <m/>
    <m/>
    <m/>
    <s v="Plato_14"/>
    <x v="0"/>
    <n v="14"/>
  </r>
  <r>
    <n v="683"/>
    <n v="2"/>
    <x v="509"/>
    <x v="0"/>
    <x v="573"/>
    <x v="542"/>
    <d v="2023-04-07T06:22:00"/>
    <d v="1899-12-30T02:41:00"/>
    <d v="1899-12-30T01:22:00"/>
    <d v="1899-12-30T01:19:00"/>
    <x v="3"/>
    <x v="0"/>
    <x v="2"/>
    <n v="40.42"/>
    <s v="Ocupada"/>
    <n v="164"/>
    <n v="204.42000000000002"/>
    <s v="Plato_5,  Plato_3,  Plato_20,  Plato_17"/>
    <x v="1"/>
    <s v="Plato_5"/>
    <s v=" Plato_3"/>
    <s v=" Plato_20"/>
    <s v=" Plato_17"/>
    <s v="Plato_5Plato_3Plato_20Plato_17"/>
    <x v="0"/>
    <n v="100"/>
  </r>
  <r>
    <n v="684"/>
    <n v="10"/>
    <x v="510"/>
    <x v="0"/>
    <x v="574"/>
    <x v="543"/>
    <d v="2023-04-07T04:40:00"/>
    <d v="1899-12-30T01:26:00"/>
    <d v="1899-12-30T01:50:00"/>
    <d v="1899-12-30T00:00:00"/>
    <x v="4"/>
    <x v="2"/>
    <x v="2"/>
    <n v="48.15"/>
    <s v="Ocupada"/>
    <n v="180"/>
    <n v="228.15"/>
    <s v="Plato_19,  Plato_17,  Plato_10,  Plato_9"/>
    <x v="9"/>
    <s v="Plato_19"/>
    <s v=" Plato_17"/>
    <s v=" Plato_10"/>
    <s v=" Plato_9"/>
    <s v="Plato_19Plato_17Plato_10Plato_9"/>
    <x v="1"/>
    <n v="107"/>
  </r>
  <r>
    <n v="685"/>
    <n v="5"/>
    <x v="175"/>
    <x v="3"/>
    <x v="575"/>
    <x v="536"/>
    <d v="2023-04-07T01:43:00"/>
    <d v="1899-12-30T01:15:00"/>
    <d v="1899-12-30T00:17:00"/>
    <d v="1899-12-30T00:58:00"/>
    <x v="2"/>
    <x v="0"/>
    <x v="0"/>
    <n v="19.89"/>
    <s v="Libre"/>
    <n v="54"/>
    <n v="73.89"/>
    <s v="Plato_6"/>
    <x v="0"/>
    <s v="Plato_6"/>
    <m/>
    <m/>
    <m/>
    <s v="Plato_6"/>
    <x v="0"/>
    <n v="32"/>
  </r>
  <r>
    <n v="686"/>
    <n v="10"/>
    <x v="461"/>
    <x v="0"/>
    <x v="576"/>
    <x v="544"/>
    <d v="2023-04-07T03:39:00"/>
    <d v="1899-12-30T02:27:00"/>
    <d v="1899-12-30T00:58:00"/>
    <d v="1899-12-30T01:29:00"/>
    <x v="1"/>
    <x v="0"/>
    <x v="1"/>
    <n v="15.83"/>
    <s v="Reservada"/>
    <n v="102"/>
    <n v="117.83"/>
    <s v="Plato_17,  Plato_3"/>
    <x v="3"/>
    <s v="Plato_17"/>
    <s v=" Plato_3"/>
    <m/>
    <m/>
    <s v="Plato_17Plato_3"/>
    <x v="0"/>
    <n v="62"/>
  </r>
  <r>
    <n v="687"/>
    <n v="2"/>
    <x v="407"/>
    <x v="0"/>
    <x v="577"/>
    <x v="545"/>
    <d v="2023-04-07T05:39:00"/>
    <d v="1899-12-30T03:45:00"/>
    <d v="1899-12-30T00:29:00"/>
    <d v="1899-12-30T03:16:00"/>
    <x v="4"/>
    <x v="0"/>
    <x v="1"/>
    <n v="10.53"/>
    <s v="Libre"/>
    <n v="72"/>
    <n v="82.53"/>
    <s v="Plato_19"/>
    <x v="0"/>
    <s v="Plato_19"/>
    <m/>
    <m/>
    <m/>
    <s v="Plato_19"/>
    <x v="0"/>
    <n v="44"/>
  </r>
  <r>
    <n v="688"/>
    <n v="3"/>
    <x v="511"/>
    <x v="1"/>
    <x v="578"/>
    <x v="546"/>
    <d v="2023-04-07T05:03:00"/>
    <d v="1899-12-30T01:52:00"/>
    <d v="1899-12-30T00:14:00"/>
    <d v="1899-12-30T01:38:00"/>
    <x v="1"/>
    <x v="0"/>
    <x v="2"/>
    <n v="48.7"/>
    <s v="Ocupada"/>
    <n v="29"/>
    <n v="77.7"/>
    <s v="Plato_9"/>
    <x v="10"/>
    <s v="Plato_9"/>
    <m/>
    <m/>
    <m/>
    <s v="Plato_9"/>
    <x v="0"/>
    <n v="17"/>
  </r>
  <r>
    <n v="689"/>
    <n v="14"/>
    <x v="512"/>
    <x v="1"/>
    <x v="579"/>
    <x v="547"/>
    <d v="2023-04-07T02:22:00"/>
    <d v="1899-12-30T02:01:00"/>
    <d v="1899-12-30T00:29:00"/>
    <d v="1899-12-30T01:32:00"/>
    <x v="1"/>
    <x v="0"/>
    <x v="2"/>
    <n v="10.25"/>
    <s v="Ocupada"/>
    <n v="165"/>
    <n v="175.25"/>
    <s v="Plato_14,  Plato_1,  Plato_13"/>
    <x v="3"/>
    <s v="Plato_14"/>
    <s v=" Plato_1"/>
    <s v=" Plato_13"/>
    <m/>
    <s v="Plato_14Plato_1Plato_13"/>
    <x v="0"/>
    <n v="100"/>
  </r>
  <r>
    <n v="690"/>
    <n v="15"/>
    <x v="425"/>
    <x v="4"/>
    <x v="580"/>
    <x v="548"/>
    <d v="2023-04-07T05:43:00"/>
    <d v="1899-12-30T03:00:00"/>
    <d v="1899-12-30T02:23:00"/>
    <d v="1899-12-30T00:37:00"/>
    <x v="3"/>
    <x v="2"/>
    <x v="0"/>
    <n v="37.22"/>
    <s v="Reservada"/>
    <n v="191"/>
    <n v="228.22"/>
    <s v="Plato_20,  Plato_17,  Plato_16,  Plato_11"/>
    <x v="0"/>
    <s v="Plato_20"/>
    <s v=" Plato_17"/>
    <s v=" Plato_16"/>
    <s v=" Plato_11"/>
    <s v="Plato_20Plato_17Plato_16Plato_11"/>
    <x v="0"/>
    <n v="115"/>
  </r>
  <r>
    <n v="691"/>
    <n v="19"/>
    <x v="32"/>
    <x v="4"/>
    <x v="581"/>
    <x v="519"/>
    <d v="2023-04-07T05:17:00"/>
    <d v="1899-12-30T03:49:00"/>
    <d v="1899-12-30T00:34:00"/>
    <d v="1899-12-30T03:15:00"/>
    <x v="0"/>
    <x v="2"/>
    <x v="0"/>
    <n v="13.9"/>
    <s v="Ocupada"/>
    <n v="66"/>
    <n v="79.900000000000006"/>
    <s v="Plato_5"/>
    <x v="1"/>
    <s v="Plato_5"/>
    <m/>
    <m/>
    <m/>
    <s v="Plato_5"/>
    <x v="0"/>
    <n v="39"/>
  </r>
  <r>
    <n v="692"/>
    <n v="9"/>
    <x v="239"/>
    <x v="2"/>
    <x v="582"/>
    <x v="549"/>
    <d v="2023-04-07T04:26:00"/>
    <d v="1899-12-30T03:33:00"/>
    <d v="1899-12-30T01:40:00"/>
    <d v="1899-12-30T01:53:00"/>
    <x v="1"/>
    <x v="2"/>
    <x v="2"/>
    <n v="25.92"/>
    <s v="Reservada"/>
    <n v="173"/>
    <n v="198.92000000000002"/>
    <s v="Plato_8,  Plato_2,  Plato_4,  Plato_3"/>
    <x v="10"/>
    <s v="Plato_8"/>
    <s v=" Plato_2"/>
    <s v=" Plato_4"/>
    <s v=" Plato_3"/>
    <s v="Plato_8Plato_2Plato_4Plato_3"/>
    <x v="0"/>
    <n v="103"/>
  </r>
  <r>
    <n v="693"/>
    <n v="15"/>
    <x v="341"/>
    <x v="4"/>
    <x v="583"/>
    <x v="550"/>
    <d v="2023-04-07T07:31:00"/>
    <d v="1899-12-30T03:47:00"/>
    <d v="1899-12-30T00:44:00"/>
    <d v="1899-12-30T03:03:00"/>
    <x v="0"/>
    <x v="0"/>
    <x v="2"/>
    <n v="28.31"/>
    <s v="Libre"/>
    <n v="78"/>
    <n v="106.31"/>
    <s v="Plato_19,  Plato_13"/>
    <x v="8"/>
    <s v="Plato_19"/>
    <s v=" Plato_13"/>
    <m/>
    <m/>
    <s v="Plato_19Plato_13"/>
    <x v="0"/>
    <n v="48"/>
  </r>
  <r>
    <n v="694"/>
    <n v="5"/>
    <x v="21"/>
    <x v="4"/>
    <x v="584"/>
    <x v="551"/>
    <d v="2023-04-07T05:13:00"/>
    <d v="1899-12-30T03:22:00"/>
    <d v="1899-12-30T02:08:00"/>
    <d v="1899-12-30T01:14:00"/>
    <x v="2"/>
    <x v="0"/>
    <x v="2"/>
    <n v="23.66"/>
    <s v="Libre"/>
    <n v="157"/>
    <n v="180.66"/>
    <s v="Plato_3,  Plato_4,  Plato_20,  Plato_13"/>
    <x v="5"/>
    <s v="Plato_3"/>
    <s v=" Plato_4"/>
    <s v=" Plato_20"/>
    <s v=" Plato_13"/>
    <s v="Plato_3Plato_4Plato_20Plato_13"/>
    <x v="0"/>
    <n v="94"/>
  </r>
  <r>
    <n v="695"/>
    <n v="9"/>
    <x v="262"/>
    <x v="1"/>
    <x v="585"/>
    <x v="552"/>
    <d v="2023-04-07T05:32:00"/>
    <d v="1899-12-30T03:45:00"/>
    <d v="1899-12-30T00:37:00"/>
    <d v="1899-12-30T03:08:00"/>
    <x v="0"/>
    <x v="0"/>
    <x v="2"/>
    <n v="18.23"/>
    <s v="Ocupada"/>
    <n v="116"/>
    <n v="134.22999999999999"/>
    <s v="Plato_16,  Plato_2"/>
    <x v="5"/>
    <s v="Plato_16"/>
    <s v=" Plato_2"/>
    <m/>
    <m/>
    <s v="Plato_16Plato_2"/>
    <x v="0"/>
    <n v="68"/>
  </r>
  <r>
    <n v="696"/>
    <n v="2"/>
    <x v="178"/>
    <x v="0"/>
    <x v="586"/>
    <x v="553"/>
    <d v="2023-04-07T06:11:00"/>
    <d v="1899-12-30T04:10:00"/>
    <d v="1899-12-30T00:23:00"/>
    <d v="1899-12-30T03:47:00"/>
    <x v="1"/>
    <x v="2"/>
    <x v="2"/>
    <n v="18.760000000000002"/>
    <s v="Ocupada"/>
    <n v="46"/>
    <n v="64.760000000000005"/>
    <s v="Plato_14"/>
    <x v="4"/>
    <s v="Plato_14"/>
    <m/>
    <m/>
    <m/>
    <s v="Plato_14"/>
    <x v="0"/>
    <n v="28"/>
  </r>
  <r>
    <n v="697"/>
    <n v="4"/>
    <x v="513"/>
    <x v="1"/>
    <x v="587"/>
    <x v="554"/>
    <d v="2023-04-07T06:42:00"/>
    <d v="1899-12-30T02:54:00"/>
    <d v="1899-12-30T01:47:00"/>
    <d v="1899-12-30T01:07:00"/>
    <x v="2"/>
    <x v="0"/>
    <x v="2"/>
    <n v="34.35"/>
    <s v="Reservada"/>
    <n v="199"/>
    <n v="233.35"/>
    <s v="Plato_14,  Plato_11,  Plato_2,  Plato_6"/>
    <x v="7"/>
    <s v="Plato_14"/>
    <s v=" Plato_11"/>
    <s v=" Plato_2"/>
    <s v=" Plato_6"/>
    <s v="Plato_14Plato_11Plato_2Plato_6"/>
    <x v="0"/>
    <n v="120"/>
  </r>
  <r>
    <n v="698"/>
    <n v="19"/>
    <x v="150"/>
    <x v="4"/>
    <x v="588"/>
    <x v="555"/>
    <d v="2023-04-07T06:25:00"/>
    <d v="1899-12-30T03:55:00"/>
    <d v="1899-12-30T01:41:00"/>
    <d v="1899-12-30T02:14:00"/>
    <x v="1"/>
    <x v="2"/>
    <x v="2"/>
    <n v="39.89"/>
    <s v="Libre"/>
    <n v="185"/>
    <n v="224.89"/>
    <s v="Plato_6,  Plato_10,  Plato_14,  Plato_13"/>
    <x v="6"/>
    <s v="Plato_6"/>
    <s v=" Plato_10"/>
    <s v=" Plato_14"/>
    <s v=" Plato_13"/>
    <s v="Plato_6Plato_10Plato_14Plato_13"/>
    <x v="0"/>
    <n v="112"/>
  </r>
  <r>
    <n v="699"/>
    <n v="8"/>
    <x v="373"/>
    <x v="0"/>
    <x v="589"/>
    <x v="525"/>
    <d v="2023-04-07T02:56:00"/>
    <d v="1899-12-30T01:21:00"/>
    <d v="1899-12-30T00:11:00"/>
    <d v="1899-12-30T01:10:00"/>
    <x v="2"/>
    <x v="0"/>
    <x v="2"/>
    <n v="38.44"/>
    <s v="Reservada"/>
    <n v="58"/>
    <n v="96.44"/>
    <s v="Plato_9"/>
    <x v="0"/>
    <s v="Plato_9"/>
    <m/>
    <m/>
    <m/>
    <s v="Plato_9"/>
    <x v="0"/>
    <n v="34"/>
  </r>
  <r>
    <n v="700"/>
    <n v="8"/>
    <x v="514"/>
    <x v="2"/>
    <x v="590"/>
    <x v="556"/>
    <d v="2023-04-07T02:50:00"/>
    <d v="1899-12-30T02:27:00"/>
    <d v="1899-12-30T01:26:00"/>
    <d v="1899-12-30T01:01:00"/>
    <x v="2"/>
    <x v="0"/>
    <x v="2"/>
    <n v="21.66"/>
    <s v="Reservada"/>
    <n v="234"/>
    <n v="255.66"/>
    <s v="Plato_18,  Plato_10,  Plato_6"/>
    <x v="10"/>
    <s v="Plato_18"/>
    <s v=" Plato_10"/>
    <s v=" Plato_6"/>
    <m/>
    <s v="Plato_18Plato_10Plato_6"/>
    <x v="0"/>
    <n v="137"/>
  </r>
  <r>
    <n v="701"/>
    <n v="19"/>
    <x v="515"/>
    <x v="3"/>
    <x v="591"/>
    <x v="557"/>
    <d v="2023-04-07T05:45:00"/>
    <d v="1899-12-30T02:25:00"/>
    <d v="1899-12-30T01:37:00"/>
    <d v="1899-12-30T00:48:00"/>
    <x v="4"/>
    <x v="0"/>
    <x v="2"/>
    <n v="39.83"/>
    <s v="Libre"/>
    <n v="102"/>
    <n v="141.82999999999998"/>
    <s v="Plato_11,  Plato_4"/>
    <x v="6"/>
    <s v="Plato_11"/>
    <s v=" Plato_4"/>
    <m/>
    <m/>
    <s v="Plato_11Plato_4"/>
    <x v="0"/>
    <n v="60"/>
  </r>
  <r>
    <n v="702"/>
    <n v="13"/>
    <x v="516"/>
    <x v="2"/>
    <x v="592"/>
    <x v="555"/>
    <d v="2023-04-07T05:15:00"/>
    <d v="1899-12-30T02:45:00"/>
    <d v="1899-12-30T02:35:00"/>
    <d v="1899-12-30T00:10:00"/>
    <x v="0"/>
    <x v="2"/>
    <x v="2"/>
    <n v="47.07"/>
    <s v="Libre"/>
    <n v="195"/>
    <n v="242.07"/>
    <s v="Plato_4,  Plato_13,  Plato_6,  Plato_16"/>
    <x v="2"/>
    <s v="Plato_4"/>
    <s v=" Plato_13"/>
    <s v=" Plato_6"/>
    <s v=" Plato_16"/>
    <s v="Plato_4Plato_13Plato_6Plato_16"/>
    <x v="0"/>
    <n v="113"/>
  </r>
  <r>
    <n v="703"/>
    <n v="9"/>
    <x v="517"/>
    <x v="3"/>
    <x v="593"/>
    <x v="558"/>
    <d v="2023-04-07T02:19:00"/>
    <d v="1899-12-30T02:17:00"/>
    <d v="1899-12-30T00:29:00"/>
    <d v="1899-12-30T01:48:00"/>
    <x v="1"/>
    <x v="0"/>
    <x v="2"/>
    <n v="22.24"/>
    <s v="Ocupada"/>
    <n v="63"/>
    <n v="85.24"/>
    <s v="Plato_13"/>
    <x v="5"/>
    <s v="Plato_13"/>
    <m/>
    <m/>
    <m/>
    <s v="Plato_13"/>
    <x v="0"/>
    <n v="39"/>
  </r>
  <r>
    <n v="704"/>
    <n v="13"/>
    <x v="518"/>
    <x v="0"/>
    <x v="594"/>
    <x v="559"/>
    <d v="2023-04-07T04:29:00"/>
    <d v="1899-12-30T02:49:00"/>
    <d v="1899-12-30T00:38:00"/>
    <d v="1899-12-30T02:11:00"/>
    <x v="2"/>
    <x v="2"/>
    <x v="2"/>
    <n v="33.29"/>
    <s v="Reservada"/>
    <n v="18"/>
    <n v="51.29"/>
    <s v="Plato_4"/>
    <x v="6"/>
    <s v="Plato_4"/>
    <m/>
    <m/>
    <m/>
    <s v="Plato_4"/>
    <x v="0"/>
    <n v="10"/>
  </r>
  <r>
    <n v="705"/>
    <n v="12"/>
    <x v="454"/>
    <x v="5"/>
    <x v="595"/>
    <x v="560"/>
    <d v="2023-04-07T02:53:00"/>
    <d v="1899-12-30T01:05:00"/>
    <d v="1899-12-30T00:33:00"/>
    <d v="1899-12-30T00:32:00"/>
    <x v="2"/>
    <x v="0"/>
    <x v="2"/>
    <n v="43.07"/>
    <s v="Libre"/>
    <n v="112"/>
    <n v="155.07"/>
    <s v="Plato_3,  Plato_10"/>
    <x v="5"/>
    <s v="Plato_3"/>
    <s v=" Plato_10"/>
    <m/>
    <m/>
    <s v="Plato_3Plato_10"/>
    <x v="0"/>
    <n v="66"/>
  </r>
  <r>
    <n v="706"/>
    <n v="20"/>
    <x v="519"/>
    <x v="0"/>
    <x v="596"/>
    <x v="561"/>
    <d v="2023-04-07T04:54:00"/>
    <d v="1899-12-30T03:55:00"/>
    <d v="1899-12-30T00:33:00"/>
    <d v="1899-12-30T03:22:00"/>
    <x v="1"/>
    <x v="0"/>
    <x v="2"/>
    <n v="44.45"/>
    <s v="Ocupada"/>
    <n v="54"/>
    <n v="98.45"/>
    <s v="Plato_4"/>
    <x v="10"/>
    <s v="Plato_4"/>
    <m/>
    <m/>
    <m/>
    <s v="Plato_4"/>
    <x v="0"/>
    <n v="30"/>
  </r>
  <r>
    <n v="707"/>
    <n v="15"/>
    <x v="520"/>
    <x v="1"/>
    <x v="597"/>
    <x v="562"/>
    <d v="2023-04-07T05:23:00"/>
    <d v="1899-12-30T02:18:00"/>
    <d v="1899-12-30T02:17:00"/>
    <d v="1899-12-30T00:01:00"/>
    <x v="2"/>
    <x v="1"/>
    <x v="2"/>
    <n v="40.39"/>
    <s v="Reservada"/>
    <n v="185"/>
    <n v="225.39"/>
    <s v="Plato_15,  Plato_13,  Plato_2,  Plato_19"/>
    <x v="7"/>
    <s v="Plato_15"/>
    <s v=" Plato_13"/>
    <s v=" Plato_2"/>
    <s v=" Plato_19"/>
    <s v="Plato_15Plato_13Plato_2Plato_19"/>
    <x v="0"/>
    <n v="112"/>
  </r>
  <r>
    <n v="708"/>
    <n v="5"/>
    <x v="521"/>
    <x v="2"/>
    <x v="598"/>
    <x v="517"/>
    <d v="2023-04-07T07:24:00"/>
    <d v="1899-12-30T04:03:00"/>
    <d v="1899-12-30T00:24:00"/>
    <d v="1899-12-30T03:39:00"/>
    <x v="0"/>
    <x v="2"/>
    <x v="2"/>
    <n v="41.8"/>
    <s v="Ocupada"/>
    <n v="54"/>
    <n v="95.8"/>
    <s v="Plato_6"/>
    <x v="0"/>
    <s v="Plato_6"/>
    <m/>
    <m/>
    <m/>
    <s v="Plato_6"/>
    <x v="0"/>
    <n v="32"/>
  </r>
  <r>
    <n v="709"/>
    <n v="8"/>
    <x v="457"/>
    <x v="4"/>
    <x v="599"/>
    <x v="563"/>
    <d v="2023-04-07T03:40:00"/>
    <d v="1899-12-30T02:00:00"/>
    <d v="1899-12-30T01:38:00"/>
    <d v="1899-12-30T00:22:00"/>
    <x v="2"/>
    <x v="0"/>
    <x v="1"/>
    <n v="26.15"/>
    <s v="Ocupada"/>
    <n v="193"/>
    <n v="219.15"/>
    <s v="Plato_13,  Plato_8,  Plato_11,  Plato_1"/>
    <x v="8"/>
    <s v="Plato_13"/>
    <s v=" Plato_8"/>
    <s v=" Plato_11"/>
    <s v=" Plato_1"/>
    <s v="Plato_13Plato_8Plato_11Plato_1"/>
    <x v="0"/>
    <n v="117"/>
  </r>
  <r>
    <n v="710"/>
    <n v="18"/>
    <x v="522"/>
    <x v="1"/>
    <x v="600"/>
    <x v="564"/>
    <d v="2023-04-07T03:38:00"/>
    <d v="1899-12-30T01:25:00"/>
    <d v="1899-12-30T02:20:00"/>
    <d v="1899-12-30T00:00:00"/>
    <x v="3"/>
    <x v="0"/>
    <x v="2"/>
    <n v="28.43"/>
    <s v="Ocupada"/>
    <n v="138"/>
    <n v="166.43"/>
    <s v="Plato_3,  Plato_12,  Plato_4,  Plato_14"/>
    <x v="0"/>
    <s v="Plato_3"/>
    <s v=" Plato_12"/>
    <s v=" Plato_4"/>
    <s v=" Plato_14"/>
    <s v="Plato_3Plato_12Plato_4Plato_14"/>
    <x v="1"/>
    <n v="81"/>
  </r>
  <r>
    <n v="711"/>
    <n v="20"/>
    <x v="31"/>
    <x v="0"/>
    <x v="601"/>
    <x v="551"/>
    <d v="2023-04-07T05:18:00"/>
    <d v="1899-12-30T03:42:00"/>
    <d v="1899-12-30T00:59:00"/>
    <d v="1899-12-30T02:43:00"/>
    <x v="1"/>
    <x v="0"/>
    <x v="0"/>
    <n v="49.74"/>
    <s v="Ocupada"/>
    <n v="166"/>
    <n v="215.74"/>
    <s v="Plato_18,  Plato_15"/>
    <x v="7"/>
    <s v="Plato_18"/>
    <s v=" Plato_15"/>
    <m/>
    <m/>
    <s v="Plato_18Plato_15"/>
    <x v="0"/>
    <n v="98"/>
  </r>
  <r>
    <n v="712"/>
    <n v="10"/>
    <x v="523"/>
    <x v="3"/>
    <x v="602"/>
    <x v="513"/>
    <d v="2023-04-07T02:27:00"/>
    <d v="1899-12-30T02:21:00"/>
    <d v="1899-12-30T00:49:00"/>
    <d v="1899-12-30T01:32:00"/>
    <x v="2"/>
    <x v="1"/>
    <x v="1"/>
    <n v="42.21"/>
    <s v="Reservada"/>
    <n v="48"/>
    <n v="90.210000000000008"/>
    <s v="Plato_7"/>
    <x v="4"/>
    <s v="Plato_7"/>
    <m/>
    <m/>
    <m/>
    <s v="Plato_7"/>
    <x v="0"/>
    <n v="28"/>
  </r>
  <r>
    <n v="713"/>
    <n v="6"/>
    <x v="524"/>
    <x v="4"/>
    <x v="563"/>
    <x v="565"/>
    <d v="2023-04-07T02:52:00"/>
    <d v="1899-12-30T02:37:00"/>
    <d v="1899-12-30T02:05:00"/>
    <d v="1899-12-30T00:32:00"/>
    <x v="1"/>
    <x v="2"/>
    <x v="2"/>
    <n v="35.11"/>
    <s v="Libre"/>
    <n v="360"/>
    <n v="395.11"/>
    <s v="Plato_11,  Plato_9,  Plato_15,  Plato_10"/>
    <x v="7"/>
    <s v="Plato_11"/>
    <s v=" Plato_9"/>
    <s v=" Plato_15"/>
    <s v=" Plato_10"/>
    <s v="Plato_11Plato_9Plato_15Plato_10"/>
    <x v="0"/>
    <n v="213"/>
  </r>
  <r>
    <n v="714"/>
    <n v="19"/>
    <x v="134"/>
    <x v="2"/>
    <x v="572"/>
    <x v="566"/>
    <d v="2023-04-07T04:05:00"/>
    <d v="1899-12-30T01:44:00"/>
    <d v="1899-12-30T01:03:00"/>
    <d v="1899-12-30T00:41:00"/>
    <x v="3"/>
    <x v="0"/>
    <x v="2"/>
    <n v="10.69"/>
    <s v="Libre"/>
    <n v="225"/>
    <n v="235.69"/>
    <s v="Plato_18,  Plato_2,  Plato_11"/>
    <x v="1"/>
    <s v="Plato_18"/>
    <s v=" Plato_2"/>
    <s v=" Plato_11"/>
    <m/>
    <s v="Plato_18Plato_2Plato_11"/>
    <x v="0"/>
    <n v="134"/>
  </r>
  <r>
    <n v="715"/>
    <n v="12"/>
    <x v="525"/>
    <x v="0"/>
    <x v="603"/>
    <x v="567"/>
    <d v="2023-04-07T04:15:00"/>
    <d v="1899-12-30T02:45:00"/>
    <d v="1899-12-30T02:16:00"/>
    <d v="1899-12-30T00:29:00"/>
    <x v="0"/>
    <x v="0"/>
    <x v="0"/>
    <n v="39.909999999999997"/>
    <s v="Ocupada"/>
    <n v="246"/>
    <n v="285.90999999999997"/>
    <s v="Plato_2,  Plato_6,  Plato_1,  Plato_4"/>
    <x v="4"/>
    <s v="Plato_2"/>
    <s v=" Plato_6"/>
    <s v=" Plato_1"/>
    <s v=" Plato_4"/>
    <s v="Plato_2Plato_6Plato_1Plato_4"/>
    <x v="0"/>
    <n v="145"/>
  </r>
  <r>
    <n v="716"/>
    <n v="12"/>
    <x v="306"/>
    <x v="4"/>
    <x v="604"/>
    <x v="568"/>
    <d v="2023-04-07T04:44:00"/>
    <d v="1899-12-30T03:12:00"/>
    <d v="1899-12-30T01:30:00"/>
    <d v="1899-12-30T01:42:00"/>
    <x v="2"/>
    <x v="2"/>
    <x v="2"/>
    <n v="44.73"/>
    <s v="Ocupada"/>
    <n v="231"/>
    <n v="275.73"/>
    <s v="Plato_13,  Plato_1,  Plato_17"/>
    <x v="2"/>
    <s v="Plato_13"/>
    <s v=" Plato_1"/>
    <s v=" Plato_17"/>
    <m/>
    <s v="Plato_13Plato_1Plato_17"/>
    <x v="0"/>
    <n v="141"/>
  </r>
  <r>
    <n v="717"/>
    <n v="8"/>
    <x v="433"/>
    <x v="3"/>
    <x v="605"/>
    <x v="542"/>
    <d v="2023-04-07T06:03:00"/>
    <d v="1899-12-30T02:07:00"/>
    <d v="1899-12-30T01:12:00"/>
    <d v="1899-12-30T00:55:00"/>
    <x v="1"/>
    <x v="0"/>
    <x v="2"/>
    <n v="23.67"/>
    <s v="Libre"/>
    <n v="155"/>
    <n v="178.67000000000002"/>
    <s v="Plato_5,  Plato_2,  Plato_6"/>
    <x v="6"/>
    <s v="Plato_5"/>
    <s v=" Plato_2"/>
    <s v=" Plato_6"/>
    <m/>
    <s v="Plato_5Plato_2Plato_6"/>
    <x v="0"/>
    <n v="92"/>
  </r>
  <r>
    <n v="718"/>
    <n v="7"/>
    <x v="284"/>
    <x v="0"/>
    <x v="606"/>
    <x v="569"/>
    <d v="2023-04-07T07:06:00"/>
    <d v="1899-12-30T03:48:00"/>
    <d v="1899-12-30T00:58:00"/>
    <d v="1899-12-30T02:50:00"/>
    <x v="2"/>
    <x v="1"/>
    <x v="2"/>
    <n v="37.21"/>
    <s v="Libre"/>
    <n v="20"/>
    <n v="57.21"/>
    <s v="Plato_3"/>
    <x v="5"/>
    <s v="Plato_3"/>
    <m/>
    <m/>
    <m/>
    <s v="Plato_3"/>
    <x v="0"/>
    <n v="12"/>
  </r>
  <r>
    <n v="719"/>
    <n v="16"/>
    <x v="526"/>
    <x v="5"/>
    <x v="607"/>
    <x v="570"/>
    <d v="2023-04-07T02:49:00"/>
    <d v="1899-12-30T01:31:00"/>
    <d v="1899-12-30T01:10:00"/>
    <d v="1899-12-30T00:21:00"/>
    <x v="1"/>
    <x v="0"/>
    <x v="0"/>
    <n v="17.23"/>
    <s v="Libre"/>
    <n v="107"/>
    <n v="124.23"/>
    <s v="Plato_20,  Plato_12,  Plato_9"/>
    <x v="1"/>
    <s v="Plato_20"/>
    <s v=" Plato_12"/>
    <s v=" Plato_9"/>
    <m/>
    <s v="Plato_20Plato_12Plato_9"/>
    <x v="0"/>
    <n v="64"/>
  </r>
  <r>
    <n v="720"/>
    <n v="4"/>
    <x v="527"/>
    <x v="3"/>
    <x v="608"/>
    <x v="571"/>
    <d v="2023-04-07T05:46:00"/>
    <d v="1899-12-30T03:33:00"/>
    <d v="1899-12-30T02:13:00"/>
    <d v="1899-12-30T01:20:00"/>
    <x v="0"/>
    <x v="0"/>
    <x v="2"/>
    <n v="40.28"/>
    <s v="Reservada"/>
    <n v="168"/>
    <n v="208.28"/>
    <s v="Plato_11,  Plato_9,  Plato_7"/>
    <x v="3"/>
    <s v="Plato_11"/>
    <s v=" Plato_9"/>
    <s v=" Plato_7"/>
    <m/>
    <s v="Plato_11Plato_9Plato_7"/>
    <x v="0"/>
    <n v="99"/>
  </r>
  <r>
    <n v="721"/>
    <n v="6"/>
    <x v="83"/>
    <x v="2"/>
    <x v="609"/>
    <x v="572"/>
    <d v="2023-04-07T07:01:00"/>
    <d v="1899-12-30T03:08:00"/>
    <d v="1899-12-30T02:13:00"/>
    <d v="1899-12-30T00:55:00"/>
    <x v="2"/>
    <x v="1"/>
    <x v="2"/>
    <n v="47.13"/>
    <s v="Libre"/>
    <n v="218"/>
    <n v="265.13"/>
    <s v="Plato_9,  Plato_19,  Plato_7,  Plato_6"/>
    <x v="3"/>
    <s v="Plato_9"/>
    <s v=" Plato_19"/>
    <s v=" Plato_7"/>
    <s v=" Plato_6"/>
    <s v="Plato_9Plato_19Plato_7Plato_6"/>
    <x v="0"/>
    <n v="129"/>
  </r>
  <r>
    <n v="722"/>
    <n v="13"/>
    <x v="528"/>
    <x v="3"/>
    <x v="610"/>
    <x v="573"/>
    <d v="2023-04-07T04:08:00"/>
    <d v="1899-12-30T01:17:00"/>
    <d v="1899-12-30T00:59:00"/>
    <d v="1899-12-30T00:18:00"/>
    <x v="2"/>
    <x v="0"/>
    <x v="2"/>
    <n v="20.62"/>
    <s v="Libre"/>
    <n v="85"/>
    <n v="105.62"/>
    <s v="Plato_13,  Plato_5"/>
    <x v="8"/>
    <s v="Plato_13"/>
    <s v=" Plato_5"/>
    <m/>
    <m/>
    <s v="Plato_13Plato_5"/>
    <x v="0"/>
    <n v="52"/>
  </r>
  <r>
    <n v="723"/>
    <n v="12"/>
    <x v="102"/>
    <x v="2"/>
    <x v="547"/>
    <x v="525"/>
    <d v="2023-04-07T04:49:00"/>
    <d v="1899-12-30T03:14:00"/>
    <d v="1899-12-30T00:31:00"/>
    <d v="1899-12-30T02:43:00"/>
    <x v="4"/>
    <x v="1"/>
    <x v="1"/>
    <n v="27.79"/>
    <s v="Libre"/>
    <n v="126"/>
    <n v="153.79"/>
    <s v="Plato_16,  Plato_8"/>
    <x v="9"/>
    <s v="Plato_16"/>
    <s v=" Plato_8"/>
    <m/>
    <m/>
    <s v="Plato_16Plato_8"/>
    <x v="0"/>
    <n v="74"/>
  </r>
  <r>
    <n v="724"/>
    <n v="8"/>
    <x v="47"/>
    <x v="0"/>
    <x v="603"/>
    <x v="540"/>
    <d v="2023-04-07T04:15:00"/>
    <d v="1899-12-30T01:19:00"/>
    <d v="1899-12-30T00:56:00"/>
    <d v="1899-12-30T00:23:00"/>
    <x v="3"/>
    <x v="2"/>
    <x v="1"/>
    <n v="14.12"/>
    <s v="Libre"/>
    <n v="66"/>
    <n v="80.12"/>
    <s v="Plato_5"/>
    <x v="5"/>
    <s v="Plato_5"/>
    <m/>
    <m/>
    <m/>
    <s v="Plato_5"/>
    <x v="0"/>
    <n v="39"/>
  </r>
  <r>
    <n v="725"/>
    <n v="10"/>
    <x v="529"/>
    <x v="4"/>
    <x v="611"/>
    <x v="560"/>
    <d v="2023-04-07T03:20:00"/>
    <d v="1899-12-30T01:47:00"/>
    <d v="1899-12-30T01:25:00"/>
    <d v="1899-12-30T00:22:00"/>
    <x v="4"/>
    <x v="0"/>
    <x v="1"/>
    <n v="18.66"/>
    <s v="Ocupada"/>
    <n v="168"/>
    <n v="186.66"/>
    <s v="Plato_18,  Plato_5"/>
    <x v="9"/>
    <s v="Plato_18"/>
    <s v=" Plato_5"/>
    <m/>
    <m/>
    <s v="Plato_18Plato_5"/>
    <x v="0"/>
    <n v="99"/>
  </r>
  <r>
    <n v="726"/>
    <n v="11"/>
    <x v="145"/>
    <x v="2"/>
    <x v="580"/>
    <x v="564"/>
    <d v="2023-04-07T05:43:00"/>
    <d v="1899-12-30T03:15:00"/>
    <d v="1899-12-30T01:14:00"/>
    <d v="1899-12-30T02:01:00"/>
    <x v="3"/>
    <x v="1"/>
    <x v="2"/>
    <n v="41.38"/>
    <s v="Reservada"/>
    <n v="126"/>
    <n v="167.38"/>
    <s v="Plato_5,  Plato_19,  Plato_14"/>
    <x v="0"/>
    <s v="Plato_5"/>
    <s v=" Plato_19"/>
    <s v=" Plato_14"/>
    <m/>
    <s v="Plato_5Plato_19Plato_14"/>
    <x v="0"/>
    <n v="76"/>
  </r>
  <r>
    <n v="727"/>
    <n v="17"/>
    <x v="452"/>
    <x v="0"/>
    <x v="612"/>
    <x v="574"/>
    <d v="2023-04-07T03:02:00"/>
    <d v="1899-12-30T02:31:00"/>
    <d v="1899-12-30T00:21:00"/>
    <d v="1899-12-30T02:10:00"/>
    <x v="2"/>
    <x v="2"/>
    <x v="0"/>
    <n v="13.24"/>
    <s v="Reservada"/>
    <n v="40"/>
    <n v="53.24"/>
    <s v="Plato_3"/>
    <x v="1"/>
    <s v="Plato_3"/>
    <m/>
    <m/>
    <m/>
    <s v="Plato_3"/>
    <x v="0"/>
    <n v="24"/>
  </r>
  <r>
    <n v="728"/>
    <n v="9"/>
    <x v="275"/>
    <x v="0"/>
    <x v="594"/>
    <x v="575"/>
    <d v="2023-04-07T04:29:00"/>
    <d v="1899-12-30T02:38:00"/>
    <d v="1899-12-30T01:12:00"/>
    <d v="1899-12-30T01:26:00"/>
    <x v="1"/>
    <x v="1"/>
    <x v="0"/>
    <n v="34.28"/>
    <s v="Ocupada"/>
    <n v="195"/>
    <n v="229.28"/>
    <s v="Plato_4,  Plato_6,  Plato_15"/>
    <x v="10"/>
    <s v="Plato_4"/>
    <s v=" Plato_6"/>
    <s v=" Plato_15"/>
    <m/>
    <s v="Plato_4Plato_6Plato_15"/>
    <x v="0"/>
    <n v="115"/>
  </r>
  <r>
    <n v="729"/>
    <n v="20"/>
    <x v="147"/>
    <x v="2"/>
    <x v="613"/>
    <x v="576"/>
    <d v="2023-04-07T06:05:00"/>
    <d v="1899-12-30T03:31:00"/>
    <d v="1899-12-30T01:05:00"/>
    <d v="1899-12-30T02:26:00"/>
    <x v="3"/>
    <x v="1"/>
    <x v="2"/>
    <n v="18.97"/>
    <s v="Ocupada"/>
    <n v="128"/>
    <n v="146.97"/>
    <s v="Plato_18,  Plato_3"/>
    <x v="7"/>
    <s v="Plato_18"/>
    <s v=" Plato_3"/>
    <m/>
    <m/>
    <s v="Plato_18Plato_3"/>
    <x v="0"/>
    <n v="76"/>
  </r>
  <r>
    <n v="730"/>
    <n v="8"/>
    <x v="458"/>
    <x v="5"/>
    <x v="614"/>
    <x v="577"/>
    <d v="2023-04-07T02:33:00"/>
    <d v="1899-12-30T02:19:00"/>
    <d v="1899-12-30T01:19:00"/>
    <d v="1899-12-30T01:00:00"/>
    <x v="0"/>
    <x v="0"/>
    <x v="2"/>
    <n v="15.02"/>
    <s v="Ocupada"/>
    <n v="114"/>
    <n v="129.02000000000001"/>
    <s v="Plato_2,  Plato_7"/>
    <x v="0"/>
    <s v="Plato_2"/>
    <s v=" Plato_7"/>
    <m/>
    <m/>
    <s v="Plato_2Plato_7"/>
    <x v="0"/>
    <n v="68"/>
  </r>
  <r>
    <n v="731"/>
    <n v="17"/>
    <x v="346"/>
    <x v="5"/>
    <x v="588"/>
    <x v="578"/>
    <d v="2023-04-07T06:25:00"/>
    <d v="1899-12-30T03:09:00"/>
    <d v="1899-12-30T00:47:00"/>
    <d v="1899-12-30T02:22:00"/>
    <x v="2"/>
    <x v="0"/>
    <x v="2"/>
    <n v="14.35"/>
    <s v="Reservada"/>
    <n v="64"/>
    <n v="78.349999999999994"/>
    <s v="Plato_15"/>
    <x v="9"/>
    <s v="Plato_15"/>
    <m/>
    <m/>
    <m/>
    <s v="Plato_15"/>
    <x v="0"/>
    <n v="38"/>
  </r>
  <r>
    <n v="732"/>
    <n v="12"/>
    <x v="530"/>
    <x v="5"/>
    <x v="615"/>
    <x v="579"/>
    <d v="2023-04-07T07:13:00"/>
    <d v="1899-12-30T03:56:00"/>
    <d v="1899-12-30T02:01:00"/>
    <d v="1899-12-30T01:55:00"/>
    <x v="4"/>
    <x v="0"/>
    <x v="2"/>
    <n v="43.35"/>
    <s v="Reservada"/>
    <n v="306"/>
    <n v="349.35"/>
    <s v="Plato_20,  Plato_10,  Plato_19"/>
    <x v="2"/>
    <s v="Plato_20"/>
    <s v=" Plato_10"/>
    <s v=" Plato_19"/>
    <m/>
    <s v="Plato_20Plato_10Plato_19"/>
    <x v="0"/>
    <n v="186"/>
  </r>
  <r>
    <n v="733"/>
    <n v="14"/>
    <x v="194"/>
    <x v="0"/>
    <x v="616"/>
    <x v="580"/>
    <d v="2023-04-07T05:28:00"/>
    <d v="1899-12-30T01:48:00"/>
    <d v="1899-12-30T01:14:00"/>
    <d v="1899-12-30T00:34:00"/>
    <x v="4"/>
    <x v="2"/>
    <x v="2"/>
    <n v="35.090000000000003"/>
    <s v="Libre"/>
    <n v="186"/>
    <n v="221.09"/>
    <s v="Plato_19,  Plato_7,  Plato_6"/>
    <x v="10"/>
    <s v="Plato_19"/>
    <s v=" Plato_7"/>
    <s v=" Plato_6"/>
    <m/>
    <s v="Plato_19Plato_7Plato_6"/>
    <x v="0"/>
    <n v="112"/>
  </r>
  <r>
    <n v="734"/>
    <n v="14"/>
    <x v="531"/>
    <x v="2"/>
    <x v="556"/>
    <x v="581"/>
    <d v="2023-04-07T04:57:00"/>
    <d v="1899-12-30T02:30:00"/>
    <d v="1899-12-30T00:52:00"/>
    <d v="1899-12-30T01:38:00"/>
    <x v="2"/>
    <x v="0"/>
    <x v="1"/>
    <n v="46.82"/>
    <s v="Libre"/>
    <n v="139"/>
    <n v="185.82"/>
    <s v="Plato_15,  Plato_7,  Plato_12"/>
    <x v="5"/>
    <s v="Plato_15"/>
    <s v=" Plato_7"/>
    <s v=" Plato_12"/>
    <m/>
    <s v="Plato_15Plato_7Plato_12"/>
    <x v="0"/>
    <n v="82"/>
  </r>
  <r>
    <n v="735"/>
    <n v="20"/>
    <x v="283"/>
    <x v="4"/>
    <x v="553"/>
    <x v="530"/>
    <d v="2023-04-07T03:47:00"/>
    <d v="1899-12-30T01:55:00"/>
    <d v="1899-12-30T01:27:00"/>
    <d v="1899-12-30T00:28:00"/>
    <x v="0"/>
    <x v="1"/>
    <x v="2"/>
    <n v="38.43"/>
    <s v="Libre"/>
    <n v="142"/>
    <n v="180.43"/>
    <s v="Plato_14,  Plato_15"/>
    <x v="0"/>
    <s v="Plato_14"/>
    <s v=" Plato_15"/>
    <m/>
    <m/>
    <s v="Plato_14Plato_15"/>
    <x v="0"/>
    <n v="85"/>
  </r>
  <r>
    <n v="736"/>
    <n v="17"/>
    <x v="229"/>
    <x v="2"/>
    <x v="617"/>
    <x v="582"/>
    <d v="2023-04-07T03:24:00"/>
    <d v="1899-12-30T02:31:00"/>
    <d v="1899-12-30T01:32:00"/>
    <d v="1899-12-30T00:59:00"/>
    <x v="4"/>
    <x v="1"/>
    <x v="2"/>
    <n v="25.91"/>
    <s v="Ocupada"/>
    <n v="215"/>
    <n v="240.91"/>
    <s v="Plato_5,  Plato_16,  Plato_17"/>
    <x v="0"/>
    <s v="Plato_5"/>
    <s v=" Plato_16"/>
    <s v=" Plato_17"/>
    <m/>
    <s v="Plato_5Plato_16Plato_17"/>
    <x v="0"/>
    <n v="128"/>
  </r>
  <r>
    <n v="737"/>
    <n v="6"/>
    <x v="532"/>
    <x v="1"/>
    <x v="618"/>
    <x v="583"/>
    <d v="2023-04-07T03:06:00"/>
    <d v="1899-12-30T02:27:00"/>
    <d v="1899-12-30T00:22:00"/>
    <d v="1899-12-30T02:05:00"/>
    <x v="2"/>
    <x v="1"/>
    <x v="0"/>
    <n v="24.09"/>
    <s v="Reservada"/>
    <n v="118"/>
    <n v="142.09"/>
    <s v="Plato_9,  Plato_2"/>
    <x v="3"/>
    <s v="Plato_9"/>
    <s v=" Plato_2"/>
    <m/>
    <m/>
    <s v="Plato_9Plato_2"/>
    <x v="0"/>
    <n v="70"/>
  </r>
  <r>
    <n v="738"/>
    <n v="15"/>
    <x v="411"/>
    <x v="1"/>
    <x v="619"/>
    <x v="518"/>
    <d v="2023-04-07T02:04:00"/>
    <d v="1899-12-30T01:28:00"/>
    <d v="1899-12-30T01:34:00"/>
    <d v="1899-12-30T00:00:00"/>
    <x v="0"/>
    <x v="0"/>
    <x v="2"/>
    <n v="17.37"/>
    <s v="Ocupada"/>
    <n v="134"/>
    <n v="151.37"/>
    <s v="Plato_10,  Plato_16,  Plato_4"/>
    <x v="0"/>
    <s v="Plato_10"/>
    <s v=" Plato_16"/>
    <s v=" Plato_4"/>
    <m/>
    <s v="Plato_10Plato_16Plato_4"/>
    <x v="1"/>
    <n v="76"/>
  </r>
  <r>
    <n v="739"/>
    <n v="10"/>
    <x v="533"/>
    <x v="3"/>
    <x v="620"/>
    <x v="572"/>
    <d v="2023-04-07T06:10:00"/>
    <d v="1899-12-30T02:17:00"/>
    <d v="1899-12-30T00:54:00"/>
    <d v="1899-12-30T01:23:00"/>
    <x v="2"/>
    <x v="0"/>
    <x v="0"/>
    <n v="33.69"/>
    <s v="Reservada"/>
    <n v="46"/>
    <n v="79.69"/>
    <s v="Plato_14"/>
    <x v="1"/>
    <s v="Plato_14"/>
    <m/>
    <m/>
    <m/>
    <s v="Plato_14"/>
    <x v="0"/>
    <n v="28"/>
  </r>
  <r>
    <n v="740"/>
    <n v="16"/>
    <x v="534"/>
    <x v="0"/>
    <x v="621"/>
    <x v="584"/>
    <d v="2023-04-07T06:24:00"/>
    <d v="1899-12-30T02:35:00"/>
    <d v="1899-12-30T01:53:00"/>
    <d v="1899-12-30T00:42:00"/>
    <x v="1"/>
    <x v="0"/>
    <x v="0"/>
    <n v="16.05"/>
    <s v="Reservada"/>
    <n v="293"/>
    <n v="309.05"/>
    <s v="Plato_16,  Plato_15,  Plato_19,  Plato_14"/>
    <x v="8"/>
    <s v="Plato_16"/>
    <s v=" Plato_15"/>
    <s v=" Plato_19"/>
    <s v=" Plato_14"/>
    <s v="Plato_16Plato_15Plato_19Plato_14"/>
    <x v="0"/>
    <n v="175"/>
  </r>
  <r>
    <n v="741"/>
    <n v="14"/>
    <x v="338"/>
    <x v="4"/>
    <x v="622"/>
    <x v="577"/>
    <d v="2023-04-07T04:23:00"/>
    <d v="1899-12-30T04:09:00"/>
    <d v="1899-12-30T02:45:00"/>
    <d v="1899-12-30T01:24:00"/>
    <x v="2"/>
    <x v="0"/>
    <x v="0"/>
    <n v="40.31"/>
    <s v="Ocupada"/>
    <n v="285"/>
    <n v="325.31"/>
    <s v="Plato_7,  Plato_9,  Plato_11,  Plato_16"/>
    <x v="7"/>
    <s v="Plato_7"/>
    <s v=" Plato_9"/>
    <s v=" Plato_11"/>
    <s v=" Plato_16"/>
    <s v="Plato_7Plato_9Plato_11Plato_16"/>
    <x v="0"/>
    <n v="168"/>
  </r>
  <r>
    <n v="742"/>
    <n v="20"/>
    <x v="431"/>
    <x v="4"/>
    <x v="579"/>
    <x v="547"/>
    <d v="2023-04-07T02:22:00"/>
    <d v="1899-12-30T01:46:00"/>
    <d v="1899-12-30T02:25:00"/>
    <d v="1899-12-30T00:00:00"/>
    <x v="2"/>
    <x v="1"/>
    <x v="2"/>
    <n v="10.51"/>
    <s v="Reservada"/>
    <n v="166"/>
    <n v="176.51"/>
    <s v="Plato_17,  Plato_2,  Plato_10,  Plato_12"/>
    <x v="1"/>
    <s v="Plato_17"/>
    <s v=" Plato_2"/>
    <s v=" Plato_10"/>
    <s v=" Plato_12"/>
    <s v="Plato_17Plato_2Plato_10Plato_12"/>
    <x v="1"/>
    <n v="99"/>
  </r>
  <r>
    <n v="743"/>
    <n v="19"/>
    <x v="288"/>
    <x v="2"/>
    <x v="623"/>
    <x v="585"/>
    <d v="2023-04-07T07:44:00"/>
    <d v="1899-12-30T04:12:00"/>
    <d v="1899-12-30T02:23:00"/>
    <d v="1899-12-30T01:49:00"/>
    <x v="0"/>
    <x v="0"/>
    <x v="0"/>
    <n v="25.7"/>
    <s v="Ocupada"/>
    <n v="134"/>
    <n v="159.69999999999999"/>
    <s v="Plato_10,  Plato_4,  Plato_14"/>
    <x v="2"/>
    <s v="Plato_10"/>
    <s v=" Plato_4"/>
    <s v=" Plato_14"/>
    <m/>
    <s v="Plato_10Plato_4Plato_14"/>
    <x v="0"/>
    <n v="78"/>
  </r>
  <r>
    <n v="744"/>
    <n v="11"/>
    <x v="7"/>
    <x v="1"/>
    <x v="624"/>
    <x v="586"/>
    <d v="2023-04-07T05:49:00"/>
    <d v="1899-12-30T03:50:00"/>
    <d v="1899-12-30T01:07:00"/>
    <d v="1899-12-30T02:43:00"/>
    <x v="1"/>
    <x v="0"/>
    <x v="2"/>
    <n v="26.5"/>
    <s v="Libre"/>
    <n v="76"/>
    <n v="102.5"/>
    <s v="Plato_4,  Plato_9"/>
    <x v="0"/>
    <s v="Plato_4"/>
    <s v=" Plato_9"/>
    <m/>
    <m/>
    <s v="Plato_4Plato_9"/>
    <x v="0"/>
    <n v="44"/>
  </r>
  <r>
    <n v="745"/>
    <n v="3"/>
    <x v="513"/>
    <x v="1"/>
    <x v="625"/>
    <x v="587"/>
    <d v="2023-04-07T04:52:00"/>
    <d v="1899-12-30T02:18:00"/>
    <d v="1899-12-30T01:13:00"/>
    <d v="1899-12-30T01:05:00"/>
    <x v="3"/>
    <x v="0"/>
    <x v="1"/>
    <n v="18.75"/>
    <s v="Libre"/>
    <n v="284"/>
    <n v="302.75"/>
    <s v="Plato_8,  Plato_7,  Plato_1,  Plato_6"/>
    <x v="6"/>
    <s v="Plato_8"/>
    <s v=" Plato_7"/>
    <s v=" Plato_1"/>
    <s v=" Plato_6"/>
    <s v="Plato_8Plato_7Plato_1Plato_6"/>
    <x v="0"/>
    <n v="169"/>
  </r>
  <r>
    <n v="746"/>
    <n v="13"/>
    <x v="518"/>
    <x v="2"/>
    <x v="626"/>
    <x v="588"/>
    <d v="2023-04-07T06:27:00"/>
    <d v="1899-12-30T03:32:00"/>
    <d v="1899-12-30T01:17:00"/>
    <d v="1899-12-30T02:15:00"/>
    <x v="1"/>
    <x v="0"/>
    <x v="2"/>
    <n v="44.9"/>
    <s v="Ocupada"/>
    <n v="201"/>
    <n v="245.9"/>
    <s v="Plato_8,  Plato_15"/>
    <x v="9"/>
    <s v="Plato_8"/>
    <s v=" Plato_15"/>
    <m/>
    <m/>
    <s v="Plato_8Plato_15"/>
    <x v="0"/>
    <n v="120"/>
  </r>
  <r>
    <n v="747"/>
    <n v="16"/>
    <x v="535"/>
    <x v="5"/>
    <x v="547"/>
    <x v="589"/>
    <d v="2023-04-07T04:49:00"/>
    <d v="1899-12-30T01:56:00"/>
    <d v="1899-12-30T00:28:00"/>
    <d v="1899-12-30T01:28:00"/>
    <x v="1"/>
    <x v="1"/>
    <x v="0"/>
    <n v="37.229999999999997"/>
    <s v="Reservada"/>
    <n v="25"/>
    <n v="62.23"/>
    <s v="Plato_1"/>
    <x v="7"/>
    <s v="Plato_1"/>
    <m/>
    <m/>
    <m/>
    <s v="Plato_1"/>
    <x v="0"/>
    <n v="15"/>
  </r>
  <r>
    <n v="748"/>
    <n v="2"/>
    <x v="536"/>
    <x v="4"/>
    <x v="627"/>
    <x v="590"/>
    <d v="2023-04-07T05:58:00"/>
    <d v="1899-12-30T03:26:00"/>
    <d v="1899-12-30T00:37:00"/>
    <d v="1899-12-30T02:49:00"/>
    <x v="2"/>
    <x v="0"/>
    <x v="2"/>
    <n v="12.55"/>
    <s v="Reservada"/>
    <n v="110"/>
    <n v="122.55"/>
    <s v="Plato_15,  Plato_10"/>
    <x v="5"/>
    <s v="Plato_15"/>
    <s v=" Plato_10"/>
    <m/>
    <m/>
    <s v="Plato_15Plato_10"/>
    <x v="0"/>
    <n v="64"/>
  </r>
  <r>
    <n v="749"/>
    <n v="1"/>
    <x v="535"/>
    <x v="2"/>
    <x v="563"/>
    <x v="591"/>
    <d v="2023-04-07T02:52:00"/>
    <d v="1899-12-30T01:46:00"/>
    <d v="1899-12-30T00:08:00"/>
    <d v="1899-12-30T01:38:00"/>
    <x v="4"/>
    <x v="0"/>
    <x v="0"/>
    <n v="24.12"/>
    <s v="Ocupada"/>
    <n v="70"/>
    <n v="94.12"/>
    <s v="Plato_8"/>
    <x v="4"/>
    <s v="Plato_8"/>
    <m/>
    <m/>
    <m/>
    <s v="Plato_8"/>
    <x v="0"/>
    <n v="42"/>
  </r>
  <r>
    <n v="750"/>
    <n v="6"/>
    <x v="537"/>
    <x v="4"/>
    <x v="628"/>
    <x v="592"/>
    <d v="2023-04-07T03:00:00"/>
    <d v="1899-12-30T01:14:00"/>
    <d v="1899-12-30T01:26:00"/>
    <d v="1899-12-30T00:00:00"/>
    <x v="1"/>
    <x v="0"/>
    <x v="2"/>
    <n v="21.82"/>
    <s v="Libre"/>
    <n v="119"/>
    <n v="140.82"/>
    <s v="Plato_17,  Plato_10"/>
    <x v="6"/>
    <s v="Plato_17"/>
    <s v=" Plato_10"/>
    <m/>
    <m/>
    <s v="Plato_17Plato_10"/>
    <x v="1"/>
    <n v="72"/>
  </r>
  <r>
    <n v="751"/>
    <n v="17"/>
    <x v="349"/>
    <x v="0"/>
    <x v="629"/>
    <x v="593"/>
    <d v="2023-04-07T03:10:00"/>
    <d v="1899-12-30T01:38:00"/>
    <d v="1899-12-30T01:27:00"/>
    <d v="1899-12-30T00:11:00"/>
    <x v="2"/>
    <x v="1"/>
    <x v="2"/>
    <n v="49.35"/>
    <s v="Libre"/>
    <n v="170"/>
    <n v="219.35"/>
    <s v="Plato_9,  Plato_1,  Plato_5"/>
    <x v="2"/>
    <s v="Plato_9"/>
    <s v=" Plato_1"/>
    <s v=" Plato_5"/>
    <m/>
    <s v="Plato_9Plato_1Plato_5"/>
    <x v="0"/>
    <n v="101"/>
  </r>
  <r>
    <n v="752"/>
    <n v="3"/>
    <x v="351"/>
    <x v="3"/>
    <x v="622"/>
    <x v="526"/>
    <d v="2023-04-07T04:23:00"/>
    <d v="1899-12-30T02:18:00"/>
    <d v="1899-12-30T00:30:00"/>
    <d v="1899-12-30T01:48:00"/>
    <x v="0"/>
    <x v="0"/>
    <x v="2"/>
    <n v="46.27"/>
    <s v="Libre"/>
    <n v="60"/>
    <n v="106.27000000000001"/>
    <s v="Plato_2"/>
    <x v="4"/>
    <s v="Plato_2"/>
    <m/>
    <m/>
    <m/>
    <s v="Plato_2"/>
    <x v="0"/>
    <n v="36"/>
  </r>
  <r>
    <n v="753"/>
    <n v="11"/>
    <x v="250"/>
    <x v="4"/>
    <x v="630"/>
    <x v="581"/>
    <d v="2023-04-07T04:38:00"/>
    <d v="1899-12-30T02:11:00"/>
    <d v="1899-12-30T02:08:00"/>
    <d v="1899-12-30T00:03:00"/>
    <x v="4"/>
    <x v="0"/>
    <x v="0"/>
    <n v="26.24"/>
    <s v="Libre"/>
    <n v="163"/>
    <n v="189.24"/>
    <s v="Plato_15,  Plato_14,  Plato_7,  Plato_19"/>
    <x v="9"/>
    <s v="Plato_15"/>
    <s v=" Plato_14"/>
    <s v=" Plato_7"/>
    <s v=" Plato_19"/>
    <s v="Plato_15Plato_14Plato_7Plato_19"/>
    <x v="0"/>
    <n v="97"/>
  </r>
  <r>
    <n v="754"/>
    <n v="8"/>
    <x v="327"/>
    <x v="5"/>
    <x v="631"/>
    <x v="594"/>
    <d v="2023-04-07T04:36:00"/>
    <d v="1899-12-30T01:15:00"/>
    <d v="1899-12-30T01:29:00"/>
    <d v="1899-12-30T00:00:00"/>
    <x v="0"/>
    <x v="0"/>
    <x v="2"/>
    <n v="42.74"/>
    <s v="Reservada"/>
    <n v="237"/>
    <n v="279.74"/>
    <s v="Plato_7,  Plato_6,  Plato_16"/>
    <x v="0"/>
    <s v="Plato_7"/>
    <s v=" Plato_6"/>
    <s v=" Plato_16"/>
    <m/>
    <s v="Plato_7Plato_6Plato_16"/>
    <x v="1"/>
    <n v="138"/>
  </r>
  <r>
    <n v="755"/>
    <n v="12"/>
    <x v="538"/>
    <x v="5"/>
    <x v="632"/>
    <x v="523"/>
    <d v="2023-04-07T04:27:00"/>
    <d v="1899-12-30T02:41:00"/>
    <d v="1899-12-30T01:49:00"/>
    <d v="1899-12-30T00:52:00"/>
    <x v="2"/>
    <x v="0"/>
    <x v="2"/>
    <n v="26.65"/>
    <s v="Ocupada"/>
    <n v="211"/>
    <n v="237.65"/>
    <s v="Plato_13,  Plato_1,  Plato_12,  Plato_9"/>
    <x v="2"/>
    <s v="Plato_13"/>
    <s v=" Plato_1"/>
    <s v=" Plato_12"/>
    <s v=" Plato_9"/>
    <s v="Plato_13Plato_1Plato_12Plato_9"/>
    <x v="0"/>
    <n v="125"/>
  </r>
  <r>
    <n v="756"/>
    <n v="11"/>
    <x v="539"/>
    <x v="1"/>
    <x v="633"/>
    <x v="572"/>
    <d v="2023-04-07T07:51:00"/>
    <d v="1899-12-30T03:58:00"/>
    <d v="1899-12-30T00:34:00"/>
    <d v="1899-12-30T03:24:00"/>
    <x v="1"/>
    <x v="2"/>
    <x v="2"/>
    <n v="31.75"/>
    <s v="Libre"/>
    <n v="50"/>
    <n v="81.75"/>
    <s v="Plato_17,  Plato_12"/>
    <x v="4"/>
    <s v="Plato_17"/>
    <s v=" Plato_12"/>
    <m/>
    <m/>
    <s v="Plato_17Plato_12"/>
    <x v="0"/>
    <n v="30"/>
  </r>
  <r>
    <n v="757"/>
    <n v="3"/>
    <x v="540"/>
    <x v="0"/>
    <x v="634"/>
    <x v="568"/>
    <d v="2023-04-07T04:42:00"/>
    <d v="1899-12-30T02:55:00"/>
    <d v="1899-12-30T00:40:00"/>
    <d v="1899-12-30T02:15:00"/>
    <x v="2"/>
    <x v="0"/>
    <x v="0"/>
    <n v="10.029999999999999"/>
    <s v="Reservada"/>
    <n v="60"/>
    <n v="70.03"/>
    <s v="Plato_2"/>
    <x v="2"/>
    <s v="Plato_2"/>
    <m/>
    <m/>
    <m/>
    <s v="Plato_2"/>
    <x v="0"/>
    <n v="36"/>
  </r>
  <r>
    <n v="758"/>
    <n v="18"/>
    <x v="541"/>
    <x v="4"/>
    <x v="635"/>
    <x v="558"/>
    <d v="2023-04-07T02:10:00"/>
    <d v="1899-12-30T01:53:00"/>
    <d v="1899-12-30T00:41:00"/>
    <d v="1899-12-30T01:12:00"/>
    <x v="0"/>
    <x v="1"/>
    <x v="1"/>
    <n v="27.04"/>
    <s v="Reservada"/>
    <n v="52"/>
    <n v="79.039999999999992"/>
    <s v="Plato_2,  Plato_5"/>
    <x v="4"/>
    <s v="Plato_2"/>
    <s v=" Plato_5"/>
    <m/>
    <m/>
    <s v="Plato_2Plato_5"/>
    <x v="0"/>
    <n v="31"/>
  </r>
  <r>
    <n v="759"/>
    <n v="20"/>
    <x v="542"/>
    <x v="3"/>
    <x v="566"/>
    <x v="595"/>
    <d v="2023-04-07T03:45:00"/>
    <d v="1899-12-30T03:05:00"/>
    <d v="1899-12-30T03:16:00"/>
    <d v="1899-12-30T00:00:00"/>
    <x v="1"/>
    <x v="0"/>
    <x v="2"/>
    <n v="13.7"/>
    <s v="Reservada"/>
    <n v="342"/>
    <n v="355.7"/>
    <s v="Plato_11,  Plato_6,  Plato_1,  Plato_9"/>
    <x v="10"/>
    <s v="Plato_11"/>
    <s v=" Plato_6"/>
    <s v=" Plato_1"/>
    <s v=" Plato_9"/>
    <s v="Plato_11Plato_6Plato_1Plato_9"/>
    <x v="1"/>
    <n v="204"/>
  </r>
  <r>
    <n v="760"/>
    <n v="5"/>
    <x v="543"/>
    <x v="0"/>
    <x v="636"/>
    <x v="596"/>
    <d v="2023-04-07T01:40:00"/>
    <d v="1899-12-30T01:15:00"/>
    <d v="1899-12-30T00:20:00"/>
    <d v="1899-12-30T00:55:00"/>
    <x v="4"/>
    <x v="0"/>
    <x v="2"/>
    <n v="39.42"/>
    <s v="Libre"/>
    <n v="105"/>
    <n v="144.42000000000002"/>
    <s v="Plato_8"/>
    <x v="10"/>
    <s v="Plato_8"/>
    <m/>
    <m/>
    <m/>
    <s v="Plato_8"/>
    <x v="0"/>
    <n v="63"/>
  </r>
  <r>
    <n v="761"/>
    <n v="4"/>
    <x v="466"/>
    <x v="4"/>
    <x v="637"/>
    <x v="597"/>
    <d v="2023-04-07T03:42:00"/>
    <d v="1899-12-30T01:03:00"/>
    <d v="1899-12-30T01:42:00"/>
    <d v="1899-12-30T00:00:00"/>
    <x v="0"/>
    <x v="1"/>
    <x v="2"/>
    <n v="16.850000000000001"/>
    <s v="Libre"/>
    <n v="174"/>
    <n v="190.85"/>
    <s v="Plato_7,  Plato_16,  Plato_14"/>
    <x v="0"/>
    <s v="Plato_7"/>
    <s v=" Plato_16"/>
    <s v=" Plato_14"/>
    <m/>
    <s v="Plato_7Plato_16Plato_14"/>
    <x v="1"/>
    <n v="102"/>
  </r>
  <r>
    <n v="762"/>
    <n v="4"/>
    <x v="259"/>
    <x v="5"/>
    <x v="638"/>
    <x v="570"/>
    <d v="2023-04-07T03:25:00"/>
    <d v="1899-12-30T02:07:00"/>
    <d v="1899-12-30T00:29:00"/>
    <d v="1899-12-30T01:38:00"/>
    <x v="3"/>
    <x v="1"/>
    <x v="2"/>
    <n v="49.45"/>
    <s v="Reservada"/>
    <n v="99"/>
    <n v="148.44999999999999"/>
    <s v="Plato_13,  Plato_10"/>
    <x v="7"/>
    <s v="Plato_13"/>
    <s v=" Plato_10"/>
    <m/>
    <m/>
    <s v="Plato_13Plato_10"/>
    <x v="0"/>
    <n v="58"/>
  </r>
  <r>
    <n v="763"/>
    <n v="18"/>
    <x v="463"/>
    <x v="5"/>
    <x v="639"/>
    <x v="584"/>
    <d v="2023-04-07T05:12:00"/>
    <d v="1899-12-30T01:23:00"/>
    <d v="1899-12-30T00:32:00"/>
    <d v="1899-12-30T00:51:00"/>
    <x v="4"/>
    <x v="0"/>
    <x v="2"/>
    <n v="22.88"/>
    <s v="Reservada"/>
    <n v="104"/>
    <n v="126.88"/>
    <s v="Plato_11,  Plato_12"/>
    <x v="10"/>
    <s v="Plato_11"/>
    <s v=" Plato_12"/>
    <m/>
    <m/>
    <s v="Plato_11Plato_12"/>
    <x v="0"/>
    <n v="62"/>
  </r>
  <r>
    <n v="764"/>
    <n v="20"/>
    <x v="544"/>
    <x v="1"/>
    <x v="608"/>
    <x v="598"/>
    <d v="2023-04-07T05:46:00"/>
    <d v="1899-12-30T02:31:00"/>
    <d v="1899-12-30T01:52:00"/>
    <d v="1899-12-30T00:39:00"/>
    <x v="4"/>
    <x v="2"/>
    <x v="2"/>
    <n v="20.41"/>
    <s v="Ocupada"/>
    <n v="85"/>
    <n v="105.41"/>
    <s v="Plato_6,  Plato_18,  Plato_7"/>
    <x v="1"/>
    <s v="Plato_6"/>
    <s v=" Plato_18"/>
    <s v=" Plato_7"/>
    <m/>
    <s v="Plato_6Plato_18Plato_7"/>
    <x v="0"/>
    <n v="50"/>
  </r>
  <r>
    <n v="765"/>
    <n v="20"/>
    <x v="444"/>
    <x v="4"/>
    <x v="640"/>
    <x v="599"/>
    <d v="2023-04-07T01:37:00"/>
    <d v="1899-12-30T01:13:00"/>
    <d v="1899-12-30T02:44:00"/>
    <d v="1899-12-30T00:00:00"/>
    <x v="0"/>
    <x v="2"/>
    <x v="2"/>
    <n v="30.77"/>
    <s v="Libre"/>
    <n v="233"/>
    <n v="263.77"/>
    <s v="Plato_10,  Plato_16,  Plato_13,  Plato_19"/>
    <x v="9"/>
    <s v="Plato_10"/>
    <s v=" Plato_16"/>
    <s v=" Plato_13"/>
    <s v=" Plato_19"/>
    <s v="Plato_10Plato_16Plato_13Plato_19"/>
    <x v="1"/>
    <n v="138"/>
  </r>
  <r>
    <n v="766"/>
    <n v="17"/>
    <x v="15"/>
    <x v="0"/>
    <x v="641"/>
    <x v="600"/>
    <d v="2023-04-07T04:50:00"/>
    <d v="1899-12-30T03:16:00"/>
    <d v="1899-12-30T02:14:00"/>
    <d v="1899-12-30T01:02:00"/>
    <x v="2"/>
    <x v="2"/>
    <x v="2"/>
    <n v="12.57"/>
    <s v="Reservada"/>
    <n v="185"/>
    <n v="197.57"/>
    <s v="Plato_2,  Plato_12,  Plato_3,  Plato_14"/>
    <x v="10"/>
    <s v="Plato_2"/>
    <s v=" Plato_12"/>
    <s v=" Plato_3"/>
    <s v=" Plato_14"/>
    <s v="Plato_2Plato_12Plato_3Plato_14"/>
    <x v="0"/>
    <n v="111"/>
  </r>
  <r>
    <n v="767"/>
    <n v="10"/>
    <x v="545"/>
    <x v="5"/>
    <x v="642"/>
    <x v="582"/>
    <d v="2023-04-07T03:57:00"/>
    <d v="1899-12-30T02:49:00"/>
    <d v="1899-12-30T01:25:00"/>
    <d v="1899-12-30T01:24:00"/>
    <x v="2"/>
    <x v="1"/>
    <x v="2"/>
    <n v="15.98"/>
    <s v="Reservada"/>
    <n v="169"/>
    <n v="184.98"/>
    <s v="Plato_9,  Plato_7,  Plato_13"/>
    <x v="8"/>
    <s v="Plato_9"/>
    <s v=" Plato_7"/>
    <s v=" Plato_13"/>
    <m/>
    <s v="Plato_9Plato_7Plato_13"/>
    <x v="0"/>
    <n v="1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2">
  <r>
    <n v="1"/>
    <n v="10"/>
    <x v="0"/>
    <s v="Descripcion del Plato_7"/>
    <n v="14"/>
    <x v="0"/>
    <n v="2"/>
    <n v="25"/>
    <s v="Ninguna"/>
    <n v="48"/>
    <n v="48"/>
    <x v="0"/>
    <n v="28"/>
    <x v="0"/>
    <n v="1.7361111111111112E-2"/>
  </r>
  <r>
    <n v="1"/>
    <n v="10"/>
    <x v="1"/>
    <s v="Descripcion del Plato_2"/>
    <n v="18"/>
    <x v="1"/>
    <n v="3"/>
    <n v="32"/>
    <s v="Sin cebolla"/>
    <n v="90"/>
    <n v="90"/>
    <x v="1"/>
    <n v="54"/>
    <x v="1"/>
    <n v="2.2222222222222223E-2"/>
  </r>
  <r>
    <n v="2"/>
    <n v="6"/>
    <x v="2"/>
    <s v="Descripcion del Plato_17"/>
    <n v="19"/>
    <x v="2"/>
    <n v="1"/>
    <n v="51"/>
    <s v="Ninguna"/>
    <n v="31"/>
    <n v="31"/>
    <x v="2"/>
    <n v="19"/>
    <x v="2"/>
    <n v="3.5416666666666666E-2"/>
  </r>
  <r>
    <n v="2"/>
    <n v="6"/>
    <x v="3"/>
    <s v="Descripcion del Plato_6"/>
    <n v="16"/>
    <x v="3"/>
    <n v="1"/>
    <n v="34"/>
    <s v="Sin cebolla"/>
    <n v="27"/>
    <n v="27"/>
    <x v="3"/>
    <n v="16"/>
    <x v="3"/>
    <n v="2.361111111111111E-2"/>
  </r>
  <r>
    <n v="3"/>
    <n v="20"/>
    <x v="4"/>
    <s v="Descripcion del Plato_20"/>
    <n v="25"/>
    <x v="4"/>
    <n v="1"/>
    <n v="9"/>
    <s v="Sin cebolla"/>
    <n v="40"/>
    <n v="40"/>
    <x v="4"/>
    <n v="25"/>
    <x v="4"/>
    <n v="6.2500000000000003E-3"/>
  </r>
  <r>
    <n v="3"/>
    <n v="20"/>
    <x v="2"/>
    <s v="Descripcion del Plato_17"/>
    <n v="19"/>
    <x v="2"/>
    <n v="1"/>
    <n v="27"/>
    <s v="Ninguna"/>
    <n v="31"/>
    <n v="31"/>
    <x v="2"/>
    <n v="19"/>
    <x v="2"/>
    <n v="1.8749999999999999E-2"/>
  </r>
  <r>
    <n v="3"/>
    <n v="20"/>
    <x v="5"/>
    <s v="Descripcion del Plato_19"/>
    <n v="22"/>
    <x v="5"/>
    <n v="1"/>
    <n v="36"/>
    <s v="Ninguna"/>
    <n v="36"/>
    <n v="36"/>
    <x v="5"/>
    <n v="22"/>
    <x v="5"/>
    <n v="2.5000000000000001E-2"/>
  </r>
  <r>
    <n v="3"/>
    <n v="20"/>
    <x v="6"/>
    <s v="Descripcion del Plato_9"/>
    <n v="17"/>
    <x v="6"/>
    <n v="2"/>
    <n v="54"/>
    <s v="Sin cebolla"/>
    <n v="58"/>
    <n v="58"/>
    <x v="6"/>
    <n v="34"/>
    <x v="6"/>
    <n v="3.7499999999999999E-2"/>
  </r>
  <r>
    <n v="4"/>
    <n v="3"/>
    <x v="7"/>
    <s v="Descripcion del Plato_11"/>
    <n v="20"/>
    <x v="7"/>
    <n v="3"/>
    <n v="23"/>
    <s v="Sin cebolla"/>
    <n v="99"/>
    <n v="99"/>
    <x v="7"/>
    <n v="60"/>
    <x v="7"/>
    <n v="1.5972222222222221E-2"/>
  </r>
  <r>
    <n v="4"/>
    <n v="3"/>
    <x v="8"/>
    <s v="Descripcion del Plato_16"/>
    <n v="16"/>
    <x v="8"/>
    <n v="3"/>
    <n v="17"/>
    <s v="Ninguna"/>
    <n v="84"/>
    <n v="84"/>
    <x v="1"/>
    <n v="48"/>
    <x v="8"/>
    <n v="1.1805555555555555E-2"/>
  </r>
  <r>
    <n v="5"/>
    <n v="8"/>
    <x v="9"/>
    <s v="Descripcion del Plato_12"/>
    <n v="11"/>
    <x v="9"/>
    <n v="1"/>
    <n v="8"/>
    <s v="Ninguna"/>
    <n v="19"/>
    <n v="19"/>
    <x v="8"/>
    <n v="11"/>
    <x v="9"/>
    <n v="5.5555555555555558E-3"/>
  </r>
  <r>
    <n v="5"/>
    <n v="8"/>
    <x v="0"/>
    <s v="Descripcion del Plato_7"/>
    <n v="14"/>
    <x v="0"/>
    <n v="2"/>
    <n v="9"/>
    <s v="Sin cebolla"/>
    <n v="48"/>
    <n v="48"/>
    <x v="0"/>
    <n v="28"/>
    <x v="0"/>
    <n v="6.2500000000000003E-3"/>
  </r>
  <r>
    <n v="6"/>
    <n v="7"/>
    <x v="10"/>
    <s v="Descripcion del Plato_8"/>
    <n v="21"/>
    <x v="10"/>
    <n v="2"/>
    <n v="11"/>
    <s v="Sin cebolla"/>
    <n v="70"/>
    <n v="70"/>
    <x v="9"/>
    <n v="42"/>
    <x v="1"/>
    <n v="7.6388888888888886E-3"/>
  </r>
  <r>
    <n v="7"/>
    <n v="17"/>
    <x v="11"/>
    <s v="Descripcion del Plato_15"/>
    <n v="19"/>
    <x v="11"/>
    <n v="2"/>
    <n v="15"/>
    <s v="Sin cebolla"/>
    <n v="64"/>
    <n v="64"/>
    <x v="10"/>
    <n v="38"/>
    <x v="10"/>
    <n v="1.0416666666666666E-2"/>
  </r>
  <r>
    <n v="7"/>
    <n v="17"/>
    <x v="5"/>
    <s v="Descripcion del Plato_19"/>
    <n v="22"/>
    <x v="5"/>
    <n v="3"/>
    <n v="26"/>
    <s v="Ninguna"/>
    <n v="108"/>
    <n v="108"/>
    <x v="11"/>
    <n v="66"/>
    <x v="5"/>
    <n v="1.8055555555555554E-2"/>
  </r>
  <r>
    <n v="8"/>
    <n v="11"/>
    <x v="12"/>
    <s v="Descripcion del Plato_5"/>
    <n v="13"/>
    <x v="12"/>
    <n v="3"/>
    <n v="11"/>
    <s v="Ninguna"/>
    <n v="66"/>
    <n v="66"/>
    <x v="12"/>
    <n v="39"/>
    <x v="11"/>
    <n v="7.6388888888888886E-3"/>
  </r>
  <r>
    <n v="8"/>
    <n v="11"/>
    <x v="8"/>
    <s v="Descripcion del Plato_16"/>
    <n v="16"/>
    <x v="8"/>
    <n v="2"/>
    <n v="8"/>
    <s v="Ninguna"/>
    <n v="56"/>
    <n v="56"/>
    <x v="6"/>
    <n v="32"/>
    <x v="8"/>
    <n v="5.5555555555555558E-3"/>
  </r>
  <r>
    <n v="8"/>
    <n v="11"/>
    <x v="4"/>
    <s v="Descripcion del Plato_20"/>
    <n v="25"/>
    <x v="4"/>
    <n v="3"/>
    <n v="36"/>
    <s v="Ninguna"/>
    <n v="120"/>
    <n v="120"/>
    <x v="13"/>
    <n v="75"/>
    <x v="4"/>
    <n v="2.5000000000000001E-2"/>
  </r>
  <r>
    <n v="9"/>
    <n v="15"/>
    <x v="1"/>
    <s v="Descripcion del Plato_2"/>
    <n v="18"/>
    <x v="1"/>
    <n v="1"/>
    <n v="51"/>
    <s v="Ninguna"/>
    <n v="30"/>
    <n v="30"/>
    <x v="2"/>
    <n v="18"/>
    <x v="1"/>
    <n v="3.5416666666666666E-2"/>
  </r>
  <r>
    <n v="9"/>
    <n v="15"/>
    <x v="0"/>
    <s v="Descripcion del Plato_7"/>
    <n v="14"/>
    <x v="0"/>
    <n v="1"/>
    <n v="49"/>
    <s v="Sin cebolla"/>
    <n v="24"/>
    <n v="24"/>
    <x v="14"/>
    <n v="14"/>
    <x v="0"/>
    <n v="3.4027777777777775E-2"/>
  </r>
  <r>
    <n v="9"/>
    <n v="15"/>
    <x v="9"/>
    <s v="Descripcion del Plato_12"/>
    <n v="11"/>
    <x v="9"/>
    <n v="1"/>
    <n v="15"/>
    <s v="Ninguna"/>
    <n v="19"/>
    <n v="19"/>
    <x v="8"/>
    <n v="11"/>
    <x v="9"/>
    <n v="1.0416666666666666E-2"/>
  </r>
  <r>
    <n v="9"/>
    <n v="15"/>
    <x v="11"/>
    <s v="Descripcion del Plato_15"/>
    <n v="19"/>
    <x v="11"/>
    <n v="3"/>
    <n v="31"/>
    <s v="Ninguna"/>
    <n v="96"/>
    <n v="96"/>
    <x v="7"/>
    <n v="57"/>
    <x v="10"/>
    <n v="2.1527777777777778E-2"/>
  </r>
  <r>
    <n v="10"/>
    <n v="17"/>
    <x v="13"/>
    <s v="Descripcion del Plato_18"/>
    <n v="20"/>
    <x v="13"/>
    <n v="2"/>
    <n v="10"/>
    <s v="Sin cebolla"/>
    <n v="68"/>
    <n v="68"/>
    <x v="9"/>
    <n v="40"/>
    <x v="12"/>
    <n v="6.9444444444444441E-3"/>
  </r>
  <r>
    <n v="10"/>
    <n v="17"/>
    <x v="4"/>
    <s v="Descripcion del Plato_20"/>
    <n v="25"/>
    <x v="4"/>
    <n v="2"/>
    <n v="19"/>
    <s v="Ninguna"/>
    <n v="80"/>
    <n v="80"/>
    <x v="15"/>
    <n v="50"/>
    <x v="4"/>
    <n v="1.3194444444444444E-2"/>
  </r>
  <r>
    <n v="11"/>
    <n v="14"/>
    <x v="8"/>
    <s v="Descripcion del Plato_16"/>
    <n v="16"/>
    <x v="8"/>
    <n v="1"/>
    <n v="32"/>
    <s v="Sin cebolla"/>
    <n v="28"/>
    <n v="28"/>
    <x v="2"/>
    <n v="16"/>
    <x v="8"/>
    <n v="2.2222222222222223E-2"/>
  </r>
  <r>
    <n v="11"/>
    <n v="14"/>
    <x v="1"/>
    <s v="Descripcion del Plato_2"/>
    <n v="18"/>
    <x v="1"/>
    <n v="2"/>
    <n v="24"/>
    <s v="Sin cebolla"/>
    <n v="60"/>
    <n v="60"/>
    <x v="6"/>
    <n v="36"/>
    <x v="1"/>
    <n v="1.6666666666666666E-2"/>
  </r>
  <r>
    <n v="12"/>
    <n v="14"/>
    <x v="8"/>
    <s v="Descripcion del Plato_16"/>
    <n v="16"/>
    <x v="8"/>
    <n v="1"/>
    <n v="5"/>
    <s v="Sin cebolla"/>
    <n v="28"/>
    <n v="28"/>
    <x v="2"/>
    <n v="16"/>
    <x v="8"/>
    <n v="3.472222222222222E-3"/>
  </r>
  <r>
    <n v="12"/>
    <n v="14"/>
    <x v="5"/>
    <s v="Descripcion del Plato_19"/>
    <n v="22"/>
    <x v="5"/>
    <n v="3"/>
    <n v="44"/>
    <s v="Ninguna"/>
    <n v="108"/>
    <n v="108"/>
    <x v="11"/>
    <n v="66"/>
    <x v="5"/>
    <n v="3.0555555555555555E-2"/>
  </r>
  <r>
    <n v="12"/>
    <n v="14"/>
    <x v="10"/>
    <s v="Descripcion del Plato_8"/>
    <n v="21"/>
    <x v="10"/>
    <n v="2"/>
    <n v="6"/>
    <s v="Ninguna"/>
    <n v="70"/>
    <n v="70"/>
    <x v="9"/>
    <n v="42"/>
    <x v="1"/>
    <n v="4.1666666666666666E-3"/>
  </r>
  <r>
    <n v="12"/>
    <n v="14"/>
    <x v="4"/>
    <s v="Descripcion del Plato_20"/>
    <n v="25"/>
    <x v="4"/>
    <n v="3"/>
    <n v="40"/>
    <s v="Ninguna"/>
    <n v="120"/>
    <n v="120"/>
    <x v="13"/>
    <n v="75"/>
    <x v="4"/>
    <n v="2.7777777777777776E-2"/>
  </r>
  <r>
    <n v="13"/>
    <n v="2"/>
    <x v="6"/>
    <s v="Descripcion del Plato_9"/>
    <n v="17"/>
    <x v="6"/>
    <n v="3"/>
    <n v="59"/>
    <s v="Sin cebolla"/>
    <n v="87"/>
    <n v="87"/>
    <x v="1"/>
    <n v="51"/>
    <x v="6"/>
    <n v="4.0972222222222222E-2"/>
  </r>
  <r>
    <n v="14"/>
    <n v="16"/>
    <x v="14"/>
    <s v="Descripcion del Plato_3"/>
    <n v="12"/>
    <x v="14"/>
    <n v="1"/>
    <n v="36"/>
    <s v="Ninguna"/>
    <n v="20"/>
    <n v="20"/>
    <x v="8"/>
    <n v="12"/>
    <x v="1"/>
    <n v="2.5000000000000001E-2"/>
  </r>
  <r>
    <n v="14"/>
    <n v="16"/>
    <x v="7"/>
    <s v="Descripcion del Plato_11"/>
    <n v="20"/>
    <x v="7"/>
    <n v="1"/>
    <n v="26"/>
    <s v="Ninguna"/>
    <n v="33"/>
    <n v="33"/>
    <x v="16"/>
    <n v="20"/>
    <x v="7"/>
    <n v="1.8055555555555554E-2"/>
  </r>
  <r>
    <n v="14"/>
    <n v="16"/>
    <x v="15"/>
    <s v="Descripcion del Plato_14"/>
    <n v="14"/>
    <x v="15"/>
    <n v="2"/>
    <n v="44"/>
    <s v="Sin cebolla"/>
    <n v="46"/>
    <n v="46"/>
    <x v="17"/>
    <n v="28"/>
    <x v="13"/>
    <n v="3.0555555555555555E-2"/>
  </r>
  <r>
    <n v="14"/>
    <n v="16"/>
    <x v="1"/>
    <s v="Descripcion del Plato_2"/>
    <n v="18"/>
    <x v="1"/>
    <n v="1"/>
    <n v="48"/>
    <s v="Ninguna"/>
    <n v="30"/>
    <n v="30"/>
    <x v="2"/>
    <n v="18"/>
    <x v="1"/>
    <n v="3.3333333333333333E-2"/>
  </r>
  <r>
    <n v="15"/>
    <n v="6"/>
    <x v="8"/>
    <s v="Descripcion del Plato_16"/>
    <n v="16"/>
    <x v="8"/>
    <n v="2"/>
    <n v="25"/>
    <s v="Ninguna"/>
    <n v="56"/>
    <n v="56"/>
    <x v="6"/>
    <n v="32"/>
    <x v="8"/>
    <n v="1.7361111111111112E-2"/>
  </r>
  <r>
    <n v="15"/>
    <n v="6"/>
    <x v="16"/>
    <s v="Descripcion del Plato_13"/>
    <n v="13"/>
    <x v="16"/>
    <n v="3"/>
    <n v="27"/>
    <s v="Ninguna"/>
    <n v="63"/>
    <n v="63"/>
    <x v="6"/>
    <n v="39"/>
    <x v="14"/>
    <n v="1.8749999999999999E-2"/>
  </r>
  <r>
    <n v="15"/>
    <n v="6"/>
    <x v="10"/>
    <s v="Descripcion del Plato_8"/>
    <n v="21"/>
    <x v="10"/>
    <n v="3"/>
    <n v="51"/>
    <s v="Ninguna"/>
    <n v="105"/>
    <n v="105"/>
    <x v="11"/>
    <n v="63"/>
    <x v="1"/>
    <n v="3.5416666666666666E-2"/>
  </r>
  <r>
    <n v="16"/>
    <n v="20"/>
    <x v="8"/>
    <s v="Descripcion del Plato_16"/>
    <n v="16"/>
    <x v="8"/>
    <n v="1"/>
    <n v="38"/>
    <s v="Ninguna"/>
    <n v="28"/>
    <n v="28"/>
    <x v="2"/>
    <n v="16"/>
    <x v="8"/>
    <n v="2.6388888888888889E-2"/>
  </r>
  <r>
    <n v="17"/>
    <n v="14"/>
    <x v="10"/>
    <s v="Descripcion del Plato_8"/>
    <n v="21"/>
    <x v="10"/>
    <n v="1"/>
    <n v="43"/>
    <s v="Sin cebolla"/>
    <n v="35"/>
    <n v="35"/>
    <x v="5"/>
    <n v="21"/>
    <x v="1"/>
    <n v="2.9861111111111113E-2"/>
  </r>
  <r>
    <n v="17"/>
    <n v="14"/>
    <x v="17"/>
    <s v="Descripcion del Plato_4"/>
    <n v="10"/>
    <x v="17"/>
    <n v="2"/>
    <n v="58"/>
    <s v="Ninguna"/>
    <n v="36"/>
    <n v="36"/>
    <x v="18"/>
    <n v="20"/>
    <x v="15"/>
    <n v="4.027777777777778E-2"/>
  </r>
  <r>
    <n v="17"/>
    <n v="14"/>
    <x v="12"/>
    <s v="Descripcion del Plato_5"/>
    <n v="13"/>
    <x v="12"/>
    <n v="3"/>
    <n v="57"/>
    <s v="Sin cebolla"/>
    <n v="66"/>
    <n v="66"/>
    <x v="12"/>
    <n v="39"/>
    <x v="11"/>
    <n v="3.9583333333333331E-2"/>
  </r>
  <r>
    <n v="18"/>
    <n v="9"/>
    <x v="6"/>
    <s v="Descripcion del Plato_9"/>
    <n v="17"/>
    <x v="6"/>
    <n v="1"/>
    <n v="23"/>
    <s v="Ninguna"/>
    <n v="29"/>
    <n v="29"/>
    <x v="2"/>
    <n v="17"/>
    <x v="6"/>
    <n v="1.5972222222222221E-2"/>
  </r>
  <r>
    <n v="18"/>
    <n v="9"/>
    <x v="4"/>
    <s v="Descripcion del Plato_20"/>
    <n v="25"/>
    <x v="4"/>
    <n v="2"/>
    <n v="54"/>
    <s v="Ninguna"/>
    <n v="80"/>
    <n v="80"/>
    <x v="15"/>
    <n v="50"/>
    <x v="4"/>
    <n v="3.7499999999999999E-2"/>
  </r>
  <r>
    <n v="18"/>
    <n v="9"/>
    <x v="18"/>
    <s v="Descripcion del Plato_10"/>
    <n v="15"/>
    <x v="18"/>
    <n v="3"/>
    <n v="23"/>
    <s v="Ninguna"/>
    <n v="78"/>
    <n v="78"/>
    <x v="19"/>
    <n v="45"/>
    <x v="16"/>
    <n v="1.5972222222222221E-2"/>
  </r>
  <r>
    <n v="18"/>
    <n v="9"/>
    <x v="11"/>
    <s v="Descripcion del Plato_15"/>
    <n v="19"/>
    <x v="11"/>
    <n v="2"/>
    <n v="34"/>
    <s v="Ninguna"/>
    <n v="64"/>
    <n v="64"/>
    <x v="10"/>
    <n v="38"/>
    <x v="10"/>
    <n v="2.361111111111111E-2"/>
  </r>
  <r>
    <n v="19"/>
    <n v="18"/>
    <x v="4"/>
    <s v="Descripcion del Plato_20"/>
    <n v="25"/>
    <x v="4"/>
    <n v="2"/>
    <n v="44"/>
    <s v="Sin cebolla"/>
    <n v="80"/>
    <n v="80"/>
    <x v="15"/>
    <n v="50"/>
    <x v="4"/>
    <n v="3.0555555555555555E-2"/>
  </r>
  <r>
    <n v="20"/>
    <n v="8"/>
    <x v="10"/>
    <s v="Descripcion del Plato_8"/>
    <n v="21"/>
    <x v="10"/>
    <n v="3"/>
    <n v="50"/>
    <s v="Sin cebolla"/>
    <n v="105"/>
    <n v="105"/>
    <x v="11"/>
    <n v="63"/>
    <x v="1"/>
    <n v="3.4722222222222224E-2"/>
  </r>
  <r>
    <n v="20"/>
    <n v="8"/>
    <x v="19"/>
    <s v="Descripcion del Plato_1"/>
    <n v="15"/>
    <x v="19"/>
    <n v="2"/>
    <n v="6"/>
    <s v="Sin cebolla"/>
    <n v="50"/>
    <n v="50"/>
    <x v="0"/>
    <n v="30"/>
    <x v="1"/>
    <n v="4.1666666666666666E-3"/>
  </r>
  <r>
    <n v="20"/>
    <n v="8"/>
    <x v="15"/>
    <s v="Descripcion del Plato_14"/>
    <n v="14"/>
    <x v="15"/>
    <n v="1"/>
    <n v="14"/>
    <s v="Sin cebolla"/>
    <n v="23"/>
    <n v="23"/>
    <x v="20"/>
    <n v="14"/>
    <x v="13"/>
    <n v="9.7222222222222224E-3"/>
  </r>
  <r>
    <n v="21"/>
    <n v="12"/>
    <x v="4"/>
    <s v="Descripcion del Plato_20"/>
    <n v="25"/>
    <x v="4"/>
    <n v="3"/>
    <n v="20"/>
    <s v="Ninguna"/>
    <n v="120"/>
    <n v="120"/>
    <x v="13"/>
    <n v="75"/>
    <x v="4"/>
    <n v="1.3888888888888888E-2"/>
  </r>
  <r>
    <n v="21"/>
    <n v="12"/>
    <x v="14"/>
    <s v="Descripcion del Plato_3"/>
    <n v="12"/>
    <x v="14"/>
    <n v="2"/>
    <n v="43"/>
    <s v="Ninguna"/>
    <n v="40"/>
    <n v="40"/>
    <x v="18"/>
    <n v="24"/>
    <x v="1"/>
    <n v="2.9861111111111113E-2"/>
  </r>
  <r>
    <n v="21"/>
    <n v="12"/>
    <x v="11"/>
    <s v="Descripcion del Plato_15"/>
    <n v="19"/>
    <x v="11"/>
    <n v="2"/>
    <n v="44"/>
    <s v="Sin cebolla"/>
    <n v="64"/>
    <n v="64"/>
    <x v="10"/>
    <n v="38"/>
    <x v="10"/>
    <n v="3.0555555555555555E-2"/>
  </r>
  <r>
    <n v="21"/>
    <n v="12"/>
    <x v="19"/>
    <s v="Descripcion del Plato_1"/>
    <n v="15"/>
    <x v="19"/>
    <n v="2"/>
    <n v="45"/>
    <s v="Sin cebolla"/>
    <n v="50"/>
    <n v="50"/>
    <x v="0"/>
    <n v="30"/>
    <x v="1"/>
    <n v="3.125E-2"/>
  </r>
  <r>
    <n v="22"/>
    <n v="15"/>
    <x v="17"/>
    <s v="Descripcion del Plato_4"/>
    <n v="10"/>
    <x v="17"/>
    <n v="1"/>
    <n v="32"/>
    <s v="Ninguna"/>
    <n v="18"/>
    <n v="18"/>
    <x v="8"/>
    <n v="10"/>
    <x v="15"/>
    <n v="2.2222222222222223E-2"/>
  </r>
  <r>
    <n v="22"/>
    <n v="15"/>
    <x v="13"/>
    <s v="Descripcion del Plato_18"/>
    <n v="20"/>
    <x v="13"/>
    <n v="3"/>
    <n v="19"/>
    <s v="Ninguna"/>
    <n v="102"/>
    <n v="102"/>
    <x v="11"/>
    <n v="60"/>
    <x v="12"/>
    <n v="1.3194444444444444E-2"/>
  </r>
  <r>
    <n v="22"/>
    <n v="15"/>
    <x v="6"/>
    <s v="Descripcion del Plato_9"/>
    <n v="17"/>
    <x v="6"/>
    <n v="2"/>
    <n v="13"/>
    <s v="Sin cebolla"/>
    <n v="58"/>
    <n v="58"/>
    <x v="6"/>
    <n v="34"/>
    <x v="6"/>
    <n v="9.0277777777777769E-3"/>
  </r>
  <r>
    <n v="22"/>
    <n v="15"/>
    <x v="10"/>
    <s v="Descripcion del Plato_8"/>
    <n v="21"/>
    <x v="10"/>
    <n v="1"/>
    <n v="59"/>
    <s v="Sin cebolla"/>
    <n v="35"/>
    <n v="35"/>
    <x v="5"/>
    <n v="21"/>
    <x v="1"/>
    <n v="4.0972222222222222E-2"/>
  </r>
  <r>
    <n v="23"/>
    <n v="1"/>
    <x v="9"/>
    <s v="Descripcion del Plato_12"/>
    <n v="11"/>
    <x v="9"/>
    <n v="3"/>
    <n v="46"/>
    <s v="Sin cebolla"/>
    <n v="57"/>
    <n v="57"/>
    <x v="6"/>
    <n v="33"/>
    <x v="9"/>
    <n v="3.1944444444444442E-2"/>
  </r>
  <r>
    <n v="23"/>
    <n v="1"/>
    <x v="3"/>
    <s v="Descripcion del Plato_6"/>
    <n v="16"/>
    <x v="3"/>
    <n v="3"/>
    <n v="17"/>
    <s v="Sin cebolla"/>
    <n v="81"/>
    <n v="81"/>
    <x v="19"/>
    <n v="48"/>
    <x v="3"/>
    <n v="1.1805555555555555E-2"/>
  </r>
  <r>
    <n v="24"/>
    <n v="5"/>
    <x v="18"/>
    <s v="Descripcion del Plato_10"/>
    <n v="15"/>
    <x v="18"/>
    <n v="3"/>
    <n v="45"/>
    <s v="Ninguna"/>
    <n v="78"/>
    <n v="78"/>
    <x v="19"/>
    <n v="45"/>
    <x v="16"/>
    <n v="3.125E-2"/>
  </r>
  <r>
    <n v="24"/>
    <n v="5"/>
    <x v="6"/>
    <s v="Descripcion del Plato_9"/>
    <n v="17"/>
    <x v="6"/>
    <n v="1"/>
    <n v="46"/>
    <s v="Ninguna"/>
    <n v="29"/>
    <n v="29"/>
    <x v="2"/>
    <n v="17"/>
    <x v="6"/>
    <n v="3.1944444444444442E-2"/>
  </r>
  <r>
    <n v="24"/>
    <n v="5"/>
    <x v="15"/>
    <s v="Descripcion del Plato_14"/>
    <n v="14"/>
    <x v="15"/>
    <n v="2"/>
    <n v="42"/>
    <s v="Sin cebolla"/>
    <n v="46"/>
    <n v="46"/>
    <x v="17"/>
    <n v="28"/>
    <x v="13"/>
    <n v="2.9166666666666667E-2"/>
  </r>
  <r>
    <n v="24"/>
    <n v="5"/>
    <x v="4"/>
    <s v="Descripcion del Plato_20"/>
    <n v="25"/>
    <x v="4"/>
    <n v="2"/>
    <n v="47"/>
    <s v="Sin cebolla"/>
    <n v="80"/>
    <n v="80"/>
    <x v="15"/>
    <n v="50"/>
    <x v="4"/>
    <n v="3.2638888888888891E-2"/>
  </r>
  <r>
    <n v="25"/>
    <n v="12"/>
    <x v="13"/>
    <s v="Descripcion del Plato_18"/>
    <n v="20"/>
    <x v="13"/>
    <n v="1"/>
    <n v="35"/>
    <s v="Sin cebolla"/>
    <n v="34"/>
    <n v="34"/>
    <x v="5"/>
    <n v="20"/>
    <x v="12"/>
    <n v="2.4305555555555556E-2"/>
  </r>
  <r>
    <n v="26"/>
    <n v="18"/>
    <x v="17"/>
    <s v="Descripcion del Plato_4"/>
    <n v="10"/>
    <x v="17"/>
    <n v="2"/>
    <n v="13"/>
    <s v="Sin cebolla"/>
    <n v="36"/>
    <n v="36"/>
    <x v="18"/>
    <n v="20"/>
    <x v="15"/>
    <n v="9.0277777777777769E-3"/>
  </r>
  <r>
    <n v="26"/>
    <n v="18"/>
    <x v="16"/>
    <s v="Descripcion del Plato_13"/>
    <n v="13"/>
    <x v="16"/>
    <n v="2"/>
    <n v="54"/>
    <s v="Ninguna"/>
    <n v="42"/>
    <n v="42"/>
    <x v="18"/>
    <n v="26"/>
    <x v="14"/>
    <n v="3.7499999999999999E-2"/>
  </r>
  <r>
    <n v="26"/>
    <n v="18"/>
    <x v="0"/>
    <s v="Descripcion del Plato_7"/>
    <n v="14"/>
    <x v="0"/>
    <n v="2"/>
    <n v="42"/>
    <s v="Sin cebolla"/>
    <n v="48"/>
    <n v="48"/>
    <x v="0"/>
    <n v="28"/>
    <x v="0"/>
    <n v="2.9166666666666667E-2"/>
  </r>
  <r>
    <n v="27"/>
    <n v="4"/>
    <x v="10"/>
    <s v="Descripcion del Plato_8"/>
    <n v="21"/>
    <x v="10"/>
    <n v="1"/>
    <n v="17"/>
    <s v="Ninguna"/>
    <n v="35"/>
    <n v="35"/>
    <x v="5"/>
    <n v="21"/>
    <x v="1"/>
    <n v="1.1805555555555555E-2"/>
  </r>
  <r>
    <n v="27"/>
    <n v="4"/>
    <x v="18"/>
    <s v="Descripcion del Plato_10"/>
    <n v="15"/>
    <x v="18"/>
    <n v="1"/>
    <n v="38"/>
    <s v="Sin cebolla"/>
    <n v="26"/>
    <n v="26"/>
    <x v="3"/>
    <n v="15"/>
    <x v="16"/>
    <n v="2.6388888888888889E-2"/>
  </r>
  <r>
    <n v="28"/>
    <n v="2"/>
    <x v="17"/>
    <s v="Descripcion del Plato_4"/>
    <n v="10"/>
    <x v="17"/>
    <n v="2"/>
    <n v="17"/>
    <s v="Sin cebolla"/>
    <n v="36"/>
    <n v="36"/>
    <x v="18"/>
    <n v="20"/>
    <x v="15"/>
    <n v="1.1805555555555555E-2"/>
  </r>
  <r>
    <n v="28"/>
    <n v="2"/>
    <x v="6"/>
    <s v="Descripcion del Plato_9"/>
    <n v="17"/>
    <x v="6"/>
    <n v="2"/>
    <n v="39"/>
    <s v="Sin cebolla"/>
    <n v="58"/>
    <n v="58"/>
    <x v="6"/>
    <n v="34"/>
    <x v="6"/>
    <n v="2.7083333333333334E-2"/>
  </r>
  <r>
    <n v="29"/>
    <n v="20"/>
    <x v="19"/>
    <s v="Descripcion del Plato_1"/>
    <n v="15"/>
    <x v="19"/>
    <n v="3"/>
    <n v="22"/>
    <s v="Sin cebolla"/>
    <n v="75"/>
    <n v="75"/>
    <x v="15"/>
    <n v="45"/>
    <x v="1"/>
    <n v="1.5277777777777777E-2"/>
  </r>
  <r>
    <n v="29"/>
    <n v="20"/>
    <x v="17"/>
    <s v="Descripcion del Plato_4"/>
    <n v="10"/>
    <x v="17"/>
    <n v="2"/>
    <n v="18"/>
    <s v="Ninguna"/>
    <n v="36"/>
    <n v="36"/>
    <x v="18"/>
    <n v="20"/>
    <x v="15"/>
    <n v="1.2500000000000001E-2"/>
  </r>
  <r>
    <n v="29"/>
    <n v="20"/>
    <x v="2"/>
    <s v="Descripcion del Plato_17"/>
    <n v="19"/>
    <x v="2"/>
    <n v="2"/>
    <n v="31"/>
    <s v="Sin cebolla"/>
    <n v="62"/>
    <n v="62"/>
    <x v="6"/>
    <n v="38"/>
    <x v="2"/>
    <n v="2.1527777777777778E-2"/>
  </r>
  <r>
    <n v="30"/>
    <n v="14"/>
    <x v="18"/>
    <s v="Descripcion del Plato_10"/>
    <n v="15"/>
    <x v="18"/>
    <n v="2"/>
    <n v="14"/>
    <s v="Ninguna"/>
    <n v="52"/>
    <n v="52"/>
    <x v="21"/>
    <n v="30"/>
    <x v="16"/>
    <n v="9.7222222222222224E-3"/>
  </r>
  <r>
    <n v="30"/>
    <n v="14"/>
    <x v="14"/>
    <s v="Descripcion del Plato_3"/>
    <n v="12"/>
    <x v="14"/>
    <n v="3"/>
    <n v="55"/>
    <s v="Ninguna"/>
    <n v="60"/>
    <n v="60"/>
    <x v="6"/>
    <n v="36"/>
    <x v="1"/>
    <n v="3.8194444444444448E-2"/>
  </r>
  <r>
    <n v="31"/>
    <n v="13"/>
    <x v="6"/>
    <s v="Descripcion del Plato_9"/>
    <n v="17"/>
    <x v="6"/>
    <n v="1"/>
    <n v="59"/>
    <s v="Sin cebolla"/>
    <n v="29"/>
    <n v="29"/>
    <x v="2"/>
    <n v="17"/>
    <x v="6"/>
    <n v="4.0972222222222222E-2"/>
  </r>
  <r>
    <n v="31"/>
    <n v="13"/>
    <x v="9"/>
    <s v="Descripcion del Plato_12"/>
    <n v="11"/>
    <x v="9"/>
    <n v="2"/>
    <n v="46"/>
    <s v="Sin cebolla"/>
    <n v="38"/>
    <n v="38"/>
    <x v="18"/>
    <n v="22"/>
    <x v="9"/>
    <n v="3.1944444444444442E-2"/>
  </r>
  <r>
    <n v="32"/>
    <n v="5"/>
    <x v="11"/>
    <s v="Descripcion del Plato_15"/>
    <n v="19"/>
    <x v="11"/>
    <n v="2"/>
    <n v="50"/>
    <s v="Sin cebolla"/>
    <n v="64"/>
    <n v="64"/>
    <x v="10"/>
    <n v="38"/>
    <x v="10"/>
    <n v="3.4722222222222224E-2"/>
  </r>
  <r>
    <n v="32"/>
    <n v="5"/>
    <x v="7"/>
    <s v="Descripcion del Plato_11"/>
    <n v="20"/>
    <x v="7"/>
    <n v="1"/>
    <n v="20"/>
    <s v="Sin cebolla"/>
    <n v="33"/>
    <n v="33"/>
    <x v="16"/>
    <n v="20"/>
    <x v="7"/>
    <n v="1.3888888888888888E-2"/>
  </r>
  <r>
    <n v="32"/>
    <n v="5"/>
    <x v="18"/>
    <s v="Descripcion del Plato_10"/>
    <n v="15"/>
    <x v="18"/>
    <n v="3"/>
    <n v="35"/>
    <s v="Ninguna"/>
    <n v="78"/>
    <n v="78"/>
    <x v="19"/>
    <n v="45"/>
    <x v="16"/>
    <n v="2.4305555555555556E-2"/>
  </r>
  <r>
    <n v="32"/>
    <n v="5"/>
    <x v="17"/>
    <s v="Descripcion del Plato_4"/>
    <n v="10"/>
    <x v="17"/>
    <n v="2"/>
    <n v="23"/>
    <s v="Ninguna"/>
    <n v="36"/>
    <n v="36"/>
    <x v="18"/>
    <n v="20"/>
    <x v="15"/>
    <n v="1.5972222222222221E-2"/>
  </r>
  <r>
    <n v="33"/>
    <n v="4"/>
    <x v="10"/>
    <s v="Descripcion del Plato_8"/>
    <n v="21"/>
    <x v="10"/>
    <n v="3"/>
    <n v="6"/>
    <s v="Sin cebolla"/>
    <n v="105"/>
    <n v="105"/>
    <x v="11"/>
    <n v="63"/>
    <x v="1"/>
    <n v="4.1666666666666666E-3"/>
  </r>
  <r>
    <n v="33"/>
    <n v="4"/>
    <x v="3"/>
    <s v="Descripcion del Plato_6"/>
    <n v="16"/>
    <x v="3"/>
    <n v="1"/>
    <n v="59"/>
    <s v="Ninguna"/>
    <n v="27"/>
    <n v="27"/>
    <x v="3"/>
    <n v="16"/>
    <x v="3"/>
    <n v="4.0972222222222222E-2"/>
  </r>
  <r>
    <n v="33"/>
    <n v="4"/>
    <x v="11"/>
    <s v="Descripcion del Plato_15"/>
    <n v="19"/>
    <x v="11"/>
    <n v="3"/>
    <n v="55"/>
    <s v="Sin cebolla"/>
    <n v="96"/>
    <n v="96"/>
    <x v="7"/>
    <n v="57"/>
    <x v="10"/>
    <n v="3.8194444444444448E-2"/>
  </r>
  <r>
    <n v="33"/>
    <n v="4"/>
    <x v="18"/>
    <s v="Descripcion del Plato_10"/>
    <n v="15"/>
    <x v="18"/>
    <n v="3"/>
    <n v="10"/>
    <s v="Ninguna"/>
    <n v="78"/>
    <n v="78"/>
    <x v="19"/>
    <n v="45"/>
    <x v="16"/>
    <n v="6.9444444444444441E-3"/>
  </r>
  <r>
    <n v="34"/>
    <n v="15"/>
    <x v="13"/>
    <s v="Descripcion del Plato_18"/>
    <n v="20"/>
    <x v="13"/>
    <n v="1"/>
    <n v="46"/>
    <s v="Ninguna"/>
    <n v="34"/>
    <n v="34"/>
    <x v="5"/>
    <n v="20"/>
    <x v="12"/>
    <n v="3.1944444444444442E-2"/>
  </r>
  <r>
    <n v="34"/>
    <n v="15"/>
    <x v="18"/>
    <s v="Descripcion del Plato_10"/>
    <n v="15"/>
    <x v="18"/>
    <n v="3"/>
    <n v="19"/>
    <s v="Sin cebolla"/>
    <n v="78"/>
    <n v="78"/>
    <x v="19"/>
    <n v="45"/>
    <x v="16"/>
    <n v="1.3194444444444444E-2"/>
  </r>
  <r>
    <n v="35"/>
    <n v="13"/>
    <x v="1"/>
    <s v="Descripcion del Plato_2"/>
    <n v="18"/>
    <x v="1"/>
    <n v="3"/>
    <n v="5"/>
    <s v="Sin cebolla"/>
    <n v="90"/>
    <n v="90"/>
    <x v="1"/>
    <n v="54"/>
    <x v="1"/>
    <n v="3.472222222222222E-3"/>
  </r>
  <r>
    <n v="35"/>
    <n v="13"/>
    <x v="6"/>
    <s v="Descripcion del Plato_9"/>
    <n v="17"/>
    <x v="6"/>
    <n v="1"/>
    <n v="8"/>
    <s v="Ninguna"/>
    <n v="29"/>
    <n v="29"/>
    <x v="2"/>
    <n v="17"/>
    <x v="6"/>
    <n v="5.5555555555555558E-3"/>
  </r>
  <r>
    <n v="35"/>
    <n v="13"/>
    <x v="7"/>
    <s v="Descripcion del Plato_11"/>
    <n v="20"/>
    <x v="7"/>
    <n v="1"/>
    <n v="21"/>
    <s v="Ninguna"/>
    <n v="33"/>
    <n v="33"/>
    <x v="16"/>
    <n v="20"/>
    <x v="7"/>
    <n v="1.4583333333333334E-2"/>
  </r>
  <r>
    <n v="35"/>
    <n v="13"/>
    <x v="2"/>
    <s v="Descripcion del Plato_17"/>
    <n v="19"/>
    <x v="2"/>
    <n v="2"/>
    <n v="31"/>
    <s v="Sin cebolla"/>
    <n v="62"/>
    <n v="62"/>
    <x v="6"/>
    <n v="38"/>
    <x v="2"/>
    <n v="2.1527777777777778E-2"/>
  </r>
  <r>
    <n v="36"/>
    <n v="5"/>
    <x v="1"/>
    <s v="Descripcion del Plato_2"/>
    <n v="18"/>
    <x v="1"/>
    <n v="1"/>
    <n v="38"/>
    <s v="Ninguna"/>
    <n v="30"/>
    <n v="30"/>
    <x v="2"/>
    <n v="18"/>
    <x v="1"/>
    <n v="2.6388888888888889E-2"/>
  </r>
  <r>
    <n v="37"/>
    <n v="20"/>
    <x v="16"/>
    <s v="Descripcion del Plato_13"/>
    <n v="13"/>
    <x v="16"/>
    <n v="1"/>
    <n v="47"/>
    <s v="Ninguna"/>
    <n v="21"/>
    <n v="21"/>
    <x v="8"/>
    <n v="13"/>
    <x v="14"/>
    <n v="3.2638888888888891E-2"/>
  </r>
  <r>
    <n v="38"/>
    <n v="10"/>
    <x v="2"/>
    <s v="Descripcion del Plato_17"/>
    <n v="19"/>
    <x v="2"/>
    <n v="3"/>
    <n v="21"/>
    <s v="Sin cebolla"/>
    <n v="93"/>
    <n v="93"/>
    <x v="1"/>
    <n v="57"/>
    <x v="2"/>
    <n v="1.4583333333333334E-2"/>
  </r>
  <r>
    <n v="38"/>
    <n v="10"/>
    <x v="10"/>
    <s v="Descripcion del Plato_8"/>
    <n v="21"/>
    <x v="10"/>
    <n v="2"/>
    <n v="34"/>
    <s v="Ninguna"/>
    <n v="70"/>
    <n v="70"/>
    <x v="9"/>
    <n v="42"/>
    <x v="1"/>
    <n v="2.361111111111111E-2"/>
  </r>
  <r>
    <n v="38"/>
    <n v="10"/>
    <x v="5"/>
    <s v="Descripcion del Plato_19"/>
    <n v="22"/>
    <x v="5"/>
    <n v="2"/>
    <n v="43"/>
    <s v="Ninguna"/>
    <n v="72"/>
    <n v="72"/>
    <x v="9"/>
    <n v="44"/>
    <x v="5"/>
    <n v="2.9861111111111113E-2"/>
  </r>
  <r>
    <n v="39"/>
    <n v="15"/>
    <x v="5"/>
    <s v="Descripcion del Plato_19"/>
    <n v="22"/>
    <x v="5"/>
    <n v="3"/>
    <n v="57"/>
    <s v="Ninguna"/>
    <n v="108"/>
    <n v="108"/>
    <x v="11"/>
    <n v="66"/>
    <x v="5"/>
    <n v="3.9583333333333331E-2"/>
  </r>
  <r>
    <n v="40"/>
    <n v="1"/>
    <x v="6"/>
    <s v="Descripcion del Plato_9"/>
    <n v="17"/>
    <x v="6"/>
    <n v="3"/>
    <n v="15"/>
    <s v="Sin cebolla"/>
    <n v="87"/>
    <n v="87"/>
    <x v="1"/>
    <n v="51"/>
    <x v="6"/>
    <n v="1.0416666666666666E-2"/>
  </r>
  <r>
    <n v="40"/>
    <n v="1"/>
    <x v="7"/>
    <s v="Descripcion del Plato_11"/>
    <n v="20"/>
    <x v="7"/>
    <n v="1"/>
    <n v="50"/>
    <s v="Sin cebolla"/>
    <n v="33"/>
    <n v="33"/>
    <x v="16"/>
    <n v="20"/>
    <x v="7"/>
    <n v="3.4722222222222224E-2"/>
  </r>
  <r>
    <n v="40"/>
    <n v="1"/>
    <x v="8"/>
    <s v="Descripcion del Plato_16"/>
    <n v="16"/>
    <x v="8"/>
    <n v="1"/>
    <n v="13"/>
    <s v="Sin cebolla"/>
    <n v="28"/>
    <n v="28"/>
    <x v="2"/>
    <n v="16"/>
    <x v="8"/>
    <n v="9.0277777777777769E-3"/>
  </r>
  <r>
    <n v="41"/>
    <n v="7"/>
    <x v="11"/>
    <s v="Descripcion del Plato_15"/>
    <n v="19"/>
    <x v="11"/>
    <n v="3"/>
    <n v="23"/>
    <s v="Sin cebolla"/>
    <n v="96"/>
    <n v="96"/>
    <x v="7"/>
    <n v="57"/>
    <x v="10"/>
    <n v="1.5972222222222221E-2"/>
  </r>
  <r>
    <n v="41"/>
    <n v="7"/>
    <x v="18"/>
    <s v="Descripcion del Plato_10"/>
    <n v="15"/>
    <x v="18"/>
    <n v="3"/>
    <n v="47"/>
    <s v="Sin cebolla"/>
    <n v="78"/>
    <n v="78"/>
    <x v="19"/>
    <n v="45"/>
    <x v="16"/>
    <n v="3.2638888888888891E-2"/>
  </r>
  <r>
    <n v="41"/>
    <n v="7"/>
    <x v="1"/>
    <s v="Descripcion del Plato_2"/>
    <n v="18"/>
    <x v="1"/>
    <n v="1"/>
    <n v="19"/>
    <s v="Sin cebolla"/>
    <n v="30"/>
    <n v="30"/>
    <x v="2"/>
    <n v="18"/>
    <x v="1"/>
    <n v="1.3194444444444444E-2"/>
  </r>
  <r>
    <n v="42"/>
    <n v="14"/>
    <x v="12"/>
    <s v="Descripcion del Plato_5"/>
    <n v="13"/>
    <x v="12"/>
    <n v="1"/>
    <n v="57"/>
    <s v="Sin cebolla"/>
    <n v="22"/>
    <n v="22"/>
    <x v="20"/>
    <n v="13"/>
    <x v="11"/>
    <n v="3.9583333333333331E-2"/>
  </r>
  <r>
    <n v="42"/>
    <n v="14"/>
    <x v="4"/>
    <s v="Descripcion del Plato_20"/>
    <n v="25"/>
    <x v="4"/>
    <n v="2"/>
    <n v="12"/>
    <s v="Sin cebolla"/>
    <n v="80"/>
    <n v="80"/>
    <x v="15"/>
    <n v="50"/>
    <x v="4"/>
    <n v="8.3333333333333332E-3"/>
  </r>
  <r>
    <n v="43"/>
    <n v="8"/>
    <x v="11"/>
    <s v="Descripcion del Plato_15"/>
    <n v="19"/>
    <x v="11"/>
    <n v="1"/>
    <n v="6"/>
    <s v="Sin cebolla"/>
    <n v="32"/>
    <n v="32"/>
    <x v="16"/>
    <n v="19"/>
    <x v="10"/>
    <n v="4.1666666666666666E-3"/>
  </r>
  <r>
    <n v="43"/>
    <n v="8"/>
    <x v="13"/>
    <s v="Descripcion del Plato_18"/>
    <n v="20"/>
    <x v="13"/>
    <n v="2"/>
    <n v="59"/>
    <s v="Sin cebolla"/>
    <n v="68"/>
    <n v="68"/>
    <x v="9"/>
    <n v="40"/>
    <x v="12"/>
    <n v="4.0972222222222222E-2"/>
  </r>
  <r>
    <n v="43"/>
    <n v="8"/>
    <x v="0"/>
    <s v="Descripcion del Plato_7"/>
    <n v="14"/>
    <x v="0"/>
    <n v="3"/>
    <n v="57"/>
    <s v="Ninguna"/>
    <n v="72"/>
    <n v="72"/>
    <x v="15"/>
    <n v="42"/>
    <x v="0"/>
    <n v="3.9583333333333331E-2"/>
  </r>
  <r>
    <n v="43"/>
    <n v="8"/>
    <x v="2"/>
    <s v="Descripcion del Plato_17"/>
    <n v="19"/>
    <x v="2"/>
    <n v="1"/>
    <n v="24"/>
    <s v="Ninguna"/>
    <n v="31"/>
    <n v="31"/>
    <x v="2"/>
    <n v="19"/>
    <x v="2"/>
    <n v="1.6666666666666666E-2"/>
  </r>
  <r>
    <n v="44"/>
    <n v="18"/>
    <x v="18"/>
    <s v="Descripcion del Plato_10"/>
    <n v="15"/>
    <x v="18"/>
    <n v="1"/>
    <n v="34"/>
    <s v="Sin cebolla"/>
    <n v="26"/>
    <n v="26"/>
    <x v="3"/>
    <n v="15"/>
    <x v="16"/>
    <n v="2.361111111111111E-2"/>
  </r>
  <r>
    <n v="44"/>
    <n v="18"/>
    <x v="19"/>
    <s v="Descripcion del Plato_1"/>
    <n v="15"/>
    <x v="19"/>
    <n v="3"/>
    <n v="8"/>
    <s v="Ninguna"/>
    <n v="75"/>
    <n v="75"/>
    <x v="15"/>
    <n v="45"/>
    <x v="1"/>
    <n v="5.5555555555555558E-3"/>
  </r>
  <r>
    <n v="44"/>
    <n v="18"/>
    <x v="16"/>
    <s v="Descripcion del Plato_13"/>
    <n v="13"/>
    <x v="16"/>
    <n v="1"/>
    <n v="43"/>
    <s v="Ninguna"/>
    <n v="21"/>
    <n v="21"/>
    <x v="8"/>
    <n v="13"/>
    <x v="14"/>
    <n v="2.9861111111111113E-2"/>
  </r>
  <r>
    <n v="45"/>
    <n v="17"/>
    <x v="17"/>
    <s v="Descripcion del Plato_4"/>
    <n v="10"/>
    <x v="17"/>
    <n v="3"/>
    <n v="47"/>
    <s v="Ninguna"/>
    <n v="54"/>
    <n v="54"/>
    <x v="6"/>
    <n v="30"/>
    <x v="15"/>
    <n v="3.2638888888888891E-2"/>
  </r>
  <r>
    <n v="46"/>
    <n v="10"/>
    <x v="1"/>
    <s v="Descripcion del Plato_2"/>
    <n v="18"/>
    <x v="1"/>
    <n v="2"/>
    <n v="23"/>
    <s v="Sin cebolla"/>
    <n v="60"/>
    <n v="60"/>
    <x v="6"/>
    <n v="36"/>
    <x v="1"/>
    <n v="1.5972222222222221E-2"/>
  </r>
  <r>
    <n v="46"/>
    <n v="10"/>
    <x v="13"/>
    <s v="Descripcion del Plato_18"/>
    <n v="20"/>
    <x v="13"/>
    <n v="1"/>
    <n v="48"/>
    <s v="Sin cebolla"/>
    <n v="34"/>
    <n v="34"/>
    <x v="5"/>
    <n v="20"/>
    <x v="12"/>
    <n v="3.3333333333333333E-2"/>
  </r>
  <r>
    <n v="46"/>
    <n v="10"/>
    <x v="15"/>
    <s v="Descripcion del Plato_14"/>
    <n v="14"/>
    <x v="15"/>
    <n v="2"/>
    <n v="15"/>
    <s v="Ninguna"/>
    <n v="46"/>
    <n v="46"/>
    <x v="17"/>
    <n v="28"/>
    <x v="13"/>
    <n v="1.0416666666666666E-2"/>
  </r>
  <r>
    <n v="47"/>
    <n v="18"/>
    <x v="7"/>
    <s v="Descripcion del Plato_11"/>
    <n v="20"/>
    <x v="7"/>
    <n v="2"/>
    <n v="56"/>
    <s v="Ninguna"/>
    <n v="66"/>
    <n v="66"/>
    <x v="10"/>
    <n v="40"/>
    <x v="7"/>
    <n v="3.888888888888889E-2"/>
  </r>
  <r>
    <n v="47"/>
    <n v="18"/>
    <x v="15"/>
    <s v="Descripcion del Plato_14"/>
    <n v="14"/>
    <x v="15"/>
    <n v="1"/>
    <n v="17"/>
    <s v="Sin cebolla"/>
    <n v="23"/>
    <n v="23"/>
    <x v="20"/>
    <n v="14"/>
    <x v="13"/>
    <n v="1.1805555555555555E-2"/>
  </r>
  <r>
    <n v="47"/>
    <n v="18"/>
    <x v="14"/>
    <s v="Descripcion del Plato_3"/>
    <n v="12"/>
    <x v="14"/>
    <n v="1"/>
    <n v="14"/>
    <s v="Sin cebolla"/>
    <n v="20"/>
    <n v="20"/>
    <x v="8"/>
    <n v="12"/>
    <x v="1"/>
    <n v="9.7222222222222224E-3"/>
  </r>
  <r>
    <n v="48"/>
    <n v="17"/>
    <x v="3"/>
    <s v="Descripcion del Plato_6"/>
    <n v="16"/>
    <x v="3"/>
    <n v="3"/>
    <n v="37"/>
    <s v="Sin cebolla"/>
    <n v="81"/>
    <n v="81"/>
    <x v="19"/>
    <n v="48"/>
    <x v="3"/>
    <n v="2.5694444444444443E-2"/>
  </r>
  <r>
    <n v="48"/>
    <n v="17"/>
    <x v="12"/>
    <s v="Descripcion del Plato_5"/>
    <n v="13"/>
    <x v="12"/>
    <n v="2"/>
    <n v="55"/>
    <s v="Ninguna"/>
    <n v="44"/>
    <n v="44"/>
    <x v="17"/>
    <n v="26"/>
    <x v="11"/>
    <n v="3.8194444444444448E-2"/>
  </r>
  <r>
    <n v="48"/>
    <n v="17"/>
    <x v="7"/>
    <s v="Descripcion del Plato_11"/>
    <n v="20"/>
    <x v="7"/>
    <n v="1"/>
    <n v="32"/>
    <s v="Sin cebolla"/>
    <n v="33"/>
    <n v="33"/>
    <x v="16"/>
    <n v="20"/>
    <x v="7"/>
    <n v="2.2222222222222223E-2"/>
  </r>
  <r>
    <n v="49"/>
    <n v="8"/>
    <x v="0"/>
    <s v="Descripcion del Plato_7"/>
    <n v="14"/>
    <x v="0"/>
    <n v="3"/>
    <n v="9"/>
    <s v="Ninguna"/>
    <n v="72"/>
    <n v="72"/>
    <x v="15"/>
    <n v="42"/>
    <x v="0"/>
    <n v="6.2500000000000003E-3"/>
  </r>
  <r>
    <n v="49"/>
    <n v="8"/>
    <x v="11"/>
    <s v="Descripcion del Plato_15"/>
    <n v="19"/>
    <x v="11"/>
    <n v="3"/>
    <n v="27"/>
    <s v="Ninguna"/>
    <n v="96"/>
    <n v="96"/>
    <x v="7"/>
    <n v="57"/>
    <x v="10"/>
    <n v="1.8749999999999999E-2"/>
  </r>
  <r>
    <n v="49"/>
    <n v="8"/>
    <x v="17"/>
    <s v="Descripcion del Plato_4"/>
    <n v="10"/>
    <x v="17"/>
    <n v="1"/>
    <n v="45"/>
    <s v="Sin cebolla"/>
    <n v="18"/>
    <n v="18"/>
    <x v="8"/>
    <n v="10"/>
    <x v="15"/>
    <n v="3.125E-2"/>
  </r>
  <r>
    <n v="50"/>
    <n v="19"/>
    <x v="11"/>
    <s v="Descripcion del Plato_15"/>
    <n v="19"/>
    <x v="11"/>
    <n v="1"/>
    <n v="6"/>
    <s v="Ninguna"/>
    <n v="32"/>
    <n v="32"/>
    <x v="16"/>
    <n v="19"/>
    <x v="10"/>
    <n v="4.1666666666666666E-3"/>
  </r>
  <r>
    <n v="50"/>
    <n v="19"/>
    <x v="12"/>
    <s v="Descripcion del Plato_5"/>
    <n v="13"/>
    <x v="12"/>
    <n v="2"/>
    <n v="15"/>
    <s v="Ninguna"/>
    <n v="44"/>
    <n v="44"/>
    <x v="17"/>
    <n v="26"/>
    <x v="11"/>
    <n v="1.0416666666666666E-2"/>
  </r>
  <r>
    <n v="51"/>
    <n v="12"/>
    <x v="15"/>
    <s v="Descripcion del Plato_14"/>
    <n v="14"/>
    <x v="15"/>
    <n v="2"/>
    <n v="33"/>
    <s v="Sin cebolla"/>
    <n v="46"/>
    <n v="46"/>
    <x v="17"/>
    <n v="28"/>
    <x v="13"/>
    <n v="2.2916666666666665E-2"/>
  </r>
  <r>
    <n v="51"/>
    <n v="12"/>
    <x v="7"/>
    <s v="Descripcion del Plato_11"/>
    <n v="20"/>
    <x v="7"/>
    <n v="3"/>
    <n v="56"/>
    <s v="Ninguna"/>
    <n v="99"/>
    <n v="99"/>
    <x v="7"/>
    <n v="60"/>
    <x v="7"/>
    <n v="3.888888888888889E-2"/>
  </r>
  <r>
    <n v="51"/>
    <n v="12"/>
    <x v="12"/>
    <s v="Descripcion del Plato_5"/>
    <n v="13"/>
    <x v="12"/>
    <n v="2"/>
    <n v="53"/>
    <s v="Ninguna"/>
    <n v="44"/>
    <n v="44"/>
    <x v="17"/>
    <n v="26"/>
    <x v="11"/>
    <n v="3.6805555555555557E-2"/>
  </r>
  <r>
    <n v="51"/>
    <n v="12"/>
    <x v="17"/>
    <s v="Descripcion del Plato_4"/>
    <n v="10"/>
    <x v="17"/>
    <n v="2"/>
    <n v="22"/>
    <s v="Ninguna"/>
    <n v="36"/>
    <n v="36"/>
    <x v="18"/>
    <n v="20"/>
    <x v="15"/>
    <n v="1.5277777777777777E-2"/>
  </r>
  <r>
    <n v="52"/>
    <n v="7"/>
    <x v="7"/>
    <s v="Descripcion del Plato_11"/>
    <n v="20"/>
    <x v="7"/>
    <n v="3"/>
    <n v="13"/>
    <s v="Ninguna"/>
    <n v="99"/>
    <n v="99"/>
    <x v="7"/>
    <n v="60"/>
    <x v="7"/>
    <n v="9.0277777777777769E-3"/>
  </r>
  <r>
    <n v="52"/>
    <n v="7"/>
    <x v="2"/>
    <s v="Descripcion del Plato_17"/>
    <n v="19"/>
    <x v="2"/>
    <n v="2"/>
    <n v="17"/>
    <s v="Sin cebolla"/>
    <n v="62"/>
    <n v="62"/>
    <x v="6"/>
    <n v="38"/>
    <x v="2"/>
    <n v="1.1805555555555555E-2"/>
  </r>
  <r>
    <n v="52"/>
    <n v="7"/>
    <x v="13"/>
    <s v="Descripcion del Plato_18"/>
    <n v="20"/>
    <x v="13"/>
    <n v="3"/>
    <n v="32"/>
    <s v="Ninguna"/>
    <n v="102"/>
    <n v="102"/>
    <x v="11"/>
    <n v="60"/>
    <x v="12"/>
    <n v="2.2222222222222223E-2"/>
  </r>
  <r>
    <n v="53"/>
    <n v="16"/>
    <x v="15"/>
    <s v="Descripcion del Plato_14"/>
    <n v="14"/>
    <x v="15"/>
    <n v="3"/>
    <n v="47"/>
    <s v="Sin cebolla"/>
    <n v="69"/>
    <n v="69"/>
    <x v="12"/>
    <n v="42"/>
    <x v="13"/>
    <n v="3.2638888888888891E-2"/>
  </r>
  <r>
    <n v="53"/>
    <n v="16"/>
    <x v="1"/>
    <s v="Descripcion del Plato_2"/>
    <n v="18"/>
    <x v="1"/>
    <n v="3"/>
    <n v="39"/>
    <s v="Sin cebolla"/>
    <n v="90"/>
    <n v="90"/>
    <x v="1"/>
    <n v="54"/>
    <x v="1"/>
    <n v="2.7083333333333334E-2"/>
  </r>
  <r>
    <n v="53"/>
    <n v="16"/>
    <x v="5"/>
    <s v="Descripcion del Plato_19"/>
    <n v="22"/>
    <x v="5"/>
    <n v="3"/>
    <n v="26"/>
    <s v="Ninguna"/>
    <n v="108"/>
    <n v="108"/>
    <x v="11"/>
    <n v="66"/>
    <x v="5"/>
    <n v="1.8055555555555554E-2"/>
  </r>
  <r>
    <n v="54"/>
    <n v="6"/>
    <x v="10"/>
    <s v="Descripcion del Plato_8"/>
    <n v="21"/>
    <x v="10"/>
    <n v="3"/>
    <n v="47"/>
    <s v="Ninguna"/>
    <n v="105"/>
    <n v="105"/>
    <x v="11"/>
    <n v="63"/>
    <x v="1"/>
    <n v="3.2638888888888891E-2"/>
  </r>
  <r>
    <n v="54"/>
    <n v="6"/>
    <x v="2"/>
    <s v="Descripcion del Plato_17"/>
    <n v="19"/>
    <x v="2"/>
    <n v="1"/>
    <n v="55"/>
    <s v="Sin cebolla"/>
    <n v="31"/>
    <n v="31"/>
    <x v="2"/>
    <n v="19"/>
    <x v="2"/>
    <n v="3.8194444444444448E-2"/>
  </r>
  <r>
    <n v="54"/>
    <n v="6"/>
    <x v="17"/>
    <s v="Descripcion del Plato_4"/>
    <n v="10"/>
    <x v="17"/>
    <n v="1"/>
    <n v="55"/>
    <s v="Sin cebolla"/>
    <n v="18"/>
    <n v="18"/>
    <x v="8"/>
    <n v="10"/>
    <x v="15"/>
    <n v="3.8194444444444448E-2"/>
  </r>
  <r>
    <n v="54"/>
    <n v="6"/>
    <x v="7"/>
    <s v="Descripcion del Plato_11"/>
    <n v="20"/>
    <x v="7"/>
    <n v="1"/>
    <n v="46"/>
    <s v="Sin cebolla"/>
    <n v="33"/>
    <n v="33"/>
    <x v="16"/>
    <n v="20"/>
    <x v="7"/>
    <n v="3.1944444444444442E-2"/>
  </r>
  <r>
    <n v="55"/>
    <n v="20"/>
    <x v="7"/>
    <s v="Descripcion del Plato_11"/>
    <n v="20"/>
    <x v="7"/>
    <n v="3"/>
    <n v="27"/>
    <s v="Sin cebolla"/>
    <n v="99"/>
    <n v="99"/>
    <x v="7"/>
    <n v="60"/>
    <x v="7"/>
    <n v="1.8749999999999999E-2"/>
  </r>
  <r>
    <n v="55"/>
    <n v="20"/>
    <x v="0"/>
    <s v="Descripcion del Plato_7"/>
    <n v="14"/>
    <x v="0"/>
    <n v="1"/>
    <n v="5"/>
    <s v="Ninguna"/>
    <n v="24"/>
    <n v="24"/>
    <x v="14"/>
    <n v="14"/>
    <x v="0"/>
    <n v="3.472222222222222E-3"/>
  </r>
  <r>
    <n v="55"/>
    <n v="20"/>
    <x v="5"/>
    <s v="Descripcion del Plato_19"/>
    <n v="22"/>
    <x v="5"/>
    <n v="1"/>
    <n v="51"/>
    <s v="Sin cebolla"/>
    <n v="36"/>
    <n v="36"/>
    <x v="5"/>
    <n v="22"/>
    <x v="5"/>
    <n v="3.5416666666666666E-2"/>
  </r>
  <r>
    <n v="55"/>
    <n v="20"/>
    <x v="11"/>
    <s v="Descripcion del Plato_15"/>
    <n v="19"/>
    <x v="11"/>
    <n v="3"/>
    <n v="13"/>
    <s v="Ninguna"/>
    <n v="96"/>
    <n v="96"/>
    <x v="7"/>
    <n v="57"/>
    <x v="10"/>
    <n v="9.0277777777777769E-3"/>
  </r>
  <r>
    <n v="56"/>
    <n v="1"/>
    <x v="6"/>
    <s v="Descripcion del Plato_9"/>
    <n v="17"/>
    <x v="6"/>
    <n v="1"/>
    <n v="38"/>
    <s v="Ninguna"/>
    <n v="29"/>
    <n v="29"/>
    <x v="2"/>
    <n v="17"/>
    <x v="6"/>
    <n v="2.6388888888888889E-2"/>
  </r>
  <r>
    <n v="56"/>
    <n v="1"/>
    <x v="9"/>
    <s v="Descripcion del Plato_12"/>
    <n v="11"/>
    <x v="9"/>
    <n v="1"/>
    <n v="40"/>
    <s v="Sin cebolla"/>
    <n v="19"/>
    <n v="19"/>
    <x v="8"/>
    <n v="11"/>
    <x v="9"/>
    <n v="2.7777777777777776E-2"/>
  </r>
  <r>
    <n v="57"/>
    <n v="18"/>
    <x v="10"/>
    <s v="Descripcion del Plato_8"/>
    <n v="21"/>
    <x v="10"/>
    <n v="1"/>
    <n v="21"/>
    <s v="Sin cebolla"/>
    <n v="35"/>
    <n v="35"/>
    <x v="5"/>
    <n v="21"/>
    <x v="1"/>
    <n v="1.4583333333333334E-2"/>
  </r>
  <r>
    <n v="57"/>
    <n v="18"/>
    <x v="4"/>
    <s v="Descripcion del Plato_20"/>
    <n v="25"/>
    <x v="4"/>
    <n v="1"/>
    <n v="30"/>
    <s v="Sin cebolla"/>
    <n v="40"/>
    <n v="40"/>
    <x v="4"/>
    <n v="25"/>
    <x v="4"/>
    <n v="2.0833333333333332E-2"/>
  </r>
  <r>
    <n v="57"/>
    <n v="18"/>
    <x v="12"/>
    <s v="Descripcion del Plato_5"/>
    <n v="13"/>
    <x v="12"/>
    <n v="1"/>
    <n v="10"/>
    <s v="Ninguna"/>
    <n v="22"/>
    <n v="22"/>
    <x v="20"/>
    <n v="13"/>
    <x v="11"/>
    <n v="6.9444444444444441E-3"/>
  </r>
  <r>
    <n v="57"/>
    <n v="18"/>
    <x v="5"/>
    <s v="Descripcion del Plato_19"/>
    <n v="22"/>
    <x v="5"/>
    <n v="2"/>
    <n v="7"/>
    <s v="Sin cebolla"/>
    <n v="72"/>
    <n v="72"/>
    <x v="9"/>
    <n v="44"/>
    <x v="5"/>
    <n v="4.8611111111111112E-3"/>
  </r>
  <r>
    <n v="58"/>
    <n v="8"/>
    <x v="12"/>
    <s v="Descripcion del Plato_5"/>
    <n v="13"/>
    <x v="12"/>
    <n v="1"/>
    <n v="17"/>
    <s v="Sin cebolla"/>
    <n v="22"/>
    <n v="22"/>
    <x v="20"/>
    <n v="13"/>
    <x v="11"/>
    <n v="1.1805555555555555E-2"/>
  </r>
  <r>
    <n v="58"/>
    <n v="8"/>
    <x v="14"/>
    <s v="Descripcion del Plato_3"/>
    <n v="12"/>
    <x v="14"/>
    <n v="3"/>
    <n v="56"/>
    <s v="Sin cebolla"/>
    <n v="60"/>
    <n v="60"/>
    <x v="6"/>
    <n v="36"/>
    <x v="1"/>
    <n v="3.888888888888889E-2"/>
  </r>
  <r>
    <n v="59"/>
    <n v="8"/>
    <x v="9"/>
    <s v="Descripcion del Plato_12"/>
    <n v="11"/>
    <x v="9"/>
    <n v="2"/>
    <n v="13"/>
    <s v="Ninguna"/>
    <n v="38"/>
    <n v="38"/>
    <x v="18"/>
    <n v="22"/>
    <x v="9"/>
    <n v="9.0277777777777769E-3"/>
  </r>
  <r>
    <n v="59"/>
    <n v="8"/>
    <x v="15"/>
    <s v="Descripcion del Plato_14"/>
    <n v="14"/>
    <x v="15"/>
    <n v="2"/>
    <n v="9"/>
    <s v="Ninguna"/>
    <n v="46"/>
    <n v="46"/>
    <x v="17"/>
    <n v="28"/>
    <x v="13"/>
    <n v="6.2500000000000003E-3"/>
  </r>
  <r>
    <n v="59"/>
    <n v="8"/>
    <x v="17"/>
    <s v="Descripcion del Plato_4"/>
    <n v="10"/>
    <x v="17"/>
    <n v="2"/>
    <n v="13"/>
    <s v="Sin cebolla"/>
    <n v="36"/>
    <n v="36"/>
    <x v="18"/>
    <n v="20"/>
    <x v="15"/>
    <n v="9.0277777777777769E-3"/>
  </r>
  <r>
    <n v="59"/>
    <n v="8"/>
    <x v="4"/>
    <s v="Descripcion del Plato_20"/>
    <n v="25"/>
    <x v="4"/>
    <n v="1"/>
    <n v="13"/>
    <s v="Sin cebolla"/>
    <n v="40"/>
    <n v="40"/>
    <x v="4"/>
    <n v="25"/>
    <x v="4"/>
    <n v="9.0277777777777769E-3"/>
  </r>
  <r>
    <n v="60"/>
    <n v="6"/>
    <x v="17"/>
    <s v="Descripcion del Plato_4"/>
    <n v="10"/>
    <x v="17"/>
    <n v="2"/>
    <n v="23"/>
    <s v="Ninguna"/>
    <n v="36"/>
    <n v="36"/>
    <x v="18"/>
    <n v="20"/>
    <x v="15"/>
    <n v="1.5972222222222221E-2"/>
  </r>
  <r>
    <n v="60"/>
    <n v="6"/>
    <x v="7"/>
    <s v="Descripcion del Plato_11"/>
    <n v="20"/>
    <x v="7"/>
    <n v="2"/>
    <n v="20"/>
    <s v="Sin cebolla"/>
    <n v="66"/>
    <n v="66"/>
    <x v="10"/>
    <n v="40"/>
    <x v="7"/>
    <n v="1.3888888888888888E-2"/>
  </r>
  <r>
    <n v="61"/>
    <n v="10"/>
    <x v="4"/>
    <s v="Descripcion del Plato_20"/>
    <n v="25"/>
    <x v="4"/>
    <n v="2"/>
    <n v="56"/>
    <s v="Ninguna"/>
    <n v="80"/>
    <n v="80"/>
    <x v="15"/>
    <n v="50"/>
    <x v="4"/>
    <n v="3.888888888888889E-2"/>
  </r>
  <r>
    <n v="61"/>
    <n v="10"/>
    <x v="17"/>
    <s v="Descripcion del Plato_4"/>
    <n v="10"/>
    <x v="17"/>
    <n v="1"/>
    <n v="39"/>
    <s v="Sin cebolla"/>
    <n v="18"/>
    <n v="18"/>
    <x v="8"/>
    <n v="10"/>
    <x v="15"/>
    <n v="2.7083333333333334E-2"/>
  </r>
  <r>
    <n v="61"/>
    <n v="10"/>
    <x v="1"/>
    <s v="Descripcion del Plato_2"/>
    <n v="18"/>
    <x v="1"/>
    <n v="2"/>
    <n v="13"/>
    <s v="Ninguna"/>
    <n v="60"/>
    <n v="60"/>
    <x v="6"/>
    <n v="36"/>
    <x v="1"/>
    <n v="9.0277777777777769E-3"/>
  </r>
  <r>
    <n v="61"/>
    <n v="10"/>
    <x v="8"/>
    <s v="Descripcion del Plato_16"/>
    <n v="16"/>
    <x v="8"/>
    <n v="3"/>
    <n v="51"/>
    <s v="Sin cebolla"/>
    <n v="84"/>
    <n v="84"/>
    <x v="1"/>
    <n v="48"/>
    <x v="8"/>
    <n v="3.5416666666666666E-2"/>
  </r>
  <r>
    <n v="62"/>
    <n v="2"/>
    <x v="1"/>
    <s v="Descripcion del Plato_2"/>
    <n v="18"/>
    <x v="1"/>
    <n v="2"/>
    <n v="59"/>
    <s v="Sin cebolla"/>
    <n v="60"/>
    <n v="60"/>
    <x v="6"/>
    <n v="36"/>
    <x v="1"/>
    <n v="4.0972222222222222E-2"/>
  </r>
  <r>
    <n v="62"/>
    <n v="2"/>
    <x v="9"/>
    <s v="Descripcion del Plato_12"/>
    <n v="11"/>
    <x v="9"/>
    <n v="3"/>
    <n v="46"/>
    <s v="Sin cebolla"/>
    <n v="57"/>
    <n v="57"/>
    <x v="6"/>
    <n v="33"/>
    <x v="9"/>
    <n v="3.1944444444444442E-2"/>
  </r>
  <r>
    <n v="62"/>
    <n v="2"/>
    <x v="2"/>
    <s v="Descripcion del Plato_17"/>
    <n v="19"/>
    <x v="2"/>
    <n v="1"/>
    <n v="50"/>
    <s v="Sin cebolla"/>
    <n v="31"/>
    <n v="31"/>
    <x v="2"/>
    <n v="19"/>
    <x v="2"/>
    <n v="3.4722222222222224E-2"/>
  </r>
  <r>
    <n v="63"/>
    <n v="17"/>
    <x v="14"/>
    <s v="Descripcion del Plato_3"/>
    <n v="12"/>
    <x v="14"/>
    <n v="1"/>
    <n v="10"/>
    <s v="Sin cebolla"/>
    <n v="20"/>
    <n v="20"/>
    <x v="8"/>
    <n v="12"/>
    <x v="1"/>
    <n v="6.9444444444444441E-3"/>
  </r>
  <r>
    <n v="63"/>
    <n v="17"/>
    <x v="10"/>
    <s v="Descripcion del Plato_8"/>
    <n v="21"/>
    <x v="10"/>
    <n v="1"/>
    <n v="20"/>
    <s v="Ninguna"/>
    <n v="35"/>
    <n v="35"/>
    <x v="5"/>
    <n v="21"/>
    <x v="1"/>
    <n v="1.3888888888888888E-2"/>
  </r>
  <r>
    <n v="64"/>
    <n v="3"/>
    <x v="14"/>
    <s v="Descripcion del Plato_3"/>
    <n v="12"/>
    <x v="14"/>
    <n v="3"/>
    <n v="25"/>
    <s v="Ninguna"/>
    <n v="60"/>
    <n v="60"/>
    <x v="6"/>
    <n v="36"/>
    <x v="1"/>
    <n v="1.7361111111111112E-2"/>
  </r>
  <r>
    <n v="64"/>
    <n v="3"/>
    <x v="4"/>
    <s v="Descripcion del Plato_20"/>
    <n v="25"/>
    <x v="4"/>
    <n v="3"/>
    <n v="47"/>
    <s v="Sin cebolla"/>
    <n v="120"/>
    <n v="120"/>
    <x v="13"/>
    <n v="75"/>
    <x v="4"/>
    <n v="3.2638888888888891E-2"/>
  </r>
  <r>
    <n v="64"/>
    <n v="3"/>
    <x v="5"/>
    <s v="Descripcion del Plato_19"/>
    <n v="22"/>
    <x v="5"/>
    <n v="3"/>
    <n v="10"/>
    <s v="Ninguna"/>
    <n v="108"/>
    <n v="108"/>
    <x v="11"/>
    <n v="66"/>
    <x v="5"/>
    <n v="6.9444444444444441E-3"/>
  </r>
  <r>
    <n v="65"/>
    <n v="5"/>
    <x v="8"/>
    <s v="Descripcion del Plato_16"/>
    <n v="16"/>
    <x v="8"/>
    <n v="1"/>
    <n v="32"/>
    <s v="Sin cebolla"/>
    <n v="28"/>
    <n v="28"/>
    <x v="2"/>
    <n v="16"/>
    <x v="8"/>
    <n v="2.2222222222222223E-2"/>
  </r>
  <r>
    <n v="65"/>
    <n v="5"/>
    <x v="2"/>
    <s v="Descripcion del Plato_17"/>
    <n v="19"/>
    <x v="2"/>
    <n v="1"/>
    <n v="55"/>
    <s v="Sin cebolla"/>
    <n v="31"/>
    <n v="31"/>
    <x v="2"/>
    <n v="19"/>
    <x v="2"/>
    <n v="3.8194444444444448E-2"/>
  </r>
  <r>
    <n v="65"/>
    <n v="5"/>
    <x v="9"/>
    <s v="Descripcion del Plato_12"/>
    <n v="11"/>
    <x v="9"/>
    <n v="3"/>
    <n v="51"/>
    <s v="Ninguna"/>
    <n v="57"/>
    <n v="57"/>
    <x v="6"/>
    <n v="33"/>
    <x v="9"/>
    <n v="3.5416666666666666E-2"/>
  </r>
  <r>
    <n v="65"/>
    <n v="5"/>
    <x v="4"/>
    <s v="Descripcion del Plato_20"/>
    <n v="25"/>
    <x v="4"/>
    <n v="2"/>
    <n v="17"/>
    <s v="Ninguna"/>
    <n v="80"/>
    <n v="80"/>
    <x v="15"/>
    <n v="50"/>
    <x v="4"/>
    <n v="1.1805555555555555E-2"/>
  </r>
  <r>
    <n v="66"/>
    <n v="18"/>
    <x v="5"/>
    <s v="Descripcion del Plato_19"/>
    <n v="22"/>
    <x v="5"/>
    <n v="1"/>
    <n v="29"/>
    <s v="Ninguna"/>
    <n v="36"/>
    <n v="36"/>
    <x v="5"/>
    <n v="22"/>
    <x v="5"/>
    <n v="2.013888888888889E-2"/>
  </r>
  <r>
    <n v="66"/>
    <n v="18"/>
    <x v="4"/>
    <s v="Descripcion del Plato_20"/>
    <n v="25"/>
    <x v="4"/>
    <n v="3"/>
    <n v="30"/>
    <s v="Ninguna"/>
    <n v="120"/>
    <n v="120"/>
    <x v="13"/>
    <n v="75"/>
    <x v="4"/>
    <n v="2.0833333333333332E-2"/>
  </r>
  <r>
    <n v="66"/>
    <n v="18"/>
    <x v="17"/>
    <s v="Descripcion del Plato_4"/>
    <n v="10"/>
    <x v="17"/>
    <n v="3"/>
    <n v="55"/>
    <s v="Sin cebolla"/>
    <n v="54"/>
    <n v="54"/>
    <x v="6"/>
    <n v="30"/>
    <x v="15"/>
    <n v="3.8194444444444448E-2"/>
  </r>
  <r>
    <n v="67"/>
    <n v="2"/>
    <x v="4"/>
    <s v="Descripcion del Plato_20"/>
    <n v="25"/>
    <x v="4"/>
    <n v="1"/>
    <n v="22"/>
    <s v="Ninguna"/>
    <n v="40"/>
    <n v="40"/>
    <x v="4"/>
    <n v="25"/>
    <x v="4"/>
    <n v="1.5277777777777777E-2"/>
  </r>
  <r>
    <n v="67"/>
    <n v="2"/>
    <x v="5"/>
    <s v="Descripcion del Plato_19"/>
    <n v="22"/>
    <x v="5"/>
    <n v="3"/>
    <n v="59"/>
    <s v="Sin cebolla"/>
    <n v="108"/>
    <n v="108"/>
    <x v="11"/>
    <n v="66"/>
    <x v="5"/>
    <n v="4.0972222222222222E-2"/>
  </r>
  <r>
    <n v="67"/>
    <n v="2"/>
    <x v="18"/>
    <s v="Descripcion del Plato_10"/>
    <n v="15"/>
    <x v="18"/>
    <n v="3"/>
    <n v="15"/>
    <s v="Sin cebolla"/>
    <n v="78"/>
    <n v="78"/>
    <x v="19"/>
    <n v="45"/>
    <x v="16"/>
    <n v="1.0416666666666666E-2"/>
  </r>
  <r>
    <n v="67"/>
    <n v="2"/>
    <x v="1"/>
    <s v="Descripcion del Plato_2"/>
    <n v="18"/>
    <x v="1"/>
    <n v="1"/>
    <n v="35"/>
    <s v="Sin cebolla"/>
    <n v="30"/>
    <n v="30"/>
    <x v="2"/>
    <n v="18"/>
    <x v="1"/>
    <n v="2.4305555555555556E-2"/>
  </r>
  <r>
    <n v="68"/>
    <n v="8"/>
    <x v="15"/>
    <s v="Descripcion del Plato_14"/>
    <n v="14"/>
    <x v="15"/>
    <n v="3"/>
    <n v="43"/>
    <s v="Ninguna"/>
    <n v="69"/>
    <n v="69"/>
    <x v="12"/>
    <n v="42"/>
    <x v="13"/>
    <n v="2.9861111111111113E-2"/>
  </r>
  <r>
    <n v="68"/>
    <n v="8"/>
    <x v="8"/>
    <s v="Descripcion del Plato_16"/>
    <n v="16"/>
    <x v="8"/>
    <n v="1"/>
    <n v="19"/>
    <s v="Sin cebolla"/>
    <n v="28"/>
    <n v="28"/>
    <x v="2"/>
    <n v="16"/>
    <x v="8"/>
    <n v="1.3194444444444444E-2"/>
  </r>
  <r>
    <n v="68"/>
    <n v="8"/>
    <x v="11"/>
    <s v="Descripcion del Plato_15"/>
    <n v="19"/>
    <x v="11"/>
    <n v="3"/>
    <n v="57"/>
    <s v="Sin cebolla"/>
    <n v="96"/>
    <n v="96"/>
    <x v="7"/>
    <n v="57"/>
    <x v="10"/>
    <n v="3.9583333333333331E-2"/>
  </r>
  <r>
    <n v="68"/>
    <n v="8"/>
    <x v="19"/>
    <s v="Descripcion del Plato_1"/>
    <n v="15"/>
    <x v="19"/>
    <n v="1"/>
    <n v="26"/>
    <s v="Sin cebolla"/>
    <n v="25"/>
    <n v="25"/>
    <x v="14"/>
    <n v="15"/>
    <x v="1"/>
    <n v="1.8055555555555554E-2"/>
  </r>
  <r>
    <n v="69"/>
    <n v="5"/>
    <x v="16"/>
    <s v="Descripcion del Plato_13"/>
    <n v="13"/>
    <x v="16"/>
    <n v="3"/>
    <n v="20"/>
    <s v="Ninguna"/>
    <n v="63"/>
    <n v="63"/>
    <x v="6"/>
    <n v="39"/>
    <x v="14"/>
    <n v="1.3888888888888888E-2"/>
  </r>
  <r>
    <n v="69"/>
    <n v="5"/>
    <x v="0"/>
    <s v="Descripcion del Plato_7"/>
    <n v="14"/>
    <x v="0"/>
    <n v="3"/>
    <n v="48"/>
    <s v="Sin cebolla"/>
    <n v="72"/>
    <n v="72"/>
    <x v="15"/>
    <n v="42"/>
    <x v="0"/>
    <n v="3.3333333333333333E-2"/>
  </r>
  <r>
    <n v="69"/>
    <n v="5"/>
    <x v="7"/>
    <s v="Descripcion del Plato_11"/>
    <n v="20"/>
    <x v="7"/>
    <n v="3"/>
    <n v="24"/>
    <s v="Sin cebolla"/>
    <n v="99"/>
    <n v="99"/>
    <x v="7"/>
    <n v="60"/>
    <x v="7"/>
    <n v="1.6666666666666666E-2"/>
  </r>
  <r>
    <n v="70"/>
    <n v="17"/>
    <x v="19"/>
    <s v="Descripcion del Plato_1"/>
    <n v="15"/>
    <x v="19"/>
    <n v="2"/>
    <n v="19"/>
    <s v="Sin cebolla"/>
    <n v="50"/>
    <n v="50"/>
    <x v="0"/>
    <n v="30"/>
    <x v="1"/>
    <n v="1.3194444444444444E-2"/>
  </r>
  <r>
    <n v="70"/>
    <n v="17"/>
    <x v="13"/>
    <s v="Descripcion del Plato_18"/>
    <n v="20"/>
    <x v="13"/>
    <n v="2"/>
    <n v="21"/>
    <s v="Sin cebolla"/>
    <n v="68"/>
    <n v="68"/>
    <x v="9"/>
    <n v="40"/>
    <x v="12"/>
    <n v="1.4583333333333334E-2"/>
  </r>
  <r>
    <n v="71"/>
    <n v="18"/>
    <x v="1"/>
    <s v="Descripcion del Plato_2"/>
    <n v="18"/>
    <x v="1"/>
    <n v="3"/>
    <n v="20"/>
    <s v="Sin cebolla"/>
    <n v="90"/>
    <n v="90"/>
    <x v="1"/>
    <n v="54"/>
    <x v="1"/>
    <n v="1.3888888888888888E-2"/>
  </r>
  <r>
    <n v="71"/>
    <n v="18"/>
    <x v="15"/>
    <s v="Descripcion del Plato_14"/>
    <n v="14"/>
    <x v="15"/>
    <n v="2"/>
    <n v="29"/>
    <s v="Sin cebolla"/>
    <n v="46"/>
    <n v="46"/>
    <x v="17"/>
    <n v="28"/>
    <x v="13"/>
    <n v="2.013888888888889E-2"/>
  </r>
  <r>
    <n v="72"/>
    <n v="17"/>
    <x v="16"/>
    <s v="Descripcion del Plato_13"/>
    <n v="13"/>
    <x v="16"/>
    <n v="1"/>
    <n v="17"/>
    <s v="Sin cebolla"/>
    <n v="21"/>
    <n v="21"/>
    <x v="8"/>
    <n v="13"/>
    <x v="14"/>
    <n v="1.1805555555555555E-2"/>
  </r>
  <r>
    <n v="72"/>
    <n v="17"/>
    <x v="17"/>
    <s v="Descripcion del Plato_4"/>
    <n v="10"/>
    <x v="17"/>
    <n v="3"/>
    <n v="37"/>
    <s v="Sin cebolla"/>
    <n v="54"/>
    <n v="54"/>
    <x v="6"/>
    <n v="30"/>
    <x v="15"/>
    <n v="2.5694444444444443E-2"/>
  </r>
  <r>
    <n v="73"/>
    <n v="1"/>
    <x v="3"/>
    <s v="Descripcion del Plato_6"/>
    <n v="16"/>
    <x v="3"/>
    <n v="3"/>
    <n v="20"/>
    <s v="Ninguna"/>
    <n v="81"/>
    <n v="81"/>
    <x v="19"/>
    <n v="48"/>
    <x v="3"/>
    <n v="1.3888888888888888E-2"/>
  </r>
  <r>
    <n v="74"/>
    <n v="19"/>
    <x v="18"/>
    <s v="Descripcion del Plato_10"/>
    <n v="15"/>
    <x v="18"/>
    <n v="2"/>
    <n v="39"/>
    <s v="Sin cebolla"/>
    <n v="52"/>
    <n v="52"/>
    <x v="21"/>
    <n v="30"/>
    <x v="16"/>
    <n v="2.7083333333333334E-2"/>
  </r>
  <r>
    <n v="74"/>
    <n v="19"/>
    <x v="13"/>
    <s v="Descripcion del Plato_18"/>
    <n v="20"/>
    <x v="13"/>
    <n v="3"/>
    <n v="37"/>
    <s v="Ninguna"/>
    <n v="102"/>
    <n v="102"/>
    <x v="11"/>
    <n v="60"/>
    <x v="12"/>
    <n v="2.5694444444444443E-2"/>
  </r>
  <r>
    <n v="74"/>
    <n v="19"/>
    <x v="11"/>
    <s v="Descripcion del Plato_15"/>
    <n v="19"/>
    <x v="11"/>
    <n v="2"/>
    <n v="24"/>
    <s v="Sin cebolla"/>
    <n v="64"/>
    <n v="64"/>
    <x v="10"/>
    <n v="38"/>
    <x v="10"/>
    <n v="1.6666666666666666E-2"/>
  </r>
  <r>
    <n v="75"/>
    <n v="19"/>
    <x v="4"/>
    <s v="Descripcion del Plato_20"/>
    <n v="25"/>
    <x v="4"/>
    <n v="1"/>
    <n v="35"/>
    <s v="Ninguna"/>
    <n v="40"/>
    <n v="40"/>
    <x v="4"/>
    <n v="25"/>
    <x v="4"/>
    <n v="2.4305555555555556E-2"/>
  </r>
  <r>
    <n v="75"/>
    <n v="19"/>
    <x v="15"/>
    <s v="Descripcion del Plato_14"/>
    <n v="14"/>
    <x v="15"/>
    <n v="3"/>
    <n v="16"/>
    <s v="Sin cebolla"/>
    <n v="69"/>
    <n v="69"/>
    <x v="12"/>
    <n v="42"/>
    <x v="13"/>
    <n v="1.1111111111111112E-2"/>
  </r>
  <r>
    <n v="76"/>
    <n v="17"/>
    <x v="1"/>
    <s v="Descripcion del Plato_2"/>
    <n v="18"/>
    <x v="1"/>
    <n v="3"/>
    <n v="13"/>
    <s v="Sin cebolla"/>
    <n v="90"/>
    <n v="90"/>
    <x v="1"/>
    <n v="54"/>
    <x v="1"/>
    <n v="9.0277777777777769E-3"/>
  </r>
  <r>
    <n v="76"/>
    <n v="17"/>
    <x v="17"/>
    <s v="Descripcion del Plato_4"/>
    <n v="10"/>
    <x v="17"/>
    <n v="1"/>
    <n v="34"/>
    <s v="Sin cebolla"/>
    <n v="18"/>
    <n v="18"/>
    <x v="8"/>
    <n v="10"/>
    <x v="15"/>
    <n v="2.361111111111111E-2"/>
  </r>
  <r>
    <n v="76"/>
    <n v="17"/>
    <x v="0"/>
    <s v="Descripcion del Plato_7"/>
    <n v="14"/>
    <x v="0"/>
    <n v="1"/>
    <n v="20"/>
    <s v="Ninguna"/>
    <n v="24"/>
    <n v="24"/>
    <x v="14"/>
    <n v="14"/>
    <x v="0"/>
    <n v="1.3888888888888888E-2"/>
  </r>
  <r>
    <n v="76"/>
    <n v="17"/>
    <x v="18"/>
    <s v="Descripcion del Plato_10"/>
    <n v="15"/>
    <x v="18"/>
    <n v="1"/>
    <n v="30"/>
    <s v="Ninguna"/>
    <n v="26"/>
    <n v="26"/>
    <x v="3"/>
    <n v="15"/>
    <x v="16"/>
    <n v="2.0833333333333332E-2"/>
  </r>
  <r>
    <n v="77"/>
    <n v="3"/>
    <x v="17"/>
    <s v="Descripcion del Plato_4"/>
    <n v="10"/>
    <x v="17"/>
    <n v="1"/>
    <n v="34"/>
    <s v="Sin cebolla"/>
    <n v="18"/>
    <n v="18"/>
    <x v="8"/>
    <n v="10"/>
    <x v="15"/>
    <n v="2.361111111111111E-2"/>
  </r>
  <r>
    <n v="77"/>
    <n v="3"/>
    <x v="0"/>
    <s v="Descripcion del Plato_7"/>
    <n v="14"/>
    <x v="0"/>
    <n v="2"/>
    <n v="55"/>
    <s v="Ninguna"/>
    <n v="48"/>
    <n v="48"/>
    <x v="0"/>
    <n v="28"/>
    <x v="0"/>
    <n v="3.8194444444444448E-2"/>
  </r>
  <r>
    <n v="77"/>
    <n v="3"/>
    <x v="7"/>
    <s v="Descripcion del Plato_11"/>
    <n v="20"/>
    <x v="7"/>
    <n v="1"/>
    <n v="8"/>
    <s v="Sin cebolla"/>
    <n v="33"/>
    <n v="33"/>
    <x v="16"/>
    <n v="20"/>
    <x v="7"/>
    <n v="5.5555555555555558E-3"/>
  </r>
  <r>
    <n v="78"/>
    <n v="7"/>
    <x v="9"/>
    <s v="Descripcion del Plato_12"/>
    <n v="11"/>
    <x v="9"/>
    <n v="3"/>
    <n v="54"/>
    <s v="Sin cebolla"/>
    <n v="57"/>
    <n v="57"/>
    <x v="6"/>
    <n v="33"/>
    <x v="9"/>
    <n v="3.7499999999999999E-2"/>
  </r>
  <r>
    <n v="79"/>
    <n v="16"/>
    <x v="6"/>
    <s v="Descripcion del Plato_9"/>
    <n v="17"/>
    <x v="6"/>
    <n v="3"/>
    <n v="14"/>
    <s v="Ninguna"/>
    <n v="87"/>
    <n v="87"/>
    <x v="1"/>
    <n v="51"/>
    <x v="6"/>
    <n v="9.7222222222222224E-3"/>
  </r>
  <r>
    <n v="79"/>
    <n v="16"/>
    <x v="7"/>
    <s v="Descripcion del Plato_11"/>
    <n v="20"/>
    <x v="7"/>
    <n v="3"/>
    <n v="14"/>
    <s v="Sin cebolla"/>
    <n v="99"/>
    <n v="99"/>
    <x v="7"/>
    <n v="60"/>
    <x v="7"/>
    <n v="9.7222222222222224E-3"/>
  </r>
  <r>
    <n v="79"/>
    <n v="16"/>
    <x v="14"/>
    <s v="Descripcion del Plato_3"/>
    <n v="12"/>
    <x v="14"/>
    <n v="3"/>
    <n v="25"/>
    <s v="Ninguna"/>
    <n v="60"/>
    <n v="60"/>
    <x v="6"/>
    <n v="36"/>
    <x v="1"/>
    <n v="1.7361111111111112E-2"/>
  </r>
  <r>
    <n v="79"/>
    <n v="16"/>
    <x v="16"/>
    <s v="Descripcion del Plato_13"/>
    <n v="13"/>
    <x v="16"/>
    <n v="3"/>
    <n v="43"/>
    <s v="Ninguna"/>
    <n v="63"/>
    <n v="63"/>
    <x v="6"/>
    <n v="39"/>
    <x v="14"/>
    <n v="2.9861111111111113E-2"/>
  </r>
  <r>
    <n v="80"/>
    <n v="18"/>
    <x v="12"/>
    <s v="Descripcion del Plato_5"/>
    <n v="13"/>
    <x v="12"/>
    <n v="2"/>
    <n v="5"/>
    <s v="Ninguna"/>
    <n v="44"/>
    <n v="44"/>
    <x v="17"/>
    <n v="26"/>
    <x v="11"/>
    <n v="3.472222222222222E-3"/>
  </r>
  <r>
    <n v="80"/>
    <n v="18"/>
    <x v="6"/>
    <s v="Descripcion del Plato_9"/>
    <n v="17"/>
    <x v="6"/>
    <n v="1"/>
    <n v="34"/>
    <s v="Sin cebolla"/>
    <n v="29"/>
    <n v="29"/>
    <x v="2"/>
    <n v="17"/>
    <x v="6"/>
    <n v="2.361111111111111E-2"/>
  </r>
  <r>
    <n v="80"/>
    <n v="18"/>
    <x v="0"/>
    <s v="Descripcion del Plato_7"/>
    <n v="14"/>
    <x v="0"/>
    <n v="2"/>
    <n v="28"/>
    <s v="Ninguna"/>
    <n v="48"/>
    <n v="48"/>
    <x v="0"/>
    <n v="28"/>
    <x v="0"/>
    <n v="1.9444444444444445E-2"/>
  </r>
  <r>
    <n v="81"/>
    <n v="17"/>
    <x v="2"/>
    <s v="Descripcion del Plato_17"/>
    <n v="19"/>
    <x v="2"/>
    <n v="2"/>
    <n v="59"/>
    <s v="Sin cebolla"/>
    <n v="62"/>
    <n v="62"/>
    <x v="6"/>
    <n v="38"/>
    <x v="2"/>
    <n v="4.0972222222222222E-2"/>
  </r>
  <r>
    <n v="82"/>
    <n v="16"/>
    <x v="19"/>
    <s v="Descripcion del Plato_1"/>
    <n v="15"/>
    <x v="19"/>
    <n v="2"/>
    <n v="11"/>
    <s v="Sin cebolla"/>
    <n v="50"/>
    <n v="50"/>
    <x v="0"/>
    <n v="30"/>
    <x v="1"/>
    <n v="7.6388888888888886E-3"/>
  </r>
  <r>
    <n v="82"/>
    <n v="16"/>
    <x v="1"/>
    <s v="Descripcion del Plato_2"/>
    <n v="18"/>
    <x v="1"/>
    <n v="1"/>
    <n v="8"/>
    <s v="Sin cebolla"/>
    <n v="30"/>
    <n v="30"/>
    <x v="2"/>
    <n v="18"/>
    <x v="1"/>
    <n v="5.5555555555555558E-3"/>
  </r>
  <r>
    <n v="83"/>
    <n v="15"/>
    <x v="3"/>
    <s v="Descripcion del Plato_6"/>
    <n v="16"/>
    <x v="3"/>
    <n v="2"/>
    <n v="14"/>
    <s v="Ninguna"/>
    <n v="54"/>
    <n v="54"/>
    <x v="21"/>
    <n v="32"/>
    <x v="3"/>
    <n v="9.7222222222222224E-3"/>
  </r>
  <r>
    <n v="83"/>
    <n v="15"/>
    <x v="14"/>
    <s v="Descripcion del Plato_3"/>
    <n v="12"/>
    <x v="14"/>
    <n v="1"/>
    <n v="30"/>
    <s v="Sin cebolla"/>
    <n v="20"/>
    <n v="20"/>
    <x v="8"/>
    <n v="12"/>
    <x v="1"/>
    <n v="2.0833333333333332E-2"/>
  </r>
  <r>
    <n v="83"/>
    <n v="15"/>
    <x v="11"/>
    <s v="Descripcion del Plato_15"/>
    <n v="19"/>
    <x v="11"/>
    <n v="3"/>
    <n v="50"/>
    <s v="Ninguna"/>
    <n v="96"/>
    <n v="96"/>
    <x v="7"/>
    <n v="57"/>
    <x v="10"/>
    <n v="3.4722222222222224E-2"/>
  </r>
  <r>
    <n v="84"/>
    <n v="19"/>
    <x v="1"/>
    <s v="Descripcion del Plato_2"/>
    <n v="18"/>
    <x v="1"/>
    <n v="2"/>
    <n v="10"/>
    <s v="Sin cebolla"/>
    <n v="60"/>
    <n v="60"/>
    <x v="6"/>
    <n v="36"/>
    <x v="1"/>
    <n v="6.9444444444444441E-3"/>
  </r>
  <r>
    <n v="85"/>
    <n v="8"/>
    <x v="8"/>
    <s v="Descripcion del Plato_16"/>
    <n v="16"/>
    <x v="8"/>
    <n v="3"/>
    <n v="26"/>
    <s v="Sin cebolla"/>
    <n v="84"/>
    <n v="84"/>
    <x v="1"/>
    <n v="48"/>
    <x v="8"/>
    <n v="1.8055555555555554E-2"/>
  </r>
  <r>
    <n v="85"/>
    <n v="8"/>
    <x v="5"/>
    <s v="Descripcion del Plato_19"/>
    <n v="22"/>
    <x v="5"/>
    <n v="2"/>
    <n v="33"/>
    <s v="Sin cebolla"/>
    <n v="72"/>
    <n v="72"/>
    <x v="9"/>
    <n v="44"/>
    <x v="5"/>
    <n v="2.2916666666666665E-2"/>
  </r>
  <r>
    <n v="85"/>
    <n v="8"/>
    <x v="14"/>
    <s v="Descripcion del Plato_3"/>
    <n v="12"/>
    <x v="14"/>
    <n v="1"/>
    <n v="54"/>
    <s v="Sin cebolla"/>
    <n v="20"/>
    <n v="20"/>
    <x v="8"/>
    <n v="12"/>
    <x v="1"/>
    <n v="3.7499999999999999E-2"/>
  </r>
  <r>
    <n v="85"/>
    <n v="8"/>
    <x v="11"/>
    <s v="Descripcion del Plato_15"/>
    <n v="19"/>
    <x v="11"/>
    <n v="1"/>
    <n v="29"/>
    <s v="Sin cebolla"/>
    <n v="32"/>
    <n v="32"/>
    <x v="16"/>
    <n v="19"/>
    <x v="10"/>
    <n v="2.013888888888889E-2"/>
  </r>
  <r>
    <n v="86"/>
    <n v="20"/>
    <x v="19"/>
    <s v="Descripcion del Plato_1"/>
    <n v="15"/>
    <x v="19"/>
    <n v="2"/>
    <n v="8"/>
    <s v="Sin cebolla"/>
    <n v="50"/>
    <n v="50"/>
    <x v="0"/>
    <n v="30"/>
    <x v="1"/>
    <n v="5.5555555555555558E-3"/>
  </r>
  <r>
    <n v="87"/>
    <n v="3"/>
    <x v="17"/>
    <s v="Descripcion del Plato_4"/>
    <n v="10"/>
    <x v="17"/>
    <n v="2"/>
    <n v="55"/>
    <s v="Ninguna"/>
    <n v="36"/>
    <n v="36"/>
    <x v="18"/>
    <n v="20"/>
    <x v="15"/>
    <n v="3.8194444444444448E-2"/>
  </r>
  <r>
    <n v="87"/>
    <n v="3"/>
    <x v="11"/>
    <s v="Descripcion del Plato_15"/>
    <n v="19"/>
    <x v="11"/>
    <n v="1"/>
    <n v="5"/>
    <s v="Sin cebolla"/>
    <n v="32"/>
    <n v="32"/>
    <x v="16"/>
    <n v="19"/>
    <x v="10"/>
    <n v="3.472222222222222E-3"/>
  </r>
  <r>
    <n v="87"/>
    <n v="3"/>
    <x v="2"/>
    <s v="Descripcion del Plato_17"/>
    <n v="19"/>
    <x v="2"/>
    <n v="1"/>
    <n v="11"/>
    <s v="Ninguna"/>
    <n v="31"/>
    <n v="31"/>
    <x v="2"/>
    <n v="19"/>
    <x v="2"/>
    <n v="7.6388888888888886E-3"/>
  </r>
  <r>
    <n v="88"/>
    <n v="18"/>
    <x v="4"/>
    <s v="Descripcion del Plato_20"/>
    <n v="25"/>
    <x v="4"/>
    <n v="1"/>
    <n v="12"/>
    <s v="Ninguna"/>
    <n v="40"/>
    <n v="40"/>
    <x v="4"/>
    <n v="25"/>
    <x v="4"/>
    <n v="8.3333333333333332E-3"/>
  </r>
  <r>
    <n v="88"/>
    <n v="18"/>
    <x v="9"/>
    <s v="Descripcion del Plato_12"/>
    <n v="11"/>
    <x v="9"/>
    <n v="3"/>
    <n v="46"/>
    <s v="Sin cebolla"/>
    <n v="57"/>
    <n v="57"/>
    <x v="6"/>
    <n v="33"/>
    <x v="9"/>
    <n v="3.1944444444444442E-2"/>
  </r>
  <r>
    <n v="88"/>
    <n v="18"/>
    <x v="18"/>
    <s v="Descripcion del Plato_10"/>
    <n v="15"/>
    <x v="18"/>
    <n v="1"/>
    <n v="59"/>
    <s v="Ninguna"/>
    <n v="26"/>
    <n v="26"/>
    <x v="3"/>
    <n v="15"/>
    <x v="16"/>
    <n v="4.0972222222222222E-2"/>
  </r>
  <r>
    <n v="89"/>
    <n v="11"/>
    <x v="15"/>
    <s v="Descripcion del Plato_14"/>
    <n v="14"/>
    <x v="15"/>
    <n v="3"/>
    <n v="44"/>
    <s v="Sin cebolla"/>
    <n v="69"/>
    <n v="69"/>
    <x v="12"/>
    <n v="42"/>
    <x v="13"/>
    <n v="3.0555555555555555E-2"/>
  </r>
  <r>
    <n v="89"/>
    <n v="11"/>
    <x v="13"/>
    <s v="Descripcion del Plato_18"/>
    <n v="20"/>
    <x v="13"/>
    <n v="2"/>
    <n v="58"/>
    <s v="Ninguna"/>
    <n v="68"/>
    <n v="68"/>
    <x v="9"/>
    <n v="40"/>
    <x v="12"/>
    <n v="4.027777777777778E-2"/>
  </r>
  <r>
    <n v="89"/>
    <n v="11"/>
    <x v="12"/>
    <s v="Descripcion del Plato_5"/>
    <n v="13"/>
    <x v="12"/>
    <n v="1"/>
    <n v="40"/>
    <s v="Sin cebolla"/>
    <n v="22"/>
    <n v="22"/>
    <x v="20"/>
    <n v="13"/>
    <x v="11"/>
    <n v="2.7777777777777776E-2"/>
  </r>
  <r>
    <n v="90"/>
    <n v="6"/>
    <x v="13"/>
    <s v="Descripcion del Plato_18"/>
    <n v="20"/>
    <x v="13"/>
    <n v="1"/>
    <n v="48"/>
    <s v="Sin cebolla"/>
    <n v="34"/>
    <n v="34"/>
    <x v="5"/>
    <n v="20"/>
    <x v="12"/>
    <n v="3.3333333333333333E-2"/>
  </r>
  <r>
    <n v="91"/>
    <n v="1"/>
    <x v="10"/>
    <s v="Descripcion del Plato_8"/>
    <n v="21"/>
    <x v="10"/>
    <n v="3"/>
    <n v="21"/>
    <s v="Sin cebolla"/>
    <n v="105"/>
    <n v="105"/>
    <x v="11"/>
    <n v="63"/>
    <x v="1"/>
    <n v="1.4583333333333334E-2"/>
  </r>
  <r>
    <n v="91"/>
    <n v="1"/>
    <x v="16"/>
    <s v="Descripcion del Plato_13"/>
    <n v="13"/>
    <x v="16"/>
    <n v="3"/>
    <n v="52"/>
    <s v="Ninguna"/>
    <n v="63"/>
    <n v="63"/>
    <x v="6"/>
    <n v="39"/>
    <x v="14"/>
    <n v="3.6111111111111108E-2"/>
  </r>
  <r>
    <n v="91"/>
    <n v="1"/>
    <x v="12"/>
    <s v="Descripcion del Plato_5"/>
    <n v="13"/>
    <x v="12"/>
    <n v="2"/>
    <n v="11"/>
    <s v="Ninguna"/>
    <n v="44"/>
    <n v="44"/>
    <x v="17"/>
    <n v="26"/>
    <x v="11"/>
    <n v="7.6388888888888886E-3"/>
  </r>
  <r>
    <n v="91"/>
    <n v="1"/>
    <x v="3"/>
    <s v="Descripcion del Plato_6"/>
    <n v="16"/>
    <x v="3"/>
    <n v="3"/>
    <n v="48"/>
    <s v="Ninguna"/>
    <n v="81"/>
    <n v="81"/>
    <x v="19"/>
    <n v="48"/>
    <x v="3"/>
    <n v="3.3333333333333333E-2"/>
  </r>
  <r>
    <n v="92"/>
    <n v="6"/>
    <x v="6"/>
    <s v="Descripcion del Plato_9"/>
    <n v="17"/>
    <x v="6"/>
    <n v="2"/>
    <n v="36"/>
    <s v="Ninguna"/>
    <n v="58"/>
    <n v="58"/>
    <x v="6"/>
    <n v="34"/>
    <x v="6"/>
    <n v="2.5000000000000001E-2"/>
  </r>
  <r>
    <n v="92"/>
    <n v="6"/>
    <x v="0"/>
    <s v="Descripcion del Plato_7"/>
    <n v="14"/>
    <x v="0"/>
    <n v="1"/>
    <n v="6"/>
    <s v="Sin cebolla"/>
    <n v="24"/>
    <n v="24"/>
    <x v="14"/>
    <n v="14"/>
    <x v="0"/>
    <n v="4.1666666666666666E-3"/>
  </r>
  <r>
    <n v="93"/>
    <n v="2"/>
    <x v="6"/>
    <s v="Descripcion del Plato_9"/>
    <n v="17"/>
    <x v="6"/>
    <n v="1"/>
    <n v="18"/>
    <s v="Sin cebolla"/>
    <n v="29"/>
    <n v="29"/>
    <x v="2"/>
    <n v="17"/>
    <x v="6"/>
    <n v="1.2500000000000001E-2"/>
  </r>
  <r>
    <n v="94"/>
    <n v="12"/>
    <x v="1"/>
    <s v="Descripcion del Plato_2"/>
    <n v="18"/>
    <x v="1"/>
    <n v="3"/>
    <n v="19"/>
    <s v="Sin cebolla"/>
    <n v="90"/>
    <n v="90"/>
    <x v="1"/>
    <n v="54"/>
    <x v="1"/>
    <n v="1.3194444444444444E-2"/>
  </r>
  <r>
    <n v="94"/>
    <n v="12"/>
    <x v="11"/>
    <s v="Descripcion del Plato_15"/>
    <n v="19"/>
    <x v="11"/>
    <n v="2"/>
    <n v="56"/>
    <s v="Sin cebolla"/>
    <n v="64"/>
    <n v="64"/>
    <x v="10"/>
    <n v="38"/>
    <x v="10"/>
    <n v="3.888888888888889E-2"/>
  </r>
  <r>
    <n v="94"/>
    <n v="12"/>
    <x v="7"/>
    <s v="Descripcion del Plato_11"/>
    <n v="20"/>
    <x v="7"/>
    <n v="3"/>
    <n v="54"/>
    <s v="Sin cebolla"/>
    <n v="99"/>
    <n v="99"/>
    <x v="7"/>
    <n v="60"/>
    <x v="7"/>
    <n v="3.7499999999999999E-2"/>
  </r>
  <r>
    <n v="95"/>
    <n v="12"/>
    <x v="9"/>
    <s v="Descripcion del Plato_12"/>
    <n v="11"/>
    <x v="9"/>
    <n v="3"/>
    <n v="19"/>
    <s v="Sin cebolla"/>
    <n v="57"/>
    <n v="57"/>
    <x v="6"/>
    <n v="33"/>
    <x v="9"/>
    <n v="1.3194444444444444E-2"/>
  </r>
  <r>
    <n v="95"/>
    <n v="12"/>
    <x v="11"/>
    <s v="Descripcion del Plato_15"/>
    <n v="19"/>
    <x v="11"/>
    <n v="3"/>
    <n v="22"/>
    <s v="Sin cebolla"/>
    <n v="96"/>
    <n v="96"/>
    <x v="7"/>
    <n v="57"/>
    <x v="10"/>
    <n v="1.5277777777777777E-2"/>
  </r>
  <r>
    <n v="96"/>
    <n v="16"/>
    <x v="7"/>
    <s v="Descripcion del Plato_11"/>
    <n v="20"/>
    <x v="7"/>
    <n v="2"/>
    <n v="47"/>
    <s v="Ninguna"/>
    <n v="66"/>
    <n v="66"/>
    <x v="10"/>
    <n v="40"/>
    <x v="7"/>
    <n v="3.2638888888888891E-2"/>
  </r>
  <r>
    <n v="96"/>
    <n v="16"/>
    <x v="9"/>
    <s v="Descripcion del Plato_12"/>
    <n v="11"/>
    <x v="9"/>
    <n v="2"/>
    <n v="10"/>
    <s v="Ninguna"/>
    <n v="38"/>
    <n v="38"/>
    <x v="18"/>
    <n v="22"/>
    <x v="9"/>
    <n v="6.9444444444444441E-3"/>
  </r>
  <r>
    <n v="96"/>
    <n v="16"/>
    <x v="0"/>
    <s v="Descripcion del Plato_7"/>
    <n v="14"/>
    <x v="0"/>
    <n v="3"/>
    <n v="19"/>
    <s v="Sin cebolla"/>
    <n v="72"/>
    <n v="72"/>
    <x v="15"/>
    <n v="42"/>
    <x v="0"/>
    <n v="1.3194444444444444E-2"/>
  </r>
  <r>
    <n v="97"/>
    <n v="14"/>
    <x v="18"/>
    <s v="Descripcion del Plato_10"/>
    <n v="15"/>
    <x v="18"/>
    <n v="1"/>
    <n v="17"/>
    <s v="Sin cebolla"/>
    <n v="26"/>
    <n v="26"/>
    <x v="3"/>
    <n v="15"/>
    <x v="16"/>
    <n v="1.1805555555555555E-2"/>
  </r>
  <r>
    <n v="97"/>
    <n v="14"/>
    <x v="14"/>
    <s v="Descripcion del Plato_3"/>
    <n v="12"/>
    <x v="14"/>
    <n v="3"/>
    <n v="5"/>
    <s v="Ninguna"/>
    <n v="60"/>
    <n v="60"/>
    <x v="6"/>
    <n v="36"/>
    <x v="1"/>
    <n v="3.472222222222222E-3"/>
  </r>
  <r>
    <n v="97"/>
    <n v="14"/>
    <x v="13"/>
    <s v="Descripcion del Plato_18"/>
    <n v="20"/>
    <x v="13"/>
    <n v="3"/>
    <n v="57"/>
    <s v="Ninguna"/>
    <n v="102"/>
    <n v="102"/>
    <x v="11"/>
    <n v="60"/>
    <x v="12"/>
    <n v="3.9583333333333331E-2"/>
  </r>
  <r>
    <n v="98"/>
    <n v="7"/>
    <x v="14"/>
    <s v="Descripcion del Plato_3"/>
    <n v="12"/>
    <x v="14"/>
    <n v="3"/>
    <n v="56"/>
    <s v="Sin cebolla"/>
    <n v="60"/>
    <n v="60"/>
    <x v="6"/>
    <n v="36"/>
    <x v="1"/>
    <n v="3.888888888888889E-2"/>
  </r>
  <r>
    <n v="98"/>
    <n v="7"/>
    <x v="6"/>
    <s v="Descripcion del Plato_9"/>
    <n v="17"/>
    <x v="6"/>
    <n v="3"/>
    <n v="33"/>
    <s v="Sin cebolla"/>
    <n v="87"/>
    <n v="87"/>
    <x v="1"/>
    <n v="51"/>
    <x v="6"/>
    <n v="2.2916666666666665E-2"/>
  </r>
  <r>
    <n v="98"/>
    <n v="7"/>
    <x v="9"/>
    <s v="Descripcion del Plato_12"/>
    <n v="11"/>
    <x v="9"/>
    <n v="1"/>
    <n v="51"/>
    <s v="Sin cebolla"/>
    <n v="19"/>
    <n v="19"/>
    <x v="8"/>
    <n v="11"/>
    <x v="9"/>
    <n v="3.5416666666666666E-2"/>
  </r>
  <r>
    <n v="99"/>
    <n v="2"/>
    <x v="1"/>
    <s v="Descripcion del Plato_2"/>
    <n v="18"/>
    <x v="1"/>
    <n v="2"/>
    <n v="27"/>
    <s v="Sin cebolla"/>
    <n v="60"/>
    <n v="60"/>
    <x v="6"/>
    <n v="36"/>
    <x v="1"/>
    <n v="1.8749999999999999E-2"/>
  </r>
  <r>
    <n v="99"/>
    <n v="2"/>
    <x v="2"/>
    <s v="Descripcion del Plato_17"/>
    <n v="19"/>
    <x v="2"/>
    <n v="1"/>
    <n v="5"/>
    <s v="Sin cebolla"/>
    <n v="31"/>
    <n v="31"/>
    <x v="2"/>
    <n v="19"/>
    <x v="2"/>
    <n v="3.472222222222222E-3"/>
  </r>
  <r>
    <n v="99"/>
    <n v="2"/>
    <x v="9"/>
    <s v="Descripcion del Plato_12"/>
    <n v="11"/>
    <x v="9"/>
    <n v="1"/>
    <n v="9"/>
    <s v="Ninguna"/>
    <n v="19"/>
    <n v="19"/>
    <x v="8"/>
    <n v="11"/>
    <x v="9"/>
    <n v="6.2500000000000003E-3"/>
  </r>
  <r>
    <n v="99"/>
    <n v="2"/>
    <x v="6"/>
    <s v="Descripcion del Plato_9"/>
    <n v="17"/>
    <x v="6"/>
    <n v="1"/>
    <n v="45"/>
    <s v="Ninguna"/>
    <n v="29"/>
    <n v="29"/>
    <x v="2"/>
    <n v="17"/>
    <x v="6"/>
    <n v="3.125E-2"/>
  </r>
  <r>
    <n v="100"/>
    <n v="18"/>
    <x v="0"/>
    <s v="Descripcion del Plato_7"/>
    <n v="14"/>
    <x v="0"/>
    <n v="3"/>
    <n v="48"/>
    <s v="Sin cebolla"/>
    <n v="72"/>
    <n v="72"/>
    <x v="15"/>
    <n v="42"/>
    <x v="0"/>
    <n v="3.3333333333333333E-2"/>
  </r>
  <r>
    <n v="100"/>
    <n v="18"/>
    <x v="12"/>
    <s v="Descripcion del Plato_5"/>
    <n v="13"/>
    <x v="12"/>
    <n v="2"/>
    <n v="33"/>
    <s v="Ninguna"/>
    <n v="44"/>
    <n v="44"/>
    <x v="17"/>
    <n v="26"/>
    <x v="11"/>
    <n v="2.2916666666666665E-2"/>
  </r>
  <r>
    <n v="100"/>
    <n v="18"/>
    <x v="19"/>
    <s v="Descripcion del Plato_1"/>
    <n v="15"/>
    <x v="19"/>
    <n v="2"/>
    <n v="22"/>
    <s v="Sin cebolla"/>
    <n v="50"/>
    <n v="50"/>
    <x v="0"/>
    <n v="30"/>
    <x v="1"/>
    <n v="1.5277777777777777E-2"/>
  </r>
  <r>
    <n v="101"/>
    <n v="1"/>
    <x v="2"/>
    <s v="Descripcion del Plato_17"/>
    <n v="19"/>
    <x v="2"/>
    <n v="1"/>
    <n v="24"/>
    <s v="Sin cebolla"/>
    <n v="31"/>
    <n v="31"/>
    <x v="2"/>
    <n v="19"/>
    <x v="2"/>
    <n v="1.6666666666666666E-2"/>
  </r>
  <r>
    <n v="101"/>
    <n v="1"/>
    <x v="19"/>
    <s v="Descripcion del Plato_1"/>
    <n v="15"/>
    <x v="19"/>
    <n v="2"/>
    <n v="41"/>
    <s v="Sin cebolla"/>
    <n v="50"/>
    <n v="50"/>
    <x v="0"/>
    <n v="30"/>
    <x v="1"/>
    <n v="2.8472222222222222E-2"/>
  </r>
  <r>
    <n v="101"/>
    <n v="1"/>
    <x v="12"/>
    <s v="Descripcion del Plato_5"/>
    <n v="13"/>
    <x v="12"/>
    <n v="1"/>
    <n v="35"/>
    <s v="Sin cebolla"/>
    <n v="22"/>
    <n v="22"/>
    <x v="20"/>
    <n v="13"/>
    <x v="11"/>
    <n v="2.4305555555555556E-2"/>
  </r>
  <r>
    <n v="101"/>
    <n v="1"/>
    <x v="10"/>
    <s v="Descripcion del Plato_8"/>
    <n v="21"/>
    <x v="10"/>
    <n v="1"/>
    <n v="34"/>
    <s v="Sin cebolla"/>
    <n v="35"/>
    <n v="35"/>
    <x v="5"/>
    <n v="21"/>
    <x v="1"/>
    <n v="2.361111111111111E-2"/>
  </r>
  <r>
    <n v="102"/>
    <n v="19"/>
    <x v="8"/>
    <s v="Descripcion del Plato_16"/>
    <n v="16"/>
    <x v="8"/>
    <n v="3"/>
    <n v="17"/>
    <s v="Sin cebolla"/>
    <n v="84"/>
    <n v="84"/>
    <x v="1"/>
    <n v="48"/>
    <x v="8"/>
    <n v="1.1805555555555555E-2"/>
  </r>
  <r>
    <n v="102"/>
    <n v="19"/>
    <x v="6"/>
    <s v="Descripcion del Plato_9"/>
    <n v="17"/>
    <x v="6"/>
    <n v="3"/>
    <n v="29"/>
    <s v="Ninguna"/>
    <n v="87"/>
    <n v="87"/>
    <x v="1"/>
    <n v="51"/>
    <x v="6"/>
    <n v="2.013888888888889E-2"/>
  </r>
  <r>
    <n v="103"/>
    <n v="13"/>
    <x v="16"/>
    <s v="Descripcion del Plato_13"/>
    <n v="13"/>
    <x v="16"/>
    <n v="1"/>
    <n v="57"/>
    <s v="Sin cebolla"/>
    <n v="21"/>
    <n v="21"/>
    <x v="8"/>
    <n v="13"/>
    <x v="14"/>
    <n v="3.9583333333333331E-2"/>
  </r>
  <r>
    <n v="103"/>
    <n v="13"/>
    <x v="13"/>
    <s v="Descripcion del Plato_18"/>
    <n v="20"/>
    <x v="13"/>
    <n v="1"/>
    <n v="9"/>
    <s v="Ninguna"/>
    <n v="34"/>
    <n v="34"/>
    <x v="5"/>
    <n v="20"/>
    <x v="12"/>
    <n v="6.2500000000000003E-3"/>
  </r>
  <r>
    <n v="103"/>
    <n v="13"/>
    <x v="17"/>
    <s v="Descripcion del Plato_4"/>
    <n v="10"/>
    <x v="17"/>
    <n v="1"/>
    <n v="33"/>
    <s v="Sin cebolla"/>
    <n v="18"/>
    <n v="18"/>
    <x v="8"/>
    <n v="10"/>
    <x v="15"/>
    <n v="2.2916666666666665E-2"/>
  </r>
  <r>
    <n v="104"/>
    <n v="14"/>
    <x v="15"/>
    <s v="Descripcion del Plato_14"/>
    <n v="14"/>
    <x v="15"/>
    <n v="2"/>
    <n v="43"/>
    <s v="Sin cebolla"/>
    <n v="46"/>
    <n v="46"/>
    <x v="17"/>
    <n v="28"/>
    <x v="13"/>
    <n v="2.9861111111111113E-2"/>
  </r>
  <r>
    <n v="104"/>
    <n v="14"/>
    <x v="2"/>
    <s v="Descripcion del Plato_17"/>
    <n v="19"/>
    <x v="2"/>
    <n v="1"/>
    <n v="12"/>
    <s v="Ninguna"/>
    <n v="31"/>
    <n v="31"/>
    <x v="2"/>
    <n v="19"/>
    <x v="2"/>
    <n v="8.3333333333333332E-3"/>
  </r>
  <r>
    <n v="105"/>
    <n v="14"/>
    <x v="14"/>
    <s v="Descripcion del Plato_3"/>
    <n v="12"/>
    <x v="14"/>
    <n v="3"/>
    <n v="9"/>
    <s v="Ninguna"/>
    <n v="60"/>
    <n v="60"/>
    <x v="6"/>
    <n v="36"/>
    <x v="1"/>
    <n v="6.2500000000000003E-3"/>
  </r>
  <r>
    <n v="105"/>
    <n v="14"/>
    <x v="3"/>
    <s v="Descripcion del Plato_6"/>
    <n v="16"/>
    <x v="3"/>
    <n v="3"/>
    <n v="34"/>
    <s v="Ninguna"/>
    <n v="81"/>
    <n v="81"/>
    <x v="19"/>
    <n v="48"/>
    <x v="3"/>
    <n v="2.361111111111111E-2"/>
  </r>
  <r>
    <n v="106"/>
    <n v="15"/>
    <x v="13"/>
    <s v="Descripcion del Plato_18"/>
    <n v="20"/>
    <x v="13"/>
    <n v="2"/>
    <n v="29"/>
    <s v="Ninguna"/>
    <n v="68"/>
    <n v="68"/>
    <x v="9"/>
    <n v="40"/>
    <x v="12"/>
    <n v="2.013888888888889E-2"/>
  </r>
  <r>
    <n v="107"/>
    <n v="11"/>
    <x v="11"/>
    <s v="Descripcion del Plato_15"/>
    <n v="19"/>
    <x v="11"/>
    <n v="2"/>
    <n v="48"/>
    <s v="Ninguna"/>
    <n v="64"/>
    <n v="64"/>
    <x v="10"/>
    <n v="38"/>
    <x v="10"/>
    <n v="3.3333333333333333E-2"/>
  </r>
  <r>
    <n v="107"/>
    <n v="11"/>
    <x v="6"/>
    <s v="Descripcion del Plato_9"/>
    <n v="17"/>
    <x v="6"/>
    <n v="3"/>
    <n v="51"/>
    <s v="Sin cebolla"/>
    <n v="87"/>
    <n v="87"/>
    <x v="1"/>
    <n v="51"/>
    <x v="6"/>
    <n v="3.5416666666666666E-2"/>
  </r>
  <r>
    <n v="107"/>
    <n v="11"/>
    <x v="13"/>
    <s v="Descripcion del Plato_18"/>
    <n v="20"/>
    <x v="13"/>
    <n v="3"/>
    <n v="42"/>
    <s v="Sin cebolla"/>
    <n v="102"/>
    <n v="102"/>
    <x v="11"/>
    <n v="60"/>
    <x v="12"/>
    <n v="2.9166666666666667E-2"/>
  </r>
  <r>
    <n v="108"/>
    <n v="3"/>
    <x v="6"/>
    <s v="Descripcion del Plato_9"/>
    <n v="17"/>
    <x v="6"/>
    <n v="2"/>
    <n v="23"/>
    <s v="Ninguna"/>
    <n v="58"/>
    <n v="58"/>
    <x v="6"/>
    <n v="34"/>
    <x v="6"/>
    <n v="1.5972222222222221E-2"/>
  </r>
  <r>
    <n v="108"/>
    <n v="3"/>
    <x v="17"/>
    <s v="Descripcion del Plato_4"/>
    <n v="10"/>
    <x v="17"/>
    <n v="1"/>
    <n v="10"/>
    <s v="Sin cebolla"/>
    <n v="18"/>
    <n v="18"/>
    <x v="8"/>
    <n v="10"/>
    <x v="15"/>
    <n v="6.9444444444444441E-3"/>
  </r>
  <r>
    <n v="108"/>
    <n v="3"/>
    <x v="14"/>
    <s v="Descripcion del Plato_3"/>
    <n v="12"/>
    <x v="14"/>
    <n v="1"/>
    <n v="26"/>
    <s v="Sin cebolla"/>
    <n v="20"/>
    <n v="20"/>
    <x v="8"/>
    <n v="12"/>
    <x v="1"/>
    <n v="1.8055555555555554E-2"/>
  </r>
  <r>
    <n v="108"/>
    <n v="3"/>
    <x v="8"/>
    <s v="Descripcion del Plato_16"/>
    <n v="16"/>
    <x v="8"/>
    <n v="1"/>
    <n v="56"/>
    <s v="Ninguna"/>
    <n v="28"/>
    <n v="28"/>
    <x v="2"/>
    <n v="16"/>
    <x v="8"/>
    <n v="3.888888888888889E-2"/>
  </r>
  <r>
    <n v="109"/>
    <n v="10"/>
    <x v="13"/>
    <s v="Descripcion del Plato_18"/>
    <n v="20"/>
    <x v="13"/>
    <n v="3"/>
    <n v="54"/>
    <s v="Sin cebolla"/>
    <n v="102"/>
    <n v="102"/>
    <x v="11"/>
    <n v="60"/>
    <x v="12"/>
    <n v="3.7499999999999999E-2"/>
  </r>
  <r>
    <n v="109"/>
    <n v="10"/>
    <x v="15"/>
    <s v="Descripcion del Plato_14"/>
    <n v="14"/>
    <x v="15"/>
    <n v="1"/>
    <n v="26"/>
    <s v="Sin cebolla"/>
    <n v="23"/>
    <n v="23"/>
    <x v="20"/>
    <n v="14"/>
    <x v="13"/>
    <n v="1.8055555555555554E-2"/>
  </r>
  <r>
    <n v="109"/>
    <n v="10"/>
    <x v="12"/>
    <s v="Descripcion del Plato_5"/>
    <n v="13"/>
    <x v="12"/>
    <n v="2"/>
    <n v="38"/>
    <s v="Ninguna"/>
    <n v="44"/>
    <n v="44"/>
    <x v="17"/>
    <n v="26"/>
    <x v="11"/>
    <n v="2.6388888888888889E-2"/>
  </r>
  <r>
    <n v="110"/>
    <n v="5"/>
    <x v="6"/>
    <s v="Descripcion del Plato_9"/>
    <n v="17"/>
    <x v="6"/>
    <n v="2"/>
    <n v="38"/>
    <s v="Ninguna"/>
    <n v="58"/>
    <n v="58"/>
    <x v="6"/>
    <n v="34"/>
    <x v="6"/>
    <n v="2.6388888888888889E-2"/>
  </r>
  <r>
    <n v="110"/>
    <n v="5"/>
    <x v="18"/>
    <s v="Descripcion del Plato_10"/>
    <n v="15"/>
    <x v="18"/>
    <n v="3"/>
    <n v="27"/>
    <s v="Ninguna"/>
    <n v="78"/>
    <n v="78"/>
    <x v="19"/>
    <n v="45"/>
    <x v="16"/>
    <n v="1.8749999999999999E-2"/>
  </r>
  <r>
    <n v="110"/>
    <n v="5"/>
    <x v="3"/>
    <s v="Descripcion del Plato_6"/>
    <n v="16"/>
    <x v="3"/>
    <n v="1"/>
    <n v="56"/>
    <s v="Sin cebolla"/>
    <n v="27"/>
    <n v="27"/>
    <x v="3"/>
    <n v="16"/>
    <x v="3"/>
    <n v="3.888888888888889E-2"/>
  </r>
  <r>
    <n v="111"/>
    <n v="3"/>
    <x v="11"/>
    <s v="Descripcion del Plato_15"/>
    <n v="19"/>
    <x v="11"/>
    <n v="1"/>
    <n v="47"/>
    <s v="Sin cebolla"/>
    <n v="32"/>
    <n v="32"/>
    <x v="16"/>
    <n v="19"/>
    <x v="10"/>
    <n v="3.2638888888888891E-2"/>
  </r>
  <r>
    <n v="111"/>
    <n v="3"/>
    <x v="12"/>
    <s v="Descripcion del Plato_5"/>
    <n v="13"/>
    <x v="12"/>
    <n v="3"/>
    <n v="5"/>
    <s v="Ninguna"/>
    <n v="66"/>
    <n v="66"/>
    <x v="12"/>
    <n v="39"/>
    <x v="11"/>
    <n v="3.472222222222222E-3"/>
  </r>
  <r>
    <n v="111"/>
    <n v="3"/>
    <x v="0"/>
    <s v="Descripcion del Plato_7"/>
    <n v="14"/>
    <x v="0"/>
    <n v="2"/>
    <n v="48"/>
    <s v="Ninguna"/>
    <n v="48"/>
    <n v="48"/>
    <x v="0"/>
    <n v="28"/>
    <x v="0"/>
    <n v="3.3333333333333333E-2"/>
  </r>
  <r>
    <n v="111"/>
    <n v="3"/>
    <x v="6"/>
    <s v="Descripcion del Plato_9"/>
    <n v="17"/>
    <x v="6"/>
    <n v="2"/>
    <n v="37"/>
    <s v="Sin cebolla"/>
    <n v="58"/>
    <n v="58"/>
    <x v="6"/>
    <n v="34"/>
    <x v="6"/>
    <n v="2.5694444444444443E-2"/>
  </r>
  <r>
    <n v="112"/>
    <n v="6"/>
    <x v="14"/>
    <s v="Descripcion del Plato_3"/>
    <n v="12"/>
    <x v="14"/>
    <n v="1"/>
    <n v="16"/>
    <s v="Sin cebolla"/>
    <n v="20"/>
    <n v="20"/>
    <x v="8"/>
    <n v="12"/>
    <x v="1"/>
    <n v="1.1111111111111112E-2"/>
  </r>
  <r>
    <n v="113"/>
    <n v="4"/>
    <x v="13"/>
    <s v="Descripcion del Plato_18"/>
    <n v="20"/>
    <x v="13"/>
    <n v="2"/>
    <n v="51"/>
    <s v="Ninguna"/>
    <n v="68"/>
    <n v="68"/>
    <x v="9"/>
    <n v="40"/>
    <x v="12"/>
    <n v="3.5416666666666666E-2"/>
  </r>
  <r>
    <n v="114"/>
    <n v="7"/>
    <x v="1"/>
    <s v="Descripcion del Plato_2"/>
    <n v="18"/>
    <x v="1"/>
    <n v="3"/>
    <n v="36"/>
    <s v="Ninguna"/>
    <n v="90"/>
    <n v="90"/>
    <x v="1"/>
    <n v="54"/>
    <x v="1"/>
    <n v="2.5000000000000001E-2"/>
  </r>
  <r>
    <n v="114"/>
    <n v="7"/>
    <x v="6"/>
    <s v="Descripcion del Plato_9"/>
    <n v="17"/>
    <x v="6"/>
    <n v="3"/>
    <n v="22"/>
    <s v="Ninguna"/>
    <n v="87"/>
    <n v="87"/>
    <x v="1"/>
    <n v="51"/>
    <x v="6"/>
    <n v="1.5277777777777777E-2"/>
  </r>
  <r>
    <n v="114"/>
    <n v="7"/>
    <x v="17"/>
    <s v="Descripcion del Plato_4"/>
    <n v="10"/>
    <x v="17"/>
    <n v="3"/>
    <n v="31"/>
    <s v="Sin cebolla"/>
    <n v="54"/>
    <n v="54"/>
    <x v="6"/>
    <n v="30"/>
    <x v="15"/>
    <n v="2.1527777777777778E-2"/>
  </r>
  <r>
    <n v="114"/>
    <n v="7"/>
    <x v="12"/>
    <s v="Descripcion del Plato_5"/>
    <n v="13"/>
    <x v="12"/>
    <n v="1"/>
    <n v="42"/>
    <s v="Sin cebolla"/>
    <n v="22"/>
    <n v="22"/>
    <x v="20"/>
    <n v="13"/>
    <x v="11"/>
    <n v="2.9166666666666667E-2"/>
  </r>
  <r>
    <n v="115"/>
    <n v="12"/>
    <x v="3"/>
    <s v="Descripcion del Plato_6"/>
    <n v="16"/>
    <x v="3"/>
    <n v="3"/>
    <n v="23"/>
    <s v="Sin cebolla"/>
    <n v="81"/>
    <n v="81"/>
    <x v="19"/>
    <n v="48"/>
    <x v="3"/>
    <n v="1.5972222222222221E-2"/>
  </r>
  <r>
    <n v="115"/>
    <n v="12"/>
    <x v="1"/>
    <s v="Descripcion del Plato_2"/>
    <n v="18"/>
    <x v="1"/>
    <n v="2"/>
    <n v="32"/>
    <s v="Sin cebolla"/>
    <n v="60"/>
    <n v="60"/>
    <x v="6"/>
    <n v="36"/>
    <x v="1"/>
    <n v="2.2222222222222223E-2"/>
  </r>
  <r>
    <n v="115"/>
    <n v="12"/>
    <x v="11"/>
    <s v="Descripcion del Plato_15"/>
    <n v="19"/>
    <x v="11"/>
    <n v="3"/>
    <n v="43"/>
    <s v="Sin cebolla"/>
    <n v="96"/>
    <n v="96"/>
    <x v="7"/>
    <n v="57"/>
    <x v="10"/>
    <n v="2.9861111111111113E-2"/>
  </r>
  <r>
    <n v="116"/>
    <n v="8"/>
    <x v="11"/>
    <s v="Descripcion del Plato_15"/>
    <n v="19"/>
    <x v="11"/>
    <n v="3"/>
    <n v="54"/>
    <s v="Sin cebolla"/>
    <n v="96"/>
    <n v="96"/>
    <x v="7"/>
    <n v="57"/>
    <x v="10"/>
    <n v="3.7499999999999999E-2"/>
  </r>
  <r>
    <n v="116"/>
    <n v="8"/>
    <x v="10"/>
    <s v="Descripcion del Plato_8"/>
    <n v="21"/>
    <x v="10"/>
    <n v="1"/>
    <n v="21"/>
    <s v="Ninguna"/>
    <n v="35"/>
    <n v="35"/>
    <x v="5"/>
    <n v="21"/>
    <x v="1"/>
    <n v="1.4583333333333334E-2"/>
  </r>
  <r>
    <n v="116"/>
    <n v="8"/>
    <x v="5"/>
    <s v="Descripcion del Plato_19"/>
    <n v="22"/>
    <x v="5"/>
    <n v="1"/>
    <n v="26"/>
    <s v="Sin cebolla"/>
    <n v="36"/>
    <n v="36"/>
    <x v="5"/>
    <n v="22"/>
    <x v="5"/>
    <n v="1.8055555555555554E-2"/>
  </r>
  <r>
    <n v="116"/>
    <n v="8"/>
    <x v="13"/>
    <s v="Descripcion del Plato_18"/>
    <n v="20"/>
    <x v="13"/>
    <n v="3"/>
    <n v="28"/>
    <s v="Sin cebolla"/>
    <n v="102"/>
    <n v="102"/>
    <x v="11"/>
    <n v="60"/>
    <x v="12"/>
    <n v="1.9444444444444445E-2"/>
  </r>
  <r>
    <n v="117"/>
    <n v="8"/>
    <x v="10"/>
    <s v="Descripcion del Plato_8"/>
    <n v="21"/>
    <x v="10"/>
    <n v="2"/>
    <n v="8"/>
    <s v="Sin cebolla"/>
    <n v="70"/>
    <n v="70"/>
    <x v="9"/>
    <n v="42"/>
    <x v="1"/>
    <n v="5.5555555555555558E-3"/>
  </r>
  <r>
    <n v="118"/>
    <n v="13"/>
    <x v="17"/>
    <s v="Descripcion del Plato_4"/>
    <n v="10"/>
    <x v="17"/>
    <n v="3"/>
    <n v="39"/>
    <s v="Ninguna"/>
    <n v="54"/>
    <n v="54"/>
    <x v="6"/>
    <n v="30"/>
    <x v="15"/>
    <n v="2.7083333333333334E-2"/>
  </r>
  <r>
    <n v="118"/>
    <n v="13"/>
    <x v="15"/>
    <s v="Descripcion del Plato_14"/>
    <n v="14"/>
    <x v="15"/>
    <n v="3"/>
    <n v="22"/>
    <s v="Sin cebolla"/>
    <n v="69"/>
    <n v="69"/>
    <x v="12"/>
    <n v="42"/>
    <x v="13"/>
    <n v="1.5277777777777777E-2"/>
  </r>
  <r>
    <n v="118"/>
    <n v="13"/>
    <x v="3"/>
    <s v="Descripcion del Plato_6"/>
    <n v="16"/>
    <x v="3"/>
    <n v="2"/>
    <n v="52"/>
    <s v="Sin cebolla"/>
    <n v="54"/>
    <n v="54"/>
    <x v="21"/>
    <n v="32"/>
    <x v="3"/>
    <n v="3.6111111111111108E-2"/>
  </r>
  <r>
    <n v="118"/>
    <n v="13"/>
    <x v="11"/>
    <s v="Descripcion del Plato_15"/>
    <n v="19"/>
    <x v="11"/>
    <n v="1"/>
    <n v="23"/>
    <s v="Sin cebolla"/>
    <n v="32"/>
    <n v="32"/>
    <x v="16"/>
    <n v="19"/>
    <x v="10"/>
    <n v="1.5972222222222221E-2"/>
  </r>
  <r>
    <n v="119"/>
    <n v="17"/>
    <x v="18"/>
    <s v="Descripcion del Plato_10"/>
    <n v="15"/>
    <x v="18"/>
    <n v="1"/>
    <n v="7"/>
    <s v="Ninguna"/>
    <n v="26"/>
    <n v="26"/>
    <x v="3"/>
    <n v="15"/>
    <x v="16"/>
    <n v="4.8611111111111112E-3"/>
  </r>
  <r>
    <n v="119"/>
    <n v="17"/>
    <x v="5"/>
    <s v="Descripcion del Plato_19"/>
    <n v="22"/>
    <x v="5"/>
    <n v="2"/>
    <n v="13"/>
    <s v="Sin cebolla"/>
    <n v="72"/>
    <n v="72"/>
    <x v="9"/>
    <n v="44"/>
    <x v="5"/>
    <n v="9.0277777777777769E-3"/>
  </r>
  <r>
    <n v="119"/>
    <n v="17"/>
    <x v="17"/>
    <s v="Descripcion del Plato_4"/>
    <n v="10"/>
    <x v="17"/>
    <n v="2"/>
    <n v="34"/>
    <s v="Sin cebolla"/>
    <n v="36"/>
    <n v="36"/>
    <x v="18"/>
    <n v="20"/>
    <x v="15"/>
    <n v="2.361111111111111E-2"/>
  </r>
  <r>
    <n v="120"/>
    <n v="4"/>
    <x v="2"/>
    <s v="Descripcion del Plato_17"/>
    <n v="19"/>
    <x v="2"/>
    <n v="3"/>
    <n v="56"/>
    <s v="Sin cebolla"/>
    <n v="93"/>
    <n v="93"/>
    <x v="1"/>
    <n v="57"/>
    <x v="2"/>
    <n v="3.888888888888889E-2"/>
  </r>
  <r>
    <n v="120"/>
    <n v="4"/>
    <x v="18"/>
    <s v="Descripcion del Plato_10"/>
    <n v="15"/>
    <x v="18"/>
    <n v="2"/>
    <n v="41"/>
    <s v="Sin cebolla"/>
    <n v="52"/>
    <n v="52"/>
    <x v="21"/>
    <n v="30"/>
    <x v="16"/>
    <n v="2.8472222222222222E-2"/>
  </r>
  <r>
    <n v="121"/>
    <n v="5"/>
    <x v="18"/>
    <s v="Descripcion del Plato_10"/>
    <n v="15"/>
    <x v="18"/>
    <n v="2"/>
    <n v="38"/>
    <s v="Ninguna"/>
    <n v="52"/>
    <n v="52"/>
    <x v="21"/>
    <n v="30"/>
    <x v="16"/>
    <n v="2.6388888888888889E-2"/>
  </r>
  <r>
    <n v="122"/>
    <n v="6"/>
    <x v="10"/>
    <s v="Descripcion del Plato_8"/>
    <n v="21"/>
    <x v="10"/>
    <n v="3"/>
    <n v="32"/>
    <s v="Ninguna"/>
    <n v="105"/>
    <n v="105"/>
    <x v="11"/>
    <n v="63"/>
    <x v="1"/>
    <n v="2.2222222222222223E-2"/>
  </r>
  <r>
    <n v="123"/>
    <n v="16"/>
    <x v="0"/>
    <s v="Descripcion del Plato_7"/>
    <n v="14"/>
    <x v="0"/>
    <n v="1"/>
    <n v="33"/>
    <s v="Sin cebolla"/>
    <n v="24"/>
    <n v="24"/>
    <x v="14"/>
    <n v="14"/>
    <x v="0"/>
    <n v="2.2916666666666665E-2"/>
  </r>
  <r>
    <n v="124"/>
    <n v="16"/>
    <x v="14"/>
    <s v="Descripcion del Plato_3"/>
    <n v="12"/>
    <x v="14"/>
    <n v="2"/>
    <n v="43"/>
    <s v="Ninguna"/>
    <n v="40"/>
    <n v="40"/>
    <x v="18"/>
    <n v="24"/>
    <x v="1"/>
    <n v="2.9861111111111113E-2"/>
  </r>
  <r>
    <n v="124"/>
    <n v="16"/>
    <x v="19"/>
    <s v="Descripcion del Plato_1"/>
    <n v="15"/>
    <x v="19"/>
    <n v="1"/>
    <n v="27"/>
    <s v="Sin cebolla"/>
    <n v="25"/>
    <n v="25"/>
    <x v="14"/>
    <n v="15"/>
    <x v="1"/>
    <n v="1.8749999999999999E-2"/>
  </r>
  <r>
    <n v="124"/>
    <n v="16"/>
    <x v="7"/>
    <s v="Descripcion del Plato_11"/>
    <n v="20"/>
    <x v="7"/>
    <n v="3"/>
    <n v="9"/>
    <s v="Sin cebolla"/>
    <n v="99"/>
    <n v="99"/>
    <x v="7"/>
    <n v="60"/>
    <x v="7"/>
    <n v="6.2500000000000003E-3"/>
  </r>
  <r>
    <n v="124"/>
    <n v="16"/>
    <x v="6"/>
    <s v="Descripcion del Plato_9"/>
    <n v="17"/>
    <x v="6"/>
    <n v="2"/>
    <n v="59"/>
    <s v="Sin cebolla"/>
    <n v="58"/>
    <n v="58"/>
    <x v="6"/>
    <n v="34"/>
    <x v="6"/>
    <n v="4.0972222222222222E-2"/>
  </r>
  <r>
    <n v="125"/>
    <n v="14"/>
    <x v="8"/>
    <s v="Descripcion del Plato_16"/>
    <n v="16"/>
    <x v="8"/>
    <n v="2"/>
    <n v="38"/>
    <s v="Sin cebolla"/>
    <n v="56"/>
    <n v="56"/>
    <x v="6"/>
    <n v="32"/>
    <x v="8"/>
    <n v="2.6388888888888889E-2"/>
  </r>
  <r>
    <n v="125"/>
    <n v="14"/>
    <x v="13"/>
    <s v="Descripcion del Plato_18"/>
    <n v="20"/>
    <x v="13"/>
    <n v="2"/>
    <n v="15"/>
    <s v="Ninguna"/>
    <n v="68"/>
    <n v="68"/>
    <x v="9"/>
    <n v="40"/>
    <x v="12"/>
    <n v="1.0416666666666666E-2"/>
  </r>
  <r>
    <n v="125"/>
    <n v="14"/>
    <x v="14"/>
    <s v="Descripcion del Plato_3"/>
    <n v="12"/>
    <x v="14"/>
    <n v="3"/>
    <n v="31"/>
    <s v="Ninguna"/>
    <n v="60"/>
    <n v="60"/>
    <x v="6"/>
    <n v="36"/>
    <x v="1"/>
    <n v="2.1527777777777778E-2"/>
  </r>
  <r>
    <n v="126"/>
    <n v="18"/>
    <x v="8"/>
    <s v="Descripcion del Plato_16"/>
    <n v="16"/>
    <x v="8"/>
    <n v="1"/>
    <n v="19"/>
    <s v="Sin cebolla"/>
    <n v="28"/>
    <n v="28"/>
    <x v="2"/>
    <n v="16"/>
    <x v="8"/>
    <n v="1.3194444444444444E-2"/>
  </r>
  <r>
    <n v="126"/>
    <n v="18"/>
    <x v="10"/>
    <s v="Descripcion del Plato_8"/>
    <n v="21"/>
    <x v="10"/>
    <n v="1"/>
    <n v="40"/>
    <s v="Sin cebolla"/>
    <n v="35"/>
    <n v="35"/>
    <x v="5"/>
    <n v="21"/>
    <x v="1"/>
    <n v="2.7777777777777776E-2"/>
  </r>
  <r>
    <n v="126"/>
    <n v="18"/>
    <x v="0"/>
    <s v="Descripcion del Plato_7"/>
    <n v="14"/>
    <x v="0"/>
    <n v="3"/>
    <n v="27"/>
    <s v="Ninguna"/>
    <n v="72"/>
    <n v="72"/>
    <x v="15"/>
    <n v="42"/>
    <x v="0"/>
    <n v="1.8749999999999999E-2"/>
  </r>
  <r>
    <n v="126"/>
    <n v="18"/>
    <x v="1"/>
    <s v="Descripcion del Plato_2"/>
    <n v="18"/>
    <x v="1"/>
    <n v="1"/>
    <n v="53"/>
    <s v="Ninguna"/>
    <n v="30"/>
    <n v="30"/>
    <x v="2"/>
    <n v="18"/>
    <x v="1"/>
    <n v="3.6805555555555557E-2"/>
  </r>
  <r>
    <n v="127"/>
    <n v="6"/>
    <x v="5"/>
    <s v="Descripcion del Plato_19"/>
    <n v="22"/>
    <x v="5"/>
    <n v="2"/>
    <n v="30"/>
    <s v="Sin cebolla"/>
    <n v="72"/>
    <n v="72"/>
    <x v="9"/>
    <n v="44"/>
    <x v="5"/>
    <n v="2.0833333333333332E-2"/>
  </r>
  <r>
    <n v="128"/>
    <n v="2"/>
    <x v="19"/>
    <s v="Descripcion del Plato_1"/>
    <n v="15"/>
    <x v="19"/>
    <n v="3"/>
    <n v="53"/>
    <s v="Ninguna"/>
    <n v="75"/>
    <n v="75"/>
    <x v="15"/>
    <n v="45"/>
    <x v="1"/>
    <n v="3.6805555555555557E-2"/>
  </r>
  <r>
    <n v="128"/>
    <n v="2"/>
    <x v="17"/>
    <s v="Descripcion del Plato_4"/>
    <n v="10"/>
    <x v="17"/>
    <n v="3"/>
    <n v="50"/>
    <s v="Sin cebolla"/>
    <n v="54"/>
    <n v="54"/>
    <x v="6"/>
    <n v="30"/>
    <x v="15"/>
    <n v="3.4722222222222224E-2"/>
  </r>
  <r>
    <n v="128"/>
    <n v="2"/>
    <x v="0"/>
    <s v="Descripcion del Plato_7"/>
    <n v="14"/>
    <x v="0"/>
    <n v="2"/>
    <n v="35"/>
    <s v="Sin cebolla"/>
    <n v="48"/>
    <n v="48"/>
    <x v="0"/>
    <n v="28"/>
    <x v="0"/>
    <n v="2.4305555555555556E-2"/>
  </r>
  <r>
    <n v="128"/>
    <n v="2"/>
    <x v="2"/>
    <s v="Descripcion del Plato_17"/>
    <n v="19"/>
    <x v="2"/>
    <n v="2"/>
    <n v="34"/>
    <s v="Sin cebolla"/>
    <n v="62"/>
    <n v="62"/>
    <x v="6"/>
    <n v="38"/>
    <x v="2"/>
    <n v="2.361111111111111E-2"/>
  </r>
  <r>
    <n v="129"/>
    <n v="16"/>
    <x v="9"/>
    <s v="Descripcion del Plato_12"/>
    <n v="11"/>
    <x v="9"/>
    <n v="3"/>
    <n v="6"/>
    <s v="Sin cebolla"/>
    <n v="57"/>
    <n v="57"/>
    <x v="6"/>
    <n v="33"/>
    <x v="9"/>
    <n v="4.1666666666666666E-3"/>
  </r>
  <r>
    <n v="129"/>
    <n v="16"/>
    <x v="14"/>
    <s v="Descripcion del Plato_3"/>
    <n v="12"/>
    <x v="14"/>
    <n v="1"/>
    <n v="24"/>
    <s v="Ninguna"/>
    <n v="20"/>
    <n v="20"/>
    <x v="8"/>
    <n v="12"/>
    <x v="1"/>
    <n v="1.6666666666666666E-2"/>
  </r>
  <r>
    <n v="129"/>
    <n v="16"/>
    <x v="6"/>
    <s v="Descripcion del Plato_9"/>
    <n v="17"/>
    <x v="6"/>
    <n v="1"/>
    <n v="50"/>
    <s v="Ninguna"/>
    <n v="29"/>
    <n v="29"/>
    <x v="2"/>
    <n v="17"/>
    <x v="6"/>
    <n v="3.4722222222222224E-2"/>
  </r>
  <r>
    <n v="130"/>
    <n v="10"/>
    <x v="10"/>
    <s v="Descripcion del Plato_8"/>
    <n v="21"/>
    <x v="10"/>
    <n v="1"/>
    <n v="25"/>
    <s v="Sin cebolla"/>
    <n v="35"/>
    <n v="35"/>
    <x v="5"/>
    <n v="21"/>
    <x v="1"/>
    <n v="1.7361111111111112E-2"/>
  </r>
  <r>
    <n v="131"/>
    <n v="7"/>
    <x v="4"/>
    <s v="Descripcion del Plato_20"/>
    <n v="25"/>
    <x v="4"/>
    <n v="1"/>
    <n v="43"/>
    <s v="Sin cebolla"/>
    <n v="40"/>
    <n v="40"/>
    <x v="4"/>
    <n v="25"/>
    <x v="4"/>
    <n v="2.9861111111111113E-2"/>
  </r>
  <r>
    <n v="131"/>
    <n v="7"/>
    <x v="17"/>
    <s v="Descripcion del Plato_4"/>
    <n v="10"/>
    <x v="17"/>
    <n v="3"/>
    <n v="20"/>
    <s v="Ninguna"/>
    <n v="54"/>
    <n v="54"/>
    <x v="6"/>
    <n v="30"/>
    <x v="15"/>
    <n v="1.3888888888888888E-2"/>
  </r>
  <r>
    <n v="131"/>
    <n v="7"/>
    <x v="16"/>
    <s v="Descripcion del Plato_13"/>
    <n v="13"/>
    <x v="16"/>
    <n v="3"/>
    <n v="57"/>
    <s v="Sin cebolla"/>
    <n v="63"/>
    <n v="63"/>
    <x v="6"/>
    <n v="39"/>
    <x v="14"/>
    <n v="3.9583333333333331E-2"/>
  </r>
  <r>
    <n v="132"/>
    <n v="9"/>
    <x v="15"/>
    <s v="Descripcion del Plato_14"/>
    <n v="14"/>
    <x v="15"/>
    <n v="1"/>
    <n v="6"/>
    <s v="Sin cebolla"/>
    <n v="23"/>
    <n v="23"/>
    <x v="20"/>
    <n v="14"/>
    <x v="13"/>
    <n v="4.1666666666666666E-3"/>
  </r>
  <r>
    <n v="132"/>
    <n v="9"/>
    <x v="5"/>
    <s v="Descripcion del Plato_19"/>
    <n v="22"/>
    <x v="5"/>
    <n v="1"/>
    <n v="18"/>
    <s v="Ninguna"/>
    <n v="36"/>
    <n v="36"/>
    <x v="5"/>
    <n v="22"/>
    <x v="5"/>
    <n v="1.2500000000000001E-2"/>
  </r>
  <r>
    <n v="132"/>
    <n v="9"/>
    <x v="16"/>
    <s v="Descripcion del Plato_13"/>
    <n v="13"/>
    <x v="16"/>
    <n v="2"/>
    <n v="53"/>
    <s v="Ninguna"/>
    <n v="42"/>
    <n v="42"/>
    <x v="18"/>
    <n v="26"/>
    <x v="14"/>
    <n v="3.6805555555555557E-2"/>
  </r>
  <r>
    <n v="132"/>
    <n v="9"/>
    <x v="10"/>
    <s v="Descripcion del Plato_8"/>
    <n v="21"/>
    <x v="10"/>
    <n v="3"/>
    <n v="25"/>
    <s v="Sin cebolla"/>
    <n v="105"/>
    <n v="105"/>
    <x v="11"/>
    <n v="63"/>
    <x v="1"/>
    <n v="1.7361111111111112E-2"/>
  </r>
  <r>
    <n v="133"/>
    <n v="20"/>
    <x v="11"/>
    <s v="Descripcion del Plato_15"/>
    <n v="19"/>
    <x v="11"/>
    <n v="1"/>
    <n v="5"/>
    <s v="Ninguna"/>
    <n v="32"/>
    <n v="32"/>
    <x v="16"/>
    <n v="19"/>
    <x v="10"/>
    <n v="3.472222222222222E-3"/>
  </r>
  <r>
    <n v="133"/>
    <n v="20"/>
    <x v="13"/>
    <s v="Descripcion del Plato_18"/>
    <n v="20"/>
    <x v="13"/>
    <n v="1"/>
    <n v="45"/>
    <s v="Sin cebolla"/>
    <n v="34"/>
    <n v="34"/>
    <x v="5"/>
    <n v="20"/>
    <x v="12"/>
    <n v="3.125E-2"/>
  </r>
  <r>
    <n v="133"/>
    <n v="20"/>
    <x v="2"/>
    <s v="Descripcion del Plato_17"/>
    <n v="19"/>
    <x v="2"/>
    <n v="2"/>
    <n v="46"/>
    <s v="Ninguna"/>
    <n v="62"/>
    <n v="62"/>
    <x v="6"/>
    <n v="38"/>
    <x v="2"/>
    <n v="3.1944444444444442E-2"/>
  </r>
  <r>
    <n v="133"/>
    <n v="20"/>
    <x v="17"/>
    <s v="Descripcion del Plato_4"/>
    <n v="10"/>
    <x v="17"/>
    <n v="3"/>
    <n v="11"/>
    <s v="Ninguna"/>
    <n v="54"/>
    <n v="54"/>
    <x v="6"/>
    <n v="30"/>
    <x v="15"/>
    <n v="7.6388888888888886E-3"/>
  </r>
  <r>
    <n v="134"/>
    <n v="3"/>
    <x v="0"/>
    <s v="Descripcion del Plato_7"/>
    <n v="14"/>
    <x v="0"/>
    <n v="1"/>
    <n v="19"/>
    <s v="Ninguna"/>
    <n v="24"/>
    <n v="24"/>
    <x v="14"/>
    <n v="14"/>
    <x v="0"/>
    <n v="1.3194444444444444E-2"/>
  </r>
  <r>
    <n v="134"/>
    <n v="3"/>
    <x v="11"/>
    <s v="Descripcion del Plato_15"/>
    <n v="19"/>
    <x v="11"/>
    <n v="3"/>
    <n v="29"/>
    <s v="Ninguna"/>
    <n v="96"/>
    <n v="96"/>
    <x v="7"/>
    <n v="57"/>
    <x v="10"/>
    <n v="2.013888888888889E-2"/>
  </r>
  <r>
    <n v="135"/>
    <n v="11"/>
    <x v="2"/>
    <s v="Descripcion del Plato_17"/>
    <n v="19"/>
    <x v="2"/>
    <n v="3"/>
    <n v="17"/>
    <s v="Ninguna"/>
    <n v="93"/>
    <n v="93"/>
    <x v="1"/>
    <n v="57"/>
    <x v="2"/>
    <n v="1.1805555555555555E-2"/>
  </r>
  <r>
    <n v="135"/>
    <n v="11"/>
    <x v="4"/>
    <s v="Descripcion del Plato_20"/>
    <n v="25"/>
    <x v="4"/>
    <n v="2"/>
    <n v="42"/>
    <s v="Ninguna"/>
    <n v="80"/>
    <n v="80"/>
    <x v="15"/>
    <n v="50"/>
    <x v="4"/>
    <n v="2.9166666666666667E-2"/>
  </r>
  <r>
    <n v="135"/>
    <n v="11"/>
    <x v="6"/>
    <s v="Descripcion del Plato_9"/>
    <n v="17"/>
    <x v="6"/>
    <n v="3"/>
    <n v="29"/>
    <s v="Sin cebolla"/>
    <n v="87"/>
    <n v="87"/>
    <x v="1"/>
    <n v="51"/>
    <x v="6"/>
    <n v="2.013888888888889E-2"/>
  </r>
  <r>
    <n v="136"/>
    <n v="6"/>
    <x v="4"/>
    <s v="Descripcion del Plato_20"/>
    <n v="25"/>
    <x v="4"/>
    <n v="2"/>
    <n v="13"/>
    <s v="Sin cebolla"/>
    <n v="80"/>
    <n v="80"/>
    <x v="15"/>
    <n v="50"/>
    <x v="4"/>
    <n v="9.0277777777777769E-3"/>
  </r>
  <r>
    <n v="137"/>
    <n v="13"/>
    <x v="16"/>
    <s v="Descripcion del Plato_13"/>
    <n v="13"/>
    <x v="16"/>
    <n v="3"/>
    <n v="41"/>
    <s v="Sin cebolla"/>
    <n v="63"/>
    <n v="63"/>
    <x v="6"/>
    <n v="39"/>
    <x v="14"/>
    <n v="2.8472222222222222E-2"/>
  </r>
  <r>
    <n v="138"/>
    <n v="6"/>
    <x v="2"/>
    <s v="Descripcion del Plato_17"/>
    <n v="19"/>
    <x v="2"/>
    <n v="2"/>
    <n v="40"/>
    <s v="Ninguna"/>
    <n v="62"/>
    <n v="62"/>
    <x v="6"/>
    <n v="38"/>
    <x v="2"/>
    <n v="2.7777777777777776E-2"/>
  </r>
  <r>
    <n v="138"/>
    <n v="6"/>
    <x v="9"/>
    <s v="Descripcion del Plato_12"/>
    <n v="11"/>
    <x v="9"/>
    <n v="2"/>
    <n v="6"/>
    <s v="Ninguna"/>
    <n v="38"/>
    <n v="38"/>
    <x v="18"/>
    <n v="22"/>
    <x v="9"/>
    <n v="4.1666666666666666E-3"/>
  </r>
  <r>
    <n v="138"/>
    <n v="6"/>
    <x v="18"/>
    <s v="Descripcion del Plato_10"/>
    <n v="15"/>
    <x v="18"/>
    <n v="3"/>
    <n v="7"/>
    <s v="Sin cebolla"/>
    <n v="78"/>
    <n v="78"/>
    <x v="19"/>
    <n v="45"/>
    <x v="16"/>
    <n v="4.8611111111111112E-3"/>
  </r>
  <r>
    <n v="138"/>
    <n v="6"/>
    <x v="1"/>
    <s v="Descripcion del Plato_2"/>
    <n v="18"/>
    <x v="1"/>
    <n v="2"/>
    <n v="44"/>
    <s v="Sin cebolla"/>
    <n v="60"/>
    <n v="60"/>
    <x v="6"/>
    <n v="36"/>
    <x v="1"/>
    <n v="3.0555555555555555E-2"/>
  </r>
  <r>
    <n v="139"/>
    <n v="16"/>
    <x v="10"/>
    <s v="Descripcion del Plato_8"/>
    <n v="21"/>
    <x v="10"/>
    <n v="1"/>
    <n v="26"/>
    <s v="Ninguna"/>
    <n v="35"/>
    <n v="35"/>
    <x v="5"/>
    <n v="21"/>
    <x v="1"/>
    <n v="1.8055555555555554E-2"/>
  </r>
  <r>
    <n v="140"/>
    <n v="11"/>
    <x v="19"/>
    <s v="Descripcion del Plato_1"/>
    <n v="15"/>
    <x v="19"/>
    <n v="2"/>
    <n v="35"/>
    <s v="Ninguna"/>
    <n v="50"/>
    <n v="50"/>
    <x v="0"/>
    <n v="30"/>
    <x v="1"/>
    <n v="2.4305555555555556E-2"/>
  </r>
  <r>
    <n v="140"/>
    <n v="11"/>
    <x v="10"/>
    <s v="Descripcion del Plato_8"/>
    <n v="21"/>
    <x v="10"/>
    <n v="3"/>
    <n v="35"/>
    <s v="Sin cebolla"/>
    <n v="105"/>
    <n v="105"/>
    <x v="11"/>
    <n v="63"/>
    <x v="1"/>
    <n v="2.4305555555555556E-2"/>
  </r>
  <r>
    <n v="140"/>
    <n v="11"/>
    <x v="17"/>
    <s v="Descripcion del Plato_4"/>
    <n v="10"/>
    <x v="17"/>
    <n v="2"/>
    <n v="48"/>
    <s v="Sin cebolla"/>
    <n v="36"/>
    <n v="36"/>
    <x v="18"/>
    <n v="20"/>
    <x v="15"/>
    <n v="3.3333333333333333E-2"/>
  </r>
  <r>
    <n v="141"/>
    <n v="4"/>
    <x v="16"/>
    <s v="Descripcion del Plato_13"/>
    <n v="13"/>
    <x v="16"/>
    <n v="1"/>
    <n v="28"/>
    <s v="Sin cebolla"/>
    <n v="21"/>
    <n v="21"/>
    <x v="8"/>
    <n v="13"/>
    <x v="14"/>
    <n v="1.9444444444444445E-2"/>
  </r>
  <r>
    <n v="142"/>
    <n v="14"/>
    <x v="0"/>
    <s v="Descripcion del Plato_7"/>
    <n v="14"/>
    <x v="0"/>
    <n v="3"/>
    <n v="37"/>
    <s v="Ninguna"/>
    <n v="72"/>
    <n v="72"/>
    <x v="15"/>
    <n v="42"/>
    <x v="0"/>
    <n v="2.5694444444444443E-2"/>
  </r>
  <r>
    <n v="142"/>
    <n v="14"/>
    <x v="15"/>
    <s v="Descripcion del Plato_14"/>
    <n v="14"/>
    <x v="15"/>
    <n v="3"/>
    <n v="11"/>
    <s v="Sin cebolla"/>
    <n v="69"/>
    <n v="69"/>
    <x v="12"/>
    <n v="42"/>
    <x v="13"/>
    <n v="7.6388888888888886E-3"/>
  </r>
  <r>
    <n v="142"/>
    <n v="14"/>
    <x v="4"/>
    <s v="Descripcion del Plato_20"/>
    <n v="25"/>
    <x v="4"/>
    <n v="1"/>
    <n v="22"/>
    <s v="Ninguna"/>
    <n v="40"/>
    <n v="40"/>
    <x v="4"/>
    <n v="25"/>
    <x v="4"/>
    <n v="1.5277777777777777E-2"/>
  </r>
  <r>
    <n v="143"/>
    <n v="9"/>
    <x v="19"/>
    <s v="Descripcion del Plato_1"/>
    <n v="15"/>
    <x v="19"/>
    <n v="2"/>
    <n v="16"/>
    <s v="Sin cebolla"/>
    <n v="50"/>
    <n v="50"/>
    <x v="0"/>
    <n v="30"/>
    <x v="1"/>
    <n v="1.1111111111111112E-2"/>
  </r>
  <r>
    <n v="144"/>
    <n v="18"/>
    <x v="5"/>
    <s v="Descripcion del Plato_19"/>
    <n v="22"/>
    <x v="5"/>
    <n v="1"/>
    <n v="27"/>
    <s v="Sin cebolla"/>
    <n v="36"/>
    <n v="36"/>
    <x v="5"/>
    <n v="22"/>
    <x v="5"/>
    <n v="1.8749999999999999E-2"/>
  </r>
  <r>
    <n v="144"/>
    <n v="18"/>
    <x v="9"/>
    <s v="Descripcion del Plato_12"/>
    <n v="11"/>
    <x v="9"/>
    <n v="3"/>
    <n v="51"/>
    <s v="Ninguna"/>
    <n v="57"/>
    <n v="57"/>
    <x v="6"/>
    <n v="33"/>
    <x v="9"/>
    <n v="3.5416666666666666E-2"/>
  </r>
  <r>
    <n v="144"/>
    <n v="18"/>
    <x v="6"/>
    <s v="Descripcion del Plato_9"/>
    <n v="17"/>
    <x v="6"/>
    <n v="2"/>
    <n v="38"/>
    <s v="Ninguna"/>
    <n v="58"/>
    <n v="58"/>
    <x v="6"/>
    <n v="34"/>
    <x v="6"/>
    <n v="2.6388888888888889E-2"/>
  </r>
  <r>
    <n v="144"/>
    <n v="18"/>
    <x v="13"/>
    <s v="Descripcion del Plato_18"/>
    <n v="20"/>
    <x v="13"/>
    <n v="1"/>
    <n v="34"/>
    <s v="Sin cebolla"/>
    <n v="34"/>
    <n v="34"/>
    <x v="5"/>
    <n v="20"/>
    <x v="12"/>
    <n v="2.361111111111111E-2"/>
  </r>
  <r>
    <n v="145"/>
    <n v="2"/>
    <x v="12"/>
    <s v="Descripcion del Plato_5"/>
    <n v="13"/>
    <x v="12"/>
    <n v="3"/>
    <n v="59"/>
    <s v="Ninguna"/>
    <n v="66"/>
    <n v="66"/>
    <x v="12"/>
    <n v="39"/>
    <x v="11"/>
    <n v="4.0972222222222222E-2"/>
  </r>
  <r>
    <n v="145"/>
    <n v="2"/>
    <x v="1"/>
    <s v="Descripcion del Plato_2"/>
    <n v="18"/>
    <x v="1"/>
    <n v="2"/>
    <n v="47"/>
    <s v="Sin cebolla"/>
    <n v="60"/>
    <n v="60"/>
    <x v="6"/>
    <n v="36"/>
    <x v="1"/>
    <n v="3.2638888888888891E-2"/>
  </r>
  <r>
    <n v="146"/>
    <n v="8"/>
    <x v="2"/>
    <s v="Descripcion del Plato_17"/>
    <n v="19"/>
    <x v="2"/>
    <n v="2"/>
    <n v="47"/>
    <s v="Sin cebolla"/>
    <n v="62"/>
    <n v="62"/>
    <x v="6"/>
    <n v="38"/>
    <x v="2"/>
    <n v="3.2638888888888891E-2"/>
  </r>
  <r>
    <n v="147"/>
    <n v="5"/>
    <x v="4"/>
    <s v="Descripcion del Plato_20"/>
    <n v="25"/>
    <x v="4"/>
    <n v="1"/>
    <n v="13"/>
    <s v="Sin cebolla"/>
    <n v="40"/>
    <n v="40"/>
    <x v="4"/>
    <n v="25"/>
    <x v="4"/>
    <n v="9.0277777777777769E-3"/>
  </r>
  <r>
    <n v="147"/>
    <n v="5"/>
    <x v="12"/>
    <s v="Descripcion del Plato_5"/>
    <n v="13"/>
    <x v="12"/>
    <n v="2"/>
    <n v="20"/>
    <s v="Ninguna"/>
    <n v="44"/>
    <n v="44"/>
    <x v="17"/>
    <n v="26"/>
    <x v="11"/>
    <n v="1.3888888888888888E-2"/>
  </r>
  <r>
    <n v="148"/>
    <n v="10"/>
    <x v="6"/>
    <s v="Descripcion del Plato_9"/>
    <n v="17"/>
    <x v="6"/>
    <n v="2"/>
    <n v="31"/>
    <s v="Ninguna"/>
    <n v="58"/>
    <n v="58"/>
    <x v="6"/>
    <n v="34"/>
    <x v="6"/>
    <n v="2.1527777777777778E-2"/>
  </r>
  <r>
    <n v="148"/>
    <n v="10"/>
    <x v="13"/>
    <s v="Descripcion del Plato_18"/>
    <n v="20"/>
    <x v="13"/>
    <n v="2"/>
    <n v="57"/>
    <s v="Ninguna"/>
    <n v="68"/>
    <n v="68"/>
    <x v="9"/>
    <n v="40"/>
    <x v="12"/>
    <n v="3.9583333333333331E-2"/>
  </r>
  <r>
    <n v="148"/>
    <n v="10"/>
    <x v="14"/>
    <s v="Descripcion del Plato_3"/>
    <n v="12"/>
    <x v="14"/>
    <n v="3"/>
    <n v="46"/>
    <s v="Ninguna"/>
    <n v="60"/>
    <n v="60"/>
    <x v="6"/>
    <n v="36"/>
    <x v="1"/>
    <n v="3.1944444444444442E-2"/>
  </r>
  <r>
    <n v="148"/>
    <n v="10"/>
    <x v="18"/>
    <s v="Descripcion del Plato_10"/>
    <n v="15"/>
    <x v="18"/>
    <n v="1"/>
    <n v="25"/>
    <s v="Ninguna"/>
    <n v="26"/>
    <n v="26"/>
    <x v="3"/>
    <n v="15"/>
    <x v="16"/>
    <n v="1.7361111111111112E-2"/>
  </r>
  <r>
    <n v="149"/>
    <n v="18"/>
    <x v="13"/>
    <s v="Descripcion del Plato_18"/>
    <n v="20"/>
    <x v="13"/>
    <n v="3"/>
    <n v="28"/>
    <s v="Sin cebolla"/>
    <n v="102"/>
    <n v="102"/>
    <x v="11"/>
    <n v="60"/>
    <x v="12"/>
    <n v="1.9444444444444445E-2"/>
  </r>
  <r>
    <n v="149"/>
    <n v="18"/>
    <x v="1"/>
    <s v="Descripcion del Plato_2"/>
    <n v="18"/>
    <x v="1"/>
    <n v="1"/>
    <n v="38"/>
    <s v="Sin cebolla"/>
    <n v="30"/>
    <n v="30"/>
    <x v="2"/>
    <n v="18"/>
    <x v="1"/>
    <n v="2.6388888888888889E-2"/>
  </r>
  <r>
    <n v="149"/>
    <n v="18"/>
    <x v="17"/>
    <s v="Descripcion del Plato_4"/>
    <n v="10"/>
    <x v="17"/>
    <n v="2"/>
    <n v="25"/>
    <s v="Ninguna"/>
    <n v="36"/>
    <n v="36"/>
    <x v="18"/>
    <n v="20"/>
    <x v="15"/>
    <n v="1.7361111111111112E-2"/>
  </r>
  <r>
    <n v="149"/>
    <n v="18"/>
    <x v="6"/>
    <s v="Descripcion del Plato_9"/>
    <n v="17"/>
    <x v="6"/>
    <n v="2"/>
    <n v="48"/>
    <s v="Sin cebolla"/>
    <n v="58"/>
    <n v="58"/>
    <x v="6"/>
    <n v="34"/>
    <x v="6"/>
    <n v="3.3333333333333333E-2"/>
  </r>
  <r>
    <n v="150"/>
    <n v="18"/>
    <x v="12"/>
    <s v="Descripcion del Plato_5"/>
    <n v="13"/>
    <x v="12"/>
    <n v="2"/>
    <n v="19"/>
    <s v="Ninguna"/>
    <n v="44"/>
    <n v="44"/>
    <x v="17"/>
    <n v="26"/>
    <x v="11"/>
    <n v="1.3194444444444444E-2"/>
  </r>
  <r>
    <n v="150"/>
    <n v="18"/>
    <x v="7"/>
    <s v="Descripcion del Plato_11"/>
    <n v="20"/>
    <x v="7"/>
    <n v="2"/>
    <n v="57"/>
    <s v="Sin cebolla"/>
    <n v="66"/>
    <n v="66"/>
    <x v="10"/>
    <n v="40"/>
    <x v="7"/>
    <n v="3.9583333333333331E-2"/>
  </r>
  <r>
    <n v="150"/>
    <n v="18"/>
    <x v="14"/>
    <s v="Descripcion del Plato_3"/>
    <n v="12"/>
    <x v="14"/>
    <n v="2"/>
    <n v="30"/>
    <s v="Sin cebolla"/>
    <n v="40"/>
    <n v="40"/>
    <x v="18"/>
    <n v="24"/>
    <x v="1"/>
    <n v="2.0833333333333332E-2"/>
  </r>
  <r>
    <n v="151"/>
    <n v="6"/>
    <x v="15"/>
    <s v="Descripcion del Plato_14"/>
    <n v="14"/>
    <x v="15"/>
    <n v="3"/>
    <n v="13"/>
    <s v="Ninguna"/>
    <n v="69"/>
    <n v="69"/>
    <x v="12"/>
    <n v="42"/>
    <x v="13"/>
    <n v="9.0277777777777769E-3"/>
  </r>
  <r>
    <n v="151"/>
    <n v="6"/>
    <x v="16"/>
    <s v="Descripcion del Plato_13"/>
    <n v="13"/>
    <x v="16"/>
    <n v="3"/>
    <n v="6"/>
    <s v="Ninguna"/>
    <n v="63"/>
    <n v="63"/>
    <x v="6"/>
    <n v="39"/>
    <x v="14"/>
    <n v="4.1666666666666666E-3"/>
  </r>
  <r>
    <n v="152"/>
    <n v="5"/>
    <x v="8"/>
    <s v="Descripcion del Plato_16"/>
    <n v="16"/>
    <x v="8"/>
    <n v="2"/>
    <n v="12"/>
    <s v="Ninguna"/>
    <n v="56"/>
    <n v="56"/>
    <x v="6"/>
    <n v="32"/>
    <x v="8"/>
    <n v="8.3333333333333332E-3"/>
  </r>
  <r>
    <n v="153"/>
    <n v="10"/>
    <x v="7"/>
    <s v="Descripcion del Plato_11"/>
    <n v="20"/>
    <x v="7"/>
    <n v="3"/>
    <n v="10"/>
    <s v="Sin cebolla"/>
    <n v="99"/>
    <n v="99"/>
    <x v="7"/>
    <n v="60"/>
    <x v="7"/>
    <n v="6.9444444444444441E-3"/>
  </r>
  <r>
    <n v="153"/>
    <n v="10"/>
    <x v="0"/>
    <s v="Descripcion del Plato_7"/>
    <n v="14"/>
    <x v="0"/>
    <n v="1"/>
    <n v="53"/>
    <s v="Sin cebolla"/>
    <n v="24"/>
    <n v="24"/>
    <x v="14"/>
    <n v="14"/>
    <x v="0"/>
    <n v="3.6805555555555557E-2"/>
  </r>
  <r>
    <n v="153"/>
    <n v="10"/>
    <x v="4"/>
    <s v="Descripcion del Plato_20"/>
    <n v="25"/>
    <x v="4"/>
    <n v="2"/>
    <n v="26"/>
    <s v="Ninguna"/>
    <n v="80"/>
    <n v="80"/>
    <x v="15"/>
    <n v="50"/>
    <x v="4"/>
    <n v="1.8055555555555554E-2"/>
  </r>
  <r>
    <n v="154"/>
    <n v="11"/>
    <x v="5"/>
    <s v="Descripcion del Plato_19"/>
    <n v="22"/>
    <x v="5"/>
    <n v="3"/>
    <n v="52"/>
    <s v="Ninguna"/>
    <n v="108"/>
    <n v="108"/>
    <x v="11"/>
    <n v="66"/>
    <x v="5"/>
    <n v="3.6111111111111108E-2"/>
  </r>
  <r>
    <n v="154"/>
    <n v="11"/>
    <x v="17"/>
    <s v="Descripcion del Plato_4"/>
    <n v="10"/>
    <x v="17"/>
    <n v="2"/>
    <n v="30"/>
    <s v="Ninguna"/>
    <n v="36"/>
    <n v="36"/>
    <x v="18"/>
    <n v="20"/>
    <x v="15"/>
    <n v="2.0833333333333332E-2"/>
  </r>
  <r>
    <n v="155"/>
    <n v="7"/>
    <x v="3"/>
    <s v="Descripcion del Plato_6"/>
    <n v="16"/>
    <x v="3"/>
    <n v="2"/>
    <n v="24"/>
    <s v="Sin cebolla"/>
    <n v="54"/>
    <n v="54"/>
    <x v="21"/>
    <n v="32"/>
    <x v="3"/>
    <n v="1.6666666666666666E-2"/>
  </r>
  <r>
    <n v="155"/>
    <n v="7"/>
    <x v="2"/>
    <s v="Descripcion del Plato_17"/>
    <n v="19"/>
    <x v="2"/>
    <n v="2"/>
    <n v="43"/>
    <s v="Ninguna"/>
    <n v="62"/>
    <n v="62"/>
    <x v="6"/>
    <n v="38"/>
    <x v="2"/>
    <n v="2.9861111111111113E-2"/>
  </r>
  <r>
    <n v="155"/>
    <n v="7"/>
    <x v="14"/>
    <s v="Descripcion del Plato_3"/>
    <n v="12"/>
    <x v="14"/>
    <n v="1"/>
    <n v="33"/>
    <s v="Sin cebolla"/>
    <n v="20"/>
    <n v="20"/>
    <x v="8"/>
    <n v="12"/>
    <x v="1"/>
    <n v="2.2916666666666665E-2"/>
  </r>
  <r>
    <n v="156"/>
    <n v="6"/>
    <x v="8"/>
    <s v="Descripcion del Plato_16"/>
    <n v="16"/>
    <x v="8"/>
    <n v="2"/>
    <n v="6"/>
    <s v="Ninguna"/>
    <n v="56"/>
    <n v="56"/>
    <x v="6"/>
    <n v="32"/>
    <x v="8"/>
    <n v="4.1666666666666666E-3"/>
  </r>
  <r>
    <n v="157"/>
    <n v="13"/>
    <x v="19"/>
    <s v="Descripcion del Plato_1"/>
    <n v="15"/>
    <x v="19"/>
    <n v="3"/>
    <n v="48"/>
    <s v="Sin cebolla"/>
    <n v="75"/>
    <n v="75"/>
    <x v="15"/>
    <n v="45"/>
    <x v="1"/>
    <n v="3.3333333333333333E-2"/>
  </r>
  <r>
    <n v="157"/>
    <n v="13"/>
    <x v="8"/>
    <s v="Descripcion del Plato_16"/>
    <n v="16"/>
    <x v="8"/>
    <n v="1"/>
    <n v="54"/>
    <s v="Sin cebolla"/>
    <n v="28"/>
    <n v="28"/>
    <x v="2"/>
    <n v="16"/>
    <x v="8"/>
    <n v="3.7499999999999999E-2"/>
  </r>
  <r>
    <n v="157"/>
    <n v="13"/>
    <x v="1"/>
    <s v="Descripcion del Plato_2"/>
    <n v="18"/>
    <x v="1"/>
    <n v="2"/>
    <n v="27"/>
    <s v="Ninguna"/>
    <n v="60"/>
    <n v="60"/>
    <x v="6"/>
    <n v="36"/>
    <x v="1"/>
    <n v="1.8749999999999999E-2"/>
  </r>
  <r>
    <n v="157"/>
    <n v="13"/>
    <x v="5"/>
    <s v="Descripcion del Plato_19"/>
    <n v="22"/>
    <x v="5"/>
    <n v="3"/>
    <n v="21"/>
    <s v="Ninguna"/>
    <n v="108"/>
    <n v="108"/>
    <x v="11"/>
    <n v="66"/>
    <x v="5"/>
    <n v="1.4583333333333334E-2"/>
  </r>
  <r>
    <n v="158"/>
    <n v="5"/>
    <x v="9"/>
    <s v="Descripcion del Plato_12"/>
    <n v="11"/>
    <x v="9"/>
    <n v="1"/>
    <n v="57"/>
    <s v="Ninguna"/>
    <n v="19"/>
    <n v="19"/>
    <x v="8"/>
    <n v="11"/>
    <x v="9"/>
    <n v="3.9583333333333331E-2"/>
  </r>
  <r>
    <n v="158"/>
    <n v="5"/>
    <x v="18"/>
    <s v="Descripcion del Plato_10"/>
    <n v="15"/>
    <x v="18"/>
    <n v="3"/>
    <n v="55"/>
    <s v="Ninguna"/>
    <n v="78"/>
    <n v="78"/>
    <x v="19"/>
    <n v="45"/>
    <x v="16"/>
    <n v="3.8194444444444448E-2"/>
  </r>
  <r>
    <n v="158"/>
    <n v="5"/>
    <x v="5"/>
    <s v="Descripcion del Plato_19"/>
    <n v="22"/>
    <x v="5"/>
    <n v="3"/>
    <n v="7"/>
    <s v="Ninguna"/>
    <n v="108"/>
    <n v="108"/>
    <x v="11"/>
    <n v="66"/>
    <x v="5"/>
    <n v="4.8611111111111112E-3"/>
  </r>
  <r>
    <n v="158"/>
    <n v="5"/>
    <x v="10"/>
    <s v="Descripcion del Plato_8"/>
    <n v="21"/>
    <x v="10"/>
    <n v="3"/>
    <n v="16"/>
    <s v="Sin cebolla"/>
    <n v="105"/>
    <n v="105"/>
    <x v="11"/>
    <n v="63"/>
    <x v="1"/>
    <n v="1.1111111111111112E-2"/>
  </r>
  <r>
    <n v="159"/>
    <n v="16"/>
    <x v="6"/>
    <s v="Descripcion del Plato_9"/>
    <n v="17"/>
    <x v="6"/>
    <n v="3"/>
    <n v="23"/>
    <s v="Sin cebolla"/>
    <n v="87"/>
    <n v="87"/>
    <x v="1"/>
    <n v="51"/>
    <x v="6"/>
    <n v="1.5972222222222221E-2"/>
  </r>
  <r>
    <n v="159"/>
    <n v="16"/>
    <x v="2"/>
    <s v="Descripcion del Plato_17"/>
    <n v="19"/>
    <x v="2"/>
    <n v="1"/>
    <n v="5"/>
    <s v="Ninguna"/>
    <n v="31"/>
    <n v="31"/>
    <x v="2"/>
    <n v="19"/>
    <x v="2"/>
    <n v="3.472222222222222E-3"/>
  </r>
  <r>
    <n v="159"/>
    <n v="16"/>
    <x v="17"/>
    <s v="Descripcion del Plato_4"/>
    <n v="10"/>
    <x v="17"/>
    <n v="2"/>
    <n v="6"/>
    <s v="Ninguna"/>
    <n v="36"/>
    <n v="36"/>
    <x v="18"/>
    <n v="20"/>
    <x v="15"/>
    <n v="4.1666666666666666E-3"/>
  </r>
  <r>
    <n v="159"/>
    <n v="16"/>
    <x v="7"/>
    <s v="Descripcion del Plato_11"/>
    <n v="20"/>
    <x v="7"/>
    <n v="3"/>
    <n v="40"/>
    <s v="Ninguna"/>
    <n v="99"/>
    <n v="99"/>
    <x v="7"/>
    <n v="60"/>
    <x v="7"/>
    <n v="2.7777777777777776E-2"/>
  </r>
  <r>
    <n v="160"/>
    <n v="19"/>
    <x v="5"/>
    <s v="Descripcion del Plato_19"/>
    <n v="22"/>
    <x v="5"/>
    <n v="3"/>
    <n v="20"/>
    <s v="Ninguna"/>
    <n v="108"/>
    <n v="108"/>
    <x v="11"/>
    <n v="66"/>
    <x v="5"/>
    <n v="1.3888888888888888E-2"/>
  </r>
  <r>
    <n v="160"/>
    <n v="19"/>
    <x v="0"/>
    <s v="Descripcion del Plato_7"/>
    <n v="14"/>
    <x v="0"/>
    <n v="2"/>
    <n v="47"/>
    <s v="Ninguna"/>
    <n v="48"/>
    <n v="48"/>
    <x v="0"/>
    <n v="28"/>
    <x v="0"/>
    <n v="3.2638888888888891E-2"/>
  </r>
  <r>
    <n v="161"/>
    <n v="13"/>
    <x v="8"/>
    <s v="Descripcion del Plato_16"/>
    <n v="16"/>
    <x v="8"/>
    <n v="3"/>
    <n v="57"/>
    <s v="Ninguna"/>
    <n v="84"/>
    <n v="84"/>
    <x v="1"/>
    <n v="48"/>
    <x v="8"/>
    <n v="3.9583333333333331E-2"/>
  </r>
  <r>
    <n v="162"/>
    <n v="14"/>
    <x v="0"/>
    <s v="Descripcion del Plato_7"/>
    <n v="14"/>
    <x v="0"/>
    <n v="3"/>
    <n v="25"/>
    <s v="Ninguna"/>
    <n v="72"/>
    <n v="72"/>
    <x v="15"/>
    <n v="42"/>
    <x v="0"/>
    <n v="1.7361111111111112E-2"/>
  </r>
  <r>
    <n v="163"/>
    <n v="6"/>
    <x v="2"/>
    <s v="Descripcion del Plato_17"/>
    <n v="19"/>
    <x v="2"/>
    <n v="3"/>
    <n v="8"/>
    <s v="Sin cebolla"/>
    <n v="93"/>
    <n v="93"/>
    <x v="1"/>
    <n v="57"/>
    <x v="2"/>
    <n v="5.5555555555555558E-3"/>
  </r>
  <r>
    <n v="163"/>
    <n v="6"/>
    <x v="1"/>
    <s v="Descripcion del Plato_2"/>
    <n v="18"/>
    <x v="1"/>
    <n v="3"/>
    <n v="16"/>
    <s v="Sin cebolla"/>
    <n v="90"/>
    <n v="90"/>
    <x v="1"/>
    <n v="54"/>
    <x v="1"/>
    <n v="1.1111111111111112E-2"/>
  </r>
  <r>
    <n v="163"/>
    <n v="6"/>
    <x v="7"/>
    <s v="Descripcion del Plato_11"/>
    <n v="20"/>
    <x v="7"/>
    <n v="2"/>
    <n v="40"/>
    <s v="Sin cebolla"/>
    <n v="66"/>
    <n v="66"/>
    <x v="10"/>
    <n v="40"/>
    <x v="7"/>
    <n v="2.7777777777777776E-2"/>
  </r>
  <r>
    <n v="163"/>
    <n v="6"/>
    <x v="12"/>
    <s v="Descripcion del Plato_5"/>
    <n v="13"/>
    <x v="12"/>
    <n v="1"/>
    <n v="7"/>
    <s v="Ninguna"/>
    <n v="22"/>
    <n v="22"/>
    <x v="20"/>
    <n v="13"/>
    <x v="11"/>
    <n v="4.8611111111111112E-3"/>
  </r>
  <r>
    <n v="164"/>
    <n v="8"/>
    <x v="12"/>
    <s v="Descripcion del Plato_5"/>
    <n v="13"/>
    <x v="12"/>
    <n v="1"/>
    <n v="43"/>
    <s v="Sin cebolla"/>
    <n v="22"/>
    <n v="22"/>
    <x v="20"/>
    <n v="13"/>
    <x v="11"/>
    <n v="2.9861111111111113E-2"/>
  </r>
  <r>
    <n v="164"/>
    <n v="8"/>
    <x v="5"/>
    <s v="Descripcion del Plato_19"/>
    <n v="22"/>
    <x v="5"/>
    <n v="1"/>
    <n v="7"/>
    <s v="Ninguna"/>
    <n v="36"/>
    <n v="36"/>
    <x v="5"/>
    <n v="22"/>
    <x v="5"/>
    <n v="4.8611111111111112E-3"/>
  </r>
  <r>
    <n v="164"/>
    <n v="8"/>
    <x v="11"/>
    <s v="Descripcion del Plato_15"/>
    <n v="19"/>
    <x v="11"/>
    <n v="2"/>
    <n v="20"/>
    <s v="Ninguna"/>
    <n v="64"/>
    <n v="64"/>
    <x v="10"/>
    <n v="38"/>
    <x v="10"/>
    <n v="1.3888888888888888E-2"/>
  </r>
  <r>
    <n v="164"/>
    <n v="8"/>
    <x v="0"/>
    <s v="Descripcion del Plato_7"/>
    <n v="14"/>
    <x v="0"/>
    <n v="2"/>
    <n v="35"/>
    <s v="Ninguna"/>
    <n v="48"/>
    <n v="48"/>
    <x v="0"/>
    <n v="28"/>
    <x v="0"/>
    <n v="2.4305555555555556E-2"/>
  </r>
  <r>
    <n v="165"/>
    <n v="10"/>
    <x v="0"/>
    <s v="Descripcion del Plato_7"/>
    <n v="14"/>
    <x v="0"/>
    <n v="2"/>
    <n v="15"/>
    <s v="Sin cebolla"/>
    <n v="48"/>
    <n v="48"/>
    <x v="0"/>
    <n v="28"/>
    <x v="0"/>
    <n v="1.0416666666666666E-2"/>
  </r>
  <r>
    <n v="165"/>
    <n v="10"/>
    <x v="16"/>
    <s v="Descripcion del Plato_13"/>
    <n v="13"/>
    <x v="16"/>
    <n v="2"/>
    <n v="41"/>
    <s v="Ninguna"/>
    <n v="42"/>
    <n v="42"/>
    <x v="18"/>
    <n v="26"/>
    <x v="14"/>
    <n v="2.8472222222222222E-2"/>
  </r>
  <r>
    <n v="166"/>
    <n v="12"/>
    <x v="15"/>
    <s v="Descripcion del Plato_14"/>
    <n v="14"/>
    <x v="15"/>
    <n v="2"/>
    <n v="22"/>
    <s v="Sin cebolla"/>
    <n v="46"/>
    <n v="46"/>
    <x v="17"/>
    <n v="28"/>
    <x v="13"/>
    <n v="1.5277777777777777E-2"/>
  </r>
  <r>
    <n v="167"/>
    <n v="5"/>
    <x v="9"/>
    <s v="Descripcion del Plato_12"/>
    <n v="11"/>
    <x v="9"/>
    <n v="1"/>
    <n v="29"/>
    <s v="Ninguna"/>
    <n v="19"/>
    <n v="19"/>
    <x v="8"/>
    <n v="11"/>
    <x v="9"/>
    <n v="2.013888888888889E-2"/>
  </r>
  <r>
    <n v="167"/>
    <n v="5"/>
    <x v="13"/>
    <s v="Descripcion del Plato_18"/>
    <n v="20"/>
    <x v="13"/>
    <n v="3"/>
    <n v="11"/>
    <s v="Ninguna"/>
    <n v="102"/>
    <n v="102"/>
    <x v="11"/>
    <n v="60"/>
    <x v="12"/>
    <n v="7.6388888888888886E-3"/>
  </r>
  <r>
    <n v="167"/>
    <n v="5"/>
    <x v="2"/>
    <s v="Descripcion del Plato_17"/>
    <n v="19"/>
    <x v="2"/>
    <n v="1"/>
    <n v="36"/>
    <s v="Sin cebolla"/>
    <n v="31"/>
    <n v="31"/>
    <x v="2"/>
    <n v="19"/>
    <x v="2"/>
    <n v="2.5000000000000001E-2"/>
  </r>
  <r>
    <n v="168"/>
    <n v="17"/>
    <x v="12"/>
    <s v="Descripcion del Plato_5"/>
    <n v="13"/>
    <x v="12"/>
    <n v="2"/>
    <n v="7"/>
    <s v="Sin cebolla"/>
    <n v="44"/>
    <n v="44"/>
    <x v="17"/>
    <n v="26"/>
    <x v="11"/>
    <n v="4.8611111111111112E-3"/>
  </r>
  <r>
    <n v="169"/>
    <n v="19"/>
    <x v="16"/>
    <s v="Descripcion del Plato_13"/>
    <n v="13"/>
    <x v="16"/>
    <n v="2"/>
    <n v="44"/>
    <s v="Sin cebolla"/>
    <n v="42"/>
    <n v="42"/>
    <x v="18"/>
    <n v="26"/>
    <x v="14"/>
    <n v="3.0555555555555555E-2"/>
  </r>
  <r>
    <n v="169"/>
    <n v="19"/>
    <x v="13"/>
    <s v="Descripcion del Plato_18"/>
    <n v="20"/>
    <x v="13"/>
    <n v="2"/>
    <n v="59"/>
    <s v="Sin cebolla"/>
    <n v="68"/>
    <n v="68"/>
    <x v="9"/>
    <n v="40"/>
    <x v="12"/>
    <n v="4.0972222222222222E-2"/>
  </r>
  <r>
    <n v="169"/>
    <n v="19"/>
    <x v="12"/>
    <s v="Descripcion del Plato_5"/>
    <n v="13"/>
    <x v="12"/>
    <n v="2"/>
    <n v="7"/>
    <s v="Ninguna"/>
    <n v="44"/>
    <n v="44"/>
    <x v="17"/>
    <n v="26"/>
    <x v="11"/>
    <n v="4.8611111111111112E-3"/>
  </r>
  <r>
    <n v="170"/>
    <n v="12"/>
    <x v="14"/>
    <s v="Descripcion del Plato_3"/>
    <n v="12"/>
    <x v="14"/>
    <n v="3"/>
    <n v="16"/>
    <s v="Ninguna"/>
    <n v="60"/>
    <n v="60"/>
    <x v="6"/>
    <n v="36"/>
    <x v="1"/>
    <n v="1.1111111111111112E-2"/>
  </r>
  <r>
    <n v="170"/>
    <n v="12"/>
    <x v="6"/>
    <s v="Descripcion del Plato_9"/>
    <n v="17"/>
    <x v="6"/>
    <n v="3"/>
    <n v="16"/>
    <s v="Ninguna"/>
    <n v="87"/>
    <n v="87"/>
    <x v="1"/>
    <n v="51"/>
    <x v="6"/>
    <n v="1.1111111111111112E-2"/>
  </r>
  <r>
    <n v="170"/>
    <n v="12"/>
    <x v="5"/>
    <s v="Descripcion del Plato_19"/>
    <n v="22"/>
    <x v="5"/>
    <n v="1"/>
    <n v="33"/>
    <s v="Sin cebolla"/>
    <n v="36"/>
    <n v="36"/>
    <x v="5"/>
    <n v="22"/>
    <x v="5"/>
    <n v="2.2916666666666665E-2"/>
  </r>
  <r>
    <n v="170"/>
    <n v="12"/>
    <x v="1"/>
    <s v="Descripcion del Plato_2"/>
    <n v="18"/>
    <x v="1"/>
    <n v="2"/>
    <n v="8"/>
    <s v="Sin cebolla"/>
    <n v="60"/>
    <n v="60"/>
    <x v="6"/>
    <n v="36"/>
    <x v="1"/>
    <n v="5.5555555555555558E-3"/>
  </r>
  <r>
    <n v="171"/>
    <n v="16"/>
    <x v="18"/>
    <s v="Descripcion del Plato_10"/>
    <n v="15"/>
    <x v="18"/>
    <n v="2"/>
    <n v="29"/>
    <s v="Ninguna"/>
    <n v="52"/>
    <n v="52"/>
    <x v="21"/>
    <n v="30"/>
    <x v="16"/>
    <n v="2.013888888888889E-2"/>
  </r>
  <r>
    <n v="171"/>
    <n v="16"/>
    <x v="6"/>
    <s v="Descripcion del Plato_9"/>
    <n v="17"/>
    <x v="6"/>
    <n v="3"/>
    <n v="22"/>
    <s v="Sin cebolla"/>
    <n v="87"/>
    <n v="87"/>
    <x v="1"/>
    <n v="51"/>
    <x v="6"/>
    <n v="1.5277777777777777E-2"/>
  </r>
  <r>
    <n v="172"/>
    <n v="12"/>
    <x v="13"/>
    <s v="Descripcion del Plato_18"/>
    <n v="20"/>
    <x v="13"/>
    <n v="2"/>
    <n v="27"/>
    <s v="Sin cebolla"/>
    <n v="68"/>
    <n v="68"/>
    <x v="9"/>
    <n v="40"/>
    <x v="12"/>
    <n v="1.8749999999999999E-2"/>
  </r>
  <r>
    <n v="173"/>
    <n v="11"/>
    <x v="3"/>
    <s v="Descripcion del Plato_6"/>
    <n v="16"/>
    <x v="3"/>
    <n v="3"/>
    <n v="15"/>
    <s v="Sin cebolla"/>
    <n v="81"/>
    <n v="81"/>
    <x v="19"/>
    <n v="48"/>
    <x v="3"/>
    <n v="1.0416666666666666E-2"/>
  </r>
  <r>
    <n v="173"/>
    <n v="11"/>
    <x v="11"/>
    <s v="Descripcion del Plato_15"/>
    <n v="19"/>
    <x v="11"/>
    <n v="3"/>
    <n v="52"/>
    <s v="Sin cebolla"/>
    <n v="96"/>
    <n v="96"/>
    <x v="7"/>
    <n v="57"/>
    <x v="10"/>
    <n v="3.6111111111111108E-2"/>
  </r>
  <r>
    <n v="174"/>
    <n v="10"/>
    <x v="1"/>
    <s v="Descripcion del Plato_2"/>
    <n v="18"/>
    <x v="1"/>
    <n v="2"/>
    <n v="12"/>
    <s v="Sin cebolla"/>
    <n v="60"/>
    <n v="60"/>
    <x v="6"/>
    <n v="36"/>
    <x v="1"/>
    <n v="8.3333333333333332E-3"/>
  </r>
  <r>
    <n v="175"/>
    <n v="14"/>
    <x v="11"/>
    <s v="Descripcion del Plato_15"/>
    <n v="19"/>
    <x v="11"/>
    <n v="3"/>
    <n v="9"/>
    <s v="Sin cebolla"/>
    <n v="96"/>
    <n v="96"/>
    <x v="7"/>
    <n v="57"/>
    <x v="10"/>
    <n v="6.2500000000000003E-3"/>
  </r>
  <r>
    <n v="175"/>
    <n v="14"/>
    <x v="0"/>
    <s v="Descripcion del Plato_7"/>
    <n v="14"/>
    <x v="0"/>
    <n v="2"/>
    <n v="38"/>
    <s v="Ninguna"/>
    <n v="48"/>
    <n v="48"/>
    <x v="0"/>
    <n v="28"/>
    <x v="0"/>
    <n v="2.6388888888888889E-2"/>
  </r>
  <r>
    <n v="176"/>
    <n v="20"/>
    <x v="16"/>
    <s v="Descripcion del Plato_13"/>
    <n v="13"/>
    <x v="16"/>
    <n v="3"/>
    <n v="48"/>
    <s v="Sin cebolla"/>
    <n v="63"/>
    <n v="63"/>
    <x v="6"/>
    <n v="39"/>
    <x v="14"/>
    <n v="3.3333333333333333E-2"/>
  </r>
  <r>
    <n v="177"/>
    <n v="4"/>
    <x v="0"/>
    <s v="Descripcion del Plato_7"/>
    <n v="14"/>
    <x v="0"/>
    <n v="2"/>
    <n v="10"/>
    <s v="Sin cebolla"/>
    <n v="48"/>
    <n v="48"/>
    <x v="0"/>
    <n v="28"/>
    <x v="0"/>
    <n v="6.9444444444444441E-3"/>
  </r>
  <r>
    <n v="177"/>
    <n v="4"/>
    <x v="18"/>
    <s v="Descripcion del Plato_10"/>
    <n v="15"/>
    <x v="18"/>
    <n v="1"/>
    <n v="40"/>
    <s v="Ninguna"/>
    <n v="26"/>
    <n v="26"/>
    <x v="3"/>
    <n v="15"/>
    <x v="16"/>
    <n v="2.7777777777777776E-2"/>
  </r>
  <r>
    <n v="177"/>
    <n v="4"/>
    <x v="16"/>
    <s v="Descripcion del Plato_13"/>
    <n v="13"/>
    <x v="16"/>
    <n v="2"/>
    <n v="45"/>
    <s v="Sin cebolla"/>
    <n v="42"/>
    <n v="42"/>
    <x v="18"/>
    <n v="26"/>
    <x v="14"/>
    <n v="3.125E-2"/>
  </r>
  <r>
    <n v="177"/>
    <n v="4"/>
    <x v="9"/>
    <s v="Descripcion del Plato_12"/>
    <n v="11"/>
    <x v="9"/>
    <n v="3"/>
    <n v="47"/>
    <s v="Ninguna"/>
    <n v="57"/>
    <n v="57"/>
    <x v="6"/>
    <n v="33"/>
    <x v="9"/>
    <n v="3.2638888888888891E-2"/>
  </r>
  <r>
    <n v="178"/>
    <n v="11"/>
    <x v="1"/>
    <s v="Descripcion del Plato_2"/>
    <n v="18"/>
    <x v="1"/>
    <n v="1"/>
    <n v="55"/>
    <s v="Sin cebolla"/>
    <n v="30"/>
    <n v="30"/>
    <x v="2"/>
    <n v="18"/>
    <x v="1"/>
    <n v="3.8194444444444448E-2"/>
  </r>
  <r>
    <n v="178"/>
    <n v="11"/>
    <x v="10"/>
    <s v="Descripcion del Plato_8"/>
    <n v="21"/>
    <x v="10"/>
    <n v="1"/>
    <n v="16"/>
    <s v="Sin cebolla"/>
    <n v="35"/>
    <n v="35"/>
    <x v="5"/>
    <n v="21"/>
    <x v="1"/>
    <n v="1.1111111111111112E-2"/>
  </r>
  <r>
    <n v="178"/>
    <n v="11"/>
    <x v="12"/>
    <s v="Descripcion del Plato_5"/>
    <n v="13"/>
    <x v="12"/>
    <n v="2"/>
    <n v="20"/>
    <s v="Ninguna"/>
    <n v="44"/>
    <n v="44"/>
    <x v="17"/>
    <n v="26"/>
    <x v="11"/>
    <n v="1.3888888888888888E-2"/>
  </r>
  <r>
    <n v="178"/>
    <n v="11"/>
    <x v="7"/>
    <s v="Descripcion del Plato_11"/>
    <n v="20"/>
    <x v="7"/>
    <n v="3"/>
    <n v="55"/>
    <s v="Ninguna"/>
    <n v="99"/>
    <n v="99"/>
    <x v="7"/>
    <n v="60"/>
    <x v="7"/>
    <n v="3.8194444444444448E-2"/>
  </r>
  <r>
    <n v="179"/>
    <n v="12"/>
    <x v="2"/>
    <s v="Descripcion del Plato_17"/>
    <n v="19"/>
    <x v="2"/>
    <n v="2"/>
    <n v="26"/>
    <s v="Ninguna"/>
    <n v="62"/>
    <n v="62"/>
    <x v="6"/>
    <n v="38"/>
    <x v="2"/>
    <n v="1.8055555555555554E-2"/>
  </r>
  <r>
    <n v="180"/>
    <n v="10"/>
    <x v="6"/>
    <s v="Descripcion del Plato_9"/>
    <n v="17"/>
    <x v="6"/>
    <n v="1"/>
    <n v="35"/>
    <s v="Sin cebolla"/>
    <n v="29"/>
    <n v="29"/>
    <x v="2"/>
    <n v="17"/>
    <x v="6"/>
    <n v="2.4305555555555556E-2"/>
  </r>
  <r>
    <n v="180"/>
    <n v="10"/>
    <x v="1"/>
    <s v="Descripcion del Plato_2"/>
    <n v="18"/>
    <x v="1"/>
    <n v="3"/>
    <n v="20"/>
    <s v="Sin cebolla"/>
    <n v="90"/>
    <n v="90"/>
    <x v="1"/>
    <n v="54"/>
    <x v="1"/>
    <n v="1.3888888888888888E-2"/>
  </r>
  <r>
    <n v="180"/>
    <n v="10"/>
    <x v="14"/>
    <s v="Descripcion del Plato_3"/>
    <n v="12"/>
    <x v="14"/>
    <n v="1"/>
    <n v="50"/>
    <s v="Ninguna"/>
    <n v="20"/>
    <n v="20"/>
    <x v="8"/>
    <n v="12"/>
    <x v="1"/>
    <n v="3.4722222222222224E-2"/>
  </r>
  <r>
    <n v="180"/>
    <n v="10"/>
    <x v="3"/>
    <s v="Descripcion del Plato_6"/>
    <n v="16"/>
    <x v="3"/>
    <n v="1"/>
    <n v="56"/>
    <s v="Ninguna"/>
    <n v="27"/>
    <n v="27"/>
    <x v="3"/>
    <n v="16"/>
    <x v="3"/>
    <n v="3.888888888888889E-2"/>
  </r>
  <r>
    <n v="181"/>
    <n v="15"/>
    <x v="3"/>
    <s v="Descripcion del Plato_6"/>
    <n v="16"/>
    <x v="3"/>
    <n v="1"/>
    <n v="55"/>
    <s v="Sin cebolla"/>
    <n v="27"/>
    <n v="27"/>
    <x v="3"/>
    <n v="16"/>
    <x v="3"/>
    <n v="3.8194444444444448E-2"/>
  </r>
  <r>
    <n v="182"/>
    <n v="18"/>
    <x v="9"/>
    <s v="Descripcion del Plato_12"/>
    <n v="11"/>
    <x v="9"/>
    <n v="2"/>
    <n v="11"/>
    <s v="Sin cebolla"/>
    <n v="38"/>
    <n v="38"/>
    <x v="18"/>
    <n v="22"/>
    <x v="9"/>
    <n v="7.6388888888888886E-3"/>
  </r>
  <r>
    <n v="183"/>
    <n v="18"/>
    <x v="11"/>
    <s v="Descripcion del Plato_15"/>
    <n v="19"/>
    <x v="11"/>
    <n v="2"/>
    <n v="52"/>
    <s v="Ninguna"/>
    <n v="64"/>
    <n v="64"/>
    <x v="10"/>
    <n v="38"/>
    <x v="10"/>
    <n v="3.6111111111111108E-2"/>
  </r>
  <r>
    <n v="183"/>
    <n v="18"/>
    <x v="18"/>
    <s v="Descripcion del Plato_10"/>
    <n v="15"/>
    <x v="18"/>
    <n v="1"/>
    <n v="10"/>
    <s v="Ninguna"/>
    <n v="26"/>
    <n v="26"/>
    <x v="3"/>
    <n v="15"/>
    <x v="16"/>
    <n v="6.9444444444444441E-3"/>
  </r>
  <r>
    <n v="183"/>
    <n v="18"/>
    <x v="14"/>
    <s v="Descripcion del Plato_3"/>
    <n v="12"/>
    <x v="14"/>
    <n v="3"/>
    <n v="58"/>
    <s v="Ninguna"/>
    <n v="60"/>
    <n v="60"/>
    <x v="6"/>
    <n v="36"/>
    <x v="1"/>
    <n v="4.027777777777778E-2"/>
  </r>
  <r>
    <n v="183"/>
    <n v="18"/>
    <x v="10"/>
    <s v="Descripcion del Plato_8"/>
    <n v="21"/>
    <x v="10"/>
    <n v="3"/>
    <n v="46"/>
    <s v="Ninguna"/>
    <n v="105"/>
    <n v="105"/>
    <x v="11"/>
    <n v="63"/>
    <x v="1"/>
    <n v="3.1944444444444442E-2"/>
  </r>
  <r>
    <n v="184"/>
    <n v="4"/>
    <x v="8"/>
    <s v="Descripcion del Plato_16"/>
    <n v="16"/>
    <x v="8"/>
    <n v="3"/>
    <n v="6"/>
    <s v="Sin cebolla"/>
    <n v="84"/>
    <n v="84"/>
    <x v="1"/>
    <n v="48"/>
    <x v="8"/>
    <n v="4.1666666666666666E-3"/>
  </r>
  <r>
    <n v="184"/>
    <n v="4"/>
    <x v="3"/>
    <s v="Descripcion del Plato_6"/>
    <n v="16"/>
    <x v="3"/>
    <n v="3"/>
    <n v="10"/>
    <s v="Ninguna"/>
    <n v="81"/>
    <n v="81"/>
    <x v="19"/>
    <n v="48"/>
    <x v="3"/>
    <n v="6.9444444444444441E-3"/>
  </r>
  <r>
    <n v="184"/>
    <n v="4"/>
    <x v="14"/>
    <s v="Descripcion del Plato_3"/>
    <n v="12"/>
    <x v="14"/>
    <n v="2"/>
    <n v="13"/>
    <s v="Sin cebolla"/>
    <n v="40"/>
    <n v="40"/>
    <x v="18"/>
    <n v="24"/>
    <x v="1"/>
    <n v="9.0277777777777769E-3"/>
  </r>
  <r>
    <n v="185"/>
    <n v="16"/>
    <x v="16"/>
    <s v="Descripcion del Plato_13"/>
    <n v="13"/>
    <x v="16"/>
    <n v="3"/>
    <n v="34"/>
    <s v="Ninguna"/>
    <n v="63"/>
    <n v="63"/>
    <x v="6"/>
    <n v="39"/>
    <x v="14"/>
    <n v="2.361111111111111E-2"/>
  </r>
  <r>
    <n v="185"/>
    <n v="16"/>
    <x v="8"/>
    <s v="Descripcion del Plato_16"/>
    <n v="16"/>
    <x v="8"/>
    <n v="1"/>
    <n v="6"/>
    <s v="Sin cebolla"/>
    <n v="28"/>
    <n v="28"/>
    <x v="2"/>
    <n v="16"/>
    <x v="8"/>
    <n v="4.1666666666666666E-3"/>
  </r>
  <r>
    <n v="186"/>
    <n v="13"/>
    <x v="3"/>
    <s v="Descripcion del Plato_6"/>
    <n v="16"/>
    <x v="3"/>
    <n v="3"/>
    <n v="16"/>
    <s v="Ninguna"/>
    <n v="81"/>
    <n v="81"/>
    <x v="19"/>
    <n v="48"/>
    <x v="3"/>
    <n v="1.1111111111111112E-2"/>
  </r>
  <r>
    <n v="186"/>
    <n v="13"/>
    <x v="11"/>
    <s v="Descripcion del Plato_15"/>
    <n v="19"/>
    <x v="11"/>
    <n v="3"/>
    <n v="23"/>
    <s v="Sin cebolla"/>
    <n v="96"/>
    <n v="96"/>
    <x v="7"/>
    <n v="57"/>
    <x v="10"/>
    <n v="1.5972222222222221E-2"/>
  </r>
  <r>
    <n v="186"/>
    <n v="13"/>
    <x v="2"/>
    <s v="Descripcion del Plato_17"/>
    <n v="19"/>
    <x v="2"/>
    <n v="3"/>
    <n v="54"/>
    <s v="Ninguna"/>
    <n v="93"/>
    <n v="93"/>
    <x v="1"/>
    <n v="57"/>
    <x v="2"/>
    <n v="3.7499999999999999E-2"/>
  </r>
  <r>
    <n v="187"/>
    <n v="5"/>
    <x v="13"/>
    <s v="Descripcion del Plato_18"/>
    <n v="20"/>
    <x v="13"/>
    <n v="2"/>
    <n v="28"/>
    <s v="Sin cebolla"/>
    <n v="68"/>
    <n v="68"/>
    <x v="9"/>
    <n v="40"/>
    <x v="12"/>
    <n v="1.9444444444444445E-2"/>
  </r>
  <r>
    <n v="187"/>
    <n v="5"/>
    <x v="18"/>
    <s v="Descripcion del Plato_10"/>
    <n v="15"/>
    <x v="18"/>
    <n v="1"/>
    <n v="51"/>
    <s v="Ninguna"/>
    <n v="26"/>
    <n v="26"/>
    <x v="3"/>
    <n v="15"/>
    <x v="16"/>
    <n v="3.5416666666666666E-2"/>
  </r>
  <r>
    <n v="187"/>
    <n v="5"/>
    <x v="6"/>
    <s v="Descripcion del Plato_9"/>
    <n v="17"/>
    <x v="6"/>
    <n v="3"/>
    <n v="11"/>
    <s v="Ninguna"/>
    <n v="87"/>
    <n v="87"/>
    <x v="1"/>
    <n v="51"/>
    <x v="6"/>
    <n v="7.6388888888888886E-3"/>
  </r>
  <r>
    <n v="187"/>
    <n v="5"/>
    <x v="3"/>
    <s v="Descripcion del Plato_6"/>
    <n v="16"/>
    <x v="3"/>
    <n v="1"/>
    <n v="36"/>
    <s v="Sin cebolla"/>
    <n v="27"/>
    <n v="27"/>
    <x v="3"/>
    <n v="16"/>
    <x v="3"/>
    <n v="2.5000000000000001E-2"/>
  </r>
  <r>
    <n v="188"/>
    <n v="20"/>
    <x v="2"/>
    <s v="Descripcion del Plato_17"/>
    <n v="19"/>
    <x v="2"/>
    <n v="1"/>
    <n v="58"/>
    <s v="Ninguna"/>
    <n v="31"/>
    <n v="31"/>
    <x v="2"/>
    <n v="19"/>
    <x v="2"/>
    <n v="4.027777777777778E-2"/>
  </r>
  <r>
    <n v="188"/>
    <n v="20"/>
    <x v="18"/>
    <s v="Descripcion del Plato_10"/>
    <n v="15"/>
    <x v="18"/>
    <n v="2"/>
    <n v="47"/>
    <s v="Ninguna"/>
    <n v="52"/>
    <n v="52"/>
    <x v="21"/>
    <n v="30"/>
    <x v="16"/>
    <n v="3.2638888888888891E-2"/>
  </r>
  <r>
    <n v="189"/>
    <n v="11"/>
    <x v="13"/>
    <s v="Descripcion del Plato_18"/>
    <n v="20"/>
    <x v="13"/>
    <n v="2"/>
    <n v="42"/>
    <s v="Sin cebolla"/>
    <n v="68"/>
    <n v="68"/>
    <x v="9"/>
    <n v="40"/>
    <x v="12"/>
    <n v="2.9166666666666667E-2"/>
  </r>
  <r>
    <n v="189"/>
    <n v="11"/>
    <x v="18"/>
    <s v="Descripcion del Plato_10"/>
    <n v="15"/>
    <x v="18"/>
    <n v="2"/>
    <n v="22"/>
    <s v="Sin cebolla"/>
    <n v="52"/>
    <n v="52"/>
    <x v="21"/>
    <n v="30"/>
    <x v="16"/>
    <n v="1.5277777777777777E-2"/>
  </r>
  <r>
    <n v="189"/>
    <n v="11"/>
    <x v="0"/>
    <s v="Descripcion del Plato_7"/>
    <n v="14"/>
    <x v="0"/>
    <n v="3"/>
    <n v="53"/>
    <s v="Sin cebolla"/>
    <n v="72"/>
    <n v="72"/>
    <x v="15"/>
    <n v="42"/>
    <x v="0"/>
    <n v="3.6805555555555557E-2"/>
  </r>
  <r>
    <n v="190"/>
    <n v="5"/>
    <x v="17"/>
    <s v="Descripcion del Plato_4"/>
    <n v="10"/>
    <x v="17"/>
    <n v="1"/>
    <n v="39"/>
    <s v="Ninguna"/>
    <n v="18"/>
    <n v="18"/>
    <x v="8"/>
    <n v="10"/>
    <x v="15"/>
    <n v="2.7083333333333334E-2"/>
  </r>
  <r>
    <n v="190"/>
    <n v="5"/>
    <x v="4"/>
    <s v="Descripcion del Plato_20"/>
    <n v="25"/>
    <x v="4"/>
    <n v="2"/>
    <n v="45"/>
    <s v="Ninguna"/>
    <n v="80"/>
    <n v="80"/>
    <x v="15"/>
    <n v="50"/>
    <x v="4"/>
    <n v="3.125E-2"/>
  </r>
  <r>
    <n v="190"/>
    <n v="5"/>
    <x v="10"/>
    <s v="Descripcion del Plato_8"/>
    <n v="21"/>
    <x v="10"/>
    <n v="1"/>
    <n v="11"/>
    <s v="Sin cebolla"/>
    <n v="35"/>
    <n v="35"/>
    <x v="5"/>
    <n v="21"/>
    <x v="1"/>
    <n v="7.6388888888888886E-3"/>
  </r>
  <r>
    <n v="190"/>
    <n v="5"/>
    <x v="15"/>
    <s v="Descripcion del Plato_14"/>
    <n v="14"/>
    <x v="15"/>
    <n v="3"/>
    <n v="7"/>
    <s v="Sin cebolla"/>
    <n v="69"/>
    <n v="69"/>
    <x v="12"/>
    <n v="42"/>
    <x v="13"/>
    <n v="4.8611111111111112E-3"/>
  </r>
  <r>
    <n v="191"/>
    <n v="12"/>
    <x v="19"/>
    <s v="Descripcion del Plato_1"/>
    <n v="15"/>
    <x v="19"/>
    <n v="3"/>
    <n v="32"/>
    <s v="Sin cebolla"/>
    <n v="75"/>
    <n v="75"/>
    <x v="15"/>
    <n v="45"/>
    <x v="1"/>
    <n v="2.2222222222222223E-2"/>
  </r>
  <r>
    <n v="191"/>
    <n v="12"/>
    <x v="6"/>
    <s v="Descripcion del Plato_9"/>
    <n v="17"/>
    <x v="6"/>
    <n v="3"/>
    <n v="55"/>
    <s v="Ninguna"/>
    <n v="87"/>
    <n v="87"/>
    <x v="1"/>
    <n v="51"/>
    <x v="6"/>
    <n v="3.8194444444444448E-2"/>
  </r>
  <r>
    <n v="192"/>
    <n v="17"/>
    <x v="19"/>
    <s v="Descripcion del Plato_1"/>
    <n v="15"/>
    <x v="19"/>
    <n v="3"/>
    <n v="26"/>
    <s v="Ninguna"/>
    <n v="75"/>
    <n v="75"/>
    <x v="15"/>
    <n v="45"/>
    <x v="1"/>
    <n v="1.8055555555555554E-2"/>
  </r>
  <r>
    <n v="193"/>
    <n v="3"/>
    <x v="18"/>
    <s v="Descripcion del Plato_10"/>
    <n v="15"/>
    <x v="18"/>
    <n v="2"/>
    <n v="57"/>
    <s v="Sin cebolla"/>
    <n v="52"/>
    <n v="52"/>
    <x v="21"/>
    <n v="30"/>
    <x v="16"/>
    <n v="3.9583333333333331E-2"/>
  </r>
  <r>
    <n v="193"/>
    <n v="3"/>
    <x v="5"/>
    <s v="Descripcion del Plato_19"/>
    <n v="22"/>
    <x v="5"/>
    <n v="2"/>
    <n v="59"/>
    <s v="Ninguna"/>
    <n v="72"/>
    <n v="72"/>
    <x v="9"/>
    <n v="44"/>
    <x v="5"/>
    <n v="4.0972222222222222E-2"/>
  </r>
  <r>
    <n v="193"/>
    <n v="3"/>
    <x v="3"/>
    <s v="Descripcion del Plato_6"/>
    <n v="16"/>
    <x v="3"/>
    <n v="1"/>
    <n v="31"/>
    <s v="Sin cebolla"/>
    <n v="27"/>
    <n v="27"/>
    <x v="3"/>
    <n v="16"/>
    <x v="3"/>
    <n v="2.1527777777777778E-2"/>
  </r>
  <r>
    <n v="193"/>
    <n v="3"/>
    <x v="15"/>
    <s v="Descripcion del Plato_14"/>
    <n v="14"/>
    <x v="15"/>
    <n v="3"/>
    <n v="24"/>
    <s v="Ninguna"/>
    <n v="69"/>
    <n v="69"/>
    <x v="12"/>
    <n v="42"/>
    <x v="13"/>
    <n v="1.6666666666666666E-2"/>
  </r>
  <r>
    <n v="194"/>
    <n v="3"/>
    <x v="7"/>
    <s v="Descripcion del Plato_11"/>
    <n v="20"/>
    <x v="7"/>
    <n v="2"/>
    <n v="18"/>
    <s v="Ninguna"/>
    <n v="66"/>
    <n v="66"/>
    <x v="10"/>
    <n v="40"/>
    <x v="7"/>
    <n v="1.2500000000000001E-2"/>
  </r>
  <r>
    <n v="194"/>
    <n v="3"/>
    <x v="1"/>
    <s v="Descripcion del Plato_2"/>
    <n v="18"/>
    <x v="1"/>
    <n v="1"/>
    <n v="50"/>
    <s v="Ninguna"/>
    <n v="30"/>
    <n v="30"/>
    <x v="2"/>
    <n v="18"/>
    <x v="1"/>
    <n v="3.4722222222222224E-2"/>
  </r>
  <r>
    <n v="195"/>
    <n v="2"/>
    <x v="19"/>
    <s v="Descripcion del Plato_1"/>
    <n v="15"/>
    <x v="19"/>
    <n v="2"/>
    <n v="51"/>
    <s v="Ninguna"/>
    <n v="50"/>
    <n v="50"/>
    <x v="0"/>
    <n v="30"/>
    <x v="1"/>
    <n v="3.5416666666666666E-2"/>
  </r>
  <r>
    <n v="196"/>
    <n v="4"/>
    <x v="14"/>
    <s v="Descripcion del Plato_3"/>
    <n v="12"/>
    <x v="14"/>
    <n v="3"/>
    <n v="34"/>
    <s v="Sin cebolla"/>
    <n v="60"/>
    <n v="60"/>
    <x v="6"/>
    <n v="36"/>
    <x v="1"/>
    <n v="2.361111111111111E-2"/>
  </r>
  <r>
    <n v="196"/>
    <n v="4"/>
    <x v="15"/>
    <s v="Descripcion del Plato_14"/>
    <n v="14"/>
    <x v="15"/>
    <n v="2"/>
    <n v="51"/>
    <s v="Ninguna"/>
    <n v="46"/>
    <n v="46"/>
    <x v="17"/>
    <n v="28"/>
    <x v="13"/>
    <n v="3.5416666666666666E-2"/>
  </r>
  <r>
    <n v="196"/>
    <n v="4"/>
    <x v="6"/>
    <s v="Descripcion del Plato_9"/>
    <n v="17"/>
    <x v="6"/>
    <n v="1"/>
    <n v="47"/>
    <s v="Sin cebolla"/>
    <n v="29"/>
    <n v="29"/>
    <x v="2"/>
    <n v="17"/>
    <x v="6"/>
    <n v="3.2638888888888891E-2"/>
  </r>
  <r>
    <n v="196"/>
    <n v="4"/>
    <x v="8"/>
    <s v="Descripcion del Plato_16"/>
    <n v="16"/>
    <x v="8"/>
    <n v="2"/>
    <n v="44"/>
    <s v="Sin cebolla"/>
    <n v="56"/>
    <n v="56"/>
    <x v="6"/>
    <n v="32"/>
    <x v="8"/>
    <n v="3.0555555555555555E-2"/>
  </r>
  <r>
    <n v="197"/>
    <n v="5"/>
    <x v="13"/>
    <s v="Descripcion del Plato_18"/>
    <n v="20"/>
    <x v="13"/>
    <n v="3"/>
    <n v="22"/>
    <s v="Ninguna"/>
    <n v="102"/>
    <n v="102"/>
    <x v="11"/>
    <n v="60"/>
    <x v="12"/>
    <n v="1.5277777777777777E-2"/>
  </r>
  <r>
    <n v="197"/>
    <n v="5"/>
    <x v="3"/>
    <s v="Descripcion del Plato_6"/>
    <n v="16"/>
    <x v="3"/>
    <n v="1"/>
    <n v="50"/>
    <s v="Ninguna"/>
    <n v="27"/>
    <n v="27"/>
    <x v="3"/>
    <n v="16"/>
    <x v="3"/>
    <n v="3.4722222222222224E-2"/>
  </r>
  <r>
    <n v="198"/>
    <n v="9"/>
    <x v="3"/>
    <s v="Descripcion del Plato_6"/>
    <n v="16"/>
    <x v="3"/>
    <n v="2"/>
    <n v="33"/>
    <s v="Ninguna"/>
    <n v="54"/>
    <n v="54"/>
    <x v="21"/>
    <n v="32"/>
    <x v="3"/>
    <n v="2.2916666666666665E-2"/>
  </r>
  <r>
    <n v="199"/>
    <n v="11"/>
    <x v="6"/>
    <s v="Descripcion del Plato_9"/>
    <n v="17"/>
    <x v="6"/>
    <n v="3"/>
    <n v="31"/>
    <s v="Ninguna"/>
    <n v="87"/>
    <n v="87"/>
    <x v="1"/>
    <n v="51"/>
    <x v="6"/>
    <n v="2.1527777777777778E-2"/>
  </r>
  <r>
    <n v="199"/>
    <n v="11"/>
    <x v="10"/>
    <s v="Descripcion del Plato_8"/>
    <n v="21"/>
    <x v="10"/>
    <n v="3"/>
    <n v="41"/>
    <s v="Sin cebolla"/>
    <n v="105"/>
    <n v="105"/>
    <x v="11"/>
    <n v="63"/>
    <x v="1"/>
    <n v="2.8472222222222222E-2"/>
  </r>
  <r>
    <n v="199"/>
    <n v="11"/>
    <x v="16"/>
    <s v="Descripcion del Plato_13"/>
    <n v="13"/>
    <x v="16"/>
    <n v="2"/>
    <n v="18"/>
    <s v="Sin cebolla"/>
    <n v="42"/>
    <n v="42"/>
    <x v="18"/>
    <n v="26"/>
    <x v="14"/>
    <n v="1.2500000000000001E-2"/>
  </r>
  <r>
    <n v="199"/>
    <n v="11"/>
    <x v="3"/>
    <s v="Descripcion del Plato_6"/>
    <n v="16"/>
    <x v="3"/>
    <n v="1"/>
    <n v="52"/>
    <s v="Sin cebolla"/>
    <n v="27"/>
    <n v="27"/>
    <x v="3"/>
    <n v="16"/>
    <x v="3"/>
    <n v="3.6111111111111108E-2"/>
  </r>
  <r>
    <n v="200"/>
    <n v="11"/>
    <x v="9"/>
    <s v="Descripcion del Plato_12"/>
    <n v="11"/>
    <x v="9"/>
    <n v="2"/>
    <n v="39"/>
    <s v="Ninguna"/>
    <n v="38"/>
    <n v="38"/>
    <x v="18"/>
    <n v="22"/>
    <x v="9"/>
    <n v="2.7083333333333334E-2"/>
  </r>
  <r>
    <n v="200"/>
    <n v="11"/>
    <x v="19"/>
    <s v="Descripcion del Plato_1"/>
    <n v="15"/>
    <x v="19"/>
    <n v="2"/>
    <n v="28"/>
    <s v="Sin cebolla"/>
    <n v="50"/>
    <n v="50"/>
    <x v="0"/>
    <n v="30"/>
    <x v="1"/>
    <n v="1.9444444444444445E-2"/>
  </r>
  <r>
    <n v="201"/>
    <n v="3"/>
    <x v="0"/>
    <s v="Descripcion del Plato_7"/>
    <n v="14"/>
    <x v="0"/>
    <n v="3"/>
    <n v="58"/>
    <s v="Sin cebolla"/>
    <n v="72"/>
    <n v="72"/>
    <x v="15"/>
    <n v="42"/>
    <x v="0"/>
    <n v="4.027777777777778E-2"/>
  </r>
  <r>
    <n v="202"/>
    <n v="16"/>
    <x v="5"/>
    <s v="Descripcion del Plato_19"/>
    <n v="22"/>
    <x v="5"/>
    <n v="2"/>
    <n v="46"/>
    <s v="Sin cebolla"/>
    <n v="72"/>
    <n v="72"/>
    <x v="9"/>
    <n v="44"/>
    <x v="5"/>
    <n v="3.1944444444444442E-2"/>
  </r>
  <r>
    <n v="202"/>
    <n v="16"/>
    <x v="4"/>
    <s v="Descripcion del Plato_20"/>
    <n v="25"/>
    <x v="4"/>
    <n v="2"/>
    <n v="47"/>
    <s v="Ninguna"/>
    <n v="80"/>
    <n v="80"/>
    <x v="15"/>
    <n v="50"/>
    <x v="4"/>
    <n v="3.2638888888888891E-2"/>
  </r>
  <r>
    <n v="202"/>
    <n v="16"/>
    <x v="0"/>
    <s v="Descripcion del Plato_7"/>
    <n v="14"/>
    <x v="0"/>
    <n v="1"/>
    <n v="5"/>
    <s v="Ninguna"/>
    <n v="24"/>
    <n v="24"/>
    <x v="14"/>
    <n v="14"/>
    <x v="0"/>
    <n v="3.472222222222222E-3"/>
  </r>
  <r>
    <n v="202"/>
    <n v="16"/>
    <x v="1"/>
    <s v="Descripcion del Plato_2"/>
    <n v="18"/>
    <x v="1"/>
    <n v="1"/>
    <n v="58"/>
    <s v="Ninguna"/>
    <n v="30"/>
    <n v="30"/>
    <x v="2"/>
    <n v="18"/>
    <x v="1"/>
    <n v="4.027777777777778E-2"/>
  </r>
  <r>
    <n v="203"/>
    <n v="5"/>
    <x v="2"/>
    <s v="Descripcion del Plato_17"/>
    <n v="19"/>
    <x v="2"/>
    <n v="3"/>
    <n v="51"/>
    <s v="Ninguna"/>
    <n v="93"/>
    <n v="93"/>
    <x v="1"/>
    <n v="57"/>
    <x v="2"/>
    <n v="3.5416666666666666E-2"/>
  </r>
  <r>
    <n v="203"/>
    <n v="5"/>
    <x v="16"/>
    <s v="Descripcion del Plato_13"/>
    <n v="13"/>
    <x v="16"/>
    <n v="3"/>
    <n v="34"/>
    <s v="Sin cebolla"/>
    <n v="63"/>
    <n v="63"/>
    <x v="6"/>
    <n v="39"/>
    <x v="14"/>
    <n v="2.361111111111111E-2"/>
  </r>
  <r>
    <n v="204"/>
    <n v="16"/>
    <x v="0"/>
    <s v="Descripcion del Plato_7"/>
    <n v="14"/>
    <x v="0"/>
    <n v="2"/>
    <n v="21"/>
    <s v="Ninguna"/>
    <n v="48"/>
    <n v="48"/>
    <x v="0"/>
    <n v="28"/>
    <x v="0"/>
    <n v="1.4583333333333334E-2"/>
  </r>
  <r>
    <n v="205"/>
    <n v="14"/>
    <x v="11"/>
    <s v="Descripcion del Plato_15"/>
    <n v="19"/>
    <x v="11"/>
    <n v="1"/>
    <n v="34"/>
    <s v="Ninguna"/>
    <n v="32"/>
    <n v="32"/>
    <x v="16"/>
    <n v="19"/>
    <x v="10"/>
    <n v="2.361111111111111E-2"/>
  </r>
  <r>
    <n v="205"/>
    <n v="14"/>
    <x v="6"/>
    <s v="Descripcion del Plato_9"/>
    <n v="17"/>
    <x v="6"/>
    <n v="1"/>
    <n v="52"/>
    <s v="Sin cebolla"/>
    <n v="29"/>
    <n v="29"/>
    <x v="2"/>
    <n v="17"/>
    <x v="6"/>
    <n v="3.6111111111111108E-2"/>
  </r>
  <r>
    <n v="206"/>
    <n v="4"/>
    <x v="1"/>
    <s v="Descripcion del Plato_2"/>
    <n v="18"/>
    <x v="1"/>
    <n v="1"/>
    <n v="58"/>
    <s v="Sin cebolla"/>
    <n v="30"/>
    <n v="30"/>
    <x v="2"/>
    <n v="18"/>
    <x v="1"/>
    <n v="4.027777777777778E-2"/>
  </r>
  <r>
    <n v="207"/>
    <n v="20"/>
    <x v="18"/>
    <s v="Descripcion del Plato_10"/>
    <n v="15"/>
    <x v="18"/>
    <n v="2"/>
    <n v="37"/>
    <s v="Ninguna"/>
    <n v="52"/>
    <n v="52"/>
    <x v="21"/>
    <n v="30"/>
    <x v="16"/>
    <n v="2.5694444444444443E-2"/>
  </r>
  <r>
    <n v="207"/>
    <n v="20"/>
    <x v="10"/>
    <s v="Descripcion del Plato_8"/>
    <n v="21"/>
    <x v="10"/>
    <n v="1"/>
    <n v="55"/>
    <s v="Sin cebolla"/>
    <n v="35"/>
    <n v="35"/>
    <x v="5"/>
    <n v="21"/>
    <x v="1"/>
    <n v="3.8194444444444448E-2"/>
  </r>
  <r>
    <n v="207"/>
    <n v="20"/>
    <x v="2"/>
    <s v="Descripcion del Plato_17"/>
    <n v="19"/>
    <x v="2"/>
    <n v="3"/>
    <n v="19"/>
    <s v="Sin cebolla"/>
    <n v="93"/>
    <n v="93"/>
    <x v="1"/>
    <n v="57"/>
    <x v="2"/>
    <n v="1.3194444444444444E-2"/>
  </r>
  <r>
    <n v="208"/>
    <n v="16"/>
    <x v="11"/>
    <s v="Descripcion del Plato_15"/>
    <n v="19"/>
    <x v="11"/>
    <n v="1"/>
    <n v="18"/>
    <s v="Sin cebolla"/>
    <n v="32"/>
    <n v="32"/>
    <x v="16"/>
    <n v="19"/>
    <x v="10"/>
    <n v="1.2500000000000001E-2"/>
  </r>
  <r>
    <n v="208"/>
    <n v="16"/>
    <x v="5"/>
    <s v="Descripcion del Plato_19"/>
    <n v="22"/>
    <x v="5"/>
    <n v="3"/>
    <n v="29"/>
    <s v="Sin cebolla"/>
    <n v="108"/>
    <n v="108"/>
    <x v="11"/>
    <n v="66"/>
    <x v="5"/>
    <n v="2.013888888888889E-2"/>
  </r>
  <r>
    <n v="208"/>
    <n v="16"/>
    <x v="14"/>
    <s v="Descripcion del Plato_3"/>
    <n v="12"/>
    <x v="14"/>
    <n v="2"/>
    <n v="53"/>
    <s v="Ninguna"/>
    <n v="40"/>
    <n v="40"/>
    <x v="18"/>
    <n v="24"/>
    <x v="1"/>
    <n v="3.6805555555555557E-2"/>
  </r>
  <r>
    <n v="209"/>
    <n v="9"/>
    <x v="15"/>
    <s v="Descripcion del Plato_14"/>
    <n v="14"/>
    <x v="15"/>
    <n v="3"/>
    <n v="35"/>
    <s v="Sin cebolla"/>
    <n v="69"/>
    <n v="69"/>
    <x v="12"/>
    <n v="42"/>
    <x v="13"/>
    <n v="2.4305555555555556E-2"/>
  </r>
  <r>
    <n v="209"/>
    <n v="9"/>
    <x v="13"/>
    <s v="Descripcion del Plato_18"/>
    <n v="20"/>
    <x v="13"/>
    <n v="2"/>
    <n v="40"/>
    <s v="Sin cebolla"/>
    <n v="68"/>
    <n v="68"/>
    <x v="9"/>
    <n v="40"/>
    <x v="12"/>
    <n v="2.7777777777777776E-2"/>
  </r>
  <r>
    <n v="209"/>
    <n v="9"/>
    <x v="19"/>
    <s v="Descripcion del Plato_1"/>
    <n v="15"/>
    <x v="19"/>
    <n v="1"/>
    <n v="42"/>
    <s v="Ninguna"/>
    <n v="25"/>
    <n v="25"/>
    <x v="14"/>
    <n v="15"/>
    <x v="1"/>
    <n v="2.9166666666666667E-2"/>
  </r>
  <r>
    <n v="209"/>
    <n v="9"/>
    <x v="18"/>
    <s v="Descripcion del Plato_10"/>
    <n v="15"/>
    <x v="18"/>
    <n v="2"/>
    <n v="54"/>
    <s v="Ninguna"/>
    <n v="52"/>
    <n v="52"/>
    <x v="21"/>
    <n v="30"/>
    <x v="16"/>
    <n v="3.7499999999999999E-2"/>
  </r>
  <r>
    <n v="210"/>
    <n v="10"/>
    <x v="16"/>
    <s v="Descripcion del Plato_13"/>
    <n v="13"/>
    <x v="16"/>
    <n v="1"/>
    <n v="28"/>
    <s v="Sin cebolla"/>
    <n v="21"/>
    <n v="21"/>
    <x v="8"/>
    <n v="13"/>
    <x v="14"/>
    <n v="1.9444444444444445E-2"/>
  </r>
  <r>
    <n v="210"/>
    <n v="10"/>
    <x v="1"/>
    <s v="Descripcion del Plato_2"/>
    <n v="18"/>
    <x v="1"/>
    <n v="1"/>
    <n v="50"/>
    <s v="Ninguna"/>
    <n v="30"/>
    <n v="30"/>
    <x v="2"/>
    <n v="18"/>
    <x v="1"/>
    <n v="3.4722222222222224E-2"/>
  </r>
  <r>
    <n v="210"/>
    <n v="10"/>
    <x v="0"/>
    <s v="Descripcion del Plato_7"/>
    <n v="14"/>
    <x v="0"/>
    <n v="1"/>
    <n v="34"/>
    <s v="Ninguna"/>
    <n v="24"/>
    <n v="24"/>
    <x v="14"/>
    <n v="14"/>
    <x v="0"/>
    <n v="2.361111111111111E-2"/>
  </r>
  <r>
    <n v="210"/>
    <n v="10"/>
    <x v="4"/>
    <s v="Descripcion del Plato_20"/>
    <n v="25"/>
    <x v="4"/>
    <n v="3"/>
    <n v="46"/>
    <s v="Ninguna"/>
    <n v="120"/>
    <n v="120"/>
    <x v="13"/>
    <n v="75"/>
    <x v="4"/>
    <n v="3.1944444444444442E-2"/>
  </r>
  <r>
    <n v="211"/>
    <n v="1"/>
    <x v="16"/>
    <s v="Descripcion del Plato_13"/>
    <n v="13"/>
    <x v="16"/>
    <n v="3"/>
    <n v="54"/>
    <s v="Sin cebolla"/>
    <n v="63"/>
    <n v="63"/>
    <x v="6"/>
    <n v="39"/>
    <x v="14"/>
    <n v="3.7499999999999999E-2"/>
  </r>
  <r>
    <n v="211"/>
    <n v="1"/>
    <x v="17"/>
    <s v="Descripcion del Plato_4"/>
    <n v="10"/>
    <x v="17"/>
    <n v="2"/>
    <n v="45"/>
    <s v="Ninguna"/>
    <n v="36"/>
    <n v="36"/>
    <x v="18"/>
    <n v="20"/>
    <x v="15"/>
    <n v="3.125E-2"/>
  </r>
  <r>
    <n v="211"/>
    <n v="1"/>
    <x v="19"/>
    <s v="Descripcion del Plato_1"/>
    <n v="15"/>
    <x v="19"/>
    <n v="2"/>
    <n v="9"/>
    <s v="Ninguna"/>
    <n v="50"/>
    <n v="50"/>
    <x v="0"/>
    <n v="30"/>
    <x v="1"/>
    <n v="6.2500000000000003E-3"/>
  </r>
  <r>
    <n v="211"/>
    <n v="1"/>
    <x v="14"/>
    <s v="Descripcion del Plato_3"/>
    <n v="12"/>
    <x v="14"/>
    <n v="1"/>
    <n v="27"/>
    <s v="Ninguna"/>
    <n v="20"/>
    <n v="20"/>
    <x v="8"/>
    <n v="12"/>
    <x v="1"/>
    <n v="1.8749999999999999E-2"/>
  </r>
  <r>
    <n v="212"/>
    <n v="14"/>
    <x v="1"/>
    <s v="Descripcion del Plato_2"/>
    <n v="18"/>
    <x v="1"/>
    <n v="3"/>
    <n v="35"/>
    <s v="Sin cebolla"/>
    <n v="90"/>
    <n v="90"/>
    <x v="1"/>
    <n v="54"/>
    <x v="1"/>
    <n v="2.4305555555555556E-2"/>
  </r>
  <r>
    <n v="212"/>
    <n v="14"/>
    <x v="18"/>
    <s v="Descripcion del Plato_10"/>
    <n v="15"/>
    <x v="18"/>
    <n v="3"/>
    <n v="43"/>
    <s v="Sin cebolla"/>
    <n v="78"/>
    <n v="78"/>
    <x v="19"/>
    <n v="45"/>
    <x v="16"/>
    <n v="2.9861111111111113E-2"/>
  </r>
  <r>
    <n v="212"/>
    <n v="14"/>
    <x v="16"/>
    <s v="Descripcion del Plato_13"/>
    <n v="13"/>
    <x v="16"/>
    <n v="1"/>
    <n v="31"/>
    <s v="Sin cebolla"/>
    <n v="21"/>
    <n v="21"/>
    <x v="8"/>
    <n v="13"/>
    <x v="14"/>
    <n v="2.1527777777777778E-2"/>
  </r>
  <r>
    <n v="212"/>
    <n v="14"/>
    <x v="8"/>
    <s v="Descripcion del Plato_16"/>
    <n v="16"/>
    <x v="8"/>
    <n v="2"/>
    <n v="55"/>
    <s v="Sin cebolla"/>
    <n v="56"/>
    <n v="56"/>
    <x v="6"/>
    <n v="32"/>
    <x v="8"/>
    <n v="3.8194444444444448E-2"/>
  </r>
  <r>
    <n v="213"/>
    <n v="13"/>
    <x v="3"/>
    <s v="Descripcion del Plato_6"/>
    <n v="16"/>
    <x v="3"/>
    <n v="1"/>
    <n v="53"/>
    <s v="Ninguna"/>
    <n v="27"/>
    <n v="27"/>
    <x v="3"/>
    <n v="16"/>
    <x v="3"/>
    <n v="3.6805555555555557E-2"/>
  </r>
  <r>
    <n v="213"/>
    <n v="13"/>
    <x v="1"/>
    <s v="Descripcion del Plato_2"/>
    <n v="18"/>
    <x v="1"/>
    <n v="2"/>
    <n v="47"/>
    <s v="Sin cebolla"/>
    <n v="60"/>
    <n v="60"/>
    <x v="6"/>
    <n v="36"/>
    <x v="1"/>
    <n v="3.2638888888888891E-2"/>
  </r>
  <r>
    <n v="214"/>
    <n v="2"/>
    <x v="13"/>
    <s v="Descripcion del Plato_18"/>
    <n v="20"/>
    <x v="13"/>
    <n v="2"/>
    <n v="14"/>
    <s v="Ninguna"/>
    <n v="68"/>
    <n v="68"/>
    <x v="9"/>
    <n v="40"/>
    <x v="12"/>
    <n v="9.7222222222222224E-3"/>
  </r>
  <r>
    <n v="214"/>
    <n v="2"/>
    <x v="4"/>
    <s v="Descripcion del Plato_20"/>
    <n v="25"/>
    <x v="4"/>
    <n v="3"/>
    <n v="12"/>
    <s v="Sin cebolla"/>
    <n v="120"/>
    <n v="120"/>
    <x v="13"/>
    <n v="75"/>
    <x v="4"/>
    <n v="8.3333333333333332E-3"/>
  </r>
  <r>
    <n v="214"/>
    <n v="2"/>
    <x v="14"/>
    <s v="Descripcion del Plato_3"/>
    <n v="12"/>
    <x v="14"/>
    <n v="2"/>
    <n v="12"/>
    <s v="Sin cebolla"/>
    <n v="40"/>
    <n v="40"/>
    <x v="18"/>
    <n v="24"/>
    <x v="1"/>
    <n v="8.3333333333333332E-3"/>
  </r>
  <r>
    <n v="215"/>
    <n v="6"/>
    <x v="13"/>
    <s v="Descripcion del Plato_18"/>
    <n v="20"/>
    <x v="13"/>
    <n v="2"/>
    <n v="12"/>
    <s v="Ninguna"/>
    <n v="68"/>
    <n v="68"/>
    <x v="9"/>
    <n v="40"/>
    <x v="12"/>
    <n v="8.3333333333333332E-3"/>
  </r>
  <r>
    <n v="215"/>
    <n v="6"/>
    <x v="1"/>
    <s v="Descripcion del Plato_2"/>
    <n v="18"/>
    <x v="1"/>
    <n v="3"/>
    <n v="34"/>
    <s v="Ninguna"/>
    <n v="90"/>
    <n v="90"/>
    <x v="1"/>
    <n v="54"/>
    <x v="1"/>
    <n v="2.361111111111111E-2"/>
  </r>
  <r>
    <n v="216"/>
    <n v="17"/>
    <x v="19"/>
    <s v="Descripcion del Plato_1"/>
    <n v="15"/>
    <x v="19"/>
    <n v="1"/>
    <n v="42"/>
    <s v="Ninguna"/>
    <n v="25"/>
    <n v="25"/>
    <x v="14"/>
    <n v="15"/>
    <x v="1"/>
    <n v="2.9166666666666667E-2"/>
  </r>
  <r>
    <n v="216"/>
    <n v="17"/>
    <x v="16"/>
    <s v="Descripcion del Plato_13"/>
    <n v="13"/>
    <x v="16"/>
    <n v="3"/>
    <n v="36"/>
    <s v="Ninguna"/>
    <n v="63"/>
    <n v="63"/>
    <x v="6"/>
    <n v="39"/>
    <x v="14"/>
    <n v="2.5000000000000001E-2"/>
  </r>
  <r>
    <n v="216"/>
    <n v="17"/>
    <x v="3"/>
    <s v="Descripcion del Plato_6"/>
    <n v="16"/>
    <x v="3"/>
    <n v="2"/>
    <n v="42"/>
    <s v="Ninguna"/>
    <n v="54"/>
    <n v="54"/>
    <x v="21"/>
    <n v="32"/>
    <x v="3"/>
    <n v="2.9166666666666667E-2"/>
  </r>
  <r>
    <n v="217"/>
    <n v="1"/>
    <x v="11"/>
    <s v="Descripcion del Plato_15"/>
    <n v="19"/>
    <x v="11"/>
    <n v="3"/>
    <n v="13"/>
    <s v="Sin cebolla"/>
    <n v="96"/>
    <n v="96"/>
    <x v="7"/>
    <n v="57"/>
    <x v="10"/>
    <n v="9.0277777777777769E-3"/>
  </r>
  <r>
    <n v="218"/>
    <n v="13"/>
    <x v="9"/>
    <s v="Descripcion del Plato_12"/>
    <n v="11"/>
    <x v="9"/>
    <n v="3"/>
    <n v="24"/>
    <s v="Sin cebolla"/>
    <n v="57"/>
    <n v="57"/>
    <x v="6"/>
    <n v="33"/>
    <x v="9"/>
    <n v="1.6666666666666666E-2"/>
  </r>
  <r>
    <n v="218"/>
    <n v="13"/>
    <x v="3"/>
    <s v="Descripcion del Plato_6"/>
    <n v="16"/>
    <x v="3"/>
    <n v="3"/>
    <n v="16"/>
    <s v="Ninguna"/>
    <n v="81"/>
    <n v="81"/>
    <x v="19"/>
    <n v="48"/>
    <x v="3"/>
    <n v="1.1111111111111112E-2"/>
  </r>
  <r>
    <n v="218"/>
    <n v="13"/>
    <x v="15"/>
    <s v="Descripcion del Plato_14"/>
    <n v="14"/>
    <x v="15"/>
    <n v="2"/>
    <n v="6"/>
    <s v="Ninguna"/>
    <n v="46"/>
    <n v="46"/>
    <x v="17"/>
    <n v="28"/>
    <x v="13"/>
    <n v="4.1666666666666666E-3"/>
  </r>
  <r>
    <n v="219"/>
    <n v="1"/>
    <x v="15"/>
    <s v="Descripcion del Plato_14"/>
    <n v="14"/>
    <x v="15"/>
    <n v="2"/>
    <n v="12"/>
    <s v="Ninguna"/>
    <n v="46"/>
    <n v="46"/>
    <x v="17"/>
    <n v="28"/>
    <x v="13"/>
    <n v="8.3333333333333332E-3"/>
  </r>
  <r>
    <n v="219"/>
    <n v="1"/>
    <x v="2"/>
    <s v="Descripcion del Plato_17"/>
    <n v="19"/>
    <x v="2"/>
    <n v="3"/>
    <n v="11"/>
    <s v="Sin cebolla"/>
    <n v="93"/>
    <n v="93"/>
    <x v="1"/>
    <n v="57"/>
    <x v="2"/>
    <n v="7.6388888888888886E-3"/>
  </r>
  <r>
    <n v="220"/>
    <n v="15"/>
    <x v="0"/>
    <s v="Descripcion del Plato_7"/>
    <n v="14"/>
    <x v="0"/>
    <n v="1"/>
    <n v="13"/>
    <s v="Ninguna"/>
    <n v="24"/>
    <n v="24"/>
    <x v="14"/>
    <n v="14"/>
    <x v="0"/>
    <n v="9.0277777777777769E-3"/>
  </r>
  <r>
    <n v="221"/>
    <n v="16"/>
    <x v="11"/>
    <s v="Descripcion del Plato_15"/>
    <n v="19"/>
    <x v="11"/>
    <n v="3"/>
    <n v="29"/>
    <s v="Ninguna"/>
    <n v="96"/>
    <n v="96"/>
    <x v="7"/>
    <n v="57"/>
    <x v="10"/>
    <n v="2.013888888888889E-2"/>
  </r>
  <r>
    <n v="221"/>
    <n v="16"/>
    <x v="13"/>
    <s v="Descripcion del Plato_18"/>
    <n v="20"/>
    <x v="13"/>
    <n v="2"/>
    <n v="54"/>
    <s v="Sin cebolla"/>
    <n v="68"/>
    <n v="68"/>
    <x v="9"/>
    <n v="40"/>
    <x v="12"/>
    <n v="3.7499999999999999E-2"/>
  </r>
  <r>
    <n v="221"/>
    <n v="16"/>
    <x v="6"/>
    <s v="Descripcion del Plato_9"/>
    <n v="17"/>
    <x v="6"/>
    <n v="1"/>
    <n v="25"/>
    <s v="Ninguna"/>
    <n v="29"/>
    <n v="29"/>
    <x v="2"/>
    <n v="17"/>
    <x v="6"/>
    <n v="1.7361111111111112E-2"/>
  </r>
  <r>
    <n v="222"/>
    <n v="3"/>
    <x v="15"/>
    <s v="Descripcion del Plato_14"/>
    <n v="14"/>
    <x v="15"/>
    <n v="3"/>
    <n v="29"/>
    <s v="Ninguna"/>
    <n v="69"/>
    <n v="69"/>
    <x v="12"/>
    <n v="42"/>
    <x v="13"/>
    <n v="2.013888888888889E-2"/>
  </r>
  <r>
    <n v="222"/>
    <n v="3"/>
    <x v="8"/>
    <s v="Descripcion del Plato_16"/>
    <n v="16"/>
    <x v="8"/>
    <n v="1"/>
    <n v="56"/>
    <s v="Ninguna"/>
    <n v="28"/>
    <n v="28"/>
    <x v="2"/>
    <n v="16"/>
    <x v="8"/>
    <n v="3.888888888888889E-2"/>
  </r>
  <r>
    <n v="223"/>
    <n v="19"/>
    <x v="11"/>
    <s v="Descripcion del Plato_15"/>
    <n v="19"/>
    <x v="11"/>
    <n v="1"/>
    <n v="53"/>
    <s v="Ninguna"/>
    <n v="32"/>
    <n v="32"/>
    <x v="16"/>
    <n v="19"/>
    <x v="10"/>
    <n v="3.6805555555555557E-2"/>
  </r>
  <r>
    <n v="224"/>
    <n v="7"/>
    <x v="18"/>
    <s v="Descripcion del Plato_10"/>
    <n v="15"/>
    <x v="18"/>
    <n v="2"/>
    <n v="20"/>
    <s v="Ninguna"/>
    <n v="52"/>
    <n v="52"/>
    <x v="21"/>
    <n v="30"/>
    <x v="16"/>
    <n v="1.3888888888888888E-2"/>
  </r>
  <r>
    <n v="225"/>
    <n v="19"/>
    <x v="7"/>
    <s v="Descripcion del Plato_11"/>
    <n v="20"/>
    <x v="7"/>
    <n v="3"/>
    <n v="56"/>
    <s v="Sin cebolla"/>
    <n v="99"/>
    <n v="99"/>
    <x v="7"/>
    <n v="60"/>
    <x v="7"/>
    <n v="3.888888888888889E-2"/>
  </r>
  <r>
    <n v="225"/>
    <n v="19"/>
    <x v="15"/>
    <s v="Descripcion del Plato_14"/>
    <n v="14"/>
    <x v="15"/>
    <n v="3"/>
    <n v="38"/>
    <s v="Sin cebolla"/>
    <n v="69"/>
    <n v="69"/>
    <x v="12"/>
    <n v="42"/>
    <x v="13"/>
    <n v="2.6388888888888889E-2"/>
  </r>
  <r>
    <n v="226"/>
    <n v="7"/>
    <x v="14"/>
    <s v="Descripcion del Plato_3"/>
    <n v="12"/>
    <x v="14"/>
    <n v="2"/>
    <n v="7"/>
    <s v="Ninguna"/>
    <n v="40"/>
    <n v="40"/>
    <x v="18"/>
    <n v="24"/>
    <x v="1"/>
    <n v="4.8611111111111112E-3"/>
  </r>
  <r>
    <n v="226"/>
    <n v="7"/>
    <x v="16"/>
    <s v="Descripcion del Plato_13"/>
    <n v="13"/>
    <x v="16"/>
    <n v="1"/>
    <n v="29"/>
    <s v="Sin cebolla"/>
    <n v="21"/>
    <n v="21"/>
    <x v="8"/>
    <n v="13"/>
    <x v="14"/>
    <n v="2.013888888888889E-2"/>
  </r>
  <r>
    <n v="226"/>
    <n v="7"/>
    <x v="3"/>
    <s v="Descripcion del Plato_6"/>
    <n v="16"/>
    <x v="3"/>
    <n v="3"/>
    <n v="56"/>
    <s v="Ninguna"/>
    <n v="81"/>
    <n v="81"/>
    <x v="19"/>
    <n v="48"/>
    <x v="3"/>
    <n v="3.888888888888889E-2"/>
  </r>
  <r>
    <n v="226"/>
    <n v="7"/>
    <x v="6"/>
    <s v="Descripcion del Plato_9"/>
    <n v="17"/>
    <x v="6"/>
    <n v="1"/>
    <n v="54"/>
    <s v="Sin cebolla"/>
    <n v="29"/>
    <n v="29"/>
    <x v="2"/>
    <n v="17"/>
    <x v="6"/>
    <n v="3.7499999999999999E-2"/>
  </r>
  <r>
    <n v="227"/>
    <n v="17"/>
    <x v="0"/>
    <s v="Descripcion del Plato_7"/>
    <n v="14"/>
    <x v="0"/>
    <n v="1"/>
    <n v="58"/>
    <s v="Ninguna"/>
    <n v="24"/>
    <n v="24"/>
    <x v="14"/>
    <n v="14"/>
    <x v="0"/>
    <n v="4.027777777777778E-2"/>
  </r>
  <r>
    <n v="227"/>
    <n v="17"/>
    <x v="2"/>
    <s v="Descripcion del Plato_17"/>
    <n v="19"/>
    <x v="2"/>
    <n v="3"/>
    <n v="15"/>
    <s v="Sin cebolla"/>
    <n v="93"/>
    <n v="93"/>
    <x v="1"/>
    <n v="57"/>
    <x v="2"/>
    <n v="1.0416666666666666E-2"/>
  </r>
  <r>
    <n v="227"/>
    <n v="17"/>
    <x v="8"/>
    <s v="Descripcion del Plato_16"/>
    <n v="16"/>
    <x v="8"/>
    <n v="1"/>
    <n v="13"/>
    <s v="Ninguna"/>
    <n v="28"/>
    <n v="28"/>
    <x v="2"/>
    <n v="16"/>
    <x v="8"/>
    <n v="9.0277777777777769E-3"/>
  </r>
  <r>
    <n v="227"/>
    <n v="17"/>
    <x v="7"/>
    <s v="Descripcion del Plato_11"/>
    <n v="20"/>
    <x v="7"/>
    <n v="2"/>
    <n v="33"/>
    <s v="Ninguna"/>
    <n v="66"/>
    <n v="66"/>
    <x v="10"/>
    <n v="40"/>
    <x v="7"/>
    <n v="2.2916666666666665E-2"/>
  </r>
  <r>
    <n v="228"/>
    <n v="16"/>
    <x v="15"/>
    <s v="Descripcion del Plato_14"/>
    <n v="14"/>
    <x v="15"/>
    <n v="3"/>
    <n v="35"/>
    <s v="Ninguna"/>
    <n v="69"/>
    <n v="69"/>
    <x v="12"/>
    <n v="42"/>
    <x v="13"/>
    <n v="2.4305555555555556E-2"/>
  </r>
  <r>
    <n v="229"/>
    <n v="14"/>
    <x v="19"/>
    <s v="Descripcion del Plato_1"/>
    <n v="15"/>
    <x v="19"/>
    <n v="1"/>
    <n v="28"/>
    <s v="Sin cebolla"/>
    <n v="25"/>
    <n v="25"/>
    <x v="14"/>
    <n v="15"/>
    <x v="1"/>
    <n v="1.9444444444444445E-2"/>
  </r>
  <r>
    <n v="229"/>
    <n v="14"/>
    <x v="10"/>
    <s v="Descripcion del Plato_8"/>
    <n v="21"/>
    <x v="10"/>
    <n v="1"/>
    <n v="43"/>
    <s v="Ninguna"/>
    <n v="35"/>
    <n v="35"/>
    <x v="5"/>
    <n v="21"/>
    <x v="1"/>
    <n v="2.9861111111111113E-2"/>
  </r>
  <r>
    <n v="229"/>
    <n v="14"/>
    <x v="5"/>
    <s v="Descripcion del Plato_19"/>
    <n v="22"/>
    <x v="5"/>
    <n v="1"/>
    <n v="19"/>
    <s v="Sin cebolla"/>
    <n v="36"/>
    <n v="36"/>
    <x v="5"/>
    <n v="22"/>
    <x v="5"/>
    <n v="1.3194444444444444E-2"/>
  </r>
  <r>
    <n v="229"/>
    <n v="14"/>
    <x v="8"/>
    <s v="Descripcion del Plato_16"/>
    <n v="16"/>
    <x v="8"/>
    <n v="1"/>
    <n v="27"/>
    <s v="Sin cebolla"/>
    <n v="28"/>
    <n v="28"/>
    <x v="2"/>
    <n v="16"/>
    <x v="8"/>
    <n v="1.8749999999999999E-2"/>
  </r>
  <r>
    <n v="230"/>
    <n v="5"/>
    <x v="11"/>
    <s v="Descripcion del Plato_15"/>
    <n v="19"/>
    <x v="11"/>
    <n v="3"/>
    <n v="10"/>
    <s v="Sin cebolla"/>
    <n v="96"/>
    <n v="96"/>
    <x v="7"/>
    <n v="57"/>
    <x v="10"/>
    <n v="6.9444444444444441E-3"/>
  </r>
  <r>
    <n v="230"/>
    <n v="5"/>
    <x v="8"/>
    <s v="Descripcion del Plato_16"/>
    <n v="16"/>
    <x v="8"/>
    <n v="2"/>
    <n v="24"/>
    <s v="Sin cebolla"/>
    <n v="56"/>
    <n v="56"/>
    <x v="6"/>
    <n v="32"/>
    <x v="8"/>
    <n v="1.6666666666666666E-2"/>
  </r>
  <r>
    <n v="230"/>
    <n v="5"/>
    <x v="2"/>
    <s v="Descripcion del Plato_17"/>
    <n v="19"/>
    <x v="2"/>
    <n v="2"/>
    <n v="57"/>
    <s v="Sin cebolla"/>
    <n v="62"/>
    <n v="62"/>
    <x v="6"/>
    <n v="38"/>
    <x v="2"/>
    <n v="3.9583333333333331E-2"/>
  </r>
  <r>
    <n v="231"/>
    <n v="8"/>
    <x v="16"/>
    <s v="Descripcion del Plato_13"/>
    <n v="13"/>
    <x v="16"/>
    <n v="2"/>
    <n v="29"/>
    <s v="Sin cebolla"/>
    <n v="42"/>
    <n v="42"/>
    <x v="18"/>
    <n v="26"/>
    <x v="14"/>
    <n v="2.013888888888889E-2"/>
  </r>
  <r>
    <n v="231"/>
    <n v="8"/>
    <x v="13"/>
    <s v="Descripcion del Plato_18"/>
    <n v="20"/>
    <x v="13"/>
    <n v="3"/>
    <n v="17"/>
    <s v="Sin cebolla"/>
    <n v="102"/>
    <n v="102"/>
    <x v="11"/>
    <n v="60"/>
    <x v="12"/>
    <n v="1.1805555555555555E-2"/>
  </r>
  <r>
    <n v="231"/>
    <n v="8"/>
    <x v="2"/>
    <s v="Descripcion del Plato_17"/>
    <n v="19"/>
    <x v="2"/>
    <n v="1"/>
    <n v="53"/>
    <s v="Sin cebolla"/>
    <n v="31"/>
    <n v="31"/>
    <x v="2"/>
    <n v="19"/>
    <x v="2"/>
    <n v="3.6805555555555557E-2"/>
  </r>
  <r>
    <n v="231"/>
    <n v="8"/>
    <x v="7"/>
    <s v="Descripcion del Plato_11"/>
    <n v="20"/>
    <x v="7"/>
    <n v="1"/>
    <n v="51"/>
    <s v="Ninguna"/>
    <n v="33"/>
    <n v="33"/>
    <x v="16"/>
    <n v="20"/>
    <x v="7"/>
    <n v="3.5416666666666666E-2"/>
  </r>
  <r>
    <n v="232"/>
    <n v="2"/>
    <x v="0"/>
    <s v="Descripcion del Plato_7"/>
    <n v="14"/>
    <x v="0"/>
    <n v="1"/>
    <n v="50"/>
    <s v="Sin cebolla"/>
    <n v="24"/>
    <n v="24"/>
    <x v="14"/>
    <n v="14"/>
    <x v="0"/>
    <n v="3.4722222222222224E-2"/>
  </r>
  <r>
    <n v="232"/>
    <n v="2"/>
    <x v="3"/>
    <s v="Descripcion del Plato_6"/>
    <n v="16"/>
    <x v="3"/>
    <n v="2"/>
    <n v="30"/>
    <s v="Sin cebolla"/>
    <n v="54"/>
    <n v="54"/>
    <x v="21"/>
    <n v="32"/>
    <x v="3"/>
    <n v="2.0833333333333332E-2"/>
  </r>
  <r>
    <n v="232"/>
    <n v="2"/>
    <x v="1"/>
    <s v="Descripcion del Plato_2"/>
    <n v="18"/>
    <x v="1"/>
    <n v="2"/>
    <n v="40"/>
    <s v="Sin cebolla"/>
    <n v="60"/>
    <n v="60"/>
    <x v="6"/>
    <n v="36"/>
    <x v="1"/>
    <n v="2.7777777777777776E-2"/>
  </r>
  <r>
    <n v="232"/>
    <n v="2"/>
    <x v="18"/>
    <s v="Descripcion del Plato_10"/>
    <n v="15"/>
    <x v="18"/>
    <n v="2"/>
    <n v="19"/>
    <s v="Ninguna"/>
    <n v="52"/>
    <n v="52"/>
    <x v="21"/>
    <n v="30"/>
    <x v="16"/>
    <n v="1.3194444444444444E-2"/>
  </r>
  <r>
    <n v="233"/>
    <n v="8"/>
    <x v="9"/>
    <s v="Descripcion del Plato_12"/>
    <n v="11"/>
    <x v="9"/>
    <n v="2"/>
    <n v="31"/>
    <s v="Sin cebolla"/>
    <n v="38"/>
    <n v="38"/>
    <x v="18"/>
    <n v="22"/>
    <x v="9"/>
    <n v="2.1527777777777778E-2"/>
  </r>
  <r>
    <n v="234"/>
    <n v="17"/>
    <x v="1"/>
    <s v="Descripcion del Plato_2"/>
    <n v="18"/>
    <x v="1"/>
    <n v="2"/>
    <n v="41"/>
    <s v="Sin cebolla"/>
    <n v="60"/>
    <n v="60"/>
    <x v="6"/>
    <n v="36"/>
    <x v="1"/>
    <n v="2.8472222222222222E-2"/>
  </r>
  <r>
    <n v="234"/>
    <n v="17"/>
    <x v="0"/>
    <s v="Descripcion del Plato_7"/>
    <n v="14"/>
    <x v="0"/>
    <n v="3"/>
    <n v="35"/>
    <s v="Ninguna"/>
    <n v="72"/>
    <n v="72"/>
    <x v="15"/>
    <n v="42"/>
    <x v="0"/>
    <n v="2.4305555555555556E-2"/>
  </r>
  <r>
    <n v="234"/>
    <n v="17"/>
    <x v="2"/>
    <s v="Descripcion del Plato_17"/>
    <n v="19"/>
    <x v="2"/>
    <n v="3"/>
    <n v="23"/>
    <s v="Sin cebolla"/>
    <n v="93"/>
    <n v="93"/>
    <x v="1"/>
    <n v="57"/>
    <x v="2"/>
    <n v="1.5972222222222221E-2"/>
  </r>
  <r>
    <n v="235"/>
    <n v="13"/>
    <x v="7"/>
    <s v="Descripcion del Plato_11"/>
    <n v="20"/>
    <x v="7"/>
    <n v="1"/>
    <n v="25"/>
    <s v="Ninguna"/>
    <n v="33"/>
    <n v="33"/>
    <x v="16"/>
    <n v="20"/>
    <x v="7"/>
    <n v="1.7361111111111112E-2"/>
  </r>
  <r>
    <n v="236"/>
    <n v="12"/>
    <x v="7"/>
    <s v="Descripcion del Plato_11"/>
    <n v="20"/>
    <x v="7"/>
    <n v="3"/>
    <n v="21"/>
    <s v="Ninguna"/>
    <n v="99"/>
    <n v="99"/>
    <x v="7"/>
    <n v="60"/>
    <x v="7"/>
    <n v="1.4583333333333334E-2"/>
  </r>
  <r>
    <n v="236"/>
    <n v="12"/>
    <x v="12"/>
    <s v="Descripcion del Plato_5"/>
    <n v="13"/>
    <x v="12"/>
    <n v="1"/>
    <n v="7"/>
    <s v="Ninguna"/>
    <n v="22"/>
    <n v="22"/>
    <x v="20"/>
    <n v="13"/>
    <x v="11"/>
    <n v="4.8611111111111112E-3"/>
  </r>
  <r>
    <n v="236"/>
    <n v="12"/>
    <x v="10"/>
    <s v="Descripcion del Plato_8"/>
    <n v="21"/>
    <x v="10"/>
    <n v="2"/>
    <n v="43"/>
    <s v="Sin cebolla"/>
    <n v="70"/>
    <n v="70"/>
    <x v="9"/>
    <n v="42"/>
    <x v="1"/>
    <n v="2.9861111111111113E-2"/>
  </r>
  <r>
    <n v="236"/>
    <n v="12"/>
    <x v="11"/>
    <s v="Descripcion del Plato_15"/>
    <n v="19"/>
    <x v="11"/>
    <n v="2"/>
    <n v="30"/>
    <s v="Ninguna"/>
    <n v="64"/>
    <n v="64"/>
    <x v="10"/>
    <n v="38"/>
    <x v="10"/>
    <n v="2.0833333333333332E-2"/>
  </r>
  <r>
    <n v="237"/>
    <n v="4"/>
    <x v="15"/>
    <s v="Descripcion del Plato_14"/>
    <n v="14"/>
    <x v="15"/>
    <n v="2"/>
    <n v="12"/>
    <s v="Ninguna"/>
    <n v="46"/>
    <n v="46"/>
    <x v="17"/>
    <n v="28"/>
    <x v="13"/>
    <n v="8.3333333333333332E-3"/>
  </r>
  <r>
    <n v="237"/>
    <n v="4"/>
    <x v="1"/>
    <s v="Descripcion del Plato_2"/>
    <n v="18"/>
    <x v="1"/>
    <n v="2"/>
    <n v="25"/>
    <s v="Sin cebolla"/>
    <n v="60"/>
    <n v="60"/>
    <x v="6"/>
    <n v="36"/>
    <x v="1"/>
    <n v="1.7361111111111112E-2"/>
  </r>
  <r>
    <n v="238"/>
    <n v="13"/>
    <x v="5"/>
    <s v="Descripcion del Plato_19"/>
    <n v="22"/>
    <x v="5"/>
    <n v="2"/>
    <n v="45"/>
    <s v="Sin cebolla"/>
    <n v="72"/>
    <n v="72"/>
    <x v="9"/>
    <n v="44"/>
    <x v="5"/>
    <n v="3.125E-2"/>
  </r>
  <r>
    <n v="239"/>
    <n v="12"/>
    <x v="18"/>
    <s v="Descripcion del Plato_10"/>
    <n v="15"/>
    <x v="18"/>
    <n v="1"/>
    <n v="36"/>
    <s v="Ninguna"/>
    <n v="26"/>
    <n v="26"/>
    <x v="3"/>
    <n v="15"/>
    <x v="16"/>
    <n v="2.5000000000000001E-2"/>
  </r>
  <r>
    <n v="239"/>
    <n v="12"/>
    <x v="0"/>
    <s v="Descripcion del Plato_7"/>
    <n v="14"/>
    <x v="0"/>
    <n v="2"/>
    <n v="37"/>
    <s v="Ninguna"/>
    <n v="48"/>
    <n v="48"/>
    <x v="0"/>
    <n v="28"/>
    <x v="0"/>
    <n v="2.5694444444444443E-2"/>
  </r>
  <r>
    <n v="240"/>
    <n v="9"/>
    <x v="2"/>
    <s v="Descripcion del Plato_17"/>
    <n v="19"/>
    <x v="2"/>
    <n v="3"/>
    <n v="32"/>
    <s v="Sin cebolla"/>
    <n v="93"/>
    <n v="93"/>
    <x v="1"/>
    <n v="57"/>
    <x v="2"/>
    <n v="2.2222222222222223E-2"/>
  </r>
  <r>
    <n v="240"/>
    <n v="9"/>
    <x v="15"/>
    <s v="Descripcion del Plato_14"/>
    <n v="14"/>
    <x v="15"/>
    <n v="3"/>
    <n v="32"/>
    <s v="Sin cebolla"/>
    <n v="69"/>
    <n v="69"/>
    <x v="12"/>
    <n v="42"/>
    <x v="13"/>
    <n v="2.2222222222222223E-2"/>
  </r>
  <r>
    <n v="240"/>
    <n v="9"/>
    <x v="17"/>
    <s v="Descripcion del Plato_4"/>
    <n v="10"/>
    <x v="17"/>
    <n v="2"/>
    <n v="46"/>
    <s v="Ninguna"/>
    <n v="36"/>
    <n v="36"/>
    <x v="18"/>
    <n v="20"/>
    <x v="15"/>
    <n v="3.1944444444444442E-2"/>
  </r>
  <r>
    <n v="240"/>
    <n v="9"/>
    <x v="11"/>
    <s v="Descripcion del Plato_15"/>
    <n v="19"/>
    <x v="11"/>
    <n v="3"/>
    <n v="19"/>
    <s v="Ninguna"/>
    <n v="96"/>
    <n v="96"/>
    <x v="7"/>
    <n v="57"/>
    <x v="10"/>
    <n v="1.3194444444444444E-2"/>
  </r>
  <r>
    <n v="241"/>
    <n v="12"/>
    <x v="17"/>
    <s v="Descripcion del Plato_4"/>
    <n v="10"/>
    <x v="17"/>
    <n v="1"/>
    <n v="11"/>
    <s v="Sin cebolla"/>
    <n v="18"/>
    <n v="18"/>
    <x v="8"/>
    <n v="10"/>
    <x v="15"/>
    <n v="7.6388888888888886E-3"/>
  </r>
  <r>
    <n v="242"/>
    <n v="12"/>
    <x v="18"/>
    <s v="Descripcion del Plato_10"/>
    <n v="15"/>
    <x v="18"/>
    <n v="1"/>
    <n v="54"/>
    <s v="Ninguna"/>
    <n v="26"/>
    <n v="26"/>
    <x v="3"/>
    <n v="15"/>
    <x v="16"/>
    <n v="3.7499999999999999E-2"/>
  </r>
  <r>
    <n v="242"/>
    <n v="12"/>
    <x v="19"/>
    <s v="Descripcion del Plato_1"/>
    <n v="15"/>
    <x v="19"/>
    <n v="3"/>
    <n v="40"/>
    <s v="Sin cebolla"/>
    <n v="75"/>
    <n v="75"/>
    <x v="15"/>
    <n v="45"/>
    <x v="1"/>
    <n v="2.7777777777777776E-2"/>
  </r>
  <r>
    <n v="242"/>
    <n v="12"/>
    <x v="7"/>
    <s v="Descripcion del Plato_11"/>
    <n v="20"/>
    <x v="7"/>
    <n v="1"/>
    <n v="5"/>
    <s v="Ninguna"/>
    <n v="33"/>
    <n v="33"/>
    <x v="16"/>
    <n v="20"/>
    <x v="7"/>
    <n v="3.472222222222222E-3"/>
  </r>
  <r>
    <n v="243"/>
    <n v="4"/>
    <x v="4"/>
    <s v="Descripcion del Plato_20"/>
    <n v="25"/>
    <x v="4"/>
    <n v="3"/>
    <n v="22"/>
    <s v="Sin cebolla"/>
    <n v="120"/>
    <n v="120"/>
    <x v="13"/>
    <n v="75"/>
    <x v="4"/>
    <n v="1.5277777777777777E-2"/>
  </r>
  <r>
    <n v="244"/>
    <n v="17"/>
    <x v="4"/>
    <s v="Descripcion del Plato_20"/>
    <n v="25"/>
    <x v="4"/>
    <n v="3"/>
    <n v="30"/>
    <s v="Ninguna"/>
    <n v="120"/>
    <n v="120"/>
    <x v="13"/>
    <n v="75"/>
    <x v="4"/>
    <n v="2.0833333333333332E-2"/>
  </r>
  <r>
    <n v="244"/>
    <n v="17"/>
    <x v="9"/>
    <s v="Descripcion del Plato_12"/>
    <n v="11"/>
    <x v="9"/>
    <n v="2"/>
    <n v="59"/>
    <s v="Ninguna"/>
    <n v="38"/>
    <n v="38"/>
    <x v="18"/>
    <n v="22"/>
    <x v="9"/>
    <n v="4.0972222222222222E-2"/>
  </r>
  <r>
    <n v="245"/>
    <n v="11"/>
    <x v="17"/>
    <s v="Descripcion del Plato_4"/>
    <n v="10"/>
    <x v="17"/>
    <n v="3"/>
    <n v="45"/>
    <s v="Sin cebolla"/>
    <n v="54"/>
    <n v="54"/>
    <x v="6"/>
    <n v="30"/>
    <x v="15"/>
    <n v="3.125E-2"/>
  </r>
  <r>
    <n v="245"/>
    <n v="11"/>
    <x v="2"/>
    <s v="Descripcion del Plato_17"/>
    <n v="19"/>
    <x v="2"/>
    <n v="1"/>
    <n v="23"/>
    <s v="Ninguna"/>
    <n v="31"/>
    <n v="31"/>
    <x v="2"/>
    <n v="19"/>
    <x v="2"/>
    <n v="1.5972222222222221E-2"/>
  </r>
  <r>
    <n v="245"/>
    <n v="11"/>
    <x v="4"/>
    <s v="Descripcion del Plato_20"/>
    <n v="25"/>
    <x v="4"/>
    <n v="2"/>
    <n v="23"/>
    <s v="Ninguna"/>
    <n v="80"/>
    <n v="80"/>
    <x v="15"/>
    <n v="50"/>
    <x v="4"/>
    <n v="1.5972222222222221E-2"/>
  </r>
  <r>
    <n v="245"/>
    <n v="11"/>
    <x v="5"/>
    <s v="Descripcion del Plato_19"/>
    <n v="22"/>
    <x v="5"/>
    <n v="3"/>
    <n v="25"/>
    <s v="Sin cebolla"/>
    <n v="108"/>
    <n v="108"/>
    <x v="11"/>
    <n v="66"/>
    <x v="5"/>
    <n v="1.7361111111111112E-2"/>
  </r>
  <r>
    <n v="246"/>
    <n v="2"/>
    <x v="3"/>
    <s v="Descripcion del Plato_6"/>
    <n v="16"/>
    <x v="3"/>
    <n v="3"/>
    <n v="36"/>
    <s v="Sin cebolla"/>
    <n v="81"/>
    <n v="81"/>
    <x v="19"/>
    <n v="48"/>
    <x v="3"/>
    <n v="2.5000000000000001E-2"/>
  </r>
  <r>
    <n v="246"/>
    <n v="2"/>
    <x v="0"/>
    <s v="Descripcion del Plato_7"/>
    <n v="14"/>
    <x v="0"/>
    <n v="2"/>
    <n v="10"/>
    <s v="Ninguna"/>
    <n v="48"/>
    <n v="48"/>
    <x v="0"/>
    <n v="28"/>
    <x v="0"/>
    <n v="6.9444444444444441E-3"/>
  </r>
  <r>
    <n v="246"/>
    <n v="2"/>
    <x v="10"/>
    <s v="Descripcion del Plato_8"/>
    <n v="21"/>
    <x v="10"/>
    <n v="3"/>
    <n v="48"/>
    <s v="Ninguna"/>
    <n v="105"/>
    <n v="105"/>
    <x v="11"/>
    <n v="63"/>
    <x v="1"/>
    <n v="3.3333333333333333E-2"/>
  </r>
  <r>
    <n v="246"/>
    <n v="2"/>
    <x v="2"/>
    <s v="Descripcion del Plato_17"/>
    <n v="19"/>
    <x v="2"/>
    <n v="3"/>
    <n v="52"/>
    <s v="Ninguna"/>
    <n v="93"/>
    <n v="93"/>
    <x v="1"/>
    <n v="57"/>
    <x v="2"/>
    <n v="3.6111111111111108E-2"/>
  </r>
  <r>
    <n v="247"/>
    <n v="11"/>
    <x v="7"/>
    <s v="Descripcion del Plato_11"/>
    <n v="20"/>
    <x v="7"/>
    <n v="2"/>
    <n v="59"/>
    <s v="Sin cebolla"/>
    <n v="66"/>
    <n v="66"/>
    <x v="10"/>
    <n v="40"/>
    <x v="7"/>
    <n v="4.0972222222222222E-2"/>
  </r>
  <r>
    <n v="248"/>
    <n v="12"/>
    <x v="13"/>
    <s v="Descripcion del Plato_18"/>
    <n v="20"/>
    <x v="13"/>
    <n v="1"/>
    <n v="32"/>
    <s v="Sin cebolla"/>
    <n v="34"/>
    <n v="34"/>
    <x v="5"/>
    <n v="20"/>
    <x v="12"/>
    <n v="2.2222222222222223E-2"/>
  </r>
  <r>
    <n v="248"/>
    <n v="12"/>
    <x v="6"/>
    <s v="Descripcion del Plato_9"/>
    <n v="17"/>
    <x v="6"/>
    <n v="3"/>
    <n v="51"/>
    <s v="Sin cebolla"/>
    <n v="87"/>
    <n v="87"/>
    <x v="1"/>
    <n v="51"/>
    <x v="6"/>
    <n v="3.5416666666666666E-2"/>
  </r>
  <r>
    <n v="248"/>
    <n v="12"/>
    <x v="3"/>
    <s v="Descripcion del Plato_6"/>
    <n v="16"/>
    <x v="3"/>
    <n v="2"/>
    <n v="6"/>
    <s v="Sin cebolla"/>
    <n v="54"/>
    <n v="54"/>
    <x v="21"/>
    <n v="32"/>
    <x v="3"/>
    <n v="4.1666666666666666E-3"/>
  </r>
  <r>
    <n v="248"/>
    <n v="12"/>
    <x v="19"/>
    <s v="Descripcion del Plato_1"/>
    <n v="15"/>
    <x v="19"/>
    <n v="2"/>
    <n v="31"/>
    <s v="Ninguna"/>
    <n v="50"/>
    <n v="50"/>
    <x v="0"/>
    <n v="30"/>
    <x v="1"/>
    <n v="2.1527777777777778E-2"/>
  </r>
  <r>
    <n v="249"/>
    <n v="8"/>
    <x v="12"/>
    <s v="Descripcion del Plato_5"/>
    <n v="13"/>
    <x v="12"/>
    <n v="2"/>
    <n v="51"/>
    <s v="Sin cebolla"/>
    <n v="44"/>
    <n v="44"/>
    <x v="17"/>
    <n v="26"/>
    <x v="11"/>
    <n v="3.5416666666666666E-2"/>
  </r>
  <r>
    <n v="249"/>
    <n v="8"/>
    <x v="17"/>
    <s v="Descripcion del Plato_4"/>
    <n v="10"/>
    <x v="17"/>
    <n v="2"/>
    <n v="58"/>
    <s v="Ninguna"/>
    <n v="36"/>
    <n v="36"/>
    <x v="18"/>
    <n v="20"/>
    <x v="15"/>
    <n v="4.027777777777778E-2"/>
  </r>
  <r>
    <n v="250"/>
    <n v="8"/>
    <x v="14"/>
    <s v="Descripcion del Plato_3"/>
    <n v="12"/>
    <x v="14"/>
    <n v="1"/>
    <n v="29"/>
    <s v="Sin cebolla"/>
    <n v="20"/>
    <n v="20"/>
    <x v="8"/>
    <n v="12"/>
    <x v="1"/>
    <n v="2.013888888888889E-2"/>
  </r>
  <r>
    <n v="251"/>
    <n v="12"/>
    <x v="18"/>
    <s v="Descripcion del Plato_10"/>
    <n v="15"/>
    <x v="18"/>
    <n v="1"/>
    <n v="25"/>
    <s v="Sin cebolla"/>
    <n v="26"/>
    <n v="26"/>
    <x v="3"/>
    <n v="15"/>
    <x v="16"/>
    <n v="1.7361111111111112E-2"/>
  </r>
  <r>
    <n v="251"/>
    <n v="12"/>
    <x v="12"/>
    <s v="Descripcion del Plato_5"/>
    <n v="13"/>
    <x v="12"/>
    <n v="1"/>
    <n v="34"/>
    <s v="Ninguna"/>
    <n v="22"/>
    <n v="22"/>
    <x v="20"/>
    <n v="13"/>
    <x v="11"/>
    <n v="2.361111111111111E-2"/>
  </r>
  <r>
    <n v="251"/>
    <n v="12"/>
    <x v="15"/>
    <s v="Descripcion del Plato_14"/>
    <n v="14"/>
    <x v="15"/>
    <n v="1"/>
    <n v="23"/>
    <s v="Sin cebolla"/>
    <n v="23"/>
    <n v="23"/>
    <x v="20"/>
    <n v="14"/>
    <x v="13"/>
    <n v="1.5972222222222221E-2"/>
  </r>
  <r>
    <n v="251"/>
    <n v="12"/>
    <x v="9"/>
    <s v="Descripcion del Plato_12"/>
    <n v="11"/>
    <x v="9"/>
    <n v="2"/>
    <n v="40"/>
    <s v="Sin cebolla"/>
    <n v="38"/>
    <n v="38"/>
    <x v="18"/>
    <n v="22"/>
    <x v="9"/>
    <n v="2.7777777777777776E-2"/>
  </r>
  <r>
    <n v="252"/>
    <n v="4"/>
    <x v="19"/>
    <s v="Descripcion del Plato_1"/>
    <n v="15"/>
    <x v="19"/>
    <n v="2"/>
    <n v="53"/>
    <s v="Sin cebolla"/>
    <n v="50"/>
    <n v="50"/>
    <x v="0"/>
    <n v="30"/>
    <x v="1"/>
    <n v="3.6805555555555557E-2"/>
  </r>
  <r>
    <n v="252"/>
    <n v="4"/>
    <x v="18"/>
    <s v="Descripcion del Plato_10"/>
    <n v="15"/>
    <x v="18"/>
    <n v="2"/>
    <n v="31"/>
    <s v="Ninguna"/>
    <n v="52"/>
    <n v="52"/>
    <x v="21"/>
    <n v="30"/>
    <x v="16"/>
    <n v="2.1527777777777778E-2"/>
  </r>
  <r>
    <n v="253"/>
    <n v="8"/>
    <x v="19"/>
    <s v="Descripcion del Plato_1"/>
    <n v="15"/>
    <x v="19"/>
    <n v="1"/>
    <n v="18"/>
    <s v="Ninguna"/>
    <n v="25"/>
    <n v="25"/>
    <x v="14"/>
    <n v="15"/>
    <x v="1"/>
    <n v="1.2500000000000001E-2"/>
  </r>
  <r>
    <n v="253"/>
    <n v="8"/>
    <x v="16"/>
    <s v="Descripcion del Plato_13"/>
    <n v="13"/>
    <x v="16"/>
    <n v="2"/>
    <n v="8"/>
    <s v="Ninguna"/>
    <n v="42"/>
    <n v="42"/>
    <x v="18"/>
    <n v="26"/>
    <x v="14"/>
    <n v="5.5555555555555558E-3"/>
  </r>
  <r>
    <n v="253"/>
    <n v="8"/>
    <x v="6"/>
    <s v="Descripcion del Plato_9"/>
    <n v="17"/>
    <x v="6"/>
    <n v="3"/>
    <n v="29"/>
    <s v="Sin cebolla"/>
    <n v="87"/>
    <n v="87"/>
    <x v="1"/>
    <n v="51"/>
    <x v="6"/>
    <n v="2.013888888888889E-2"/>
  </r>
  <r>
    <n v="254"/>
    <n v="10"/>
    <x v="2"/>
    <s v="Descripcion del Plato_17"/>
    <n v="19"/>
    <x v="2"/>
    <n v="3"/>
    <n v="33"/>
    <s v="Ninguna"/>
    <n v="93"/>
    <n v="93"/>
    <x v="1"/>
    <n v="57"/>
    <x v="2"/>
    <n v="2.2916666666666665E-2"/>
  </r>
  <r>
    <n v="254"/>
    <n v="10"/>
    <x v="18"/>
    <s v="Descripcion del Plato_10"/>
    <n v="15"/>
    <x v="18"/>
    <n v="2"/>
    <n v="10"/>
    <s v="Sin cebolla"/>
    <n v="52"/>
    <n v="52"/>
    <x v="21"/>
    <n v="30"/>
    <x v="16"/>
    <n v="6.9444444444444441E-3"/>
  </r>
  <r>
    <n v="254"/>
    <n v="10"/>
    <x v="13"/>
    <s v="Descripcion del Plato_18"/>
    <n v="20"/>
    <x v="13"/>
    <n v="2"/>
    <n v="56"/>
    <s v="Ninguna"/>
    <n v="68"/>
    <n v="68"/>
    <x v="9"/>
    <n v="40"/>
    <x v="12"/>
    <n v="3.888888888888889E-2"/>
  </r>
  <r>
    <n v="254"/>
    <n v="10"/>
    <x v="8"/>
    <s v="Descripcion del Plato_16"/>
    <n v="16"/>
    <x v="8"/>
    <n v="3"/>
    <n v="42"/>
    <s v="Sin cebolla"/>
    <n v="84"/>
    <n v="84"/>
    <x v="1"/>
    <n v="48"/>
    <x v="8"/>
    <n v="2.9166666666666667E-2"/>
  </r>
  <r>
    <n v="255"/>
    <n v="8"/>
    <x v="19"/>
    <s v="Descripcion del Plato_1"/>
    <n v="15"/>
    <x v="19"/>
    <n v="1"/>
    <n v="37"/>
    <s v="Ninguna"/>
    <n v="25"/>
    <n v="25"/>
    <x v="14"/>
    <n v="15"/>
    <x v="1"/>
    <n v="2.5694444444444443E-2"/>
  </r>
  <r>
    <n v="256"/>
    <n v="5"/>
    <x v="16"/>
    <s v="Descripcion del Plato_13"/>
    <n v="13"/>
    <x v="16"/>
    <n v="1"/>
    <n v="16"/>
    <s v="Ninguna"/>
    <n v="21"/>
    <n v="21"/>
    <x v="8"/>
    <n v="13"/>
    <x v="14"/>
    <n v="1.1111111111111112E-2"/>
  </r>
  <r>
    <n v="257"/>
    <n v="12"/>
    <x v="15"/>
    <s v="Descripcion del Plato_14"/>
    <n v="14"/>
    <x v="15"/>
    <n v="2"/>
    <n v="28"/>
    <s v="Sin cebolla"/>
    <n v="46"/>
    <n v="46"/>
    <x v="17"/>
    <n v="28"/>
    <x v="13"/>
    <n v="1.9444444444444445E-2"/>
  </r>
  <r>
    <n v="258"/>
    <n v="12"/>
    <x v="19"/>
    <s v="Descripcion del Plato_1"/>
    <n v="15"/>
    <x v="19"/>
    <n v="1"/>
    <n v="59"/>
    <s v="Ninguna"/>
    <n v="25"/>
    <n v="25"/>
    <x v="14"/>
    <n v="15"/>
    <x v="1"/>
    <n v="4.0972222222222222E-2"/>
  </r>
  <r>
    <n v="258"/>
    <n v="12"/>
    <x v="14"/>
    <s v="Descripcion del Plato_3"/>
    <n v="12"/>
    <x v="14"/>
    <n v="1"/>
    <n v="31"/>
    <s v="Ninguna"/>
    <n v="20"/>
    <n v="20"/>
    <x v="8"/>
    <n v="12"/>
    <x v="1"/>
    <n v="2.1527777777777778E-2"/>
  </r>
  <r>
    <n v="258"/>
    <n v="12"/>
    <x v="11"/>
    <s v="Descripcion del Plato_15"/>
    <n v="19"/>
    <x v="11"/>
    <n v="1"/>
    <n v="5"/>
    <s v="Ninguna"/>
    <n v="32"/>
    <n v="32"/>
    <x v="16"/>
    <n v="19"/>
    <x v="10"/>
    <n v="3.472222222222222E-3"/>
  </r>
  <r>
    <n v="258"/>
    <n v="12"/>
    <x v="4"/>
    <s v="Descripcion del Plato_20"/>
    <n v="25"/>
    <x v="4"/>
    <n v="1"/>
    <n v="10"/>
    <s v="Ninguna"/>
    <n v="40"/>
    <n v="40"/>
    <x v="4"/>
    <n v="25"/>
    <x v="4"/>
    <n v="6.9444444444444441E-3"/>
  </r>
  <r>
    <n v="259"/>
    <n v="10"/>
    <x v="3"/>
    <s v="Descripcion del Plato_6"/>
    <n v="16"/>
    <x v="3"/>
    <n v="3"/>
    <n v="11"/>
    <s v="Sin cebolla"/>
    <n v="81"/>
    <n v="81"/>
    <x v="19"/>
    <n v="48"/>
    <x v="3"/>
    <n v="7.6388888888888886E-3"/>
  </r>
  <r>
    <n v="260"/>
    <n v="20"/>
    <x v="15"/>
    <s v="Descripcion del Plato_14"/>
    <n v="14"/>
    <x v="15"/>
    <n v="3"/>
    <n v="49"/>
    <s v="Sin cebolla"/>
    <n v="69"/>
    <n v="69"/>
    <x v="12"/>
    <n v="42"/>
    <x v="13"/>
    <n v="3.4027777777777775E-2"/>
  </r>
  <r>
    <n v="261"/>
    <n v="8"/>
    <x v="11"/>
    <s v="Descripcion del Plato_15"/>
    <n v="19"/>
    <x v="11"/>
    <n v="3"/>
    <n v="19"/>
    <s v="Sin cebolla"/>
    <n v="96"/>
    <n v="96"/>
    <x v="7"/>
    <n v="57"/>
    <x v="10"/>
    <n v="1.3194444444444444E-2"/>
  </r>
  <r>
    <n v="261"/>
    <n v="8"/>
    <x v="6"/>
    <s v="Descripcion del Plato_9"/>
    <n v="17"/>
    <x v="6"/>
    <n v="2"/>
    <n v="36"/>
    <s v="Sin cebolla"/>
    <n v="58"/>
    <n v="58"/>
    <x v="6"/>
    <n v="34"/>
    <x v="6"/>
    <n v="2.5000000000000001E-2"/>
  </r>
  <r>
    <n v="262"/>
    <n v="18"/>
    <x v="12"/>
    <s v="Descripcion del Plato_5"/>
    <n v="13"/>
    <x v="12"/>
    <n v="1"/>
    <n v="28"/>
    <s v="Sin cebolla"/>
    <n v="22"/>
    <n v="22"/>
    <x v="20"/>
    <n v="13"/>
    <x v="11"/>
    <n v="1.9444444444444445E-2"/>
  </r>
  <r>
    <n v="262"/>
    <n v="18"/>
    <x v="2"/>
    <s v="Descripcion del Plato_17"/>
    <n v="19"/>
    <x v="2"/>
    <n v="3"/>
    <n v="20"/>
    <s v="Sin cebolla"/>
    <n v="93"/>
    <n v="93"/>
    <x v="1"/>
    <n v="57"/>
    <x v="2"/>
    <n v="1.3888888888888888E-2"/>
  </r>
  <r>
    <n v="263"/>
    <n v="5"/>
    <x v="11"/>
    <s v="Descripcion del Plato_15"/>
    <n v="19"/>
    <x v="11"/>
    <n v="1"/>
    <n v="37"/>
    <s v="Sin cebolla"/>
    <n v="32"/>
    <n v="32"/>
    <x v="16"/>
    <n v="19"/>
    <x v="10"/>
    <n v="2.5694444444444443E-2"/>
  </r>
  <r>
    <n v="263"/>
    <n v="5"/>
    <x v="10"/>
    <s v="Descripcion del Plato_8"/>
    <n v="21"/>
    <x v="10"/>
    <n v="1"/>
    <n v="30"/>
    <s v="Sin cebolla"/>
    <n v="35"/>
    <n v="35"/>
    <x v="5"/>
    <n v="21"/>
    <x v="1"/>
    <n v="2.0833333333333332E-2"/>
  </r>
  <r>
    <n v="263"/>
    <n v="5"/>
    <x v="1"/>
    <s v="Descripcion del Plato_2"/>
    <n v="18"/>
    <x v="1"/>
    <n v="1"/>
    <n v="42"/>
    <s v="Ninguna"/>
    <n v="30"/>
    <n v="30"/>
    <x v="2"/>
    <n v="18"/>
    <x v="1"/>
    <n v="2.9166666666666667E-2"/>
  </r>
  <r>
    <n v="263"/>
    <n v="5"/>
    <x v="0"/>
    <s v="Descripcion del Plato_7"/>
    <n v="14"/>
    <x v="0"/>
    <n v="1"/>
    <n v="40"/>
    <s v="Sin cebolla"/>
    <n v="24"/>
    <n v="24"/>
    <x v="14"/>
    <n v="14"/>
    <x v="0"/>
    <n v="2.7777777777777776E-2"/>
  </r>
  <r>
    <n v="264"/>
    <n v="2"/>
    <x v="10"/>
    <s v="Descripcion del Plato_8"/>
    <n v="21"/>
    <x v="10"/>
    <n v="2"/>
    <n v="39"/>
    <s v="Sin cebolla"/>
    <n v="70"/>
    <n v="70"/>
    <x v="9"/>
    <n v="42"/>
    <x v="1"/>
    <n v="2.7083333333333334E-2"/>
  </r>
  <r>
    <n v="264"/>
    <n v="2"/>
    <x v="11"/>
    <s v="Descripcion del Plato_15"/>
    <n v="19"/>
    <x v="11"/>
    <n v="1"/>
    <n v="27"/>
    <s v="Sin cebolla"/>
    <n v="32"/>
    <n v="32"/>
    <x v="16"/>
    <n v="19"/>
    <x v="10"/>
    <n v="1.8749999999999999E-2"/>
  </r>
  <r>
    <n v="264"/>
    <n v="2"/>
    <x v="1"/>
    <s v="Descripcion del Plato_2"/>
    <n v="18"/>
    <x v="1"/>
    <n v="1"/>
    <n v="37"/>
    <s v="Ninguna"/>
    <n v="30"/>
    <n v="30"/>
    <x v="2"/>
    <n v="18"/>
    <x v="1"/>
    <n v="2.5694444444444443E-2"/>
  </r>
  <r>
    <n v="264"/>
    <n v="2"/>
    <x v="19"/>
    <s v="Descripcion del Plato_1"/>
    <n v="15"/>
    <x v="19"/>
    <n v="2"/>
    <n v="14"/>
    <s v="Ninguna"/>
    <n v="50"/>
    <n v="50"/>
    <x v="0"/>
    <n v="30"/>
    <x v="1"/>
    <n v="9.7222222222222224E-3"/>
  </r>
  <r>
    <n v="265"/>
    <n v="6"/>
    <x v="15"/>
    <s v="Descripcion del Plato_14"/>
    <n v="14"/>
    <x v="15"/>
    <n v="1"/>
    <n v="12"/>
    <s v="Ninguna"/>
    <n v="23"/>
    <n v="23"/>
    <x v="20"/>
    <n v="14"/>
    <x v="13"/>
    <n v="8.3333333333333332E-3"/>
  </r>
  <r>
    <n v="265"/>
    <n v="6"/>
    <x v="2"/>
    <s v="Descripcion del Plato_17"/>
    <n v="19"/>
    <x v="2"/>
    <n v="1"/>
    <n v="17"/>
    <s v="Sin cebolla"/>
    <n v="31"/>
    <n v="31"/>
    <x v="2"/>
    <n v="19"/>
    <x v="2"/>
    <n v="1.1805555555555555E-2"/>
  </r>
  <r>
    <n v="265"/>
    <n v="6"/>
    <x v="3"/>
    <s v="Descripcion del Plato_6"/>
    <n v="16"/>
    <x v="3"/>
    <n v="1"/>
    <n v="56"/>
    <s v="Ninguna"/>
    <n v="27"/>
    <n v="27"/>
    <x v="3"/>
    <n v="16"/>
    <x v="3"/>
    <n v="3.888888888888889E-2"/>
  </r>
  <r>
    <n v="265"/>
    <n v="6"/>
    <x v="1"/>
    <s v="Descripcion del Plato_2"/>
    <n v="18"/>
    <x v="1"/>
    <n v="3"/>
    <n v="50"/>
    <s v="Sin cebolla"/>
    <n v="90"/>
    <n v="90"/>
    <x v="1"/>
    <n v="54"/>
    <x v="1"/>
    <n v="3.4722222222222224E-2"/>
  </r>
  <r>
    <n v="266"/>
    <n v="4"/>
    <x v="0"/>
    <s v="Descripcion del Plato_7"/>
    <n v="14"/>
    <x v="0"/>
    <n v="1"/>
    <n v="53"/>
    <s v="Ninguna"/>
    <n v="24"/>
    <n v="24"/>
    <x v="14"/>
    <n v="14"/>
    <x v="0"/>
    <n v="3.6805555555555557E-2"/>
  </r>
  <r>
    <n v="266"/>
    <n v="4"/>
    <x v="19"/>
    <s v="Descripcion del Plato_1"/>
    <n v="15"/>
    <x v="19"/>
    <n v="3"/>
    <n v="53"/>
    <s v="Ninguna"/>
    <n v="75"/>
    <n v="75"/>
    <x v="15"/>
    <n v="45"/>
    <x v="1"/>
    <n v="3.6805555555555557E-2"/>
  </r>
  <r>
    <n v="267"/>
    <n v="7"/>
    <x v="11"/>
    <s v="Descripcion del Plato_15"/>
    <n v="19"/>
    <x v="11"/>
    <n v="1"/>
    <n v="45"/>
    <s v="Sin cebolla"/>
    <n v="32"/>
    <n v="32"/>
    <x v="16"/>
    <n v="19"/>
    <x v="10"/>
    <n v="3.125E-2"/>
  </r>
  <r>
    <n v="267"/>
    <n v="7"/>
    <x v="8"/>
    <s v="Descripcion del Plato_16"/>
    <n v="16"/>
    <x v="8"/>
    <n v="2"/>
    <n v="23"/>
    <s v="Ninguna"/>
    <n v="56"/>
    <n v="56"/>
    <x v="6"/>
    <n v="32"/>
    <x v="8"/>
    <n v="1.5972222222222221E-2"/>
  </r>
  <r>
    <n v="267"/>
    <n v="7"/>
    <x v="1"/>
    <s v="Descripcion del Plato_2"/>
    <n v="18"/>
    <x v="1"/>
    <n v="1"/>
    <n v="28"/>
    <s v="Sin cebolla"/>
    <n v="30"/>
    <n v="30"/>
    <x v="2"/>
    <n v="18"/>
    <x v="1"/>
    <n v="1.9444444444444445E-2"/>
  </r>
  <r>
    <n v="268"/>
    <n v="14"/>
    <x v="0"/>
    <s v="Descripcion del Plato_7"/>
    <n v="14"/>
    <x v="0"/>
    <n v="1"/>
    <n v="39"/>
    <s v="Sin cebolla"/>
    <n v="24"/>
    <n v="24"/>
    <x v="14"/>
    <n v="14"/>
    <x v="0"/>
    <n v="2.7083333333333334E-2"/>
  </r>
  <r>
    <n v="268"/>
    <n v="14"/>
    <x v="12"/>
    <s v="Descripcion del Plato_5"/>
    <n v="13"/>
    <x v="12"/>
    <n v="2"/>
    <n v="44"/>
    <s v="Sin cebolla"/>
    <n v="44"/>
    <n v="44"/>
    <x v="17"/>
    <n v="26"/>
    <x v="11"/>
    <n v="3.0555555555555555E-2"/>
  </r>
  <r>
    <n v="269"/>
    <n v="11"/>
    <x v="5"/>
    <s v="Descripcion del Plato_19"/>
    <n v="22"/>
    <x v="5"/>
    <n v="3"/>
    <n v="13"/>
    <s v="Ninguna"/>
    <n v="108"/>
    <n v="108"/>
    <x v="11"/>
    <n v="66"/>
    <x v="5"/>
    <n v="9.0277777777777769E-3"/>
  </r>
  <r>
    <n v="269"/>
    <n v="11"/>
    <x v="4"/>
    <s v="Descripcion del Plato_20"/>
    <n v="25"/>
    <x v="4"/>
    <n v="1"/>
    <n v="58"/>
    <s v="Sin cebolla"/>
    <n v="40"/>
    <n v="40"/>
    <x v="4"/>
    <n v="25"/>
    <x v="4"/>
    <n v="4.027777777777778E-2"/>
  </r>
  <r>
    <n v="269"/>
    <n v="11"/>
    <x v="13"/>
    <s v="Descripcion del Plato_18"/>
    <n v="20"/>
    <x v="13"/>
    <n v="3"/>
    <n v="30"/>
    <s v="Sin cebolla"/>
    <n v="102"/>
    <n v="102"/>
    <x v="11"/>
    <n v="60"/>
    <x v="12"/>
    <n v="2.0833333333333332E-2"/>
  </r>
  <r>
    <n v="270"/>
    <n v="10"/>
    <x v="13"/>
    <s v="Descripcion del Plato_18"/>
    <n v="20"/>
    <x v="13"/>
    <n v="3"/>
    <n v="26"/>
    <s v="Ninguna"/>
    <n v="102"/>
    <n v="102"/>
    <x v="11"/>
    <n v="60"/>
    <x v="12"/>
    <n v="1.8055555555555554E-2"/>
  </r>
  <r>
    <n v="271"/>
    <n v="3"/>
    <x v="12"/>
    <s v="Descripcion del Plato_5"/>
    <n v="13"/>
    <x v="12"/>
    <n v="2"/>
    <n v="55"/>
    <s v="Sin cebolla"/>
    <n v="44"/>
    <n v="44"/>
    <x v="17"/>
    <n v="26"/>
    <x v="11"/>
    <n v="3.8194444444444448E-2"/>
  </r>
  <r>
    <n v="272"/>
    <n v="7"/>
    <x v="0"/>
    <s v="Descripcion del Plato_7"/>
    <n v="14"/>
    <x v="0"/>
    <n v="2"/>
    <n v="36"/>
    <s v="Ninguna"/>
    <n v="48"/>
    <n v="48"/>
    <x v="0"/>
    <n v="28"/>
    <x v="0"/>
    <n v="2.5000000000000001E-2"/>
  </r>
  <r>
    <n v="272"/>
    <n v="7"/>
    <x v="10"/>
    <s v="Descripcion del Plato_8"/>
    <n v="21"/>
    <x v="10"/>
    <n v="1"/>
    <n v="47"/>
    <s v="Sin cebolla"/>
    <n v="35"/>
    <n v="35"/>
    <x v="5"/>
    <n v="21"/>
    <x v="1"/>
    <n v="3.2638888888888891E-2"/>
  </r>
  <r>
    <n v="273"/>
    <n v="20"/>
    <x v="11"/>
    <s v="Descripcion del Plato_15"/>
    <n v="19"/>
    <x v="11"/>
    <n v="1"/>
    <n v="22"/>
    <s v="Sin cebolla"/>
    <n v="32"/>
    <n v="32"/>
    <x v="16"/>
    <n v="19"/>
    <x v="10"/>
    <n v="1.5277777777777777E-2"/>
  </r>
  <r>
    <n v="273"/>
    <n v="20"/>
    <x v="12"/>
    <s v="Descripcion del Plato_5"/>
    <n v="13"/>
    <x v="12"/>
    <n v="3"/>
    <n v="40"/>
    <s v="Ninguna"/>
    <n v="66"/>
    <n v="66"/>
    <x v="12"/>
    <n v="39"/>
    <x v="11"/>
    <n v="2.7777777777777776E-2"/>
  </r>
  <r>
    <n v="273"/>
    <n v="20"/>
    <x v="19"/>
    <s v="Descripcion del Plato_1"/>
    <n v="15"/>
    <x v="19"/>
    <n v="1"/>
    <n v="5"/>
    <s v="Sin cebolla"/>
    <n v="25"/>
    <n v="25"/>
    <x v="14"/>
    <n v="15"/>
    <x v="1"/>
    <n v="3.472222222222222E-3"/>
  </r>
  <r>
    <n v="274"/>
    <n v="7"/>
    <x v="18"/>
    <s v="Descripcion del Plato_10"/>
    <n v="15"/>
    <x v="18"/>
    <n v="3"/>
    <n v="33"/>
    <s v="Ninguna"/>
    <n v="78"/>
    <n v="78"/>
    <x v="19"/>
    <n v="45"/>
    <x v="16"/>
    <n v="2.2916666666666665E-2"/>
  </r>
  <r>
    <n v="274"/>
    <n v="7"/>
    <x v="9"/>
    <s v="Descripcion del Plato_12"/>
    <n v="11"/>
    <x v="9"/>
    <n v="2"/>
    <n v="42"/>
    <s v="Sin cebolla"/>
    <n v="38"/>
    <n v="38"/>
    <x v="18"/>
    <n v="22"/>
    <x v="9"/>
    <n v="2.9166666666666667E-2"/>
  </r>
  <r>
    <n v="275"/>
    <n v="5"/>
    <x v="7"/>
    <s v="Descripcion del Plato_11"/>
    <n v="20"/>
    <x v="7"/>
    <n v="1"/>
    <n v="32"/>
    <s v="Sin cebolla"/>
    <n v="33"/>
    <n v="33"/>
    <x v="16"/>
    <n v="20"/>
    <x v="7"/>
    <n v="2.2222222222222223E-2"/>
  </r>
  <r>
    <n v="275"/>
    <n v="5"/>
    <x v="2"/>
    <s v="Descripcion del Plato_17"/>
    <n v="19"/>
    <x v="2"/>
    <n v="2"/>
    <n v="32"/>
    <s v="Ninguna"/>
    <n v="62"/>
    <n v="62"/>
    <x v="6"/>
    <n v="38"/>
    <x v="2"/>
    <n v="2.2222222222222223E-2"/>
  </r>
  <r>
    <n v="275"/>
    <n v="5"/>
    <x v="18"/>
    <s v="Descripcion del Plato_10"/>
    <n v="15"/>
    <x v="18"/>
    <n v="1"/>
    <n v="58"/>
    <s v="Ninguna"/>
    <n v="26"/>
    <n v="26"/>
    <x v="3"/>
    <n v="15"/>
    <x v="16"/>
    <n v="4.027777777777778E-2"/>
  </r>
  <r>
    <n v="276"/>
    <n v="15"/>
    <x v="12"/>
    <s v="Descripcion del Plato_5"/>
    <n v="13"/>
    <x v="12"/>
    <n v="2"/>
    <n v="49"/>
    <s v="Ninguna"/>
    <n v="44"/>
    <n v="44"/>
    <x v="17"/>
    <n v="26"/>
    <x v="11"/>
    <n v="3.4027777777777775E-2"/>
  </r>
  <r>
    <n v="276"/>
    <n v="15"/>
    <x v="18"/>
    <s v="Descripcion del Plato_10"/>
    <n v="15"/>
    <x v="18"/>
    <n v="1"/>
    <n v="36"/>
    <s v="Sin cebolla"/>
    <n v="26"/>
    <n v="26"/>
    <x v="3"/>
    <n v="15"/>
    <x v="16"/>
    <n v="2.5000000000000001E-2"/>
  </r>
  <r>
    <n v="277"/>
    <n v="4"/>
    <x v="2"/>
    <s v="Descripcion del Plato_17"/>
    <n v="19"/>
    <x v="2"/>
    <n v="3"/>
    <n v="29"/>
    <s v="Ninguna"/>
    <n v="93"/>
    <n v="93"/>
    <x v="1"/>
    <n v="57"/>
    <x v="2"/>
    <n v="2.013888888888889E-2"/>
  </r>
  <r>
    <n v="278"/>
    <n v="5"/>
    <x v="2"/>
    <s v="Descripcion del Plato_17"/>
    <n v="19"/>
    <x v="2"/>
    <n v="3"/>
    <n v="33"/>
    <s v="Ninguna"/>
    <n v="93"/>
    <n v="93"/>
    <x v="1"/>
    <n v="57"/>
    <x v="2"/>
    <n v="2.2916666666666665E-2"/>
  </r>
  <r>
    <n v="278"/>
    <n v="5"/>
    <x v="0"/>
    <s v="Descripcion del Plato_7"/>
    <n v="14"/>
    <x v="0"/>
    <n v="2"/>
    <n v="28"/>
    <s v="Sin cebolla"/>
    <n v="48"/>
    <n v="48"/>
    <x v="0"/>
    <n v="28"/>
    <x v="0"/>
    <n v="1.9444444444444445E-2"/>
  </r>
  <r>
    <n v="279"/>
    <n v="11"/>
    <x v="4"/>
    <s v="Descripcion del Plato_20"/>
    <n v="25"/>
    <x v="4"/>
    <n v="3"/>
    <n v="48"/>
    <s v="Sin cebolla"/>
    <n v="120"/>
    <n v="120"/>
    <x v="13"/>
    <n v="75"/>
    <x v="4"/>
    <n v="3.3333333333333333E-2"/>
  </r>
  <r>
    <n v="279"/>
    <n v="11"/>
    <x v="10"/>
    <s v="Descripcion del Plato_8"/>
    <n v="21"/>
    <x v="10"/>
    <n v="1"/>
    <n v="28"/>
    <s v="Ninguna"/>
    <n v="35"/>
    <n v="35"/>
    <x v="5"/>
    <n v="21"/>
    <x v="1"/>
    <n v="1.9444444444444445E-2"/>
  </r>
  <r>
    <n v="279"/>
    <n v="11"/>
    <x v="17"/>
    <s v="Descripcion del Plato_4"/>
    <n v="10"/>
    <x v="17"/>
    <n v="1"/>
    <n v="58"/>
    <s v="Ninguna"/>
    <n v="18"/>
    <n v="18"/>
    <x v="8"/>
    <n v="10"/>
    <x v="15"/>
    <n v="4.027777777777778E-2"/>
  </r>
  <r>
    <n v="279"/>
    <n v="11"/>
    <x v="8"/>
    <s v="Descripcion del Plato_16"/>
    <n v="16"/>
    <x v="8"/>
    <n v="1"/>
    <n v="8"/>
    <s v="Ninguna"/>
    <n v="28"/>
    <n v="28"/>
    <x v="2"/>
    <n v="16"/>
    <x v="8"/>
    <n v="5.5555555555555558E-3"/>
  </r>
  <r>
    <n v="280"/>
    <n v="14"/>
    <x v="0"/>
    <s v="Descripcion del Plato_7"/>
    <n v="14"/>
    <x v="0"/>
    <n v="2"/>
    <n v="52"/>
    <s v="Ninguna"/>
    <n v="48"/>
    <n v="48"/>
    <x v="0"/>
    <n v="28"/>
    <x v="0"/>
    <n v="3.6111111111111108E-2"/>
  </r>
  <r>
    <n v="280"/>
    <n v="14"/>
    <x v="15"/>
    <s v="Descripcion del Plato_14"/>
    <n v="14"/>
    <x v="15"/>
    <n v="3"/>
    <n v="34"/>
    <s v="Ninguna"/>
    <n v="69"/>
    <n v="69"/>
    <x v="12"/>
    <n v="42"/>
    <x v="13"/>
    <n v="2.361111111111111E-2"/>
  </r>
  <r>
    <n v="281"/>
    <n v="18"/>
    <x v="7"/>
    <s v="Descripcion del Plato_11"/>
    <n v="20"/>
    <x v="7"/>
    <n v="2"/>
    <n v="9"/>
    <s v="Sin cebolla"/>
    <n v="66"/>
    <n v="66"/>
    <x v="10"/>
    <n v="40"/>
    <x v="7"/>
    <n v="6.2500000000000003E-3"/>
  </r>
  <r>
    <n v="282"/>
    <n v="6"/>
    <x v="17"/>
    <s v="Descripcion del Plato_4"/>
    <n v="10"/>
    <x v="17"/>
    <n v="3"/>
    <n v="57"/>
    <s v="Sin cebolla"/>
    <n v="54"/>
    <n v="54"/>
    <x v="6"/>
    <n v="30"/>
    <x v="15"/>
    <n v="3.9583333333333331E-2"/>
  </r>
  <r>
    <n v="282"/>
    <n v="6"/>
    <x v="14"/>
    <s v="Descripcion del Plato_3"/>
    <n v="12"/>
    <x v="14"/>
    <n v="1"/>
    <n v="57"/>
    <s v="Sin cebolla"/>
    <n v="20"/>
    <n v="20"/>
    <x v="8"/>
    <n v="12"/>
    <x v="1"/>
    <n v="3.9583333333333331E-2"/>
  </r>
  <r>
    <n v="283"/>
    <n v="19"/>
    <x v="18"/>
    <s v="Descripcion del Plato_10"/>
    <n v="15"/>
    <x v="18"/>
    <n v="3"/>
    <n v="6"/>
    <s v="Ninguna"/>
    <n v="78"/>
    <n v="78"/>
    <x v="19"/>
    <n v="45"/>
    <x v="16"/>
    <n v="4.1666666666666666E-3"/>
  </r>
  <r>
    <n v="284"/>
    <n v="11"/>
    <x v="14"/>
    <s v="Descripcion del Plato_3"/>
    <n v="12"/>
    <x v="14"/>
    <n v="3"/>
    <n v="45"/>
    <s v="Ninguna"/>
    <n v="60"/>
    <n v="60"/>
    <x v="6"/>
    <n v="36"/>
    <x v="1"/>
    <n v="3.125E-2"/>
  </r>
  <r>
    <n v="284"/>
    <n v="11"/>
    <x v="3"/>
    <s v="Descripcion del Plato_6"/>
    <n v="16"/>
    <x v="3"/>
    <n v="1"/>
    <n v="59"/>
    <s v="Ninguna"/>
    <n v="27"/>
    <n v="27"/>
    <x v="3"/>
    <n v="16"/>
    <x v="3"/>
    <n v="4.0972222222222222E-2"/>
  </r>
  <r>
    <n v="284"/>
    <n v="11"/>
    <x v="9"/>
    <s v="Descripcion del Plato_12"/>
    <n v="11"/>
    <x v="9"/>
    <n v="2"/>
    <n v="41"/>
    <s v="Ninguna"/>
    <n v="38"/>
    <n v="38"/>
    <x v="18"/>
    <n v="22"/>
    <x v="9"/>
    <n v="2.8472222222222222E-2"/>
  </r>
  <r>
    <n v="284"/>
    <n v="11"/>
    <x v="7"/>
    <s v="Descripcion del Plato_11"/>
    <n v="20"/>
    <x v="7"/>
    <n v="1"/>
    <n v="50"/>
    <s v="Sin cebolla"/>
    <n v="33"/>
    <n v="33"/>
    <x v="16"/>
    <n v="20"/>
    <x v="7"/>
    <n v="3.4722222222222224E-2"/>
  </r>
  <r>
    <n v="285"/>
    <n v="18"/>
    <x v="16"/>
    <s v="Descripcion del Plato_13"/>
    <n v="13"/>
    <x v="16"/>
    <n v="2"/>
    <n v="12"/>
    <s v="Sin cebolla"/>
    <n v="42"/>
    <n v="42"/>
    <x v="18"/>
    <n v="26"/>
    <x v="14"/>
    <n v="8.3333333333333332E-3"/>
  </r>
  <r>
    <n v="286"/>
    <n v="15"/>
    <x v="13"/>
    <s v="Descripcion del Plato_18"/>
    <n v="20"/>
    <x v="13"/>
    <n v="2"/>
    <n v="25"/>
    <s v="Ninguna"/>
    <n v="68"/>
    <n v="68"/>
    <x v="9"/>
    <n v="40"/>
    <x v="12"/>
    <n v="1.7361111111111112E-2"/>
  </r>
  <r>
    <n v="287"/>
    <n v="20"/>
    <x v="11"/>
    <s v="Descripcion del Plato_15"/>
    <n v="19"/>
    <x v="11"/>
    <n v="3"/>
    <n v="46"/>
    <s v="Ninguna"/>
    <n v="96"/>
    <n v="96"/>
    <x v="7"/>
    <n v="57"/>
    <x v="10"/>
    <n v="3.1944444444444442E-2"/>
  </r>
  <r>
    <n v="287"/>
    <n v="20"/>
    <x v="15"/>
    <s v="Descripcion del Plato_14"/>
    <n v="14"/>
    <x v="15"/>
    <n v="2"/>
    <n v="58"/>
    <s v="Ninguna"/>
    <n v="46"/>
    <n v="46"/>
    <x v="17"/>
    <n v="28"/>
    <x v="13"/>
    <n v="4.027777777777778E-2"/>
  </r>
  <r>
    <n v="287"/>
    <n v="20"/>
    <x v="1"/>
    <s v="Descripcion del Plato_2"/>
    <n v="18"/>
    <x v="1"/>
    <n v="2"/>
    <n v="17"/>
    <s v="Sin cebolla"/>
    <n v="60"/>
    <n v="60"/>
    <x v="6"/>
    <n v="36"/>
    <x v="1"/>
    <n v="1.1805555555555555E-2"/>
  </r>
  <r>
    <n v="288"/>
    <n v="15"/>
    <x v="0"/>
    <s v="Descripcion del Plato_7"/>
    <n v="14"/>
    <x v="0"/>
    <n v="2"/>
    <n v="6"/>
    <s v="Sin cebolla"/>
    <n v="48"/>
    <n v="48"/>
    <x v="0"/>
    <n v="28"/>
    <x v="0"/>
    <n v="4.1666666666666666E-3"/>
  </r>
  <r>
    <n v="288"/>
    <n v="15"/>
    <x v="9"/>
    <s v="Descripcion del Plato_12"/>
    <n v="11"/>
    <x v="9"/>
    <n v="2"/>
    <n v="32"/>
    <s v="Ninguna"/>
    <n v="38"/>
    <n v="38"/>
    <x v="18"/>
    <n v="22"/>
    <x v="9"/>
    <n v="2.2222222222222223E-2"/>
  </r>
  <r>
    <n v="289"/>
    <n v="15"/>
    <x v="14"/>
    <s v="Descripcion del Plato_3"/>
    <n v="12"/>
    <x v="14"/>
    <n v="3"/>
    <n v="20"/>
    <s v="Ninguna"/>
    <n v="60"/>
    <n v="60"/>
    <x v="6"/>
    <n v="36"/>
    <x v="1"/>
    <n v="1.3888888888888888E-2"/>
  </r>
  <r>
    <n v="289"/>
    <n v="15"/>
    <x v="18"/>
    <s v="Descripcion del Plato_10"/>
    <n v="15"/>
    <x v="18"/>
    <n v="3"/>
    <n v="48"/>
    <s v="Sin cebolla"/>
    <n v="78"/>
    <n v="78"/>
    <x v="19"/>
    <n v="45"/>
    <x v="16"/>
    <n v="3.3333333333333333E-2"/>
  </r>
  <r>
    <n v="290"/>
    <n v="19"/>
    <x v="4"/>
    <s v="Descripcion del Plato_20"/>
    <n v="25"/>
    <x v="4"/>
    <n v="1"/>
    <n v="57"/>
    <s v="Ninguna"/>
    <n v="40"/>
    <n v="40"/>
    <x v="4"/>
    <n v="25"/>
    <x v="4"/>
    <n v="3.9583333333333331E-2"/>
  </r>
  <r>
    <n v="291"/>
    <n v="2"/>
    <x v="13"/>
    <s v="Descripcion del Plato_18"/>
    <n v="20"/>
    <x v="13"/>
    <n v="2"/>
    <n v="28"/>
    <s v="Sin cebolla"/>
    <n v="68"/>
    <n v="68"/>
    <x v="9"/>
    <n v="40"/>
    <x v="12"/>
    <n v="1.9444444444444445E-2"/>
  </r>
  <r>
    <n v="291"/>
    <n v="2"/>
    <x v="19"/>
    <s v="Descripcion del Plato_1"/>
    <n v="15"/>
    <x v="19"/>
    <n v="1"/>
    <n v="41"/>
    <s v="Ninguna"/>
    <n v="25"/>
    <n v="25"/>
    <x v="14"/>
    <n v="15"/>
    <x v="1"/>
    <n v="2.8472222222222222E-2"/>
  </r>
  <r>
    <n v="291"/>
    <n v="2"/>
    <x v="10"/>
    <s v="Descripcion del Plato_8"/>
    <n v="21"/>
    <x v="10"/>
    <n v="3"/>
    <n v="12"/>
    <s v="Sin cebolla"/>
    <n v="105"/>
    <n v="105"/>
    <x v="11"/>
    <n v="63"/>
    <x v="1"/>
    <n v="8.3333333333333332E-3"/>
  </r>
  <r>
    <n v="291"/>
    <n v="2"/>
    <x v="2"/>
    <s v="Descripcion del Plato_17"/>
    <n v="19"/>
    <x v="2"/>
    <n v="2"/>
    <n v="14"/>
    <s v="Ninguna"/>
    <n v="62"/>
    <n v="62"/>
    <x v="6"/>
    <n v="38"/>
    <x v="2"/>
    <n v="9.7222222222222224E-3"/>
  </r>
  <r>
    <n v="292"/>
    <n v="10"/>
    <x v="8"/>
    <s v="Descripcion del Plato_16"/>
    <n v="16"/>
    <x v="8"/>
    <n v="3"/>
    <n v="23"/>
    <s v="Sin cebolla"/>
    <n v="84"/>
    <n v="84"/>
    <x v="1"/>
    <n v="48"/>
    <x v="8"/>
    <n v="1.5972222222222221E-2"/>
  </r>
  <r>
    <n v="293"/>
    <n v="16"/>
    <x v="8"/>
    <s v="Descripcion del Plato_16"/>
    <n v="16"/>
    <x v="8"/>
    <n v="3"/>
    <n v="44"/>
    <s v="Ninguna"/>
    <n v="84"/>
    <n v="84"/>
    <x v="1"/>
    <n v="48"/>
    <x v="8"/>
    <n v="3.0555555555555555E-2"/>
  </r>
  <r>
    <n v="293"/>
    <n v="16"/>
    <x v="1"/>
    <s v="Descripcion del Plato_2"/>
    <n v="18"/>
    <x v="1"/>
    <n v="2"/>
    <n v="29"/>
    <s v="Ninguna"/>
    <n v="60"/>
    <n v="60"/>
    <x v="6"/>
    <n v="36"/>
    <x v="1"/>
    <n v="2.013888888888889E-2"/>
  </r>
  <r>
    <n v="293"/>
    <n v="16"/>
    <x v="5"/>
    <s v="Descripcion del Plato_19"/>
    <n v="22"/>
    <x v="5"/>
    <n v="2"/>
    <n v="47"/>
    <s v="Ninguna"/>
    <n v="72"/>
    <n v="72"/>
    <x v="9"/>
    <n v="44"/>
    <x v="5"/>
    <n v="3.2638888888888891E-2"/>
  </r>
  <r>
    <n v="294"/>
    <n v="17"/>
    <x v="2"/>
    <s v="Descripcion del Plato_17"/>
    <n v="19"/>
    <x v="2"/>
    <n v="2"/>
    <n v="31"/>
    <s v="Sin cebolla"/>
    <n v="62"/>
    <n v="62"/>
    <x v="6"/>
    <n v="38"/>
    <x v="2"/>
    <n v="2.1527777777777778E-2"/>
  </r>
  <r>
    <n v="294"/>
    <n v="17"/>
    <x v="5"/>
    <s v="Descripcion del Plato_19"/>
    <n v="22"/>
    <x v="5"/>
    <n v="3"/>
    <n v="13"/>
    <s v="Ninguna"/>
    <n v="108"/>
    <n v="108"/>
    <x v="11"/>
    <n v="66"/>
    <x v="5"/>
    <n v="9.0277777777777769E-3"/>
  </r>
  <r>
    <n v="294"/>
    <n v="17"/>
    <x v="17"/>
    <s v="Descripcion del Plato_4"/>
    <n v="10"/>
    <x v="17"/>
    <n v="3"/>
    <n v="33"/>
    <s v="Ninguna"/>
    <n v="54"/>
    <n v="54"/>
    <x v="6"/>
    <n v="30"/>
    <x v="15"/>
    <n v="2.2916666666666665E-2"/>
  </r>
  <r>
    <n v="294"/>
    <n v="17"/>
    <x v="13"/>
    <s v="Descripcion del Plato_18"/>
    <n v="20"/>
    <x v="13"/>
    <n v="3"/>
    <n v="9"/>
    <s v="Sin cebolla"/>
    <n v="102"/>
    <n v="102"/>
    <x v="11"/>
    <n v="60"/>
    <x v="12"/>
    <n v="6.2500000000000003E-3"/>
  </r>
  <r>
    <n v="295"/>
    <n v="3"/>
    <x v="11"/>
    <s v="Descripcion del Plato_15"/>
    <n v="19"/>
    <x v="11"/>
    <n v="1"/>
    <n v="44"/>
    <s v="Sin cebolla"/>
    <n v="32"/>
    <n v="32"/>
    <x v="16"/>
    <n v="19"/>
    <x v="10"/>
    <n v="3.0555555555555555E-2"/>
  </r>
  <r>
    <n v="295"/>
    <n v="3"/>
    <x v="1"/>
    <s v="Descripcion del Plato_2"/>
    <n v="18"/>
    <x v="1"/>
    <n v="3"/>
    <n v="35"/>
    <s v="Ninguna"/>
    <n v="90"/>
    <n v="90"/>
    <x v="1"/>
    <n v="54"/>
    <x v="1"/>
    <n v="2.4305555555555556E-2"/>
  </r>
  <r>
    <n v="295"/>
    <n v="3"/>
    <x v="2"/>
    <s v="Descripcion del Plato_17"/>
    <n v="19"/>
    <x v="2"/>
    <n v="2"/>
    <n v="39"/>
    <s v="Sin cebolla"/>
    <n v="62"/>
    <n v="62"/>
    <x v="6"/>
    <n v="38"/>
    <x v="2"/>
    <n v="2.7083333333333334E-2"/>
  </r>
  <r>
    <n v="295"/>
    <n v="3"/>
    <x v="16"/>
    <s v="Descripcion del Plato_13"/>
    <n v="13"/>
    <x v="16"/>
    <n v="3"/>
    <n v="59"/>
    <s v="Ninguna"/>
    <n v="63"/>
    <n v="63"/>
    <x v="6"/>
    <n v="39"/>
    <x v="14"/>
    <n v="4.0972222222222222E-2"/>
  </r>
  <r>
    <n v="296"/>
    <n v="14"/>
    <x v="15"/>
    <s v="Descripcion del Plato_14"/>
    <n v="14"/>
    <x v="15"/>
    <n v="1"/>
    <n v="20"/>
    <s v="Ninguna"/>
    <n v="23"/>
    <n v="23"/>
    <x v="20"/>
    <n v="14"/>
    <x v="13"/>
    <n v="1.3888888888888888E-2"/>
  </r>
  <r>
    <n v="296"/>
    <n v="14"/>
    <x v="5"/>
    <s v="Descripcion del Plato_19"/>
    <n v="22"/>
    <x v="5"/>
    <n v="1"/>
    <n v="26"/>
    <s v="Sin cebolla"/>
    <n v="36"/>
    <n v="36"/>
    <x v="5"/>
    <n v="22"/>
    <x v="5"/>
    <n v="1.8055555555555554E-2"/>
  </r>
  <r>
    <n v="297"/>
    <n v="4"/>
    <x v="6"/>
    <s v="Descripcion del Plato_9"/>
    <n v="17"/>
    <x v="6"/>
    <n v="2"/>
    <n v="59"/>
    <s v="Sin cebolla"/>
    <n v="58"/>
    <n v="58"/>
    <x v="6"/>
    <n v="34"/>
    <x v="6"/>
    <n v="4.0972222222222222E-2"/>
  </r>
  <r>
    <n v="297"/>
    <n v="4"/>
    <x v="17"/>
    <s v="Descripcion del Plato_4"/>
    <n v="10"/>
    <x v="17"/>
    <n v="3"/>
    <n v="13"/>
    <s v="Sin cebolla"/>
    <n v="54"/>
    <n v="54"/>
    <x v="6"/>
    <n v="30"/>
    <x v="15"/>
    <n v="9.0277777777777769E-3"/>
  </r>
  <r>
    <n v="297"/>
    <n v="4"/>
    <x v="16"/>
    <s v="Descripcion del Plato_13"/>
    <n v="13"/>
    <x v="16"/>
    <n v="3"/>
    <n v="40"/>
    <s v="Sin cebolla"/>
    <n v="63"/>
    <n v="63"/>
    <x v="6"/>
    <n v="39"/>
    <x v="14"/>
    <n v="2.7777777777777776E-2"/>
  </r>
  <r>
    <n v="298"/>
    <n v="11"/>
    <x v="3"/>
    <s v="Descripcion del Plato_6"/>
    <n v="16"/>
    <x v="3"/>
    <n v="3"/>
    <n v="46"/>
    <s v="Ninguna"/>
    <n v="81"/>
    <n v="81"/>
    <x v="19"/>
    <n v="48"/>
    <x v="3"/>
    <n v="3.1944444444444442E-2"/>
  </r>
  <r>
    <n v="298"/>
    <n v="11"/>
    <x v="5"/>
    <s v="Descripcion del Plato_19"/>
    <n v="22"/>
    <x v="5"/>
    <n v="3"/>
    <n v="49"/>
    <s v="Ninguna"/>
    <n v="108"/>
    <n v="108"/>
    <x v="11"/>
    <n v="66"/>
    <x v="5"/>
    <n v="3.4027777777777775E-2"/>
  </r>
  <r>
    <n v="298"/>
    <n v="11"/>
    <x v="12"/>
    <s v="Descripcion del Plato_5"/>
    <n v="13"/>
    <x v="12"/>
    <n v="3"/>
    <n v="46"/>
    <s v="Sin cebolla"/>
    <n v="66"/>
    <n v="66"/>
    <x v="12"/>
    <n v="39"/>
    <x v="11"/>
    <n v="3.1944444444444442E-2"/>
  </r>
  <r>
    <n v="299"/>
    <n v="6"/>
    <x v="14"/>
    <s v="Descripcion del Plato_3"/>
    <n v="12"/>
    <x v="14"/>
    <n v="1"/>
    <n v="17"/>
    <s v="Ninguna"/>
    <n v="20"/>
    <n v="20"/>
    <x v="8"/>
    <n v="12"/>
    <x v="1"/>
    <n v="1.1805555555555555E-2"/>
  </r>
  <r>
    <n v="299"/>
    <n v="6"/>
    <x v="5"/>
    <s v="Descripcion del Plato_19"/>
    <n v="22"/>
    <x v="5"/>
    <n v="2"/>
    <n v="55"/>
    <s v="Ninguna"/>
    <n v="72"/>
    <n v="72"/>
    <x v="9"/>
    <n v="44"/>
    <x v="5"/>
    <n v="3.8194444444444448E-2"/>
  </r>
  <r>
    <n v="299"/>
    <n v="6"/>
    <x v="0"/>
    <s v="Descripcion del Plato_7"/>
    <n v="14"/>
    <x v="0"/>
    <n v="3"/>
    <n v="15"/>
    <s v="Sin cebolla"/>
    <n v="72"/>
    <n v="72"/>
    <x v="15"/>
    <n v="42"/>
    <x v="0"/>
    <n v="1.0416666666666666E-2"/>
  </r>
  <r>
    <n v="299"/>
    <n v="6"/>
    <x v="17"/>
    <s v="Descripcion del Plato_4"/>
    <n v="10"/>
    <x v="17"/>
    <n v="1"/>
    <n v="26"/>
    <s v="Ninguna"/>
    <n v="18"/>
    <n v="18"/>
    <x v="8"/>
    <n v="10"/>
    <x v="15"/>
    <n v="1.8055555555555554E-2"/>
  </r>
  <r>
    <n v="300"/>
    <n v="18"/>
    <x v="4"/>
    <s v="Descripcion del Plato_20"/>
    <n v="25"/>
    <x v="4"/>
    <n v="3"/>
    <n v="54"/>
    <s v="Sin cebolla"/>
    <n v="120"/>
    <n v="120"/>
    <x v="13"/>
    <n v="75"/>
    <x v="4"/>
    <n v="3.7499999999999999E-2"/>
  </r>
  <r>
    <n v="300"/>
    <n v="18"/>
    <x v="17"/>
    <s v="Descripcion del Plato_4"/>
    <n v="10"/>
    <x v="17"/>
    <n v="3"/>
    <n v="14"/>
    <s v="Ninguna"/>
    <n v="54"/>
    <n v="54"/>
    <x v="6"/>
    <n v="30"/>
    <x v="15"/>
    <n v="9.7222222222222224E-3"/>
  </r>
  <r>
    <n v="300"/>
    <n v="18"/>
    <x v="18"/>
    <s v="Descripcion del Plato_10"/>
    <n v="15"/>
    <x v="18"/>
    <n v="1"/>
    <n v="22"/>
    <s v="Sin cebolla"/>
    <n v="26"/>
    <n v="26"/>
    <x v="3"/>
    <n v="15"/>
    <x v="16"/>
    <n v="1.5277777777777777E-2"/>
  </r>
  <r>
    <n v="300"/>
    <n v="18"/>
    <x v="1"/>
    <s v="Descripcion del Plato_2"/>
    <n v="18"/>
    <x v="1"/>
    <n v="3"/>
    <n v="28"/>
    <s v="Ninguna"/>
    <n v="90"/>
    <n v="90"/>
    <x v="1"/>
    <n v="54"/>
    <x v="1"/>
    <n v="1.9444444444444445E-2"/>
  </r>
  <r>
    <n v="301"/>
    <n v="8"/>
    <x v="2"/>
    <s v="Descripcion del Plato_17"/>
    <n v="19"/>
    <x v="2"/>
    <n v="3"/>
    <n v="23"/>
    <s v="Sin cebolla"/>
    <n v="93"/>
    <n v="93"/>
    <x v="1"/>
    <n v="57"/>
    <x v="2"/>
    <n v="1.5972222222222221E-2"/>
  </r>
  <r>
    <n v="301"/>
    <n v="8"/>
    <x v="18"/>
    <s v="Descripcion del Plato_10"/>
    <n v="15"/>
    <x v="18"/>
    <n v="2"/>
    <n v="57"/>
    <s v="Sin cebolla"/>
    <n v="52"/>
    <n v="52"/>
    <x v="21"/>
    <n v="30"/>
    <x v="16"/>
    <n v="3.9583333333333331E-2"/>
  </r>
  <r>
    <n v="301"/>
    <n v="8"/>
    <x v="6"/>
    <s v="Descripcion del Plato_9"/>
    <n v="17"/>
    <x v="6"/>
    <n v="2"/>
    <n v="49"/>
    <s v="Ninguna"/>
    <n v="58"/>
    <n v="58"/>
    <x v="6"/>
    <n v="34"/>
    <x v="6"/>
    <n v="3.4027777777777775E-2"/>
  </r>
  <r>
    <n v="301"/>
    <n v="8"/>
    <x v="14"/>
    <s v="Descripcion del Plato_3"/>
    <n v="12"/>
    <x v="14"/>
    <n v="1"/>
    <n v="54"/>
    <s v="Ninguna"/>
    <n v="20"/>
    <n v="20"/>
    <x v="8"/>
    <n v="12"/>
    <x v="1"/>
    <n v="3.7499999999999999E-2"/>
  </r>
  <r>
    <n v="302"/>
    <n v="5"/>
    <x v="11"/>
    <s v="Descripcion del Plato_15"/>
    <n v="19"/>
    <x v="11"/>
    <n v="3"/>
    <n v="15"/>
    <s v="Ninguna"/>
    <n v="96"/>
    <n v="96"/>
    <x v="7"/>
    <n v="57"/>
    <x v="10"/>
    <n v="1.0416666666666666E-2"/>
  </r>
  <r>
    <n v="303"/>
    <n v="14"/>
    <x v="14"/>
    <s v="Descripcion del Plato_3"/>
    <n v="12"/>
    <x v="14"/>
    <n v="2"/>
    <n v="13"/>
    <s v="Ninguna"/>
    <n v="40"/>
    <n v="40"/>
    <x v="18"/>
    <n v="24"/>
    <x v="1"/>
    <n v="9.0277777777777769E-3"/>
  </r>
  <r>
    <n v="303"/>
    <n v="14"/>
    <x v="4"/>
    <s v="Descripcion del Plato_20"/>
    <n v="25"/>
    <x v="4"/>
    <n v="3"/>
    <n v="16"/>
    <s v="Ninguna"/>
    <n v="120"/>
    <n v="120"/>
    <x v="13"/>
    <n v="75"/>
    <x v="4"/>
    <n v="1.1111111111111112E-2"/>
  </r>
  <r>
    <n v="303"/>
    <n v="14"/>
    <x v="18"/>
    <s v="Descripcion del Plato_10"/>
    <n v="15"/>
    <x v="18"/>
    <n v="1"/>
    <n v="56"/>
    <s v="Sin cebolla"/>
    <n v="26"/>
    <n v="26"/>
    <x v="3"/>
    <n v="15"/>
    <x v="16"/>
    <n v="3.888888888888889E-2"/>
  </r>
  <r>
    <n v="303"/>
    <n v="14"/>
    <x v="0"/>
    <s v="Descripcion del Plato_7"/>
    <n v="14"/>
    <x v="0"/>
    <n v="1"/>
    <n v="7"/>
    <s v="Ninguna"/>
    <n v="24"/>
    <n v="24"/>
    <x v="14"/>
    <n v="14"/>
    <x v="0"/>
    <n v="4.8611111111111112E-3"/>
  </r>
  <r>
    <n v="304"/>
    <n v="6"/>
    <x v="11"/>
    <s v="Descripcion del Plato_15"/>
    <n v="19"/>
    <x v="11"/>
    <n v="2"/>
    <n v="9"/>
    <s v="Ninguna"/>
    <n v="64"/>
    <n v="64"/>
    <x v="10"/>
    <n v="38"/>
    <x v="10"/>
    <n v="6.2500000000000003E-3"/>
  </r>
  <r>
    <n v="304"/>
    <n v="6"/>
    <x v="16"/>
    <s v="Descripcion del Plato_13"/>
    <n v="13"/>
    <x v="16"/>
    <n v="2"/>
    <n v="7"/>
    <s v="Sin cebolla"/>
    <n v="42"/>
    <n v="42"/>
    <x v="18"/>
    <n v="26"/>
    <x v="14"/>
    <n v="4.8611111111111112E-3"/>
  </r>
  <r>
    <n v="304"/>
    <n v="6"/>
    <x v="4"/>
    <s v="Descripcion del Plato_20"/>
    <n v="25"/>
    <x v="4"/>
    <n v="2"/>
    <n v="48"/>
    <s v="Ninguna"/>
    <n v="80"/>
    <n v="80"/>
    <x v="15"/>
    <n v="50"/>
    <x v="4"/>
    <n v="3.3333333333333333E-2"/>
  </r>
  <r>
    <n v="304"/>
    <n v="6"/>
    <x v="2"/>
    <s v="Descripcion del Plato_17"/>
    <n v="19"/>
    <x v="2"/>
    <n v="3"/>
    <n v="21"/>
    <s v="Ninguna"/>
    <n v="93"/>
    <n v="93"/>
    <x v="1"/>
    <n v="57"/>
    <x v="2"/>
    <n v="1.4583333333333334E-2"/>
  </r>
  <r>
    <n v="305"/>
    <n v="1"/>
    <x v="10"/>
    <s v="Descripcion del Plato_8"/>
    <n v="21"/>
    <x v="10"/>
    <n v="3"/>
    <n v="17"/>
    <s v="Ninguna"/>
    <n v="105"/>
    <n v="105"/>
    <x v="11"/>
    <n v="63"/>
    <x v="1"/>
    <n v="1.1805555555555555E-2"/>
  </r>
  <r>
    <n v="305"/>
    <n v="1"/>
    <x v="15"/>
    <s v="Descripcion del Plato_14"/>
    <n v="14"/>
    <x v="15"/>
    <n v="1"/>
    <n v="48"/>
    <s v="Ninguna"/>
    <n v="23"/>
    <n v="23"/>
    <x v="20"/>
    <n v="14"/>
    <x v="13"/>
    <n v="3.3333333333333333E-2"/>
  </r>
  <r>
    <n v="306"/>
    <n v="7"/>
    <x v="11"/>
    <s v="Descripcion del Plato_15"/>
    <n v="19"/>
    <x v="11"/>
    <n v="1"/>
    <n v="21"/>
    <s v="Sin cebolla"/>
    <n v="32"/>
    <n v="32"/>
    <x v="16"/>
    <n v="19"/>
    <x v="10"/>
    <n v="1.4583333333333334E-2"/>
  </r>
  <r>
    <n v="307"/>
    <n v="20"/>
    <x v="16"/>
    <s v="Descripcion del Plato_13"/>
    <n v="13"/>
    <x v="16"/>
    <n v="3"/>
    <n v="39"/>
    <s v="Sin cebolla"/>
    <n v="63"/>
    <n v="63"/>
    <x v="6"/>
    <n v="39"/>
    <x v="14"/>
    <n v="2.7083333333333334E-2"/>
  </r>
  <r>
    <n v="308"/>
    <n v="14"/>
    <x v="13"/>
    <s v="Descripcion del Plato_18"/>
    <n v="20"/>
    <x v="13"/>
    <n v="1"/>
    <n v="44"/>
    <s v="Sin cebolla"/>
    <n v="34"/>
    <n v="34"/>
    <x v="5"/>
    <n v="20"/>
    <x v="12"/>
    <n v="3.0555555555555555E-2"/>
  </r>
  <r>
    <n v="308"/>
    <n v="14"/>
    <x v="10"/>
    <s v="Descripcion del Plato_8"/>
    <n v="21"/>
    <x v="10"/>
    <n v="2"/>
    <n v="41"/>
    <s v="Ninguna"/>
    <n v="70"/>
    <n v="70"/>
    <x v="9"/>
    <n v="42"/>
    <x v="1"/>
    <n v="2.8472222222222222E-2"/>
  </r>
  <r>
    <n v="308"/>
    <n v="14"/>
    <x v="2"/>
    <s v="Descripcion del Plato_17"/>
    <n v="19"/>
    <x v="2"/>
    <n v="2"/>
    <n v="42"/>
    <s v="Ninguna"/>
    <n v="62"/>
    <n v="62"/>
    <x v="6"/>
    <n v="38"/>
    <x v="2"/>
    <n v="2.9166666666666667E-2"/>
  </r>
  <r>
    <n v="308"/>
    <n v="14"/>
    <x v="8"/>
    <s v="Descripcion del Plato_16"/>
    <n v="16"/>
    <x v="8"/>
    <n v="2"/>
    <n v="59"/>
    <s v="Ninguna"/>
    <n v="56"/>
    <n v="56"/>
    <x v="6"/>
    <n v="32"/>
    <x v="8"/>
    <n v="4.0972222222222222E-2"/>
  </r>
  <r>
    <n v="309"/>
    <n v="9"/>
    <x v="4"/>
    <s v="Descripcion del Plato_20"/>
    <n v="25"/>
    <x v="4"/>
    <n v="1"/>
    <n v="29"/>
    <s v="Ninguna"/>
    <n v="40"/>
    <n v="40"/>
    <x v="4"/>
    <n v="25"/>
    <x v="4"/>
    <n v="2.013888888888889E-2"/>
  </r>
  <r>
    <n v="309"/>
    <n v="9"/>
    <x v="2"/>
    <s v="Descripcion del Plato_17"/>
    <n v="19"/>
    <x v="2"/>
    <n v="2"/>
    <n v="43"/>
    <s v="Sin cebolla"/>
    <n v="62"/>
    <n v="62"/>
    <x v="6"/>
    <n v="38"/>
    <x v="2"/>
    <n v="2.9861111111111113E-2"/>
  </r>
  <r>
    <n v="309"/>
    <n v="9"/>
    <x v="10"/>
    <s v="Descripcion del Plato_8"/>
    <n v="21"/>
    <x v="10"/>
    <n v="2"/>
    <n v="51"/>
    <s v="Sin cebolla"/>
    <n v="70"/>
    <n v="70"/>
    <x v="9"/>
    <n v="42"/>
    <x v="1"/>
    <n v="3.5416666666666666E-2"/>
  </r>
  <r>
    <n v="310"/>
    <n v="17"/>
    <x v="18"/>
    <s v="Descripcion del Plato_10"/>
    <n v="15"/>
    <x v="18"/>
    <n v="3"/>
    <n v="43"/>
    <s v="Ninguna"/>
    <n v="78"/>
    <n v="78"/>
    <x v="19"/>
    <n v="45"/>
    <x v="16"/>
    <n v="2.9861111111111113E-2"/>
  </r>
  <r>
    <n v="310"/>
    <n v="17"/>
    <x v="1"/>
    <s v="Descripcion del Plato_2"/>
    <n v="18"/>
    <x v="1"/>
    <n v="2"/>
    <n v="54"/>
    <s v="Sin cebolla"/>
    <n v="60"/>
    <n v="60"/>
    <x v="6"/>
    <n v="36"/>
    <x v="1"/>
    <n v="3.7499999999999999E-2"/>
  </r>
  <r>
    <n v="311"/>
    <n v="6"/>
    <x v="0"/>
    <s v="Descripcion del Plato_7"/>
    <n v="14"/>
    <x v="0"/>
    <n v="1"/>
    <n v="46"/>
    <s v="Sin cebolla"/>
    <n v="24"/>
    <n v="24"/>
    <x v="14"/>
    <n v="14"/>
    <x v="0"/>
    <n v="3.1944444444444442E-2"/>
  </r>
  <r>
    <n v="311"/>
    <n v="6"/>
    <x v="6"/>
    <s v="Descripcion del Plato_9"/>
    <n v="17"/>
    <x v="6"/>
    <n v="1"/>
    <n v="28"/>
    <s v="Sin cebolla"/>
    <n v="29"/>
    <n v="29"/>
    <x v="2"/>
    <n v="17"/>
    <x v="6"/>
    <n v="1.9444444444444445E-2"/>
  </r>
  <r>
    <n v="312"/>
    <n v="2"/>
    <x v="11"/>
    <s v="Descripcion del Plato_15"/>
    <n v="19"/>
    <x v="11"/>
    <n v="2"/>
    <n v="45"/>
    <s v="Sin cebolla"/>
    <n v="64"/>
    <n v="64"/>
    <x v="10"/>
    <n v="38"/>
    <x v="10"/>
    <n v="3.125E-2"/>
  </r>
  <r>
    <n v="312"/>
    <n v="2"/>
    <x v="10"/>
    <s v="Descripcion del Plato_8"/>
    <n v="21"/>
    <x v="10"/>
    <n v="2"/>
    <n v="10"/>
    <s v="Sin cebolla"/>
    <n v="70"/>
    <n v="70"/>
    <x v="9"/>
    <n v="42"/>
    <x v="1"/>
    <n v="6.9444444444444441E-3"/>
  </r>
  <r>
    <n v="313"/>
    <n v="10"/>
    <x v="9"/>
    <s v="Descripcion del Plato_12"/>
    <n v="11"/>
    <x v="9"/>
    <n v="2"/>
    <n v="27"/>
    <s v="Sin cebolla"/>
    <n v="38"/>
    <n v="38"/>
    <x v="18"/>
    <n v="22"/>
    <x v="9"/>
    <n v="1.8749999999999999E-2"/>
  </r>
  <r>
    <n v="313"/>
    <n v="10"/>
    <x v="2"/>
    <s v="Descripcion del Plato_17"/>
    <n v="19"/>
    <x v="2"/>
    <n v="2"/>
    <n v="38"/>
    <s v="Ninguna"/>
    <n v="62"/>
    <n v="62"/>
    <x v="6"/>
    <n v="38"/>
    <x v="2"/>
    <n v="2.6388888888888889E-2"/>
  </r>
  <r>
    <n v="313"/>
    <n v="10"/>
    <x v="5"/>
    <s v="Descripcion del Plato_19"/>
    <n v="22"/>
    <x v="5"/>
    <n v="3"/>
    <n v="26"/>
    <s v="Ninguna"/>
    <n v="108"/>
    <n v="108"/>
    <x v="11"/>
    <n v="66"/>
    <x v="5"/>
    <n v="1.8055555555555554E-2"/>
  </r>
  <r>
    <n v="313"/>
    <n v="10"/>
    <x v="0"/>
    <s v="Descripcion del Plato_7"/>
    <n v="14"/>
    <x v="0"/>
    <n v="1"/>
    <n v="15"/>
    <s v="Sin cebolla"/>
    <n v="24"/>
    <n v="24"/>
    <x v="14"/>
    <n v="14"/>
    <x v="0"/>
    <n v="1.0416666666666666E-2"/>
  </r>
  <r>
    <n v="314"/>
    <n v="20"/>
    <x v="3"/>
    <s v="Descripcion del Plato_6"/>
    <n v="16"/>
    <x v="3"/>
    <n v="1"/>
    <n v="5"/>
    <s v="Ninguna"/>
    <n v="27"/>
    <n v="27"/>
    <x v="3"/>
    <n v="16"/>
    <x v="3"/>
    <n v="3.472222222222222E-3"/>
  </r>
  <r>
    <n v="315"/>
    <n v="14"/>
    <x v="19"/>
    <s v="Descripcion del Plato_1"/>
    <n v="15"/>
    <x v="19"/>
    <n v="1"/>
    <n v="16"/>
    <s v="Sin cebolla"/>
    <n v="25"/>
    <n v="25"/>
    <x v="14"/>
    <n v="15"/>
    <x v="1"/>
    <n v="1.1111111111111112E-2"/>
  </r>
  <r>
    <n v="315"/>
    <n v="14"/>
    <x v="8"/>
    <s v="Descripcion del Plato_16"/>
    <n v="16"/>
    <x v="8"/>
    <n v="1"/>
    <n v="7"/>
    <s v="Sin cebolla"/>
    <n v="28"/>
    <n v="28"/>
    <x v="2"/>
    <n v="16"/>
    <x v="8"/>
    <n v="4.8611111111111112E-3"/>
  </r>
  <r>
    <n v="315"/>
    <n v="14"/>
    <x v="6"/>
    <s v="Descripcion del Plato_9"/>
    <n v="17"/>
    <x v="6"/>
    <n v="3"/>
    <n v="52"/>
    <s v="Sin cebolla"/>
    <n v="87"/>
    <n v="87"/>
    <x v="1"/>
    <n v="51"/>
    <x v="6"/>
    <n v="3.6111111111111108E-2"/>
  </r>
  <r>
    <n v="315"/>
    <n v="14"/>
    <x v="16"/>
    <s v="Descripcion del Plato_13"/>
    <n v="13"/>
    <x v="16"/>
    <n v="1"/>
    <n v="51"/>
    <s v="Sin cebolla"/>
    <n v="21"/>
    <n v="21"/>
    <x v="8"/>
    <n v="13"/>
    <x v="14"/>
    <n v="3.5416666666666666E-2"/>
  </r>
  <r>
    <n v="316"/>
    <n v="2"/>
    <x v="17"/>
    <s v="Descripcion del Plato_4"/>
    <n v="10"/>
    <x v="17"/>
    <n v="1"/>
    <n v="30"/>
    <s v="Ninguna"/>
    <n v="18"/>
    <n v="18"/>
    <x v="8"/>
    <n v="10"/>
    <x v="15"/>
    <n v="2.0833333333333332E-2"/>
  </r>
  <r>
    <n v="316"/>
    <n v="2"/>
    <x v="16"/>
    <s v="Descripcion del Plato_13"/>
    <n v="13"/>
    <x v="16"/>
    <n v="1"/>
    <n v="23"/>
    <s v="Ninguna"/>
    <n v="21"/>
    <n v="21"/>
    <x v="8"/>
    <n v="13"/>
    <x v="14"/>
    <n v="1.5972222222222221E-2"/>
  </r>
  <r>
    <n v="316"/>
    <n v="2"/>
    <x v="3"/>
    <s v="Descripcion del Plato_6"/>
    <n v="16"/>
    <x v="3"/>
    <n v="3"/>
    <n v="53"/>
    <s v="Sin cebolla"/>
    <n v="81"/>
    <n v="81"/>
    <x v="19"/>
    <n v="48"/>
    <x v="3"/>
    <n v="3.6805555555555557E-2"/>
  </r>
  <r>
    <n v="316"/>
    <n v="2"/>
    <x v="4"/>
    <s v="Descripcion del Plato_20"/>
    <n v="25"/>
    <x v="4"/>
    <n v="1"/>
    <n v="52"/>
    <s v="Sin cebolla"/>
    <n v="40"/>
    <n v="40"/>
    <x v="4"/>
    <n v="25"/>
    <x v="4"/>
    <n v="3.6111111111111108E-2"/>
  </r>
  <r>
    <n v="317"/>
    <n v="17"/>
    <x v="12"/>
    <s v="Descripcion del Plato_5"/>
    <n v="13"/>
    <x v="12"/>
    <n v="2"/>
    <n v="20"/>
    <s v="Sin cebolla"/>
    <n v="44"/>
    <n v="44"/>
    <x v="17"/>
    <n v="26"/>
    <x v="11"/>
    <n v="1.3888888888888888E-2"/>
  </r>
  <r>
    <n v="317"/>
    <n v="17"/>
    <x v="13"/>
    <s v="Descripcion del Plato_18"/>
    <n v="20"/>
    <x v="13"/>
    <n v="3"/>
    <n v="37"/>
    <s v="Sin cebolla"/>
    <n v="102"/>
    <n v="102"/>
    <x v="11"/>
    <n v="60"/>
    <x v="12"/>
    <n v="2.5694444444444443E-2"/>
  </r>
  <r>
    <n v="317"/>
    <n v="17"/>
    <x v="11"/>
    <s v="Descripcion del Plato_15"/>
    <n v="19"/>
    <x v="11"/>
    <n v="1"/>
    <n v="31"/>
    <s v="Sin cebolla"/>
    <n v="32"/>
    <n v="32"/>
    <x v="16"/>
    <n v="19"/>
    <x v="10"/>
    <n v="2.1527777777777778E-2"/>
  </r>
  <r>
    <n v="318"/>
    <n v="13"/>
    <x v="6"/>
    <s v="Descripcion del Plato_9"/>
    <n v="17"/>
    <x v="6"/>
    <n v="1"/>
    <n v="39"/>
    <s v="Sin cebolla"/>
    <n v="29"/>
    <n v="29"/>
    <x v="2"/>
    <n v="17"/>
    <x v="6"/>
    <n v="2.7083333333333334E-2"/>
  </r>
  <r>
    <n v="319"/>
    <n v="1"/>
    <x v="11"/>
    <s v="Descripcion del Plato_15"/>
    <n v="19"/>
    <x v="11"/>
    <n v="3"/>
    <n v="16"/>
    <s v="Sin cebolla"/>
    <n v="96"/>
    <n v="96"/>
    <x v="7"/>
    <n v="57"/>
    <x v="10"/>
    <n v="1.1111111111111112E-2"/>
  </r>
  <r>
    <n v="319"/>
    <n v="1"/>
    <x v="10"/>
    <s v="Descripcion del Plato_8"/>
    <n v="21"/>
    <x v="10"/>
    <n v="2"/>
    <n v="17"/>
    <s v="Ninguna"/>
    <n v="70"/>
    <n v="70"/>
    <x v="9"/>
    <n v="42"/>
    <x v="1"/>
    <n v="1.1805555555555555E-2"/>
  </r>
  <r>
    <n v="319"/>
    <n v="1"/>
    <x v="4"/>
    <s v="Descripcion del Plato_20"/>
    <n v="25"/>
    <x v="4"/>
    <n v="1"/>
    <n v="38"/>
    <s v="Sin cebolla"/>
    <n v="40"/>
    <n v="40"/>
    <x v="4"/>
    <n v="25"/>
    <x v="4"/>
    <n v="2.6388888888888889E-2"/>
  </r>
  <r>
    <n v="319"/>
    <n v="1"/>
    <x v="2"/>
    <s v="Descripcion del Plato_17"/>
    <n v="19"/>
    <x v="2"/>
    <n v="2"/>
    <n v="55"/>
    <s v="Sin cebolla"/>
    <n v="62"/>
    <n v="62"/>
    <x v="6"/>
    <n v="38"/>
    <x v="2"/>
    <n v="3.8194444444444448E-2"/>
  </r>
  <r>
    <n v="320"/>
    <n v="9"/>
    <x v="16"/>
    <s v="Descripcion del Plato_13"/>
    <n v="13"/>
    <x v="16"/>
    <n v="2"/>
    <n v="44"/>
    <s v="Sin cebolla"/>
    <n v="42"/>
    <n v="42"/>
    <x v="18"/>
    <n v="26"/>
    <x v="14"/>
    <n v="3.0555555555555555E-2"/>
  </r>
  <r>
    <n v="320"/>
    <n v="9"/>
    <x v="12"/>
    <s v="Descripcion del Plato_5"/>
    <n v="13"/>
    <x v="12"/>
    <n v="1"/>
    <n v="44"/>
    <s v="Sin cebolla"/>
    <n v="22"/>
    <n v="22"/>
    <x v="20"/>
    <n v="13"/>
    <x v="11"/>
    <n v="3.0555555555555555E-2"/>
  </r>
  <r>
    <n v="320"/>
    <n v="9"/>
    <x v="13"/>
    <s v="Descripcion del Plato_18"/>
    <n v="20"/>
    <x v="13"/>
    <n v="1"/>
    <n v="42"/>
    <s v="Ninguna"/>
    <n v="34"/>
    <n v="34"/>
    <x v="5"/>
    <n v="20"/>
    <x v="12"/>
    <n v="2.9166666666666667E-2"/>
  </r>
  <r>
    <n v="321"/>
    <n v="18"/>
    <x v="8"/>
    <s v="Descripcion del Plato_16"/>
    <n v="16"/>
    <x v="8"/>
    <n v="1"/>
    <n v="34"/>
    <s v="Sin cebolla"/>
    <n v="28"/>
    <n v="28"/>
    <x v="2"/>
    <n v="16"/>
    <x v="8"/>
    <n v="2.361111111111111E-2"/>
  </r>
  <r>
    <n v="321"/>
    <n v="18"/>
    <x v="12"/>
    <s v="Descripcion del Plato_5"/>
    <n v="13"/>
    <x v="12"/>
    <n v="2"/>
    <n v="22"/>
    <s v="Sin cebolla"/>
    <n v="44"/>
    <n v="44"/>
    <x v="17"/>
    <n v="26"/>
    <x v="11"/>
    <n v="1.5277777777777777E-2"/>
  </r>
  <r>
    <n v="321"/>
    <n v="18"/>
    <x v="15"/>
    <s v="Descripcion del Plato_14"/>
    <n v="14"/>
    <x v="15"/>
    <n v="3"/>
    <n v="39"/>
    <s v="Ninguna"/>
    <n v="69"/>
    <n v="69"/>
    <x v="12"/>
    <n v="42"/>
    <x v="13"/>
    <n v="2.7083333333333334E-2"/>
  </r>
  <r>
    <n v="322"/>
    <n v="12"/>
    <x v="11"/>
    <s v="Descripcion del Plato_15"/>
    <n v="19"/>
    <x v="11"/>
    <n v="2"/>
    <n v="8"/>
    <s v="Ninguna"/>
    <n v="64"/>
    <n v="64"/>
    <x v="10"/>
    <n v="38"/>
    <x v="10"/>
    <n v="5.5555555555555558E-3"/>
  </r>
  <r>
    <n v="322"/>
    <n v="12"/>
    <x v="16"/>
    <s v="Descripcion del Plato_13"/>
    <n v="13"/>
    <x v="16"/>
    <n v="1"/>
    <n v="52"/>
    <s v="Sin cebolla"/>
    <n v="21"/>
    <n v="21"/>
    <x v="8"/>
    <n v="13"/>
    <x v="14"/>
    <n v="3.6111111111111108E-2"/>
  </r>
  <r>
    <n v="323"/>
    <n v="8"/>
    <x v="12"/>
    <s v="Descripcion del Plato_5"/>
    <n v="13"/>
    <x v="12"/>
    <n v="3"/>
    <n v="37"/>
    <s v="Sin cebolla"/>
    <n v="66"/>
    <n v="66"/>
    <x v="12"/>
    <n v="39"/>
    <x v="11"/>
    <n v="2.5694444444444443E-2"/>
  </r>
  <r>
    <n v="323"/>
    <n v="8"/>
    <x v="6"/>
    <s v="Descripcion del Plato_9"/>
    <n v="17"/>
    <x v="6"/>
    <n v="2"/>
    <n v="33"/>
    <s v="Ninguna"/>
    <n v="58"/>
    <n v="58"/>
    <x v="6"/>
    <n v="34"/>
    <x v="6"/>
    <n v="2.2916666666666665E-2"/>
  </r>
  <r>
    <n v="323"/>
    <n v="8"/>
    <x v="0"/>
    <s v="Descripcion del Plato_7"/>
    <n v="14"/>
    <x v="0"/>
    <n v="2"/>
    <n v="30"/>
    <s v="Ninguna"/>
    <n v="48"/>
    <n v="48"/>
    <x v="0"/>
    <n v="28"/>
    <x v="0"/>
    <n v="2.0833333333333332E-2"/>
  </r>
  <r>
    <n v="323"/>
    <n v="8"/>
    <x v="17"/>
    <s v="Descripcion del Plato_4"/>
    <n v="10"/>
    <x v="17"/>
    <n v="2"/>
    <n v="22"/>
    <s v="Sin cebolla"/>
    <n v="36"/>
    <n v="36"/>
    <x v="18"/>
    <n v="20"/>
    <x v="15"/>
    <n v="1.5277777777777777E-2"/>
  </r>
  <r>
    <n v="324"/>
    <n v="9"/>
    <x v="1"/>
    <s v="Descripcion del Plato_2"/>
    <n v="18"/>
    <x v="1"/>
    <n v="1"/>
    <n v="15"/>
    <s v="Sin cebolla"/>
    <n v="30"/>
    <n v="30"/>
    <x v="2"/>
    <n v="18"/>
    <x v="1"/>
    <n v="1.0416666666666666E-2"/>
  </r>
  <r>
    <n v="324"/>
    <n v="9"/>
    <x v="3"/>
    <s v="Descripcion del Plato_6"/>
    <n v="16"/>
    <x v="3"/>
    <n v="3"/>
    <n v="58"/>
    <s v="Ninguna"/>
    <n v="81"/>
    <n v="81"/>
    <x v="19"/>
    <n v="48"/>
    <x v="3"/>
    <n v="4.027777777777778E-2"/>
  </r>
  <r>
    <n v="324"/>
    <n v="9"/>
    <x v="18"/>
    <s v="Descripcion del Plato_10"/>
    <n v="15"/>
    <x v="18"/>
    <n v="1"/>
    <n v="17"/>
    <s v="Ninguna"/>
    <n v="26"/>
    <n v="26"/>
    <x v="3"/>
    <n v="15"/>
    <x v="16"/>
    <n v="1.1805555555555555E-2"/>
  </r>
  <r>
    <n v="325"/>
    <n v="18"/>
    <x v="16"/>
    <s v="Descripcion del Plato_13"/>
    <n v="13"/>
    <x v="16"/>
    <n v="1"/>
    <n v="26"/>
    <s v="Sin cebolla"/>
    <n v="21"/>
    <n v="21"/>
    <x v="8"/>
    <n v="13"/>
    <x v="14"/>
    <n v="1.8055555555555554E-2"/>
  </r>
  <r>
    <n v="325"/>
    <n v="18"/>
    <x v="2"/>
    <s v="Descripcion del Plato_17"/>
    <n v="19"/>
    <x v="2"/>
    <n v="1"/>
    <n v="5"/>
    <s v="Sin cebolla"/>
    <n v="31"/>
    <n v="31"/>
    <x v="2"/>
    <n v="19"/>
    <x v="2"/>
    <n v="3.472222222222222E-3"/>
  </r>
  <r>
    <n v="325"/>
    <n v="18"/>
    <x v="10"/>
    <s v="Descripcion del Plato_8"/>
    <n v="21"/>
    <x v="10"/>
    <n v="2"/>
    <n v="13"/>
    <s v="Sin cebolla"/>
    <n v="70"/>
    <n v="70"/>
    <x v="9"/>
    <n v="42"/>
    <x v="1"/>
    <n v="9.0277777777777769E-3"/>
  </r>
  <r>
    <n v="325"/>
    <n v="18"/>
    <x v="11"/>
    <s v="Descripcion del Plato_15"/>
    <n v="19"/>
    <x v="11"/>
    <n v="1"/>
    <n v="27"/>
    <s v="Ninguna"/>
    <n v="32"/>
    <n v="32"/>
    <x v="16"/>
    <n v="19"/>
    <x v="10"/>
    <n v="1.8749999999999999E-2"/>
  </r>
  <r>
    <n v="326"/>
    <n v="14"/>
    <x v="10"/>
    <s v="Descripcion del Plato_8"/>
    <n v="21"/>
    <x v="10"/>
    <n v="1"/>
    <n v="14"/>
    <s v="Ninguna"/>
    <n v="35"/>
    <n v="35"/>
    <x v="5"/>
    <n v="21"/>
    <x v="1"/>
    <n v="9.7222222222222224E-3"/>
  </r>
  <r>
    <n v="326"/>
    <n v="14"/>
    <x v="17"/>
    <s v="Descripcion del Plato_4"/>
    <n v="10"/>
    <x v="17"/>
    <n v="1"/>
    <n v="28"/>
    <s v="Ninguna"/>
    <n v="18"/>
    <n v="18"/>
    <x v="8"/>
    <n v="10"/>
    <x v="15"/>
    <n v="1.9444444444444445E-2"/>
  </r>
  <r>
    <n v="326"/>
    <n v="14"/>
    <x v="8"/>
    <s v="Descripcion del Plato_16"/>
    <n v="16"/>
    <x v="8"/>
    <n v="1"/>
    <n v="49"/>
    <s v="Ninguna"/>
    <n v="28"/>
    <n v="28"/>
    <x v="2"/>
    <n v="16"/>
    <x v="8"/>
    <n v="3.4027777777777775E-2"/>
  </r>
  <r>
    <n v="327"/>
    <n v="12"/>
    <x v="13"/>
    <s v="Descripcion del Plato_18"/>
    <n v="20"/>
    <x v="13"/>
    <n v="3"/>
    <n v="33"/>
    <s v="Ninguna"/>
    <n v="102"/>
    <n v="102"/>
    <x v="11"/>
    <n v="60"/>
    <x v="12"/>
    <n v="2.2916666666666665E-2"/>
  </r>
  <r>
    <n v="327"/>
    <n v="12"/>
    <x v="17"/>
    <s v="Descripcion del Plato_4"/>
    <n v="10"/>
    <x v="17"/>
    <n v="1"/>
    <n v="7"/>
    <s v="Sin cebolla"/>
    <n v="18"/>
    <n v="18"/>
    <x v="8"/>
    <n v="10"/>
    <x v="15"/>
    <n v="4.8611111111111112E-3"/>
  </r>
  <r>
    <n v="327"/>
    <n v="12"/>
    <x v="3"/>
    <s v="Descripcion del Plato_6"/>
    <n v="16"/>
    <x v="3"/>
    <n v="1"/>
    <n v="34"/>
    <s v="Ninguna"/>
    <n v="27"/>
    <n v="27"/>
    <x v="3"/>
    <n v="16"/>
    <x v="3"/>
    <n v="2.361111111111111E-2"/>
  </r>
  <r>
    <n v="328"/>
    <n v="4"/>
    <x v="10"/>
    <s v="Descripcion del Plato_8"/>
    <n v="21"/>
    <x v="10"/>
    <n v="1"/>
    <n v="21"/>
    <s v="Ninguna"/>
    <n v="35"/>
    <n v="35"/>
    <x v="5"/>
    <n v="21"/>
    <x v="1"/>
    <n v="1.4583333333333334E-2"/>
  </r>
  <r>
    <n v="329"/>
    <n v="13"/>
    <x v="16"/>
    <s v="Descripcion del Plato_13"/>
    <n v="13"/>
    <x v="16"/>
    <n v="2"/>
    <n v="56"/>
    <s v="Ninguna"/>
    <n v="42"/>
    <n v="42"/>
    <x v="18"/>
    <n v="26"/>
    <x v="14"/>
    <n v="3.888888888888889E-2"/>
  </r>
  <r>
    <n v="329"/>
    <n v="13"/>
    <x v="4"/>
    <s v="Descripcion del Plato_20"/>
    <n v="25"/>
    <x v="4"/>
    <n v="2"/>
    <n v="17"/>
    <s v="Ninguna"/>
    <n v="80"/>
    <n v="80"/>
    <x v="15"/>
    <n v="50"/>
    <x v="4"/>
    <n v="1.1805555555555555E-2"/>
  </r>
  <r>
    <n v="329"/>
    <n v="13"/>
    <x v="2"/>
    <s v="Descripcion del Plato_17"/>
    <n v="19"/>
    <x v="2"/>
    <n v="2"/>
    <n v="58"/>
    <s v="Ninguna"/>
    <n v="62"/>
    <n v="62"/>
    <x v="6"/>
    <n v="38"/>
    <x v="2"/>
    <n v="4.027777777777778E-2"/>
  </r>
  <r>
    <n v="329"/>
    <n v="13"/>
    <x v="15"/>
    <s v="Descripcion del Plato_14"/>
    <n v="14"/>
    <x v="15"/>
    <n v="1"/>
    <n v="8"/>
    <s v="Ninguna"/>
    <n v="23"/>
    <n v="23"/>
    <x v="20"/>
    <n v="14"/>
    <x v="13"/>
    <n v="5.5555555555555558E-3"/>
  </r>
  <r>
    <n v="330"/>
    <n v="10"/>
    <x v="19"/>
    <s v="Descripcion del Plato_1"/>
    <n v="15"/>
    <x v="19"/>
    <n v="2"/>
    <n v="25"/>
    <s v="Sin cebolla"/>
    <n v="50"/>
    <n v="50"/>
    <x v="0"/>
    <n v="30"/>
    <x v="1"/>
    <n v="1.7361111111111112E-2"/>
  </r>
  <r>
    <n v="330"/>
    <n v="10"/>
    <x v="8"/>
    <s v="Descripcion del Plato_16"/>
    <n v="16"/>
    <x v="8"/>
    <n v="2"/>
    <n v="43"/>
    <s v="Ninguna"/>
    <n v="56"/>
    <n v="56"/>
    <x v="6"/>
    <n v="32"/>
    <x v="8"/>
    <n v="2.9861111111111113E-2"/>
  </r>
  <r>
    <n v="330"/>
    <n v="10"/>
    <x v="15"/>
    <s v="Descripcion del Plato_14"/>
    <n v="14"/>
    <x v="15"/>
    <n v="3"/>
    <n v="21"/>
    <s v="Ninguna"/>
    <n v="69"/>
    <n v="69"/>
    <x v="12"/>
    <n v="42"/>
    <x v="13"/>
    <n v="1.4583333333333334E-2"/>
  </r>
  <r>
    <n v="330"/>
    <n v="10"/>
    <x v="16"/>
    <s v="Descripcion del Plato_13"/>
    <n v="13"/>
    <x v="16"/>
    <n v="2"/>
    <n v="51"/>
    <s v="Sin cebolla"/>
    <n v="42"/>
    <n v="42"/>
    <x v="18"/>
    <n v="26"/>
    <x v="14"/>
    <n v="3.5416666666666666E-2"/>
  </r>
  <r>
    <n v="331"/>
    <n v="20"/>
    <x v="9"/>
    <s v="Descripcion del Plato_12"/>
    <n v="11"/>
    <x v="9"/>
    <n v="1"/>
    <n v="5"/>
    <s v="Ninguna"/>
    <n v="19"/>
    <n v="19"/>
    <x v="8"/>
    <n v="11"/>
    <x v="9"/>
    <n v="3.472222222222222E-3"/>
  </r>
  <r>
    <n v="331"/>
    <n v="20"/>
    <x v="10"/>
    <s v="Descripcion del Plato_8"/>
    <n v="21"/>
    <x v="10"/>
    <n v="3"/>
    <n v="26"/>
    <s v="Sin cebolla"/>
    <n v="105"/>
    <n v="105"/>
    <x v="11"/>
    <n v="63"/>
    <x v="1"/>
    <n v="1.8055555555555554E-2"/>
  </r>
  <r>
    <n v="331"/>
    <n v="20"/>
    <x v="0"/>
    <s v="Descripcion del Plato_7"/>
    <n v="14"/>
    <x v="0"/>
    <n v="1"/>
    <n v="55"/>
    <s v="Ninguna"/>
    <n v="24"/>
    <n v="24"/>
    <x v="14"/>
    <n v="14"/>
    <x v="0"/>
    <n v="3.8194444444444448E-2"/>
  </r>
  <r>
    <n v="331"/>
    <n v="20"/>
    <x v="19"/>
    <s v="Descripcion del Plato_1"/>
    <n v="15"/>
    <x v="19"/>
    <n v="1"/>
    <n v="35"/>
    <s v="Ninguna"/>
    <n v="25"/>
    <n v="25"/>
    <x v="14"/>
    <n v="15"/>
    <x v="1"/>
    <n v="2.4305555555555556E-2"/>
  </r>
  <r>
    <n v="332"/>
    <n v="6"/>
    <x v="4"/>
    <s v="Descripcion del Plato_20"/>
    <n v="25"/>
    <x v="4"/>
    <n v="3"/>
    <n v="17"/>
    <s v="Ninguna"/>
    <n v="120"/>
    <n v="120"/>
    <x v="13"/>
    <n v="75"/>
    <x v="4"/>
    <n v="1.1805555555555555E-2"/>
  </r>
  <r>
    <n v="333"/>
    <n v="6"/>
    <x v="5"/>
    <s v="Descripcion del Plato_19"/>
    <n v="22"/>
    <x v="5"/>
    <n v="1"/>
    <n v="38"/>
    <s v="Sin cebolla"/>
    <n v="36"/>
    <n v="36"/>
    <x v="5"/>
    <n v="22"/>
    <x v="5"/>
    <n v="2.6388888888888889E-2"/>
  </r>
  <r>
    <n v="333"/>
    <n v="6"/>
    <x v="17"/>
    <s v="Descripcion del Plato_4"/>
    <n v="10"/>
    <x v="17"/>
    <n v="2"/>
    <n v="23"/>
    <s v="Sin cebolla"/>
    <n v="36"/>
    <n v="36"/>
    <x v="18"/>
    <n v="20"/>
    <x v="15"/>
    <n v="1.5972222222222221E-2"/>
  </r>
  <r>
    <n v="334"/>
    <n v="12"/>
    <x v="16"/>
    <s v="Descripcion del Plato_13"/>
    <n v="13"/>
    <x v="16"/>
    <n v="2"/>
    <n v="36"/>
    <s v="Sin cebolla"/>
    <n v="42"/>
    <n v="42"/>
    <x v="18"/>
    <n v="26"/>
    <x v="14"/>
    <n v="2.5000000000000001E-2"/>
  </r>
  <r>
    <n v="334"/>
    <n v="12"/>
    <x v="15"/>
    <s v="Descripcion del Plato_14"/>
    <n v="14"/>
    <x v="15"/>
    <n v="1"/>
    <n v="58"/>
    <s v="Ninguna"/>
    <n v="23"/>
    <n v="23"/>
    <x v="20"/>
    <n v="14"/>
    <x v="13"/>
    <n v="4.027777777777778E-2"/>
  </r>
  <r>
    <n v="334"/>
    <n v="12"/>
    <x v="0"/>
    <s v="Descripcion del Plato_7"/>
    <n v="14"/>
    <x v="0"/>
    <n v="2"/>
    <n v="31"/>
    <s v="Ninguna"/>
    <n v="48"/>
    <n v="48"/>
    <x v="0"/>
    <n v="28"/>
    <x v="0"/>
    <n v="2.1527777777777778E-2"/>
  </r>
  <r>
    <n v="334"/>
    <n v="12"/>
    <x v="1"/>
    <s v="Descripcion del Plato_2"/>
    <n v="18"/>
    <x v="1"/>
    <n v="2"/>
    <n v="31"/>
    <s v="Ninguna"/>
    <n v="60"/>
    <n v="60"/>
    <x v="6"/>
    <n v="36"/>
    <x v="1"/>
    <n v="2.1527777777777778E-2"/>
  </r>
  <r>
    <n v="335"/>
    <n v="14"/>
    <x v="1"/>
    <s v="Descripcion del Plato_2"/>
    <n v="18"/>
    <x v="1"/>
    <n v="1"/>
    <n v="33"/>
    <s v="Sin cebolla"/>
    <n v="30"/>
    <n v="30"/>
    <x v="2"/>
    <n v="18"/>
    <x v="1"/>
    <n v="2.2916666666666665E-2"/>
  </r>
  <r>
    <n v="335"/>
    <n v="14"/>
    <x v="8"/>
    <s v="Descripcion del Plato_16"/>
    <n v="16"/>
    <x v="8"/>
    <n v="3"/>
    <n v="36"/>
    <s v="Sin cebolla"/>
    <n v="84"/>
    <n v="84"/>
    <x v="1"/>
    <n v="48"/>
    <x v="8"/>
    <n v="2.5000000000000001E-2"/>
  </r>
  <r>
    <n v="336"/>
    <n v="4"/>
    <x v="16"/>
    <s v="Descripcion del Plato_13"/>
    <n v="13"/>
    <x v="16"/>
    <n v="2"/>
    <n v="12"/>
    <s v="Sin cebolla"/>
    <n v="42"/>
    <n v="42"/>
    <x v="18"/>
    <n v="26"/>
    <x v="14"/>
    <n v="8.3333333333333332E-3"/>
  </r>
  <r>
    <n v="336"/>
    <n v="4"/>
    <x v="9"/>
    <s v="Descripcion del Plato_12"/>
    <n v="11"/>
    <x v="9"/>
    <n v="2"/>
    <n v="33"/>
    <s v="Sin cebolla"/>
    <n v="38"/>
    <n v="38"/>
    <x v="18"/>
    <n v="22"/>
    <x v="9"/>
    <n v="2.2916666666666665E-2"/>
  </r>
  <r>
    <n v="336"/>
    <n v="4"/>
    <x v="18"/>
    <s v="Descripcion del Plato_10"/>
    <n v="15"/>
    <x v="18"/>
    <n v="3"/>
    <n v="20"/>
    <s v="Sin cebolla"/>
    <n v="78"/>
    <n v="78"/>
    <x v="19"/>
    <n v="45"/>
    <x v="16"/>
    <n v="1.3888888888888888E-2"/>
  </r>
  <r>
    <n v="337"/>
    <n v="11"/>
    <x v="0"/>
    <s v="Descripcion del Plato_7"/>
    <n v="14"/>
    <x v="0"/>
    <n v="3"/>
    <n v="53"/>
    <s v="Ninguna"/>
    <n v="72"/>
    <n v="72"/>
    <x v="15"/>
    <n v="42"/>
    <x v="0"/>
    <n v="3.6805555555555557E-2"/>
  </r>
  <r>
    <n v="337"/>
    <n v="11"/>
    <x v="8"/>
    <s v="Descripcion del Plato_16"/>
    <n v="16"/>
    <x v="8"/>
    <n v="1"/>
    <n v="5"/>
    <s v="Sin cebolla"/>
    <n v="28"/>
    <n v="28"/>
    <x v="2"/>
    <n v="16"/>
    <x v="8"/>
    <n v="3.472222222222222E-3"/>
  </r>
  <r>
    <n v="338"/>
    <n v="18"/>
    <x v="13"/>
    <s v="Descripcion del Plato_18"/>
    <n v="20"/>
    <x v="13"/>
    <n v="3"/>
    <n v="44"/>
    <s v="Ninguna"/>
    <n v="102"/>
    <n v="102"/>
    <x v="11"/>
    <n v="60"/>
    <x v="12"/>
    <n v="3.0555555555555555E-2"/>
  </r>
  <r>
    <n v="338"/>
    <n v="18"/>
    <x v="16"/>
    <s v="Descripcion del Plato_13"/>
    <n v="13"/>
    <x v="16"/>
    <n v="1"/>
    <n v="10"/>
    <s v="Sin cebolla"/>
    <n v="21"/>
    <n v="21"/>
    <x v="8"/>
    <n v="13"/>
    <x v="14"/>
    <n v="6.9444444444444441E-3"/>
  </r>
  <r>
    <n v="338"/>
    <n v="18"/>
    <x v="11"/>
    <s v="Descripcion del Plato_15"/>
    <n v="19"/>
    <x v="11"/>
    <n v="3"/>
    <n v="30"/>
    <s v="Sin cebolla"/>
    <n v="96"/>
    <n v="96"/>
    <x v="7"/>
    <n v="57"/>
    <x v="10"/>
    <n v="2.0833333333333332E-2"/>
  </r>
  <r>
    <n v="338"/>
    <n v="18"/>
    <x v="14"/>
    <s v="Descripcion del Plato_3"/>
    <n v="12"/>
    <x v="14"/>
    <n v="3"/>
    <n v="59"/>
    <s v="Ninguna"/>
    <n v="60"/>
    <n v="60"/>
    <x v="6"/>
    <n v="36"/>
    <x v="1"/>
    <n v="4.0972222222222222E-2"/>
  </r>
  <r>
    <n v="339"/>
    <n v="13"/>
    <x v="6"/>
    <s v="Descripcion del Plato_9"/>
    <n v="17"/>
    <x v="6"/>
    <n v="2"/>
    <n v="6"/>
    <s v="Sin cebolla"/>
    <n v="58"/>
    <n v="58"/>
    <x v="6"/>
    <n v="34"/>
    <x v="6"/>
    <n v="4.1666666666666666E-3"/>
  </r>
  <r>
    <n v="339"/>
    <n v="13"/>
    <x v="15"/>
    <s v="Descripcion del Plato_14"/>
    <n v="14"/>
    <x v="15"/>
    <n v="2"/>
    <n v="40"/>
    <s v="Ninguna"/>
    <n v="46"/>
    <n v="46"/>
    <x v="17"/>
    <n v="28"/>
    <x v="13"/>
    <n v="2.7777777777777776E-2"/>
  </r>
  <r>
    <n v="340"/>
    <n v="15"/>
    <x v="4"/>
    <s v="Descripcion del Plato_20"/>
    <n v="25"/>
    <x v="4"/>
    <n v="2"/>
    <n v="35"/>
    <s v="Sin cebolla"/>
    <n v="80"/>
    <n v="80"/>
    <x v="15"/>
    <n v="50"/>
    <x v="4"/>
    <n v="2.4305555555555556E-2"/>
  </r>
  <r>
    <n v="340"/>
    <n v="15"/>
    <x v="8"/>
    <s v="Descripcion del Plato_16"/>
    <n v="16"/>
    <x v="8"/>
    <n v="3"/>
    <n v="56"/>
    <s v="Ninguna"/>
    <n v="84"/>
    <n v="84"/>
    <x v="1"/>
    <n v="48"/>
    <x v="8"/>
    <n v="3.888888888888889E-2"/>
  </r>
  <r>
    <n v="341"/>
    <n v="14"/>
    <x v="8"/>
    <s v="Descripcion del Plato_16"/>
    <n v="16"/>
    <x v="8"/>
    <n v="1"/>
    <n v="46"/>
    <s v="Ninguna"/>
    <n v="28"/>
    <n v="28"/>
    <x v="2"/>
    <n v="16"/>
    <x v="8"/>
    <n v="3.1944444444444442E-2"/>
  </r>
  <r>
    <n v="341"/>
    <n v="14"/>
    <x v="12"/>
    <s v="Descripcion del Plato_5"/>
    <n v="13"/>
    <x v="12"/>
    <n v="2"/>
    <n v="34"/>
    <s v="Sin cebolla"/>
    <n v="44"/>
    <n v="44"/>
    <x v="17"/>
    <n v="26"/>
    <x v="11"/>
    <n v="2.361111111111111E-2"/>
  </r>
  <r>
    <n v="341"/>
    <n v="14"/>
    <x v="10"/>
    <s v="Descripcion del Plato_8"/>
    <n v="21"/>
    <x v="10"/>
    <n v="3"/>
    <n v="8"/>
    <s v="Sin cebolla"/>
    <n v="105"/>
    <n v="105"/>
    <x v="11"/>
    <n v="63"/>
    <x v="1"/>
    <n v="5.5555555555555558E-3"/>
  </r>
  <r>
    <n v="342"/>
    <n v="19"/>
    <x v="15"/>
    <s v="Descripcion del Plato_14"/>
    <n v="14"/>
    <x v="15"/>
    <n v="2"/>
    <n v="23"/>
    <s v="Sin cebolla"/>
    <n v="46"/>
    <n v="46"/>
    <x v="17"/>
    <n v="28"/>
    <x v="13"/>
    <n v="1.5972222222222221E-2"/>
  </r>
  <r>
    <n v="342"/>
    <n v="19"/>
    <x v="8"/>
    <s v="Descripcion del Plato_16"/>
    <n v="16"/>
    <x v="8"/>
    <n v="2"/>
    <n v="31"/>
    <s v="Sin cebolla"/>
    <n v="56"/>
    <n v="56"/>
    <x v="6"/>
    <n v="32"/>
    <x v="8"/>
    <n v="2.1527777777777778E-2"/>
  </r>
  <r>
    <n v="343"/>
    <n v="12"/>
    <x v="13"/>
    <s v="Descripcion del Plato_18"/>
    <n v="20"/>
    <x v="13"/>
    <n v="2"/>
    <n v="58"/>
    <s v="Sin cebolla"/>
    <n v="68"/>
    <n v="68"/>
    <x v="9"/>
    <n v="40"/>
    <x v="12"/>
    <n v="4.027777777777778E-2"/>
  </r>
  <r>
    <n v="343"/>
    <n v="12"/>
    <x v="15"/>
    <s v="Descripcion del Plato_14"/>
    <n v="14"/>
    <x v="15"/>
    <n v="3"/>
    <n v="43"/>
    <s v="Ninguna"/>
    <n v="69"/>
    <n v="69"/>
    <x v="12"/>
    <n v="42"/>
    <x v="13"/>
    <n v="2.9861111111111113E-2"/>
  </r>
  <r>
    <n v="344"/>
    <n v="15"/>
    <x v="10"/>
    <s v="Descripcion del Plato_8"/>
    <n v="21"/>
    <x v="10"/>
    <n v="1"/>
    <n v="11"/>
    <s v="Sin cebolla"/>
    <n v="35"/>
    <n v="35"/>
    <x v="5"/>
    <n v="21"/>
    <x v="1"/>
    <n v="7.6388888888888886E-3"/>
  </r>
  <r>
    <n v="344"/>
    <n v="15"/>
    <x v="2"/>
    <s v="Descripcion del Plato_17"/>
    <n v="19"/>
    <x v="2"/>
    <n v="2"/>
    <n v="28"/>
    <s v="Sin cebolla"/>
    <n v="62"/>
    <n v="62"/>
    <x v="6"/>
    <n v="38"/>
    <x v="2"/>
    <n v="1.9444444444444445E-2"/>
  </r>
  <r>
    <n v="344"/>
    <n v="15"/>
    <x v="11"/>
    <s v="Descripcion del Plato_15"/>
    <n v="19"/>
    <x v="11"/>
    <n v="2"/>
    <n v="19"/>
    <s v="Sin cebolla"/>
    <n v="64"/>
    <n v="64"/>
    <x v="10"/>
    <n v="38"/>
    <x v="10"/>
    <n v="1.3194444444444444E-2"/>
  </r>
  <r>
    <n v="344"/>
    <n v="15"/>
    <x v="12"/>
    <s v="Descripcion del Plato_5"/>
    <n v="13"/>
    <x v="12"/>
    <n v="1"/>
    <n v="28"/>
    <s v="Ninguna"/>
    <n v="22"/>
    <n v="22"/>
    <x v="20"/>
    <n v="13"/>
    <x v="11"/>
    <n v="1.9444444444444445E-2"/>
  </r>
  <r>
    <n v="345"/>
    <n v="16"/>
    <x v="9"/>
    <s v="Descripcion del Plato_12"/>
    <n v="11"/>
    <x v="9"/>
    <n v="2"/>
    <n v="18"/>
    <s v="Ninguna"/>
    <n v="38"/>
    <n v="38"/>
    <x v="18"/>
    <n v="22"/>
    <x v="9"/>
    <n v="1.2500000000000001E-2"/>
  </r>
  <r>
    <n v="346"/>
    <n v="1"/>
    <x v="5"/>
    <s v="Descripcion del Plato_19"/>
    <n v="22"/>
    <x v="5"/>
    <n v="2"/>
    <n v="22"/>
    <s v="Sin cebolla"/>
    <n v="72"/>
    <n v="72"/>
    <x v="9"/>
    <n v="44"/>
    <x v="5"/>
    <n v="1.5277777777777777E-2"/>
  </r>
  <r>
    <n v="347"/>
    <n v="7"/>
    <x v="10"/>
    <s v="Descripcion del Plato_8"/>
    <n v="21"/>
    <x v="10"/>
    <n v="2"/>
    <n v="44"/>
    <s v="Ninguna"/>
    <n v="70"/>
    <n v="70"/>
    <x v="9"/>
    <n v="42"/>
    <x v="1"/>
    <n v="3.0555555555555555E-2"/>
  </r>
  <r>
    <n v="348"/>
    <n v="16"/>
    <x v="18"/>
    <s v="Descripcion del Plato_10"/>
    <n v="15"/>
    <x v="18"/>
    <n v="1"/>
    <n v="31"/>
    <s v="Sin cebolla"/>
    <n v="26"/>
    <n v="26"/>
    <x v="3"/>
    <n v="15"/>
    <x v="16"/>
    <n v="2.1527777777777778E-2"/>
  </r>
  <r>
    <n v="348"/>
    <n v="16"/>
    <x v="14"/>
    <s v="Descripcion del Plato_3"/>
    <n v="12"/>
    <x v="14"/>
    <n v="3"/>
    <n v="57"/>
    <s v="Ninguna"/>
    <n v="60"/>
    <n v="60"/>
    <x v="6"/>
    <n v="36"/>
    <x v="1"/>
    <n v="3.9583333333333331E-2"/>
  </r>
  <r>
    <n v="349"/>
    <n v="13"/>
    <x v="1"/>
    <s v="Descripcion del Plato_2"/>
    <n v="18"/>
    <x v="1"/>
    <n v="2"/>
    <n v="25"/>
    <s v="Sin cebolla"/>
    <n v="60"/>
    <n v="60"/>
    <x v="6"/>
    <n v="36"/>
    <x v="1"/>
    <n v="1.7361111111111112E-2"/>
  </r>
  <r>
    <n v="349"/>
    <n v="13"/>
    <x v="9"/>
    <s v="Descripcion del Plato_12"/>
    <n v="11"/>
    <x v="9"/>
    <n v="3"/>
    <n v="7"/>
    <s v="Ninguna"/>
    <n v="57"/>
    <n v="57"/>
    <x v="6"/>
    <n v="33"/>
    <x v="9"/>
    <n v="4.8611111111111112E-3"/>
  </r>
  <r>
    <n v="349"/>
    <n v="13"/>
    <x v="10"/>
    <s v="Descripcion del Plato_8"/>
    <n v="21"/>
    <x v="10"/>
    <n v="1"/>
    <n v="53"/>
    <s v="Ninguna"/>
    <n v="35"/>
    <n v="35"/>
    <x v="5"/>
    <n v="21"/>
    <x v="1"/>
    <n v="3.6805555555555557E-2"/>
  </r>
  <r>
    <n v="350"/>
    <n v="2"/>
    <x v="2"/>
    <s v="Descripcion del Plato_17"/>
    <n v="19"/>
    <x v="2"/>
    <n v="2"/>
    <n v="52"/>
    <s v="Sin cebolla"/>
    <n v="62"/>
    <n v="62"/>
    <x v="6"/>
    <n v="38"/>
    <x v="2"/>
    <n v="3.6111111111111108E-2"/>
  </r>
  <r>
    <n v="350"/>
    <n v="2"/>
    <x v="3"/>
    <s v="Descripcion del Plato_6"/>
    <n v="16"/>
    <x v="3"/>
    <n v="3"/>
    <n v="57"/>
    <s v="Sin cebolla"/>
    <n v="81"/>
    <n v="81"/>
    <x v="19"/>
    <n v="48"/>
    <x v="3"/>
    <n v="3.9583333333333331E-2"/>
  </r>
  <r>
    <n v="351"/>
    <n v="1"/>
    <x v="11"/>
    <s v="Descripcion del Plato_15"/>
    <n v="19"/>
    <x v="11"/>
    <n v="3"/>
    <n v="18"/>
    <s v="Sin cebolla"/>
    <n v="96"/>
    <n v="96"/>
    <x v="7"/>
    <n v="57"/>
    <x v="10"/>
    <n v="1.2500000000000001E-2"/>
  </r>
  <r>
    <n v="351"/>
    <n v="1"/>
    <x v="10"/>
    <s v="Descripcion del Plato_8"/>
    <n v="21"/>
    <x v="10"/>
    <n v="3"/>
    <n v="7"/>
    <s v="Sin cebolla"/>
    <n v="105"/>
    <n v="105"/>
    <x v="11"/>
    <n v="63"/>
    <x v="1"/>
    <n v="4.8611111111111112E-3"/>
  </r>
  <r>
    <n v="352"/>
    <n v="1"/>
    <x v="7"/>
    <s v="Descripcion del Plato_11"/>
    <n v="20"/>
    <x v="7"/>
    <n v="3"/>
    <n v="7"/>
    <s v="Sin cebolla"/>
    <n v="99"/>
    <n v="99"/>
    <x v="7"/>
    <n v="60"/>
    <x v="7"/>
    <n v="4.8611111111111112E-3"/>
  </r>
  <r>
    <n v="353"/>
    <n v="7"/>
    <x v="12"/>
    <s v="Descripcion del Plato_5"/>
    <n v="13"/>
    <x v="12"/>
    <n v="2"/>
    <n v="50"/>
    <s v="Sin cebolla"/>
    <n v="44"/>
    <n v="44"/>
    <x v="17"/>
    <n v="26"/>
    <x v="11"/>
    <n v="3.4722222222222224E-2"/>
  </r>
  <r>
    <n v="353"/>
    <n v="7"/>
    <x v="1"/>
    <s v="Descripcion del Plato_2"/>
    <n v="18"/>
    <x v="1"/>
    <n v="1"/>
    <n v="16"/>
    <s v="Ninguna"/>
    <n v="30"/>
    <n v="30"/>
    <x v="2"/>
    <n v="18"/>
    <x v="1"/>
    <n v="1.1111111111111112E-2"/>
  </r>
  <r>
    <n v="353"/>
    <n v="7"/>
    <x v="10"/>
    <s v="Descripcion del Plato_8"/>
    <n v="21"/>
    <x v="10"/>
    <n v="2"/>
    <n v="37"/>
    <s v="Ninguna"/>
    <n v="70"/>
    <n v="70"/>
    <x v="9"/>
    <n v="42"/>
    <x v="1"/>
    <n v="2.5694444444444443E-2"/>
  </r>
  <r>
    <n v="353"/>
    <n v="7"/>
    <x v="13"/>
    <s v="Descripcion del Plato_18"/>
    <n v="20"/>
    <x v="13"/>
    <n v="2"/>
    <n v="25"/>
    <s v="Sin cebolla"/>
    <n v="68"/>
    <n v="68"/>
    <x v="9"/>
    <n v="40"/>
    <x v="12"/>
    <n v="1.7361111111111112E-2"/>
  </r>
  <r>
    <n v="354"/>
    <n v="12"/>
    <x v="9"/>
    <s v="Descripcion del Plato_12"/>
    <n v="11"/>
    <x v="9"/>
    <n v="3"/>
    <n v="32"/>
    <s v="Sin cebolla"/>
    <n v="57"/>
    <n v="57"/>
    <x v="6"/>
    <n v="33"/>
    <x v="9"/>
    <n v="2.2222222222222223E-2"/>
  </r>
  <r>
    <n v="354"/>
    <n v="12"/>
    <x v="11"/>
    <s v="Descripcion del Plato_15"/>
    <n v="19"/>
    <x v="11"/>
    <n v="2"/>
    <n v="49"/>
    <s v="Sin cebolla"/>
    <n v="64"/>
    <n v="64"/>
    <x v="10"/>
    <n v="38"/>
    <x v="10"/>
    <n v="3.4027777777777775E-2"/>
  </r>
  <r>
    <n v="354"/>
    <n v="12"/>
    <x v="17"/>
    <s v="Descripcion del Plato_4"/>
    <n v="10"/>
    <x v="17"/>
    <n v="2"/>
    <n v="7"/>
    <s v="Sin cebolla"/>
    <n v="36"/>
    <n v="36"/>
    <x v="18"/>
    <n v="20"/>
    <x v="15"/>
    <n v="4.8611111111111112E-3"/>
  </r>
  <r>
    <n v="354"/>
    <n v="12"/>
    <x v="0"/>
    <s v="Descripcion del Plato_7"/>
    <n v="14"/>
    <x v="0"/>
    <n v="1"/>
    <n v="49"/>
    <s v="Sin cebolla"/>
    <n v="24"/>
    <n v="24"/>
    <x v="14"/>
    <n v="14"/>
    <x v="0"/>
    <n v="3.4027777777777775E-2"/>
  </r>
  <r>
    <n v="355"/>
    <n v="4"/>
    <x v="18"/>
    <s v="Descripcion del Plato_10"/>
    <n v="15"/>
    <x v="18"/>
    <n v="1"/>
    <n v="7"/>
    <s v="Sin cebolla"/>
    <n v="26"/>
    <n v="26"/>
    <x v="3"/>
    <n v="15"/>
    <x v="16"/>
    <n v="4.8611111111111112E-3"/>
  </r>
  <r>
    <n v="356"/>
    <n v="1"/>
    <x v="17"/>
    <s v="Descripcion del Plato_4"/>
    <n v="10"/>
    <x v="17"/>
    <n v="2"/>
    <n v="7"/>
    <s v="Ninguna"/>
    <n v="36"/>
    <n v="36"/>
    <x v="18"/>
    <n v="20"/>
    <x v="15"/>
    <n v="4.8611111111111112E-3"/>
  </r>
  <r>
    <n v="357"/>
    <n v="17"/>
    <x v="19"/>
    <s v="Descripcion del Plato_1"/>
    <n v="15"/>
    <x v="19"/>
    <n v="1"/>
    <n v="12"/>
    <s v="Ninguna"/>
    <n v="25"/>
    <n v="25"/>
    <x v="14"/>
    <n v="15"/>
    <x v="1"/>
    <n v="8.3333333333333332E-3"/>
  </r>
  <r>
    <n v="357"/>
    <n v="17"/>
    <x v="14"/>
    <s v="Descripcion del Plato_3"/>
    <n v="12"/>
    <x v="14"/>
    <n v="2"/>
    <n v="5"/>
    <s v="Sin cebolla"/>
    <n v="40"/>
    <n v="40"/>
    <x v="18"/>
    <n v="24"/>
    <x v="1"/>
    <n v="3.472222222222222E-3"/>
  </r>
  <r>
    <n v="357"/>
    <n v="17"/>
    <x v="3"/>
    <s v="Descripcion del Plato_6"/>
    <n v="16"/>
    <x v="3"/>
    <n v="3"/>
    <n v="31"/>
    <s v="Sin cebolla"/>
    <n v="81"/>
    <n v="81"/>
    <x v="19"/>
    <n v="48"/>
    <x v="3"/>
    <n v="2.1527777777777778E-2"/>
  </r>
  <r>
    <n v="357"/>
    <n v="17"/>
    <x v="12"/>
    <s v="Descripcion del Plato_5"/>
    <n v="13"/>
    <x v="12"/>
    <n v="1"/>
    <n v="48"/>
    <s v="Ninguna"/>
    <n v="22"/>
    <n v="22"/>
    <x v="20"/>
    <n v="13"/>
    <x v="11"/>
    <n v="3.3333333333333333E-2"/>
  </r>
  <r>
    <n v="358"/>
    <n v="13"/>
    <x v="18"/>
    <s v="Descripcion del Plato_10"/>
    <n v="15"/>
    <x v="18"/>
    <n v="2"/>
    <n v="50"/>
    <s v="Ninguna"/>
    <n v="52"/>
    <n v="52"/>
    <x v="21"/>
    <n v="30"/>
    <x v="16"/>
    <n v="3.4722222222222224E-2"/>
  </r>
  <r>
    <n v="358"/>
    <n v="13"/>
    <x v="17"/>
    <s v="Descripcion del Plato_4"/>
    <n v="10"/>
    <x v="17"/>
    <n v="3"/>
    <n v="50"/>
    <s v="Sin cebolla"/>
    <n v="54"/>
    <n v="54"/>
    <x v="6"/>
    <n v="30"/>
    <x v="15"/>
    <n v="3.4722222222222224E-2"/>
  </r>
  <r>
    <n v="358"/>
    <n v="13"/>
    <x v="14"/>
    <s v="Descripcion del Plato_3"/>
    <n v="12"/>
    <x v="14"/>
    <n v="3"/>
    <n v="52"/>
    <s v="Ninguna"/>
    <n v="60"/>
    <n v="60"/>
    <x v="6"/>
    <n v="36"/>
    <x v="1"/>
    <n v="3.6111111111111108E-2"/>
  </r>
  <r>
    <n v="359"/>
    <n v="11"/>
    <x v="12"/>
    <s v="Descripcion del Plato_5"/>
    <n v="13"/>
    <x v="12"/>
    <n v="1"/>
    <n v="26"/>
    <s v="Sin cebolla"/>
    <n v="22"/>
    <n v="22"/>
    <x v="20"/>
    <n v="13"/>
    <x v="11"/>
    <n v="1.8055555555555554E-2"/>
  </r>
  <r>
    <n v="359"/>
    <n v="11"/>
    <x v="8"/>
    <s v="Descripcion del Plato_16"/>
    <n v="16"/>
    <x v="8"/>
    <n v="3"/>
    <n v="57"/>
    <s v="Sin cebolla"/>
    <n v="84"/>
    <n v="84"/>
    <x v="1"/>
    <n v="48"/>
    <x v="8"/>
    <n v="3.9583333333333331E-2"/>
  </r>
  <r>
    <n v="359"/>
    <n v="11"/>
    <x v="6"/>
    <s v="Descripcion del Plato_9"/>
    <n v="17"/>
    <x v="6"/>
    <n v="2"/>
    <n v="12"/>
    <s v="Sin cebolla"/>
    <n v="58"/>
    <n v="58"/>
    <x v="6"/>
    <n v="34"/>
    <x v="6"/>
    <n v="8.3333333333333332E-3"/>
  </r>
  <r>
    <n v="359"/>
    <n v="11"/>
    <x v="18"/>
    <s v="Descripcion del Plato_10"/>
    <n v="15"/>
    <x v="18"/>
    <n v="1"/>
    <n v="50"/>
    <s v="Sin cebolla"/>
    <n v="26"/>
    <n v="26"/>
    <x v="3"/>
    <n v="15"/>
    <x v="16"/>
    <n v="3.4722222222222224E-2"/>
  </r>
  <r>
    <n v="360"/>
    <n v="16"/>
    <x v="16"/>
    <s v="Descripcion del Plato_13"/>
    <n v="13"/>
    <x v="16"/>
    <n v="1"/>
    <n v="42"/>
    <s v="Ninguna"/>
    <n v="21"/>
    <n v="21"/>
    <x v="8"/>
    <n v="13"/>
    <x v="14"/>
    <n v="2.9166666666666667E-2"/>
  </r>
  <r>
    <n v="360"/>
    <n v="16"/>
    <x v="1"/>
    <s v="Descripcion del Plato_2"/>
    <n v="18"/>
    <x v="1"/>
    <n v="3"/>
    <n v="36"/>
    <s v="Sin cebolla"/>
    <n v="90"/>
    <n v="90"/>
    <x v="1"/>
    <n v="54"/>
    <x v="1"/>
    <n v="2.5000000000000001E-2"/>
  </r>
  <r>
    <n v="360"/>
    <n v="16"/>
    <x v="18"/>
    <s v="Descripcion del Plato_10"/>
    <n v="15"/>
    <x v="18"/>
    <n v="1"/>
    <n v="51"/>
    <s v="Sin cebolla"/>
    <n v="26"/>
    <n v="26"/>
    <x v="3"/>
    <n v="15"/>
    <x v="16"/>
    <n v="3.5416666666666666E-2"/>
  </r>
  <r>
    <n v="360"/>
    <n v="16"/>
    <x v="11"/>
    <s v="Descripcion del Plato_15"/>
    <n v="19"/>
    <x v="11"/>
    <n v="3"/>
    <n v="30"/>
    <s v="Sin cebolla"/>
    <n v="96"/>
    <n v="96"/>
    <x v="7"/>
    <n v="57"/>
    <x v="10"/>
    <n v="2.0833333333333332E-2"/>
  </r>
  <r>
    <n v="361"/>
    <n v="16"/>
    <x v="6"/>
    <s v="Descripcion del Plato_9"/>
    <n v="17"/>
    <x v="6"/>
    <n v="1"/>
    <n v="58"/>
    <s v="Ninguna"/>
    <n v="29"/>
    <n v="29"/>
    <x v="2"/>
    <n v="17"/>
    <x v="6"/>
    <n v="4.027777777777778E-2"/>
  </r>
  <r>
    <n v="361"/>
    <n v="16"/>
    <x v="0"/>
    <s v="Descripcion del Plato_7"/>
    <n v="14"/>
    <x v="0"/>
    <n v="3"/>
    <n v="54"/>
    <s v="Sin cebolla"/>
    <n v="72"/>
    <n v="72"/>
    <x v="15"/>
    <n v="42"/>
    <x v="0"/>
    <n v="3.7499999999999999E-2"/>
  </r>
  <r>
    <n v="362"/>
    <n v="15"/>
    <x v="14"/>
    <s v="Descripcion del Plato_3"/>
    <n v="12"/>
    <x v="14"/>
    <n v="1"/>
    <n v="41"/>
    <s v="Ninguna"/>
    <n v="20"/>
    <n v="20"/>
    <x v="8"/>
    <n v="12"/>
    <x v="1"/>
    <n v="2.8472222222222222E-2"/>
  </r>
  <r>
    <n v="362"/>
    <n v="15"/>
    <x v="0"/>
    <s v="Descripcion del Plato_7"/>
    <n v="14"/>
    <x v="0"/>
    <n v="1"/>
    <n v="58"/>
    <s v="Ninguna"/>
    <n v="24"/>
    <n v="24"/>
    <x v="14"/>
    <n v="14"/>
    <x v="0"/>
    <n v="4.027777777777778E-2"/>
  </r>
  <r>
    <n v="362"/>
    <n v="15"/>
    <x v="17"/>
    <s v="Descripcion del Plato_4"/>
    <n v="10"/>
    <x v="17"/>
    <n v="1"/>
    <n v="24"/>
    <s v="Ninguna"/>
    <n v="18"/>
    <n v="18"/>
    <x v="8"/>
    <n v="10"/>
    <x v="15"/>
    <n v="1.6666666666666666E-2"/>
  </r>
  <r>
    <n v="363"/>
    <n v="5"/>
    <x v="1"/>
    <s v="Descripcion del Plato_2"/>
    <n v="18"/>
    <x v="1"/>
    <n v="1"/>
    <n v="48"/>
    <s v="Ninguna"/>
    <n v="30"/>
    <n v="30"/>
    <x v="2"/>
    <n v="18"/>
    <x v="1"/>
    <n v="3.3333333333333333E-2"/>
  </r>
  <r>
    <n v="363"/>
    <n v="5"/>
    <x v="0"/>
    <s v="Descripcion del Plato_7"/>
    <n v="14"/>
    <x v="0"/>
    <n v="3"/>
    <n v="41"/>
    <s v="Sin cebolla"/>
    <n v="72"/>
    <n v="72"/>
    <x v="15"/>
    <n v="42"/>
    <x v="0"/>
    <n v="2.8472222222222222E-2"/>
  </r>
  <r>
    <n v="363"/>
    <n v="5"/>
    <x v="5"/>
    <s v="Descripcion del Plato_19"/>
    <n v="22"/>
    <x v="5"/>
    <n v="2"/>
    <n v="42"/>
    <s v="Ninguna"/>
    <n v="72"/>
    <n v="72"/>
    <x v="9"/>
    <n v="44"/>
    <x v="5"/>
    <n v="2.9166666666666667E-2"/>
  </r>
  <r>
    <n v="363"/>
    <n v="5"/>
    <x v="7"/>
    <s v="Descripcion del Plato_11"/>
    <n v="20"/>
    <x v="7"/>
    <n v="2"/>
    <n v="18"/>
    <s v="Ninguna"/>
    <n v="66"/>
    <n v="66"/>
    <x v="10"/>
    <n v="40"/>
    <x v="7"/>
    <n v="1.2500000000000001E-2"/>
  </r>
  <r>
    <n v="364"/>
    <n v="15"/>
    <x v="8"/>
    <s v="Descripcion del Plato_16"/>
    <n v="16"/>
    <x v="8"/>
    <n v="2"/>
    <n v="52"/>
    <s v="Ninguna"/>
    <n v="56"/>
    <n v="56"/>
    <x v="6"/>
    <n v="32"/>
    <x v="8"/>
    <n v="3.6111111111111108E-2"/>
  </r>
  <r>
    <n v="364"/>
    <n v="15"/>
    <x v="12"/>
    <s v="Descripcion del Plato_5"/>
    <n v="13"/>
    <x v="12"/>
    <n v="1"/>
    <n v="20"/>
    <s v="Ninguna"/>
    <n v="22"/>
    <n v="22"/>
    <x v="20"/>
    <n v="13"/>
    <x v="11"/>
    <n v="1.3888888888888888E-2"/>
  </r>
  <r>
    <n v="364"/>
    <n v="15"/>
    <x v="19"/>
    <s v="Descripcion del Plato_1"/>
    <n v="15"/>
    <x v="19"/>
    <n v="2"/>
    <n v="14"/>
    <s v="Ninguna"/>
    <n v="50"/>
    <n v="50"/>
    <x v="0"/>
    <n v="30"/>
    <x v="1"/>
    <n v="9.7222222222222224E-3"/>
  </r>
  <r>
    <n v="364"/>
    <n v="15"/>
    <x v="6"/>
    <s v="Descripcion del Plato_9"/>
    <n v="17"/>
    <x v="6"/>
    <n v="1"/>
    <n v="26"/>
    <s v="Ninguna"/>
    <n v="29"/>
    <n v="29"/>
    <x v="2"/>
    <n v="17"/>
    <x v="6"/>
    <n v="1.8055555555555554E-2"/>
  </r>
  <r>
    <n v="365"/>
    <n v="4"/>
    <x v="5"/>
    <s v="Descripcion del Plato_19"/>
    <n v="22"/>
    <x v="5"/>
    <n v="3"/>
    <n v="25"/>
    <s v="Sin cebolla"/>
    <n v="108"/>
    <n v="108"/>
    <x v="11"/>
    <n v="66"/>
    <x v="5"/>
    <n v="1.7361111111111112E-2"/>
  </r>
  <r>
    <n v="366"/>
    <n v="17"/>
    <x v="3"/>
    <s v="Descripcion del Plato_6"/>
    <n v="16"/>
    <x v="3"/>
    <n v="2"/>
    <n v="30"/>
    <s v="Ninguna"/>
    <n v="54"/>
    <n v="54"/>
    <x v="21"/>
    <n v="32"/>
    <x v="3"/>
    <n v="2.0833333333333332E-2"/>
  </r>
  <r>
    <n v="366"/>
    <n v="17"/>
    <x v="10"/>
    <s v="Descripcion del Plato_8"/>
    <n v="21"/>
    <x v="10"/>
    <n v="3"/>
    <n v="51"/>
    <s v="Sin cebolla"/>
    <n v="105"/>
    <n v="105"/>
    <x v="11"/>
    <n v="63"/>
    <x v="1"/>
    <n v="3.5416666666666666E-2"/>
  </r>
  <r>
    <n v="366"/>
    <n v="17"/>
    <x v="4"/>
    <s v="Descripcion del Plato_20"/>
    <n v="25"/>
    <x v="4"/>
    <n v="2"/>
    <n v="9"/>
    <s v="Ninguna"/>
    <n v="80"/>
    <n v="80"/>
    <x v="15"/>
    <n v="50"/>
    <x v="4"/>
    <n v="6.2500000000000003E-3"/>
  </r>
  <r>
    <n v="367"/>
    <n v="12"/>
    <x v="18"/>
    <s v="Descripcion del Plato_10"/>
    <n v="15"/>
    <x v="18"/>
    <n v="2"/>
    <n v="34"/>
    <s v="Sin cebolla"/>
    <n v="52"/>
    <n v="52"/>
    <x v="21"/>
    <n v="30"/>
    <x v="16"/>
    <n v="2.361111111111111E-2"/>
  </r>
  <r>
    <n v="367"/>
    <n v="12"/>
    <x v="6"/>
    <s v="Descripcion del Plato_9"/>
    <n v="17"/>
    <x v="6"/>
    <n v="1"/>
    <n v="26"/>
    <s v="Sin cebolla"/>
    <n v="29"/>
    <n v="29"/>
    <x v="2"/>
    <n v="17"/>
    <x v="6"/>
    <n v="1.8055555555555554E-2"/>
  </r>
  <r>
    <n v="367"/>
    <n v="12"/>
    <x v="14"/>
    <s v="Descripcion del Plato_3"/>
    <n v="12"/>
    <x v="14"/>
    <n v="1"/>
    <n v="13"/>
    <s v="Sin cebolla"/>
    <n v="20"/>
    <n v="20"/>
    <x v="8"/>
    <n v="12"/>
    <x v="1"/>
    <n v="9.0277777777777769E-3"/>
  </r>
  <r>
    <n v="368"/>
    <n v="13"/>
    <x v="7"/>
    <s v="Descripcion del Plato_11"/>
    <n v="20"/>
    <x v="7"/>
    <n v="3"/>
    <n v="45"/>
    <s v="Ninguna"/>
    <n v="99"/>
    <n v="99"/>
    <x v="7"/>
    <n v="60"/>
    <x v="7"/>
    <n v="3.125E-2"/>
  </r>
  <r>
    <n v="368"/>
    <n v="13"/>
    <x v="0"/>
    <s v="Descripcion del Plato_7"/>
    <n v="14"/>
    <x v="0"/>
    <n v="1"/>
    <n v="40"/>
    <s v="Sin cebolla"/>
    <n v="24"/>
    <n v="24"/>
    <x v="14"/>
    <n v="14"/>
    <x v="0"/>
    <n v="2.7777777777777776E-2"/>
  </r>
  <r>
    <n v="369"/>
    <n v="20"/>
    <x v="2"/>
    <s v="Descripcion del Plato_17"/>
    <n v="19"/>
    <x v="2"/>
    <n v="2"/>
    <n v="7"/>
    <s v="Sin cebolla"/>
    <n v="62"/>
    <n v="62"/>
    <x v="6"/>
    <n v="38"/>
    <x v="2"/>
    <n v="4.8611111111111112E-3"/>
  </r>
  <r>
    <n v="369"/>
    <n v="20"/>
    <x v="15"/>
    <s v="Descripcion del Plato_14"/>
    <n v="14"/>
    <x v="15"/>
    <n v="2"/>
    <n v="7"/>
    <s v="Sin cebolla"/>
    <n v="46"/>
    <n v="46"/>
    <x v="17"/>
    <n v="28"/>
    <x v="13"/>
    <n v="4.8611111111111112E-3"/>
  </r>
  <r>
    <n v="369"/>
    <n v="20"/>
    <x v="8"/>
    <s v="Descripcion del Plato_16"/>
    <n v="16"/>
    <x v="8"/>
    <n v="2"/>
    <n v="8"/>
    <s v="Sin cebolla"/>
    <n v="56"/>
    <n v="56"/>
    <x v="6"/>
    <n v="32"/>
    <x v="8"/>
    <n v="5.5555555555555558E-3"/>
  </r>
  <r>
    <n v="369"/>
    <n v="20"/>
    <x v="18"/>
    <s v="Descripcion del Plato_10"/>
    <n v="15"/>
    <x v="18"/>
    <n v="3"/>
    <n v="20"/>
    <s v="Sin cebolla"/>
    <n v="78"/>
    <n v="78"/>
    <x v="19"/>
    <n v="45"/>
    <x v="16"/>
    <n v="1.3888888888888888E-2"/>
  </r>
  <r>
    <n v="370"/>
    <n v="13"/>
    <x v="5"/>
    <s v="Descripcion del Plato_19"/>
    <n v="22"/>
    <x v="5"/>
    <n v="2"/>
    <n v="33"/>
    <s v="Sin cebolla"/>
    <n v="72"/>
    <n v="72"/>
    <x v="9"/>
    <n v="44"/>
    <x v="5"/>
    <n v="2.2916666666666665E-2"/>
  </r>
  <r>
    <n v="371"/>
    <n v="4"/>
    <x v="2"/>
    <s v="Descripcion del Plato_17"/>
    <n v="19"/>
    <x v="2"/>
    <n v="2"/>
    <n v="11"/>
    <s v="Sin cebolla"/>
    <n v="62"/>
    <n v="62"/>
    <x v="6"/>
    <n v="38"/>
    <x v="2"/>
    <n v="7.6388888888888886E-3"/>
  </r>
  <r>
    <n v="371"/>
    <n v="4"/>
    <x v="5"/>
    <s v="Descripcion del Plato_19"/>
    <n v="22"/>
    <x v="5"/>
    <n v="1"/>
    <n v="13"/>
    <s v="Ninguna"/>
    <n v="36"/>
    <n v="36"/>
    <x v="5"/>
    <n v="22"/>
    <x v="5"/>
    <n v="9.0277777777777769E-3"/>
  </r>
  <r>
    <n v="371"/>
    <n v="4"/>
    <x v="8"/>
    <s v="Descripcion del Plato_16"/>
    <n v="16"/>
    <x v="8"/>
    <n v="2"/>
    <n v="11"/>
    <s v="Ninguna"/>
    <n v="56"/>
    <n v="56"/>
    <x v="6"/>
    <n v="32"/>
    <x v="8"/>
    <n v="7.6388888888888886E-3"/>
  </r>
  <r>
    <n v="371"/>
    <n v="4"/>
    <x v="15"/>
    <s v="Descripcion del Plato_14"/>
    <n v="14"/>
    <x v="15"/>
    <n v="2"/>
    <n v="14"/>
    <s v="Sin cebolla"/>
    <n v="46"/>
    <n v="46"/>
    <x v="17"/>
    <n v="28"/>
    <x v="13"/>
    <n v="9.7222222222222224E-3"/>
  </r>
  <r>
    <n v="372"/>
    <n v="14"/>
    <x v="17"/>
    <s v="Descripcion del Plato_4"/>
    <n v="10"/>
    <x v="17"/>
    <n v="2"/>
    <n v="22"/>
    <s v="Ninguna"/>
    <n v="36"/>
    <n v="36"/>
    <x v="18"/>
    <n v="20"/>
    <x v="15"/>
    <n v="1.5277777777777777E-2"/>
  </r>
  <r>
    <n v="373"/>
    <n v="19"/>
    <x v="16"/>
    <s v="Descripcion del Plato_13"/>
    <n v="13"/>
    <x v="16"/>
    <n v="1"/>
    <n v="41"/>
    <s v="Sin cebolla"/>
    <n v="21"/>
    <n v="21"/>
    <x v="8"/>
    <n v="13"/>
    <x v="14"/>
    <n v="2.8472222222222222E-2"/>
  </r>
  <r>
    <n v="373"/>
    <n v="19"/>
    <x v="10"/>
    <s v="Descripcion del Plato_8"/>
    <n v="21"/>
    <x v="10"/>
    <n v="1"/>
    <n v="49"/>
    <s v="Ninguna"/>
    <n v="35"/>
    <n v="35"/>
    <x v="5"/>
    <n v="21"/>
    <x v="1"/>
    <n v="3.4027777777777775E-2"/>
  </r>
  <r>
    <n v="373"/>
    <n v="19"/>
    <x v="12"/>
    <s v="Descripcion del Plato_5"/>
    <n v="13"/>
    <x v="12"/>
    <n v="2"/>
    <n v="17"/>
    <s v="Sin cebolla"/>
    <n v="44"/>
    <n v="44"/>
    <x v="17"/>
    <n v="26"/>
    <x v="11"/>
    <n v="1.1805555555555555E-2"/>
  </r>
  <r>
    <n v="373"/>
    <n v="19"/>
    <x v="14"/>
    <s v="Descripcion del Plato_3"/>
    <n v="12"/>
    <x v="14"/>
    <n v="3"/>
    <n v="9"/>
    <s v="Sin cebolla"/>
    <n v="60"/>
    <n v="60"/>
    <x v="6"/>
    <n v="36"/>
    <x v="1"/>
    <n v="6.2500000000000003E-3"/>
  </r>
  <r>
    <n v="374"/>
    <n v="18"/>
    <x v="10"/>
    <s v="Descripcion del Plato_8"/>
    <n v="21"/>
    <x v="10"/>
    <n v="1"/>
    <n v="9"/>
    <s v="Sin cebolla"/>
    <n v="35"/>
    <n v="35"/>
    <x v="5"/>
    <n v="21"/>
    <x v="1"/>
    <n v="6.2500000000000003E-3"/>
  </r>
  <r>
    <n v="375"/>
    <n v="18"/>
    <x v="2"/>
    <s v="Descripcion del Plato_17"/>
    <n v="19"/>
    <x v="2"/>
    <n v="3"/>
    <n v="27"/>
    <s v="Ninguna"/>
    <n v="93"/>
    <n v="93"/>
    <x v="1"/>
    <n v="57"/>
    <x v="2"/>
    <n v="1.8749999999999999E-2"/>
  </r>
  <r>
    <n v="376"/>
    <n v="16"/>
    <x v="15"/>
    <s v="Descripcion del Plato_14"/>
    <n v="14"/>
    <x v="15"/>
    <n v="2"/>
    <n v="5"/>
    <s v="Sin cebolla"/>
    <n v="46"/>
    <n v="46"/>
    <x v="17"/>
    <n v="28"/>
    <x v="13"/>
    <n v="3.472222222222222E-3"/>
  </r>
  <r>
    <n v="377"/>
    <n v="5"/>
    <x v="13"/>
    <s v="Descripcion del Plato_18"/>
    <n v="20"/>
    <x v="13"/>
    <n v="2"/>
    <n v="13"/>
    <s v="Ninguna"/>
    <n v="68"/>
    <n v="68"/>
    <x v="9"/>
    <n v="40"/>
    <x v="12"/>
    <n v="9.0277777777777769E-3"/>
  </r>
  <r>
    <n v="377"/>
    <n v="5"/>
    <x v="11"/>
    <s v="Descripcion del Plato_15"/>
    <n v="19"/>
    <x v="11"/>
    <n v="1"/>
    <n v="33"/>
    <s v="Ninguna"/>
    <n v="32"/>
    <n v="32"/>
    <x v="16"/>
    <n v="19"/>
    <x v="10"/>
    <n v="2.2916666666666665E-2"/>
  </r>
  <r>
    <n v="378"/>
    <n v="3"/>
    <x v="1"/>
    <s v="Descripcion del Plato_2"/>
    <n v="18"/>
    <x v="1"/>
    <n v="1"/>
    <n v="14"/>
    <s v="Sin cebolla"/>
    <n v="30"/>
    <n v="30"/>
    <x v="2"/>
    <n v="18"/>
    <x v="1"/>
    <n v="9.7222222222222224E-3"/>
  </r>
  <r>
    <n v="378"/>
    <n v="3"/>
    <x v="9"/>
    <s v="Descripcion del Plato_12"/>
    <n v="11"/>
    <x v="9"/>
    <n v="1"/>
    <n v="7"/>
    <s v="Sin cebolla"/>
    <n v="19"/>
    <n v="19"/>
    <x v="8"/>
    <n v="11"/>
    <x v="9"/>
    <n v="4.8611111111111112E-3"/>
  </r>
  <r>
    <n v="379"/>
    <n v="4"/>
    <x v="10"/>
    <s v="Descripcion del Plato_8"/>
    <n v="21"/>
    <x v="10"/>
    <n v="2"/>
    <n v="6"/>
    <s v="Ninguna"/>
    <n v="70"/>
    <n v="70"/>
    <x v="9"/>
    <n v="42"/>
    <x v="1"/>
    <n v="4.1666666666666666E-3"/>
  </r>
  <r>
    <n v="380"/>
    <n v="5"/>
    <x v="7"/>
    <s v="Descripcion del Plato_11"/>
    <n v="20"/>
    <x v="7"/>
    <n v="3"/>
    <n v="58"/>
    <s v="Ninguna"/>
    <n v="99"/>
    <n v="99"/>
    <x v="7"/>
    <n v="60"/>
    <x v="7"/>
    <n v="4.027777777777778E-2"/>
  </r>
  <r>
    <n v="380"/>
    <n v="5"/>
    <x v="9"/>
    <s v="Descripcion del Plato_12"/>
    <n v="11"/>
    <x v="9"/>
    <n v="2"/>
    <n v="35"/>
    <s v="Ninguna"/>
    <n v="38"/>
    <n v="38"/>
    <x v="18"/>
    <n v="22"/>
    <x v="9"/>
    <n v="2.4305555555555556E-2"/>
  </r>
  <r>
    <n v="381"/>
    <n v="4"/>
    <x v="18"/>
    <s v="Descripcion del Plato_10"/>
    <n v="15"/>
    <x v="18"/>
    <n v="3"/>
    <n v="35"/>
    <s v="Ninguna"/>
    <n v="78"/>
    <n v="78"/>
    <x v="19"/>
    <n v="45"/>
    <x v="16"/>
    <n v="2.4305555555555556E-2"/>
  </r>
  <r>
    <n v="381"/>
    <n v="4"/>
    <x v="7"/>
    <s v="Descripcion del Plato_11"/>
    <n v="20"/>
    <x v="7"/>
    <n v="2"/>
    <n v="12"/>
    <s v="Ninguna"/>
    <n v="66"/>
    <n v="66"/>
    <x v="10"/>
    <n v="40"/>
    <x v="7"/>
    <n v="8.3333333333333332E-3"/>
  </r>
  <r>
    <n v="382"/>
    <n v="20"/>
    <x v="6"/>
    <s v="Descripcion del Plato_9"/>
    <n v="17"/>
    <x v="6"/>
    <n v="3"/>
    <n v="54"/>
    <s v="Sin cebolla"/>
    <n v="87"/>
    <n v="87"/>
    <x v="1"/>
    <n v="51"/>
    <x v="6"/>
    <n v="3.7499999999999999E-2"/>
  </r>
  <r>
    <n v="383"/>
    <n v="6"/>
    <x v="5"/>
    <s v="Descripcion del Plato_19"/>
    <n v="22"/>
    <x v="5"/>
    <n v="3"/>
    <n v="9"/>
    <s v="Sin cebolla"/>
    <n v="108"/>
    <n v="108"/>
    <x v="11"/>
    <n v="66"/>
    <x v="5"/>
    <n v="6.2500000000000003E-3"/>
  </r>
  <r>
    <n v="384"/>
    <n v="1"/>
    <x v="17"/>
    <s v="Descripcion del Plato_4"/>
    <n v="10"/>
    <x v="17"/>
    <n v="2"/>
    <n v="26"/>
    <s v="Ninguna"/>
    <n v="36"/>
    <n v="36"/>
    <x v="18"/>
    <n v="20"/>
    <x v="15"/>
    <n v="1.8055555555555554E-2"/>
  </r>
  <r>
    <n v="384"/>
    <n v="1"/>
    <x v="9"/>
    <s v="Descripcion del Plato_12"/>
    <n v="11"/>
    <x v="9"/>
    <n v="3"/>
    <n v="35"/>
    <s v="Sin cebolla"/>
    <n v="57"/>
    <n v="57"/>
    <x v="6"/>
    <n v="33"/>
    <x v="9"/>
    <n v="2.4305555555555556E-2"/>
  </r>
  <r>
    <n v="384"/>
    <n v="1"/>
    <x v="3"/>
    <s v="Descripcion del Plato_6"/>
    <n v="16"/>
    <x v="3"/>
    <n v="1"/>
    <n v="49"/>
    <s v="Sin cebolla"/>
    <n v="27"/>
    <n v="27"/>
    <x v="3"/>
    <n v="16"/>
    <x v="3"/>
    <n v="3.4027777777777775E-2"/>
  </r>
  <r>
    <n v="385"/>
    <n v="6"/>
    <x v="1"/>
    <s v="Descripcion del Plato_2"/>
    <n v="18"/>
    <x v="1"/>
    <n v="2"/>
    <n v="22"/>
    <s v="Ninguna"/>
    <n v="60"/>
    <n v="60"/>
    <x v="6"/>
    <n v="36"/>
    <x v="1"/>
    <n v="1.5277777777777777E-2"/>
  </r>
  <r>
    <n v="386"/>
    <n v="5"/>
    <x v="7"/>
    <s v="Descripcion del Plato_11"/>
    <n v="20"/>
    <x v="7"/>
    <n v="3"/>
    <n v="40"/>
    <s v="Sin cebolla"/>
    <n v="99"/>
    <n v="99"/>
    <x v="7"/>
    <n v="60"/>
    <x v="7"/>
    <n v="2.7777777777777776E-2"/>
  </r>
  <r>
    <n v="387"/>
    <n v="6"/>
    <x v="2"/>
    <s v="Descripcion del Plato_17"/>
    <n v="19"/>
    <x v="2"/>
    <n v="3"/>
    <n v="18"/>
    <s v="Sin cebolla"/>
    <n v="93"/>
    <n v="93"/>
    <x v="1"/>
    <n v="57"/>
    <x v="2"/>
    <n v="1.2500000000000001E-2"/>
  </r>
  <r>
    <n v="388"/>
    <n v="18"/>
    <x v="2"/>
    <s v="Descripcion del Plato_17"/>
    <n v="19"/>
    <x v="2"/>
    <n v="2"/>
    <n v="52"/>
    <s v="Sin cebolla"/>
    <n v="62"/>
    <n v="62"/>
    <x v="6"/>
    <n v="38"/>
    <x v="2"/>
    <n v="3.6111111111111108E-2"/>
  </r>
  <r>
    <n v="388"/>
    <n v="18"/>
    <x v="5"/>
    <s v="Descripcion del Plato_19"/>
    <n v="22"/>
    <x v="5"/>
    <n v="2"/>
    <n v="37"/>
    <s v="Ninguna"/>
    <n v="72"/>
    <n v="72"/>
    <x v="9"/>
    <n v="44"/>
    <x v="5"/>
    <n v="2.5694444444444443E-2"/>
  </r>
  <r>
    <n v="388"/>
    <n v="18"/>
    <x v="6"/>
    <s v="Descripcion del Plato_9"/>
    <n v="17"/>
    <x v="6"/>
    <n v="2"/>
    <n v="31"/>
    <s v="Sin cebolla"/>
    <n v="58"/>
    <n v="58"/>
    <x v="6"/>
    <n v="34"/>
    <x v="6"/>
    <n v="2.1527777777777778E-2"/>
  </r>
  <r>
    <n v="388"/>
    <n v="18"/>
    <x v="7"/>
    <s v="Descripcion del Plato_11"/>
    <n v="20"/>
    <x v="7"/>
    <n v="3"/>
    <n v="51"/>
    <s v="Sin cebolla"/>
    <n v="99"/>
    <n v="99"/>
    <x v="7"/>
    <n v="60"/>
    <x v="7"/>
    <n v="3.5416666666666666E-2"/>
  </r>
  <r>
    <n v="389"/>
    <n v="19"/>
    <x v="7"/>
    <s v="Descripcion del Plato_11"/>
    <n v="20"/>
    <x v="7"/>
    <n v="1"/>
    <n v="24"/>
    <s v="Ninguna"/>
    <n v="33"/>
    <n v="33"/>
    <x v="16"/>
    <n v="20"/>
    <x v="7"/>
    <n v="1.6666666666666666E-2"/>
  </r>
  <r>
    <n v="390"/>
    <n v="9"/>
    <x v="12"/>
    <s v="Descripcion del Plato_5"/>
    <n v="13"/>
    <x v="12"/>
    <n v="2"/>
    <n v="52"/>
    <s v="Sin cebolla"/>
    <n v="44"/>
    <n v="44"/>
    <x v="17"/>
    <n v="26"/>
    <x v="11"/>
    <n v="3.6111111111111108E-2"/>
  </r>
  <r>
    <n v="390"/>
    <n v="9"/>
    <x v="18"/>
    <s v="Descripcion del Plato_10"/>
    <n v="15"/>
    <x v="18"/>
    <n v="3"/>
    <n v="13"/>
    <s v="Sin cebolla"/>
    <n v="78"/>
    <n v="78"/>
    <x v="19"/>
    <n v="45"/>
    <x v="16"/>
    <n v="9.0277777777777769E-3"/>
  </r>
  <r>
    <n v="390"/>
    <n v="9"/>
    <x v="16"/>
    <s v="Descripcion del Plato_13"/>
    <n v="13"/>
    <x v="16"/>
    <n v="1"/>
    <n v="28"/>
    <s v="Sin cebolla"/>
    <n v="21"/>
    <n v="21"/>
    <x v="8"/>
    <n v="13"/>
    <x v="14"/>
    <n v="1.9444444444444445E-2"/>
  </r>
  <r>
    <n v="391"/>
    <n v="15"/>
    <x v="12"/>
    <s v="Descripcion del Plato_5"/>
    <n v="13"/>
    <x v="12"/>
    <n v="1"/>
    <n v="35"/>
    <s v="Ninguna"/>
    <n v="22"/>
    <n v="22"/>
    <x v="20"/>
    <n v="13"/>
    <x v="11"/>
    <n v="2.4305555555555556E-2"/>
  </r>
  <r>
    <n v="392"/>
    <n v="14"/>
    <x v="11"/>
    <s v="Descripcion del Plato_15"/>
    <n v="19"/>
    <x v="11"/>
    <n v="3"/>
    <n v="17"/>
    <s v="Ninguna"/>
    <n v="96"/>
    <n v="96"/>
    <x v="7"/>
    <n v="57"/>
    <x v="10"/>
    <n v="1.1805555555555555E-2"/>
  </r>
  <r>
    <n v="392"/>
    <n v="14"/>
    <x v="0"/>
    <s v="Descripcion del Plato_7"/>
    <n v="14"/>
    <x v="0"/>
    <n v="1"/>
    <n v="37"/>
    <s v="Sin cebolla"/>
    <n v="24"/>
    <n v="24"/>
    <x v="14"/>
    <n v="14"/>
    <x v="0"/>
    <n v="2.5694444444444443E-2"/>
  </r>
  <r>
    <n v="393"/>
    <n v="13"/>
    <x v="9"/>
    <s v="Descripcion del Plato_12"/>
    <n v="11"/>
    <x v="9"/>
    <n v="2"/>
    <n v="40"/>
    <s v="Ninguna"/>
    <n v="38"/>
    <n v="38"/>
    <x v="18"/>
    <n v="22"/>
    <x v="9"/>
    <n v="2.7777777777777776E-2"/>
  </r>
  <r>
    <n v="393"/>
    <n v="13"/>
    <x v="10"/>
    <s v="Descripcion del Plato_8"/>
    <n v="21"/>
    <x v="10"/>
    <n v="3"/>
    <n v="23"/>
    <s v="Ninguna"/>
    <n v="105"/>
    <n v="105"/>
    <x v="11"/>
    <n v="63"/>
    <x v="1"/>
    <n v="1.5972222222222221E-2"/>
  </r>
  <r>
    <n v="393"/>
    <n v="13"/>
    <x v="16"/>
    <s v="Descripcion del Plato_13"/>
    <n v="13"/>
    <x v="16"/>
    <n v="1"/>
    <n v="20"/>
    <s v="Sin cebolla"/>
    <n v="21"/>
    <n v="21"/>
    <x v="8"/>
    <n v="13"/>
    <x v="14"/>
    <n v="1.3888888888888888E-2"/>
  </r>
  <r>
    <n v="393"/>
    <n v="13"/>
    <x v="12"/>
    <s v="Descripcion del Plato_5"/>
    <n v="13"/>
    <x v="12"/>
    <n v="2"/>
    <n v="26"/>
    <s v="Sin cebolla"/>
    <n v="44"/>
    <n v="44"/>
    <x v="17"/>
    <n v="26"/>
    <x v="11"/>
    <n v="1.8055555555555554E-2"/>
  </r>
  <r>
    <n v="394"/>
    <n v="17"/>
    <x v="0"/>
    <s v="Descripcion del Plato_7"/>
    <n v="14"/>
    <x v="0"/>
    <n v="2"/>
    <n v="5"/>
    <s v="Ninguna"/>
    <n v="48"/>
    <n v="48"/>
    <x v="0"/>
    <n v="28"/>
    <x v="0"/>
    <n v="3.472222222222222E-3"/>
  </r>
  <r>
    <n v="394"/>
    <n v="17"/>
    <x v="6"/>
    <s v="Descripcion del Plato_9"/>
    <n v="17"/>
    <x v="6"/>
    <n v="1"/>
    <n v="42"/>
    <s v="Sin cebolla"/>
    <n v="29"/>
    <n v="29"/>
    <x v="2"/>
    <n v="17"/>
    <x v="6"/>
    <n v="2.9166666666666667E-2"/>
  </r>
  <r>
    <n v="395"/>
    <n v="2"/>
    <x v="9"/>
    <s v="Descripcion del Plato_12"/>
    <n v="11"/>
    <x v="9"/>
    <n v="2"/>
    <n v="8"/>
    <s v="Ninguna"/>
    <n v="38"/>
    <n v="38"/>
    <x v="18"/>
    <n v="22"/>
    <x v="9"/>
    <n v="5.5555555555555558E-3"/>
  </r>
  <r>
    <n v="396"/>
    <n v="11"/>
    <x v="14"/>
    <s v="Descripcion del Plato_3"/>
    <n v="12"/>
    <x v="14"/>
    <n v="1"/>
    <n v="31"/>
    <s v="Sin cebolla"/>
    <n v="20"/>
    <n v="20"/>
    <x v="8"/>
    <n v="12"/>
    <x v="1"/>
    <n v="2.1527777777777778E-2"/>
  </r>
  <r>
    <n v="396"/>
    <n v="11"/>
    <x v="16"/>
    <s v="Descripcion del Plato_13"/>
    <n v="13"/>
    <x v="16"/>
    <n v="3"/>
    <n v="26"/>
    <s v="Sin cebolla"/>
    <n v="63"/>
    <n v="63"/>
    <x v="6"/>
    <n v="39"/>
    <x v="14"/>
    <n v="1.8055555555555554E-2"/>
  </r>
  <r>
    <n v="397"/>
    <n v="4"/>
    <x v="3"/>
    <s v="Descripcion del Plato_6"/>
    <n v="16"/>
    <x v="3"/>
    <n v="2"/>
    <n v="10"/>
    <s v="Sin cebolla"/>
    <n v="54"/>
    <n v="54"/>
    <x v="21"/>
    <n v="32"/>
    <x v="3"/>
    <n v="6.9444444444444441E-3"/>
  </r>
  <r>
    <n v="397"/>
    <n v="4"/>
    <x v="2"/>
    <s v="Descripcion del Plato_17"/>
    <n v="19"/>
    <x v="2"/>
    <n v="3"/>
    <n v="59"/>
    <s v="Sin cebolla"/>
    <n v="93"/>
    <n v="93"/>
    <x v="1"/>
    <n v="57"/>
    <x v="2"/>
    <n v="4.0972222222222222E-2"/>
  </r>
  <r>
    <n v="398"/>
    <n v="9"/>
    <x v="8"/>
    <s v="Descripcion del Plato_16"/>
    <n v="16"/>
    <x v="8"/>
    <n v="2"/>
    <n v="50"/>
    <s v="Ninguna"/>
    <n v="56"/>
    <n v="56"/>
    <x v="6"/>
    <n v="32"/>
    <x v="8"/>
    <n v="3.4722222222222224E-2"/>
  </r>
  <r>
    <n v="398"/>
    <n v="9"/>
    <x v="7"/>
    <s v="Descripcion del Plato_11"/>
    <n v="20"/>
    <x v="7"/>
    <n v="2"/>
    <n v="21"/>
    <s v="Sin cebolla"/>
    <n v="66"/>
    <n v="66"/>
    <x v="10"/>
    <n v="40"/>
    <x v="7"/>
    <n v="1.4583333333333334E-2"/>
  </r>
  <r>
    <n v="399"/>
    <n v="7"/>
    <x v="7"/>
    <s v="Descripcion del Plato_11"/>
    <n v="20"/>
    <x v="7"/>
    <n v="3"/>
    <n v="45"/>
    <s v="Ninguna"/>
    <n v="99"/>
    <n v="99"/>
    <x v="7"/>
    <n v="60"/>
    <x v="7"/>
    <n v="3.125E-2"/>
  </r>
  <r>
    <n v="399"/>
    <n v="7"/>
    <x v="5"/>
    <s v="Descripcion del Plato_19"/>
    <n v="22"/>
    <x v="5"/>
    <n v="3"/>
    <n v="46"/>
    <s v="Sin cebolla"/>
    <n v="108"/>
    <n v="108"/>
    <x v="11"/>
    <n v="66"/>
    <x v="5"/>
    <n v="3.1944444444444442E-2"/>
  </r>
  <r>
    <n v="400"/>
    <n v="9"/>
    <x v="4"/>
    <s v="Descripcion del Plato_20"/>
    <n v="25"/>
    <x v="4"/>
    <n v="2"/>
    <n v="28"/>
    <s v="Ninguna"/>
    <n v="80"/>
    <n v="80"/>
    <x v="15"/>
    <n v="50"/>
    <x v="4"/>
    <n v="1.9444444444444445E-2"/>
  </r>
  <r>
    <n v="400"/>
    <n v="9"/>
    <x v="8"/>
    <s v="Descripcion del Plato_16"/>
    <n v="16"/>
    <x v="8"/>
    <n v="2"/>
    <n v="13"/>
    <s v="Ninguna"/>
    <n v="56"/>
    <n v="56"/>
    <x v="6"/>
    <n v="32"/>
    <x v="8"/>
    <n v="9.0277777777777769E-3"/>
  </r>
  <r>
    <n v="400"/>
    <n v="9"/>
    <x v="2"/>
    <s v="Descripcion del Plato_17"/>
    <n v="19"/>
    <x v="2"/>
    <n v="2"/>
    <n v="38"/>
    <s v="Sin cebolla"/>
    <n v="62"/>
    <n v="62"/>
    <x v="6"/>
    <n v="38"/>
    <x v="2"/>
    <n v="2.6388888888888889E-2"/>
  </r>
  <r>
    <n v="401"/>
    <n v="16"/>
    <x v="16"/>
    <s v="Descripcion del Plato_13"/>
    <n v="13"/>
    <x v="16"/>
    <n v="2"/>
    <n v="20"/>
    <s v="Ninguna"/>
    <n v="42"/>
    <n v="42"/>
    <x v="18"/>
    <n v="26"/>
    <x v="14"/>
    <n v="1.3888888888888888E-2"/>
  </r>
  <r>
    <n v="402"/>
    <n v="18"/>
    <x v="19"/>
    <s v="Descripcion del Plato_1"/>
    <n v="15"/>
    <x v="19"/>
    <n v="2"/>
    <n v="16"/>
    <s v="Sin cebolla"/>
    <n v="50"/>
    <n v="50"/>
    <x v="0"/>
    <n v="30"/>
    <x v="1"/>
    <n v="1.1111111111111112E-2"/>
  </r>
  <r>
    <n v="402"/>
    <n v="18"/>
    <x v="9"/>
    <s v="Descripcion del Plato_12"/>
    <n v="11"/>
    <x v="9"/>
    <n v="3"/>
    <n v="29"/>
    <s v="Sin cebolla"/>
    <n v="57"/>
    <n v="57"/>
    <x v="6"/>
    <n v="33"/>
    <x v="9"/>
    <n v="2.013888888888889E-2"/>
  </r>
  <r>
    <n v="402"/>
    <n v="18"/>
    <x v="12"/>
    <s v="Descripcion del Plato_5"/>
    <n v="13"/>
    <x v="12"/>
    <n v="2"/>
    <n v="21"/>
    <s v="Ninguna"/>
    <n v="44"/>
    <n v="44"/>
    <x v="17"/>
    <n v="26"/>
    <x v="11"/>
    <n v="1.4583333333333334E-2"/>
  </r>
  <r>
    <n v="403"/>
    <n v="14"/>
    <x v="12"/>
    <s v="Descripcion del Plato_5"/>
    <n v="13"/>
    <x v="12"/>
    <n v="3"/>
    <n v="17"/>
    <s v="Ninguna"/>
    <n v="66"/>
    <n v="66"/>
    <x v="12"/>
    <n v="39"/>
    <x v="11"/>
    <n v="1.1805555555555555E-2"/>
  </r>
  <r>
    <n v="403"/>
    <n v="14"/>
    <x v="17"/>
    <s v="Descripcion del Plato_4"/>
    <n v="10"/>
    <x v="17"/>
    <n v="2"/>
    <n v="5"/>
    <s v="Sin cebolla"/>
    <n v="36"/>
    <n v="36"/>
    <x v="18"/>
    <n v="20"/>
    <x v="15"/>
    <n v="3.472222222222222E-3"/>
  </r>
  <r>
    <n v="403"/>
    <n v="14"/>
    <x v="11"/>
    <s v="Descripcion del Plato_15"/>
    <n v="19"/>
    <x v="11"/>
    <n v="2"/>
    <n v="8"/>
    <s v="Sin cebolla"/>
    <n v="64"/>
    <n v="64"/>
    <x v="10"/>
    <n v="38"/>
    <x v="10"/>
    <n v="5.5555555555555558E-3"/>
  </r>
  <r>
    <n v="403"/>
    <n v="14"/>
    <x v="0"/>
    <s v="Descripcion del Plato_7"/>
    <n v="14"/>
    <x v="0"/>
    <n v="1"/>
    <n v="55"/>
    <s v="Sin cebolla"/>
    <n v="24"/>
    <n v="24"/>
    <x v="14"/>
    <n v="14"/>
    <x v="0"/>
    <n v="3.8194444444444448E-2"/>
  </r>
  <r>
    <n v="404"/>
    <n v="17"/>
    <x v="16"/>
    <s v="Descripcion del Plato_13"/>
    <n v="13"/>
    <x v="16"/>
    <n v="2"/>
    <n v="20"/>
    <s v="Ninguna"/>
    <n v="42"/>
    <n v="42"/>
    <x v="18"/>
    <n v="26"/>
    <x v="14"/>
    <n v="1.3888888888888888E-2"/>
  </r>
  <r>
    <n v="404"/>
    <n v="17"/>
    <x v="14"/>
    <s v="Descripcion del Plato_3"/>
    <n v="12"/>
    <x v="14"/>
    <n v="1"/>
    <n v="53"/>
    <s v="Sin cebolla"/>
    <n v="20"/>
    <n v="20"/>
    <x v="8"/>
    <n v="12"/>
    <x v="1"/>
    <n v="3.6805555555555557E-2"/>
  </r>
  <r>
    <n v="404"/>
    <n v="17"/>
    <x v="4"/>
    <s v="Descripcion del Plato_20"/>
    <n v="25"/>
    <x v="4"/>
    <n v="3"/>
    <n v="29"/>
    <s v="Sin cebolla"/>
    <n v="120"/>
    <n v="120"/>
    <x v="13"/>
    <n v="75"/>
    <x v="4"/>
    <n v="2.013888888888889E-2"/>
  </r>
  <r>
    <n v="405"/>
    <n v="5"/>
    <x v="18"/>
    <s v="Descripcion del Plato_10"/>
    <n v="15"/>
    <x v="18"/>
    <n v="1"/>
    <n v="41"/>
    <s v="Sin cebolla"/>
    <n v="26"/>
    <n v="26"/>
    <x v="3"/>
    <n v="15"/>
    <x v="16"/>
    <n v="2.8472222222222222E-2"/>
  </r>
  <r>
    <n v="405"/>
    <n v="5"/>
    <x v="4"/>
    <s v="Descripcion del Plato_20"/>
    <n v="25"/>
    <x v="4"/>
    <n v="1"/>
    <n v="44"/>
    <s v="Ninguna"/>
    <n v="40"/>
    <n v="40"/>
    <x v="4"/>
    <n v="25"/>
    <x v="4"/>
    <n v="3.0555555555555555E-2"/>
  </r>
  <r>
    <n v="405"/>
    <n v="5"/>
    <x v="14"/>
    <s v="Descripcion del Plato_3"/>
    <n v="12"/>
    <x v="14"/>
    <n v="2"/>
    <n v="13"/>
    <s v="Sin cebolla"/>
    <n v="40"/>
    <n v="40"/>
    <x v="18"/>
    <n v="24"/>
    <x v="1"/>
    <n v="9.0277777777777769E-3"/>
  </r>
  <r>
    <n v="406"/>
    <n v="14"/>
    <x v="14"/>
    <s v="Descripcion del Plato_3"/>
    <n v="12"/>
    <x v="14"/>
    <n v="3"/>
    <n v="6"/>
    <s v="Ninguna"/>
    <n v="60"/>
    <n v="60"/>
    <x v="6"/>
    <n v="36"/>
    <x v="1"/>
    <n v="4.1666666666666666E-3"/>
  </r>
  <r>
    <n v="406"/>
    <n v="14"/>
    <x v="10"/>
    <s v="Descripcion del Plato_8"/>
    <n v="21"/>
    <x v="10"/>
    <n v="2"/>
    <n v="56"/>
    <s v="Ninguna"/>
    <n v="70"/>
    <n v="70"/>
    <x v="9"/>
    <n v="42"/>
    <x v="1"/>
    <n v="3.888888888888889E-2"/>
  </r>
  <r>
    <n v="406"/>
    <n v="14"/>
    <x v="19"/>
    <s v="Descripcion del Plato_1"/>
    <n v="15"/>
    <x v="19"/>
    <n v="1"/>
    <n v="55"/>
    <s v="Sin cebolla"/>
    <n v="25"/>
    <n v="25"/>
    <x v="14"/>
    <n v="15"/>
    <x v="1"/>
    <n v="3.8194444444444448E-2"/>
  </r>
  <r>
    <n v="407"/>
    <n v="4"/>
    <x v="14"/>
    <s v="Descripcion del Plato_3"/>
    <n v="12"/>
    <x v="14"/>
    <n v="3"/>
    <n v="32"/>
    <s v="Ninguna"/>
    <n v="60"/>
    <n v="60"/>
    <x v="6"/>
    <n v="36"/>
    <x v="1"/>
    <n v="2.2222222222222223E-2"/>
  </r>
  <r>
    <n v="407"/>
    <n v="4"/>
    <x v="10"/>
    <s v="Descripcion del Plato_8"/>
    <n v="21"/>
    <x v="10"/>
    <n v="1"/>
    <n v="18"/>
    <s v="Sin cebolla"/>
    <n v="35"/>
    <n v="35"/>
    <x v="5"/>
    <n v="21"/>
    <x v="1"/>
    <n v="1.2500000000000001E-2"/>
  </r>
  <r>
    <n v="408"/>
    <n v="17"/>
    <x v="19"/>
    <s v="Descripcion del Plato_1"/>
    <n v="15"/>
    <x v="19"/>
    <n v="1"/>
    <n v="58"/>
    <s v="Sin cebolla"/>
    <n v="25"/>
    <n v="25"/>
    <x v="14"/>
    <n v="15"/>
    <x v="1"/>
    <n v="4.027777777777778E-2"/>
  </r>
  <r>
    <n v="408"/>
    <n v="17"/>
    <x v="0"/>
    <s v="Descripcion del Plato_7"/>
    <n v="14"/>
    <x v="0"/>
    <n v="3"/>
    <n v="11"/>
    <s v="Ninguna"/>
    <n v="72"/>
    <n v="72"/>
    <x v="15"/>
    <n v="42"/>
    <x v="0"/>
    <n v="7.6388888888888886E-3"/>
  </r>
  <r>
    <n v="408"/>
    <n v="17"/>
    <x v="13"/>
    <s v="Descripcion del Plato_18"/>
    <n v="20"/>
    <x v="13"/>
    <n v="1"/>
    <n v="37"/>
    <s v="Sin cebolla"/>
    <n v="34"/>
    <n v="34"/>
    <x v="5"/>
    <n v="20"/>
    <x v="12"/>
    <n v="2.5694444444444443E-2"/>
  </r>
  <r>
    <n v="409"/>
    <n v="15"/>
    <x v="16"/>
    <s v="Descripcion del Plato_13"/>
    <n v="13"/>
    <x v="16"/>
    <n v="3"/>
    <n v="44"/>
    <s v="Sin cebolla"/>
    <n v="63"/>
    <n v="63"/>
    <x v="6"/>
    <n v="39"/>
    <x v="14"/>
    <n v="3.0555555555555555E-2"/>
  </r>
  <r>
    <n v="409"/>
    <n v="15"/>
    <x v="4"/>
    <s v="Descripcion del Plato_20"/>
    <n v="25"/>
    <x v="4"/>
    <n v="1"/>
    <n v="43"/>
    <s v="Ninguna"/>
    <n v="40"/>
    <n v="40"/>
    <x v="4"/>
    <n v="25"/>
    <x v="4"/>
    <n v="2.9861111111111113E-2"/>
  </r>
  <r>
    <n v="409"/>
    <n v="15"/>
    <x v="8"/>
    <s v="Descripcion del Plato_16"/>
    <n v="16"/>
    <x v="8"/>
    <n v="1"/>
    <n v="47"/>
    <s v="Ninguna"/>
    <n v="28"/>
    <n v="28"/>
    <x v="2"/>
    <n v="16"/>
    <x v="8"/>
    <n v="3.2638888888888891E-2"/>
  </r>
  <r>
    <n v="409"/>
    <n v="15"/>
    <x v="0"/>
    <s v="Descripcion del Plato_7"/>
    <n v="14"/>
    <x v="0"/>
    <n v="3"/>
    <n v="29"/>
    <s v="Ninguna"/>
    <n v="72"/>
    <n v="72"/>
    <x v="15"/>
    <n v="42"/>
    <x v="0"/>
    <n v="2.013888888888889E-2"/>
  </r>
  <r>
    <n v="410"/>
    <n v="1"/>
    <x v="14"/>
    <s v="Descripcion del Plato_3"/>
    <n v="12"/>
    <x v="14"/>
    <n v="1"/>
    <n v="50"/>
    <s v="Sin cebolla"/>
    <n v="20"/>
    <n v="20"/>
    <x v="8"/>
    <n v="12"/>
    <x v="1"/>
    <n v="3.4722222222222224E-2"/>
  </r>
  <r>
    <n v="410"/>
    <n v="1"/>
    <x v="5"/>
    <s v="Descripcion del Plato_19"/>
    <n v="22"/>
    <x v="5"/>
    <n v="1"/>
    <n v="41"/>
    <s v="Ninguna"/>
    <n v="36"/>
    <n v="36"/>
    <x v="5"/>
    <n v="22"/>
    <x v="5"/>
    <n v="2.8472222222222222E-2"/>
  </r>
  <r>
    <n v="411"/>
    <n v="3"/>
    <x v="4"/>
    <s v="Descripcion del Plato_20"/>
    <n v="25"/>
    <x v="4"/>
    <n v="3"/>
    <n v="36"/>
    <s v="Sin cebolla"/>
    <n v="120"/>
    <n v="120"/>
    <x v="13"/>
    <n v="75"/>
    <x v="4"/>
    <n v="2.5000000000000001E-2"/>
  </r>
  <r>
    <n v="411"/>
    <n v="3"/>
    <x v="17"/>
    <s v="Descripcion del Plato_4"/>
    <n v="10"/>
    <x v="17"/>
    <n v="1"/>
    <n v="33"/>
    <s v="Ninguna"/>
    <n v="18"/>
    <n v="18"/>
    <x v="8"/>
    <n v="10"/>
    <x v="15"/>
    <n v="2.2916666666666665E-2"/>
  </r>
  <r>
    <n v="411"/>
    <n v="3"/>
    <x v="3"/>
    <s v="Descripcion del Plato_6"/>
    <n v="16"/>
    <x v="3"/>
    <n v="3"/>
    <n v="9"/>
    <s v="Ninguna"/>
    <n v="81"/>
    <n v="81"/>
    <x v="19"/>
    <n v="48"/>
    <x v="3"/>
    <n v="6.2500000000000003E-3"/>
  </r>
  <r>
    <n v="412"/>
    <n v="11"/>
    <x v="2"/>
    <s v="Descripcion del Plato_17"/>
    <n v="19"/>
    <x v="2"/>
    <n v="3"/>
    <n v="57"/>
    <s v="Sin cebolla"/>
    <n v="93"/>
    <n v="93"/>
    <x v="1"/>
    <n v="57"/>
    <x v="2"/>
    <n v="3.9583333333333331E-2"/>
  </r>
  <r>
    <n v="413"/>
    <n v="13"/>
    <x v="10"/>
    <s v="Descripcion del Plato_8"/>
    <n v="21"/>
    <x v="10"/>
    <n v="1"/>
    <n v="12"/>
    <s v="Sin cebolla"/>
    <n v="35"/>
    <n v="35"/>
    <x v="5"/>
    <n v="21"/>
    <x v="1"/>
    <n v="8.3333333333333332E-3"/>
  </r>
  <r>
    <n v="414"/>
    <n v="14"/>
    <x v="7"/>
    <s v="Descripcion del Plato_11"/>
    <n v="20"/>
    <x v="7"/>
    <n v="1"/>
    <n v="38"/>
    <s v="Ninguna"/>
    <n v="33"/>
    <n v="33"/>
    <x v="16"/>
    <n v="20"/>
    <x v="7"/>
    <n v="2.6388888888888889E-2"/>
  </r>
  <r>
    <n v="415"/>
    <n v="14"/>
    <x v="3"/>
    <s v="Descripcion del Plato_6"/>
    <n v="16"/>
    <x v="3"/>
    <n v="2"/>
    <n v="32"/>
    <s v="Ninguna"/>
    <n v="54"/>
    <n v="54"/>
    <x v="21"/>
    <n v="32"/>
    <x v="3"/>
    <n v="2.2222222222222223E-2"/>
  </r>
  <r>
    <n v="415"/>
    <n v="14"/>
    <x v="13"/>
    <s v="Descripcion del Plato_18"/>
    <n v="20"/>
    <x v="13"/>
    <n v="2"/>
    <n v="16"/>
    <s v="Sin cebolla"/>
    <n v="68"/>
    <n v="68"/>
    <x v="9"/>
    <n v="40"/>
    <x v="12"/>
    <n v="1.1111111111111112E-2"/>
  </r>
  <r>
    <n v="415"/>
    <n v="14"/>
    <x v="5"/>
    <s v="Descripcion del Plato_19"/>
    <n v="22"/>
    <x v="5"/>
    <n v="1"/>
    <n v="39"/>
    <s v="Ninguna"/>
    <n v="36"/>
    <n v="36"/>
    <x v="5"/>
    <n v="22"/>
    <x v="5"/>
    <n v="2.7083333333333334E-2"/>
  </r>
  <r>
    <n v="416"/>
    <n v="20"/>
    <x v="19"/>
    <s v="Descripcion del Plato_1"/>
    <n v="15"/>
    <x v="19"/>
    <n v="1"/>
    <n v="9"/>
    <s v="Sin cebolla"/>
    <n v="25"/>
    <n v="25"/>
    <x v="14"/>
    <n v="15"/>
    <x v="1"/>
    <n v="6.2500000000000003E-3"/>
  </r>
  <r>
    <n v="417"/>
    <n v="7"/>
    <x v="6"/>
    <s v="Descripcion del Plato_9"/>
    <n v="17"/>
    <x v="6"/>
    <n v="1"/>
    <n v="23"/>
    <s v="Ninguna"/>
    <n v="29"/>
    <n v="29"/>
    <x v="2"/>
    <n v="17"/>
    <x v="6"/>
    <n v="1.5972222222222221E-2"/>
  </r>
  <r>
    <n v="417"/>
    <n v="7"/>
    <x v="4"/>
    <s v="Descripcion del Plato_20"/>
    <n v="25"/>
    <x v="4"/>
    <n v="1"/>
    <n v="17"/>
    <s v="Ninguna"/>
    <n v="40"/>
    <n v="40"/>
    <x v="4"/>
    <n v="25"/>
    <x v="4"/>
    <n v="1.1805555555555555E-2"/>
  </r>
  <r>
    <n v="417"/>
    <n v="7"/>
    <x v="9"/>
    <s v="Descripcion del Plato_12"/>
    <n v="11"/>
    <x v="9"/>
    <n v="1"/>
    <n v="16"/>
    <s v="Sin cebolla"/>
    <n v="19"/>
    <n v="19"/>
    <x v="8"/>
    <n v="11"/>
    <x v="9"/>
    <n v="1.1111111111111112E-2"/>
  </r>
  <r>
    <n v="417"/>
    <n v="7"/>
    <x v="3"/>
    <s v="Descripcion del Plato_6"/>
    <n v="16"/>
    <x v="3"/>
    <n v="2"/>
    <n v="34"/>
    <s v="Sin cebolla"/>
    <n v="54"/>
    <n v="54"/>
    <x v="21"/>
    <n v="32"/>
    <x v="3"/>
    <n v="2.361111111111111E-2"/>
  </r>
  <r>
    <n v="418"/>
    <n v="17"/>
    <x v="19"/>
    <s v="Descripcion del Plato_1"/>
    <n v="15"/>
    <x v="19"/>
    <n v="1"/>
    <n v="45"/>
    <s v="Ninguna"/>
    <n v="25"/>
    <n v="25"/>
    <x v="14"/>
    <n v="15"/>
    <x v="1"/>
    <n v="3.125E-2"/>
  </r>
  <r>
    <n v="418"/>
    <n v="17"/>
    <x v="2"/>
    <s v="Descripcion del Plato_17"/>
    <n v="19"/>
    <x v="2"/>
    <n v="3"/>
    <n v="55"/>
    <s v="Sin cebolla"/>
    <n v="93"/>
    <n v="93"/>
    <x v="1"/>
    <n v="57"/>
    <x v="2"/>
    <n v="3.8194444444444448E-2"/>
  </r>
  <r>
    <n v="419"/>
    <n v="11"/>
    <x v="13"/>
    <s v="Descripcion del Plato_18"/>
    <n v="20"/>
    <x v="13"/>
    <n v="1"/>
    <n v="7"/>
    <s v="Sin cebolla"/>
    <n v="34"/>
    <n v="34"/>
    <x v="5"/>
    <n v="20"/>
    <x v="12"/>
    <n v="4.8611111111111112E-3"/>
  </r>
  <r>
    <n v="419"/>
    <n v="11"/>
    <x v="7"/>
    <s v="Descripcion del Plato_11"/>
    <n v="20"/>
    <x v="7"/>
    <n v="1"/>
    <n v="57"/>
    <s v="Ninguna"/>
    <n v="33"/>
    <n v="33"/>
    <x v="16"/>
    <n v="20"/>
    <x v="7"/>
    <n v="3.9583333333333331E-2"/>
  </r>
  <r>
    <n v="420"/>
    <n v="18"/>
    <x v="13"/>
    <s v="Descripcion del Plato_18"/>
    <n v="20"/>
    <x v="13"/>
    <n v="2"/>
    <n v="33"/>
    <s v="Ninguna"/>
    <n v="68"/>
    <n v="68"/>
    <x v="9"/>
    <n v="40"/>
    <x v="12"/>
    <n v="2.2916666666666665E-2"/>
  </r>
  <r>
    <n v="420"/>
    <n v="18"/>
    <x v="14"/>
    <s v="Descripcion del Plato_3"/>
    <n v="12"/>
    <x v="14"/>
    <n v="3"/>
    <n v="10"/>
    <s v="Ninguna"/>
    <n v="60"/>
    <n v="60"/>
    <x v="6"/>
    <n v="36"/>
    <x v="1"/>
    <n v="6.9444444444444441E-3"/>
  </r>
  <r>
    <n v="420"/>
    <n v="18"/>
    <x v="19"/>
    <s v="Descripcion del Plato_1"/>
    <n v="15"/>
    <x v="19"/>
    <n v="2"/>
    <n v="28"/>
    <s v="Ninguna"/>
    <n v="50"/>
    <n v="50"/>
    <x v="0"/>
    <n v="30"/>
    <x v="1"/>
    <n v="1.9444444444444445E-2"/>
  </r>
  <r>
    <n v="420"/>
    <n v="18"/>
    <x v="11"/>
    <s v="Descripcion del Plato_15"/>
    <n v="19"/>
    <x v="11"/>
    <n v="2"/>
    <n v="34"/>
    <s v="Ninguna"/>
    <n v="64"/>
    <n v="64"/>
    <x v="10"/>
    <n v="38"/>
    <x v="10"/>
    <n v="2.361111111111111E-2"/>
  </r>
  <r>
    <n v="421"/>
    <n v="10"/>
    <x v="2"/>
    <s v="Descripcion del Plato_17"/>
    <n v="19"/>
    <x v="2"/>
    <n v="1"/>
    <n v="18"/>
    <s v="Sin cebolla"/>
    <n v="31"/>
    <n v="31"/>
    <x v="2"/>
    <n v="19"/>
    <x v="2"/>
    <n v="1.2500000000000001E-2"/>
  </r>
  <r>
    <n v="421"/>
    <n v="10"/>
    <x v="17"/>
    <s v="Descripcion del Plato_4"/>
    <n v="10"/>
    <x v="17"/>
    <n v="3"/>
    <n v="53"/>
    <s v="Sin cebolla"/>
    <n v="54"/>
    <n v="54"/>
    <x v="6"/>
    <n v="30"/>
    <x v="15"/>
    <n v="3.6805555555555557E-2"/>
  </r>
  <r>
    <n v="422"/>
    <n v="12"/>
    <x v="18"/>
    <s v="Descripcion del Plato_10"/>
    <n v="15"/>
    <x v="18"/>
    <n v="2"/>
    <n v="7"/>
    <s v="Sin cebolla"/>
    <n v="52"/>
    <n v="52"/>
    <x v="21"/>
    <n v="30"/>
    <x v="16"/>
    <n v="4.8611111111111112E-3"/>
  </r>
  <r>
    <n v="422"/>
    <n v="12"/>
    <x v="5"/>
    <s v="Descripcion del Plato_19"/>
    <n v="22"/>
    <x v="5"/>
    <n v="1"/>
    <n v="27"/>
    <s v="Ninguna"/>
    <n v="36"/>
    <n v="36"/>
    <x v="5"/>
    <n v="22"/>
    <x v="5"/>
    <n v="1.8749999999999999E-2"/>
  </r>
  <r>
    <n v="423"/>
    <n v="4"/>
    <x v="8"/>
    <s v="Descripcion del Plato_16"/>
    <n v="16"/>
    <x v="8"/>
    <n v="2"/>
    <n v="24"/>
    <s v="Ninguna"/>
    <n v="56"/>
    <n v="56"/>
    <x v="6"/>
    <n v="32"/>
    <x v="8"/>
    <n v="1.6666666666666666E-2"/>
  </r>
  <r>
    <n v="423"/>
    <n v="4"/>
    <x v="11"/>
    <s v="Descripcion del Plato_15"/>
    <n v="19"/>
    <x v="11"/>
    <n v="3"/>
    <n v="7"/>
    <s v="Sin cebolla"/>
    <n v="96"/>
    <n v="96"/>
    <x v="7"/>
    <n v="57"/>
    <x v="10"/>
    <n v="4.8611111111111112E-3"/>
  </r>
  <r>
    <n v="424"/>
    <n v="13"/>
    <x v="12"/>
    <s v="Descripcion del Plato_5"/>
    <n v="13"/>
    <x v="12"/>
    <n v="3"/>
    <n v="43"/>
    <s v="Ninguna"/>
    <n v="66"/>
    <n v="66"/>
    <x v="12"/>
    <n v="39"/>
    <x v="11"/>
    <n v="2.9861111111111113E-2"/>
  </r>
  <r>
    <n v="424"/>
    <n v="13"/>
    <x v="3"/>
    <s v="Descripcion del Plato_6"/>
    <n v="16"/>
    <x v="3"/>
    <n v="3"/>
    <n v="45"/>
    <s v="Sin cebolla"/>
    <n v="81"/>
    <n v="81"/>
    <x v="19"/>
    <n v="48"/>
    <x v="3"/>
    <n v="3.125E-2"/>
  </r>
  <r>
    <n v="425"/>
    <n v="18"/>
    <x v="9"/>
    <s v="Descripcion del Plato_12"/>
    <n v="11"/>
    <x v="9"/>
    <n v="1"/>
    <n v="28"/>
    <s v="Sin cebolla"/>
    <n v="19"/>
    <n v="19"/>
    <x v="8"/>
    <n v="11"/>
    <x v="9"/>
    <n v="1.9444444444444445E-2"/>
  </r>
  <r>
    <n v="426"/>
    <n v="5"/>
    <x v="7"/>
    <s v="Descripcion del Plato_11"/>
    <n v="20"/>
    <x v="7"/>
    <n v="1"/>
    <n v="8"/>
    <s v="Sin cebolla"/>
    <n v="33"/>
    <n v="33"/>
    <x v="16"/>
    <n v="20"/>
    <x v="7"/>
    <n v="5.5555555555555558E-3"/>
  </r>
  <r>
    <n v="426"/>
    <n v="5"/>
    <x v="8"/>
    <s v="Descripcion del Plato_16"/>
    <n v="16"/>
    <x v="8"/>
    <n v="2"/>
    <n v="38"/>
    <s v="Sin cebolla"/>
    <n v="56"/>
    <n v="56"/>
    <x v="6"/>
    <n v="32"/>
    <x v="8"/>
    <n v="2.6388888888888889E-2"/>
  </r>
  <r>
    <n v="426"/>
    <n v="5"/>
    <x v="19"/>
    <s v="Descripcion del Plato_1"/>
    <n v="15"/>
    <x v="19"/>
    <n v="2"/>
    <n v="23"/>
    <s v="Ninguna"/>
    <n v="50"/>
    <n v="50"/>
    <x v="0"/>
    <n v="30"/>
    <x v="1"/>
    <n v="1.5972222222222221E-2"/>
  </r>
  <r>
    <n v="426"/>
    <n v="5"/>
    <x v="5"/>
    <s v="Descripcion del Plato_19"/>
    <n v="22"/>
    <x v="5"/>
    <n v="3"/>
    <n v="47"/>
    <s v="Sin cebolla"/>
    <n v="108"/>
    <n v="108"/>
    <x v="11"/>
    <n v="66"/>
    <x v="5"/>
    <n v="3.2638888888888891E-2"/>
  </r>
  <r>
    <n v="427"/>
    <n v="2"/>
    <x v="19"/>
    <s v="Descripcion del Plato_1"/>
    <n v="15"/>
    <x v="19"/>
    <n v="3"/>
    <n v="34"/>
    <s v="Sin cebolla"/>
    <n v="75"/>
    <n v="75"/>
    <x v="15"/>
    <n v="45"/>
    <x v="1"/>
    <n v="2.361111111111111E-2"/>
  </r>
  <r>
    <n v="427"/>
    <n v="2"/>
    <x v="10"/>
    <s v="Descripcion del Plato_8"/>
    <n v="21"/>
    <x v="10"/>
    <n v="2"/>
    <n v="52"/>
    <s v="Ninguna"/>
    <n v="70"/>
    <n v="70"/>
    <x v="9"/>
    <n v="42"/>
    <x v="1"/>
    <n v="3.6111111111111108E-2"/>
  </r>
  <r>
    <n v="427"/>
    <n v="2"/>
    <x v="15"/>
    <s v="Descripcion del Plato_14"/>
    <n v="14"/>
    <x v="15"/>
    <n v="1"/>
    <n v="24"/>
    <s v="Sin cebolla"/>
    <n v="23"/>
    <n v="23"/>
    <x v="20"/>
    <n v="14"/>
    <x v="13"/>
    <n v="1.6666666666666666E-2"/>
  </r>
  <r>
    <n v="427"/>
    <n v="2"/>
    <x v="9"/>
    <s v="Descripcion del Plato_12"/>
    <n v="11"/>
    <x v="9"/>
    <n v="2"/>
    <n v="56"/>
    <s v="Ninguna"/>
    <n v="38"/>
    <n v="38"/>
    <x v="18"/>
    <n v="22"/>
    <x v="9"/>
    <n v="3.888888888888889E-2"/>
  </r>
  <r>
    <n v="428"/>
    <n v="7"/>
    <x v="4"/>
    <s v="Descripcion del Plato_20"/>
    <n v="25"/>
    <x v="4"/>
    <n v="1"/>
    <n v="38"/>
    <s v="Ninguna"/>
    <n v="40"/>
    <n v="40"/>
    <x v="4"/>
    <n v="25"/>
    <x v="4"/>
    <n v="2.6388888888888889E-2"/>
  </r>
  <r>
    <n v="428"/>
    <n v="7"/>
    <x v="15"/>
    <s v="Descripcion del Plato_14"/>
    <n v="14"/>
    <x v="15"/>
    <n v="1"/>
    <n v="46"/>
    <s v="Ninguna"/>
    <n v="23"/>
    <n v="23"/>
    <x v="20"/>
    <n v="14"/>
    <x v="13"/>
    <n v="3.1944444444444442E-2"/>
  </r>
  <r>
    <n v="428"/>
    <n v="7"/>
    <x v="19"/>
    <s v="Descripcion del Plato_1"/>
    <n v="15"/>
    <x v="19"/>
    <n v="2"/>
    <n v="48"/>
    <s v="Ninguna"/>
    <n v="50"/>
    <n v="50"/>
    <x v="0"/>
    <n v="30"/>
    <x v="1"/>
    <n v="3.3333333333333333E-2"/>
  </r>
  <r>
    <n v="428"/>
    <n v="7"/>
    <x v="2"/>
    <s v="Descripcion del Plato_17"/>
    <n v="19"/>
    <x v="2"/>
    <n v="2"/>
    <n v="47"/>
    <s v="Ninguna"/>
    <n v="62"/>
    <n v="62"/>
    <x v="6"/>
    <n v="38"/>
    <x v="2"/>
    <n v="3.2638888888888891E-2"/>
  </r>
  <r>
    <n v="429"/>
    <n v="8"/>
    <x v="18"/>
    <s v="Descripcion del Plato_10"/>
    <n v="15"/>
    <x v="18"/>
    <n v="3"/>
    <n v="27"/>
    <s v="Ninguna"/>
    <n v="78"/>
    <n v="78"/>
    <x v="19"/>
    <n v="45"/>
    <x v="16"/>
    <n v="1.8749999999999999E-2"/>
  </r>
  <r>
    <n v="430"/>
    <n v="7"/>
    <x v="19"/>
    <s v="Descripcion del Plato_1"/>
    <n v="15"/>
    <x v="19"/>
    <n v="1"/>
    <n v="49"/>
    <s v="Ninguna"/>
    <n v="25"/>
    <n v="25"/>
    <x v="14"/>
    <n v="15"/>
    <x v="1"/>
    <n v="3.4027777777777775E-2"/>
  </r>
  <r>
    <n v="431"/>
    <n v="15"/>
    <x v="1"/>
    <s v="Descripcion del Plato_2"/>
    <n v="18"/>
    <x v="1"/>
    <n v="2"/>
    <n v="20"/>
    <s v="Ninguna"/>
    <n v="60"/>
    <n v="60"/>
    <x v="6"/>
    <n v="36"/>
    <x v="1"/>
    <n v="1.3888888888888888E-2"/>
  </r>
  <r>
    <n v="432"/>
    <n v="10"/>
    <x v="14"/>
    <s v="Descripcion del Plato_3"/>
    <n v="12"/>
    <x v="14"/>
    <n v="3"/>
    <n v="16"/>
    <s v="Sin cebolla"/>
    <n v="60"/>
    <n v="60"/>
    <x v="6"/>
    <n v="36"/>
    <x v="1"/>
    <n v="1.1111111111111112E-2"/>
  </r>
  <r>
    <n v="432"/>
    <n v="10"/>
    <x v="16"/>
    <s v="Descripcion del Plato_13"/>
    <n v="13"/>
    <x v="16"/>
    <n v="1"/>
    <n v="27"/>
    <s v="Ninguna"/>
    <n v="21"/>
    <n v="21"/>
    <x v="8"/>
    <n v="13"/>
    <x v="14"/>
    <n v="1.8749999999999999E-2"/>
  </r>
  <r>
    <n v="432"/>
    <n v="10"/>
    <x v="8"/>
    <s v="Descripcion del Plato_16"/>
    <n v="16"/>
    <x v="8"/>
    <n v="1"/>
    <n v="31"/>
    <s v="Ninguna"/>
    <n v="28"/>
    <n v="28"/>
    <x v="2"/>
    <n v="16"/>
    <x v="8"/>
    <n v="2.1527777777777778E-2"/>
  </r>
  <r>
    <n v="433"/>
    <n v="10"/>
    <x v="1"/>
    <s v="Descripcion del Plato_2"/>
    <n v="18"/>
    <x v="1"/>
    <n v="1"/>
    <n v="56"/>
    <s v="Sin cebolla"/>
    <n v="30"/>
    <n v="30"/>
    <x v="2"/>
    <n v="18"/>
    <x v="1"/>
    <n v="3.888888888888889E-2"/>
  </r>
  <r>
    <n v="433"/>
    <n v="10"/>
    <x v="0"/>
    <s v="Descripcion del Plato_7"/>
    <n v="14"/>
    <x v="0"/>
    <n v="3"/>
    <n v="18"/>
    <s v="Ninguna"/>
    <n v="72"/>
    <n v="72"/>
    <x v="15"/>
    <n v="42"/>
    <x v="0"/>
    <n v="1.2500000000000001E-2"/>
  </r>
  <r>
    <n v="434"/>
    <n v="15"/>
    <x v="18"/>
    <s v="Descripcion del Plato_10"/>
    <n v="15"/>
    <x v="18"/>
    <n v="2"/>
    <n v="26"/>
    <s v="Ninguna"/>
    <n v="52"/>
    <n v="52"/>
    <x v="21"/>
    <n v="30"/>
    <x v="16"/>
    <n v="1.8055555555555554E-2"/>
  </r>
  <r>
    <n v="434"/>
    <n v="15"/>
    <x v="12"/>
    <s v="Descripcion del Plato_5"/>
    <n v="13"/>
    <x v="12"/>
    <n v="2"/>
    <n v="32"/>
    <s v="Sin cebolla"/>
    <n v="44"/>
    <n v="44"/>
    <x v="17"/>
    <n v="26"/>
    <x v="11"/>
    <n v="2.2222222222222223E-2"/>
  </r>
  <r>
    <n v="435"/>
    <n v="17"/>
    <x v="18"/>
    <s v="Descripcion del Plato_10"/>
    <n v="15"/>
    <x v="18"/>
    <n v="2"/>
    <n v="14"/>
    <s v="Ninguna"/>
    <n v="52"/>
    <n v="52"/>
    <x v="21"/>
    <n v="30"/>
    <x v="16"/>
    <n v="9.7222222222222224E-3"/>
  </r>
  <r>
    <n v="435"/>
    <n v="17"/>
    <x v="16"/>
    <s v="Descripcion del Plato_13"/>
    <n v="13"/>
    <x v="16"/>
    <n v="2"/>
    <n v="42"/>
    <s v="Ninguna"/>
    <n v="42"/>
    <n v="42"/>
    <x v="18"/>
    <n v="26"/>
    <x v="14"/>
    <n v="2.9166666666666667E-2"/>
  </r>
  <r>
    <n v="435"/>
    <n v="17"/>
    <x v="1"/>
    <s v="Descripcion del Plato_2"/>
    <n v="18"/>
    <x v="1"/>
    <n v="2"/>
    <n v="55"/>
    <s v="Sin cebolla"/>
    <n v="60"/>
    <n v="60"/>
    <x v="6"/>
    <n v="36"/>
    <x v="1"/>
    <n v="3.8194444444444448E-2"/>
  </r>
  <r>
    <n v="436"/>
    <n v="10"/>
    <x v="8"/>
    <s v="Descripcion del Plato_16"/>
    <n v="16"/>
    <x v="8"/>
    <n v="2"/>
    <n v="45"/>
    <s v="Sin cebolla"/>
    <n v="56"/>
    <n v="56"/>
    <x v="6"/>
    <n v="32"/>
    <x v="8"/>
    <n v="3.125E-2"/>
  </r>
  <r>
    <n v="437"/>
    <n v="16"/>
    <x v="10"/>
    <s v="Descripcion del Plato_8"/>
    <n v="21"/>
    <x v="10"/>
    <n v="2"/>
    <n v="51"/>
    <s v="Sin cebolla"/>
    <n v="70"/>
    <n v="70"/>
    <x v="9"/>
    <n v="42"/>
    <x v="1"/>
    <n v="3.5416666666666666E-2"/>
  </r>
  <r>
    <n v="438"/>
    <n v="2"/>
    <x v="7"/>
    <s v="Descripcion del Plato_11"/>
    <n v="20"/>
    <x v="7"/>
    <n v="1"/>
    <n v="51"/>
    <s v="Sin cebolla"/>
    <n v="33"/>
    <n v="33"/>
    <x v="16"/>
    <n v="20"/>
    <x v="7"/>
    <n v="3.5416666666666666E-2"/>
  </r>
  <r>
    <n v="439"/>
    <n v="15"/>
    <x v="7"/>
    <s v="Descripcion del Plato_11"/>
    <n v="20"/>
    <x v="7"/>
    <n v="3"/>
    <n v="35"/>
    <s v="Ninguna"/>
    <n v="99"/>
    <n v="99"/>
    <x v="7"/>
    <n v="60"/>
    <x v="7"/>
    <n v="2.4305555555555556E-2"/>
  </r>
  <r>
    <n v="439"/>
    <n v="15"/>
    <x v="18"/>
    <s v="Descripcion del Plato_10"/>
    <n v="15"/>
    <x v="18"/>
    <n v="3"/>
    <n v="29"/>
    <s v="Sin cebolla"/>
    <n v="78"/>
    <n v="78"/>
    <x v="19"/>
    <n v="45"/>
    <x v="16"/>
    <n v="2.013888888888889E-2"/>
  </r>
  <r>
    <n v="440"/>
    <n v="13"/>
    <x v="15"/>
    <s v="Descripcion del Plato_14"/>
    <n v="14"/>
    <x v="15"/>
    <n v="2"/>
    <n v="36"/>
    <s v="Ninguna"/>
    <n v="46"/>
    <n v="46"/>
    <x v="17"/>
    <n v="28"/>
    <x v="13"/>
    <n v="2.5000000000000001E-2"/>
  </r>
  <r>
    <n v="440"/>
    <n v="13"/>
    <x v="9"/>
    <s v="Descripcion del Plato_12"/>
    <n v="11"/>
    <x v="9"/>
    <n v="2"/>
    <n v="9"/>
    <s v="Ninguna"/>
    <n v="38"/>
    <n v="38"/>
    <x v="18"/>
    <n v="22"/>
    <x v="9"/>
    <n v="6.2500000000000003E-3"/>
  </r>
  <r>
    <n v="441"/>
    <n v="13"/>
    <x v="10"/>
    <s v="Descripcion del Plato_8"/>
    <n v="21"/>
    <x v="10"/>
    <n v="3"/>
    <n v="54"/>
    <s v="Ninguna"/>
    <n v="105"/>
    <n v="105"/>
    <x v="11"/>
    <n v="63"/>
    <x v="1"/>
    <n v="3.7499999999999999E-2"/>
  </r>
  <r>
    <n v="441"/>
    <n v="13"/>
    <x v="18"/>
    <s v="Descripcion del Plato_10"/>
    <n v="15"/>
    <x v="18"/>
    <n v="3"/>
    <n v="36"/>
    <s v="Sin cebolla"/>
    <n v="78"/>
    <n v="78"/>
    <x v="19"/>
    <n v="45"/>
    <x v="16"/>
    <n v="2.5000000000000001E-2"/>
  </r>
  <r>
    <n v="442"/>
    <n v="15"/>
    <x v="13"/>
    <s v="Descripcion del Plato_18"/>
    <n v="20"/>
    <x v="13"/>
    <n v="3"/>
    <n v="29"/>
    <s v="Sin cebolla"/>
    <n v="102"/>
    <n v="102"/>
    <x v="11"/>
    <n v="60"/>
    <x v="12"/>
    <n v="2.013888888888889E-2"/>
  </r>
  <r>
    <n v="442"/>
    <n v="15"/>
    <x v="19"/>
    <s v="Descripcion del Plato_1"/>
    <n v="15"/>
    <x v="19"/>
    <n v="1"/>
    <n v="57"/>
    <s v="Ninguna"/>
    <n v="25"/>
    <n v="25"/>
    <x v="14"/>
    <n v="15"/>
    <x v="1"/>
    <n v="3.9583333333333331E-2"/>
  </r>
  <r>
    <n v="442"/>
    <n v="15"/>
    <x v="5"/>
    <s v="Descripcion del Plato_19"/>
    <n v="22"/>
    <x v="5"/>
    <n v="3"/>
    <n v="45"/>
    <s v="Ninguna"/>
    <n v="108"/>
    <n v="108"/>
    <x v="11"/>
    <n v="66"/>
    <x v="5"/>
    <n v="3.125E-2"/>
  </r>
  <r>
    <n v="443"/>
    <n v="4"/>
    <x v="15"/>
    <s v="Descripcion del Plato_14"/>
    <n v="14"/>
    <x v="15"/>
    <n v="1"/>
    <n v="30"/>
    <s v="Ninguna"/>
    <n v="23"/>
    <n v="23"/>
    <x v="20"/>
    <n v="14"/>
    <x v="13"/>
    <n v="2.0833333333333332E-2"/>
  </r>
  <r>
    <n v="443"/>
    <n v="4"/>
    <x v="11"/>
    <s v="Descripcion del Plato_15"/>
    <n v="19"/>
    <x v="11"/>
    <n v="1"/>
    <n v="52"/>
    <s v="Ninguna"/>
    <n v="32"/>
    <n v="32"/>
    <x v="16"/>
    <n v="19"/>
    <x v="10"/>
    <n v="3.6111111111111108E-2"/>
  </r>
  <r>
    <n v="443"/>
    <n v="4"/>
    <x v="18"/>
    <s v="Descripcion del Plato_10"/>
    <n v="15"/>
    <x v="18"/>
    <n v="3"/>
    <n v="55"/>
    <s v="Ninguna"/>
    <n v="78"/>
    <n v="78"/>
    <x v="19"/>
    <n v="45"/>
    <x v="16"/>
    <n v="3.8194444444444448E-2"/>
  </r>
  <r>
    <n v="443"/>
    <n v="4"/>
    <x v="8"/>
    <s v="Descripcion del Plato_16"/>
    <n v="16"/>
    <x v="8"/>
    <n v="3"/>
    <n v="18"/>
    <s v="Ninguna"/>
    <n v="84"/>
    <n v="84"/>
    <x v="1"/>
    <n v="48"/>
    <x v="8"/>
    <n v="1.2500000000000001E-2"/>
  </r>
  <r>
    <n v="444"/>
    <n v="8"/>
    <x v="15"/>
    <s v="Descripcion del Plato_14"/>
    <n v="14"/>
    <x v="15"/>
    <n v="1"/>
    <n v="32"/>
    <s v="Sin cebolla"/>
    <n v="23"/>
    <n v="23"/>
    <x v="20"/>
    <n v="14"/>
    <x v="13"/>
    <n v="2.2222222222222223E-2"/>
  </r>
  <r>
    <n v="444"/>
    <n v="8"/>
    <x v="0"/>
    <s v="Descripcion del Plato_7"/>
    <n v="14"/>
    <x v="0"/>
    <n v="3"/>
    <n v="49"/>
    <s v="Sin cebolla"/>
    <n v="72"/>
    <n v="72"/>
    <x v="15"/>
    <n v="42"/>
    <x v="0"/>
    <n v="3.4027777777777775E-2"/>
  </r>
  <r>
    <n v="445"/>
    <n v="6"/>
    <x v="3"/>
    <s v="Descripcion del Plato_6"/>
    <n v="16"/>
    <x v="3"/>
    <n v="3"/>
    <n v="26"/>
    <s v="Ninguna"/>
    <n v="81"/>
    <n v="81"/>
    <x v="19"/>
    <n v="48"/>
    <x v="3"/>
    <n v="1.8055555555555554E-2"/>
  </r>
  <r>
    <n v="446"/>
    <n v="12"/>
    <x v="16"/>
    <s v="Descripcion del Plato_13"/>
    <n v="13"/>
    <x v="16"/>
    <n v="1"/>
    <n v="8"/>
    <s v="Sin cebolla"/>
    <n v="21"/>
    <n v="21"/>
    <x v="8"/>
    <n v="13"/>
    <x v="14"/>
    <n v="5.5555555555555558E-3"/>
  </r>
  <r>
    <n v="447"/>
    <n v="8"/>
    <x v="14"/>
    <s v="Descripcion del Plato_3"/>
    <n v="12"/>
    <x v="14"/>
    <n v="2"/>
    <n v="29"/>
    <s v="Sin cebolla"/>
    <n v="40"/>
    <n v="40"/>
    <x v="18"/>
    <n v="24"/>
    <x v="1"/>
    <n v="2.013888888888889E-2"/>
  </r>
  <r>
    <n v="447"/>
    <n v="8"/>
    <x v="9"/>
    <s v="Descripcion del Plato_12"/>
    <n v="11"/>
    <x v="9"/>
    <n v="3"/>
    <n v="50"/>
    <s v="Sin cebolla"/>
    <n v="57"/>
    <n v="57"/>
    <x v="6"/>
    <n v="33"/>
    <x v="9"/>
    <n v="3.4722222222222224E-2"/>
  </r>
  <r>
    <n v="447"/>
    <n v="8"/>
    <x v="8"/>
    <s v="Descripcion del Plato_16"/>
    <n v="16"/>
    <x v="8"/>
    <n v="3"/>
    <n v="7"/>
    <s v="Ninguna"/>
    <n v="84"/>
    <n v="84"/>
    <x v="1"/>
    <n v="48"/>
    <x v="8"/>
    <n v="4.8611111111111112E-3"/>
  </r>
  <r>
    <n v="448"/>
    <n v="4"/>
    <x v="9"/>
    <s v="Descripcion del Plato_12"/>
    <n v="11"/>
    <x v="9"/>
    <n v="2"/>
    <n v="26"/>
    <s v="Sin cebolla"/>
    <n v="38"/>
    <n v="38"/>
    <x v="18"/>
    <n v="22"/>
    <x v="9"/>
    <n v="1.8055555555555554E-2"/>
  </r>
  <r>
    <n v="448"/>
    <n v="4"/>
    <x v="7"/>
    <s v="Descripcion del Plato_11"/>
    <n v="20"/>
    <x v="7"/>
    <n v="3"/>
    <n v="40"/>
    <s v="Sin cebolla"/>
    <n v="99"/>
    <n v="99"/>
    <x v="7"/>
    <n v="60"/>
    <x v="7"/>
    <n v="2.7777777777777776E-2"/>
  </r>
  <r>
    <n v="449"/>
    <n v="3"/>
    <x v="11"/>
    <s v="Descripcion del Plato_15"/>
    <n v="19"/>
    <x v="11"/>
    <n v="2"/>
    <n v="33"/>
    <s v="Sin cebolla"/>
    <n v="64"/>
    <n v="64"/>
    <x v="10"/>
    <n v="38"/>
    <x v="10"/>
    <n v="2.2916666666666665E-2"/>
  </r>
  <r>
    <n v="450"/>
    <n v="9"/>
    <x v="17"/>
    <s v="Descripcion del Plato_4"/>
    <n v="10"/>
    <x v="17"/>
    <n v="2"/>
    <n v="13"/>
    <s v="Sin cebolla"/>
    <n v="36"/>
    <n v="36"/>
    <x v="18"/>
    <n v="20"/>
    <x v="15"/>
    <n v="9.0277777777777769E-3"/>
  </r>
  <r>
    <n v="450"/>
    <n v="9"/>
    <x v="5"/>
    <s v="Descripcion del Plato_19"/>
    <n v="22"/>
    <x v="5"/>
    <n v="1"/>
    <n v="21"/>
    <s v="Ninguna"/>
    <n v="36"/>
    <n v="36"/>
    <x v="5"/>
    <n v="22"/>
    <x v="5"/>
    <n v="1.4583333333333334E-2"/>
  </r>
  <r>
    <n v="451"/>
    <n v="3"/>
    <x v="10"/>
    <s v="Descripcion del Plato_8"/>
    <n v="21"/>
    <x v="10"/>
    <n v="1"/>
    <n v="23"/>
    <s v="Sin cebolla"/>
    <n v="35"/>
    <n v="35"/>
    <x v="5"/>
    <n v="21"/>
    <x v="1"/>
    <n v="1.5972222222222221E-2"/>
  </r>
  <r>
    <n v="451"/>
    <n v="3"/>
    <x v="15"/>
    <s v="Descripcion del Plato_14"/>
    <n v="14"/>
    <x v="15"/>
    <n v="1"/>
    <n v="41"/>
    <s v="Sin cebolla"/>
    <n v="23"/>
    <n v="23"/>
    <x v="20"/>
    <n v="14"/>
    <x v="13"/>
    <n v="2.8472222222222222E-2"/>
  </r>
  <r>
    <n v="451"/>
    <n v="3"/>
    <x v="13"/>
    <s v="Descripcion del Plato_18"/>
    <n v="20"/>
    <x v="13"/>
    <n v="1"/>
    <n v="39"/>
    <s v="Ninguna"/>
    <n v="34"/>
    <n v="34"/>
    <x v="5"/>
    <n v="20"/>
    <x v="12"/>
    <n v="2.7083333333333334E-2"/>
  </r>
  <r>
    <n v="452"/>
    <n v="9"/>
    <x v="2"/>
    <s v="Descripcion del Plato_17"/>
    <n v="19"/>
    <x v="2"/>
    <n v="3"/>
    <n v="53"/>
    <s v="Ninguna"/>
    <n v="93"/>
    <n v="93"/>
    <x v="1"/>
    <n v="57"/>
    <x v="2"/>
    <n v="3.6805555555555557E-2"/>
  </r>
  <r>
    <n v="452"/>
    <n v="9"/>
    <x v="12"/>
    <s v="Descripcion del Plato_5"/>
    <n v="13"/>
    <x v="12"/>
    <n v="2"/>
    <n v="28"/>
    <s v="Ninguna"/>
    <n v="44"/>
    <n v="44"/>
    <x v="17"/>
    <n v="26"/>
    <x v="11"/>
    <n v="1.9444444444444445E-2"/>
  </r>
  <r>
    <n v="452"/>
    <n v="9"/>
    <x v="16"/>
    <s v="Descripcion del Plato_13"/>
    <n v="13"/>
    <x v="16"/>
    <n v="1"/>
    <n v="42"/>
    <s v="Sin cebolla"/>
    <n v="21"/>
    <n v="21"/>
    <x v="8"/>
    <n v="13"/>
    <x v="14"/>
    <n v="2.9166666666666667E-2"/>
  </r>
  <r>
    <n v="453"/>
    <n v="6"/>
    <x v="13"/>
    <s v="Descripcion del Plato_18"/>
    <n v="20"/>
    <x v="13"/>
    <n v="1"/>
    <n v="42"/>
    <s v="Ninguna"/>
    <n v="34"/>
    <n v="34"/>
    <x v="5"/>
    <n v="20"/>
    <x v="12"/>
    <n v="2.9166666666666667E-2"/>
  </r>
  <r>
    <n v="453"/>
    <n v="6"/>
    <x v="11"/>
    <s v="Descripcion del Plato_15"/>
    <n v="19"/>
    <x v="11"/>
    <n v="3"/>
    <n v="58"/>
    <s v="Ninguna"/>
    <n v="96"/>
    <n v="96"/>
    <x v="7"/>
    <n v="57"/>
    <x v="10"/>
    <n v="4.027777777777778E-2"/>
  </r>
  <r>
    <n v="454"/>
    <n v="1"/>
    <x v="3"/>
    <s v="Descripcion del Plato_6"/>
    <n v="16"/>
    <x v="3"/>
    <n v="2"/>
    <n v="49"/>
    <s v="Ninguna"/>
    <n v="54"/>
    <n v="54"/>
    <x v="21"/>
    <n v="32"/>
    <x v="3"/>
    <n v="3.4027777777777775E-2"/>
  </r>
  <r>
    <n v="454"/>
    <n v="1"/>
    <x v="9"/>
    <s v="Descripcion del Plato_12"/>
    <n v="11"/>
    <x v="9"/>
    <n v="3"/>
    <n v="18"/>
    <s v="Sin cebolla"/>
    <n v="57"/>
    <n v="57"/>
    <x v="6"/>
    <n v="33"/>
    <x v="9"/>
    <n v="1.2500000000000001E-2"/>
  </r>
  <r>
    <n v="454"/>
    <n v="1"/>
    <x v="5"/>
    <s v="Descripcion del Plato_19"/>
    <n v="22"/>
    <x v="5"/>
    <n v="2"/>
    <n v="42"/>
    <s v="Sin cebolla"/>
    <n v="72"/>
    <n v="72"/>
    <x v="9"/>
    <n v="44"/>
    <x v="5"/>
    <n v="2.9166666666666667E-2"/>
  </r>
  <r>
    <n v="454"/>
    <n v="1"/>
    <x v="19"/>
    <s v="Descripcion del Plato_1"/>
    <n v="15"/>
    <x v="19"/>
    <n v="2"/>
    <n v="44"/>
    <s v="Ninguna"/>
    <n v="50"/>
    <n v="50"/>
    <x v="0"/>
    <n v="30"/>
    <x v="1"/>
    <n v="3.0555555555555555E-2"/>
  </r>
  <r>
    <n v="455"/>
    <n v="12"/>
    <x v="0"/>
    <s v="Descripcion del Plato_7"/>
    <n v="14"/>
    <x v="0"/>
    <n v="2"/>
    <n v="11"/>
    <s v="Ninguna"/>
    <n v="48"/>
    <n v="48"/>
    <x v="0"/>
    <n v="28"/>
    <x v="0"/>
    <n v="7.6388888888888886E-3"/>
  </r>
  <r>
    <n v="456"/>
    <n v="13"/>
    <x v="4"/>
    <s v="Descripcion del Plato_20"/>
    <n v="25"/>
    <x v="4"/>
    <n v="2"/>
    <n v="47"/>
    <s v="Sin cebolla"/>
    <n v="80"/>
    <n v="80"/>
    <x v="15"/>
    <n v="50"/>
    <x v="4"/>
    <n v="3.2638888888888891E-2"/>
  </r>
  <r>
    <n v="456"/>
    <n v="13"/>
    <x v="13"/>
    <s v="Descripcion del Plato_18"/>
    <n v="20"/>
    <x v="13"/>
    <n v="2"/>
    <n v="24"/>
    <s v="Ninguna"/>
    <n v="68"/>
    <n v="68"/>
    <x v="9"/>
    <n v="40"/>
    <x v="12"/>
    <n v="1.6666666666666666E-2"/>
  </r>
  <r>
    <n v="457"/>
    <n v="18"/>
    <x v="7"/>
    <s v="Descripcion del Plato_11"/>
    <n v="20"/>
    <x v="7"/>
    <n v="3"/>
    <n v="43"/>
    <s v="Sin cebolla"/>
    <n v="99"/>
    <n v="99"/>
    <x v="7"/>
    <n v="60"/>
    <x v="7"/>
    <n v="2.9861111111111113E-2"/>
  </r>
  <r>
    <n v="457"/>
    <n v="18"/>
    <x v="9"/>
    <s v="Descripcion del Plato_12"/>
    <n v="11"/>
    <x v="9"/>
    <n v="2"/>
    <n v="15"/>
    <s v="Sin cebolla"/>
    <n v="38"/>
    <n v="38"/>
    <x v="18"/>
    <n v="22"/>
    <x v="9"/>
    <n v="1.0416666666666666E-2"/>
  </r>
  <r>
    <n v="458"/>
    <n v="4"/>
    <x v="8"/>
    <s v="Descripcion del Plato_16"/>
    <n v="16"/>
    <x v="8"/>
    <n v="2"/>
    <n v="11"/>
    <s v="Sin cebolla"/>
    <n v="56"/>
    <n v="56"/>
    <x v="6"/>
    <n v="32"/>
    <x v="8"/>
    <n v="7.6388888888888886E-3"/>
  </r>
  <r>
    <n v="458"/>
    <n v="4"/>
    <x v="13"/>
    <s v="Descripcion del Plato_18"/>
    <n v="20"/>
    <x v="13"/>
    <n v="3"/>
    <n v="28"/>
    <s v="Ninguna"/>
    <n v="102"/>
    <n v="102"/>
    <x v="11"/>
    <n v="60"/>
    <x v="12"/>
    <n v="1.9444444444444445E-2"/>
  </r>
  <r>
    <n v="458"/>
    <n v="4"/>
    <x v="7"/>
    <s v="Descripcion del Plato_11"/>
    <n v="20"/>
    <x v="7"/>
    <n v="2"/>
    <n v="6"/>
    <s v="Ninguna"/>
    <n v="66"/>
    <n v="66"/>
    <x v="10"/>
    <n v="40"/>
    <x v="7"/>
    <n v="4.1666666666666666E-3"/>
  </r>
  <r>
    <n v="458"/>
    <n v="4"/>
    <x v="12"/>
    <s v="Descripcion del Plato_5"/>
    <n v="13"/>
    <x v="12"/>
    <n v="2"/>
    <n v="44"/>
    <s v="Ninguna"/>
    <n v="44"/>
    <n v="44"/>
    <x v="17"/>
    <n v="26"/>
    <x v="11"/>
    <n v="3.0555555555555555E-2"/>
  </r>
  <r>
    <n v="459"/>
    <n v="20"/>
    <x v="8"/>
    <s v="Descripcion del Plato_16"/>
    <n v="16"/>
    <x v="8"/>
    <n v="3"/>
    <n v="30"/>
    <s v="Ninguna"/>
    <n v="84"/>
    <n v="84"/>
    <x v="1"/>
    <n v="48"/>
    <x v="8"/>
    <n v="2.0833333333333332E-2"/>
  </r>
  <r>
    <n v="460"/>
    <n v="19"/>
    <x v="8"/>
    <s v="Descripcion del Plato_16"/>
    <n v="16"/>
    <x v="8"/>
    <n v="1"/>
    <n v="40"/>
    <s v="Sin cebolla"/>
    <n v="28"/>
    <n v="28"/>
    <x v="2"/>
    <n v="16"/>
    <x v="8"/>
    <n v="2.7777777777777776E-2"/>
  </r>
  <r>
    <n v="460"/>
    <n v="19"/>
    <x v="18"/>
    <s v="Descripcion del Plato_10"/>
    <n v="15"/>
    <x v="18"/>
    <n v="1"/>
    <n v="8"/>
    <s v="Sin cebolla"/>
    <n v="26"/>
    <n v="26"/>
    <x v="3"/>
    <n v="15"/>
    <x v="16"/>
    <n v="5.5555555555555558E-3"/>
  </r>
  <r>
    <n v="460"/>
    <n v="19"/>
    <x v="19"/>
    <s v="Descripcion del Plato_1"/>
    <n v="15"/>
    <x v="19"/>
    <n v="2"/>
    <n v="43"/>
    <s v="Ninguna"/>
    <n v="50"/>
    <n v="50"/>
    <x v="0"/>
    <n v="30"/>
    <x v="1"/>
    <n v="2.9861111111111113E-2"/>
  </r>
  <r>
    <n v="460"/>
    <n v="19"/>
    <x v="0"/>
    <s v="Descripcion del Plato_7"/>
    <n v="14"/>
    <x v="0"/>
    <n v="3"/>
    <n v="33"/>
    <s v="Ninguna"/>
    <n v="72"/>
    <n v="72"/>
    <x v="15"/>
    <n v="42"/>
    <x v="0"/>
    <n v="2.2916666666666665E-2"/>
  </r>
  <r>
    <n v="461"/>
    <n v="4"/>
    <x v="10"/>
    <s v="Descripcion del Plato_8"/>
    <n v="21"/>
    <x v="10"/>
    <n v="2"/>
    <n v="38"/>
    <s v="Sin cebolla"/>
    <n v="70"/>
    <n v="70"/>
    <x v="9"/>
    <n v="42"/>
    <x v="1"/>
    <n v="2.6388888888888889E-2"/>
  </r>
  <r>
    <n v="461"/>
    <n v="4"/>
    <x v="6"/>
    <s v="Descripcion del Plato_9"/>
    <n v="17"/>
    <x v="6"/>
    <n v="1"/>
    <n v="28"/>
    <s v="Ninguna"/>
    <n v="29"/>
    <n v="29"/>
    <x v="2"/>
    <n v="17"/>
    <x v="6"/>
    <n v="1.9444444444444445E-2"/>
  </r>
  <r>
    <n v="462"/>
    <n v="9"/>
    <x v="7"/>
    <s v="Descripcion del Plato_11"/>
    <n v="20"/>
    <x v="7"/>
    <n v="3"/>
    <n v="11"/>
    <s v="Ninguna"/>
    <n v="99"/>
    <n v="99"/>
    <x v="7"/>
    <n v="60"/>
    <x v="7"/>
    <n v="7.6388888888888886E-3"/>
  </r>
  <r>
    <n v="463"/>
    <n v="7"/>
    <x v="2"/>
    <s v="Descripcion del Plato_17"/>
    <n v="19"/>
    <x v="2"/>
    <n v="3"/>
    <n v="14"/>
    <s v="Sin cebolla"/>
    <n v="93"/>
    <n v="93"/>
    <x v="1"/>
    <n v="57"/>
    <x v="2"/>
    <n v="9.7222222222222224E-3"/>
  </r>
  <r>
    <n v="464"/>
    <n v="16"/>
    <x v="18"/>
    <s v="Descripcion del Plato_10"/>
    <n v="15"/>
    <x v="18"/>
    <n v="3"/>
    <n v="50"/>
    <s v="Sin cebolla"/>
    <n v="78"/>
    <n v="78"/>
    <x v="19"/>
    <n v="45"/>
    <x v="16"/>
    <n v="3.4722222222222224E-2"/>
  </r>
  <r>
    <n v="464"/>
    <n v="16"/>
    <x v="3"/>
    <s v="Descripcion del Plato_6"/>
    <n v="16"/>
    <x v="3"/>
    <n v="2"/>
    <n v="24"/>
    <s v="Ninguna"/>
    <n v="54"/>
    <n v="54"/>
    <x v="21"/>
    <n v="32"/>
    <x v="3"/>
    <n v="1.6666666666666666E-2"/>
  </r>
  <r>
    <n v="464"/>
    <n v="16"/>
    <x v="12"/>
    <s v="Descripcion del Plato_5"/>
    <n v="13"/>
    <x v="12"/>
    <n v="1"/>
    <n v="10"/>
    <s v="Ninguna"/>
    <n v="22"/>
    <n v="22"/>
    <x v="20"/>
    <n v="13"/>
    <x v="11"/>
    <n v="6.9444444444444441E-3"/>
  </r>
  <r>
    <n v="465"/>
    <n v="4"/>
    <x v="19"/>
    <s v="Descripcion del Plato_1"/>
    <n v="15"/>
    <x v="19"/>
    <n v="3"/>
    <n v="37"/>
    <s v="Ninguna"/>
    <n v="75"/>
    <n v="75"/>
    <x v="15"/>
    <n v="45"/>
    <x v="1"/>
    <n v="2.5694444444444443E-2"/>
  </r>
  <r>
    <n v="465"/>
    <n v="4"/>
    <x v="15"/>
    <s v="Descripcion del Plato_14"/>
    <n v="14"/>
    <x v="15"/>
    <n v="2"/>
    <n v="23"/>
    <s v="Sin cebolla"/>
    <n v="46"/>
    <n v="46"/>
    <x v="17"/>
    <n v="28"/>
    <x v="13"/>
    <n v="1.5972222222222221E-2"/>
  </r>
  <r>
    <n v="466"/>
    <n v="4"/>
    <x v="12"/>
    <s v="Descripcion del Plato_5"/>
    <n v="13"/>
    <x v="12"/>
    <n v="1"/>
    <n v="50"/>
    <s v="Sin cebolla"/>
    <n v="22"/>
    <n v="22"/>
    <x v="20"/>
    <n v="13"/>
    <x v="11"/>
    <n v="3.4722222222222224E-2"/>
  </r>
  <r>
    <n v="466"/>
    <n v="4"/>
    <x v="1"/>
    <s v="Descripcion del Plato_2"/>
    <n v="18"/>
    <x v="1"/>
    <n v="3"/>
    <n v="52"/>
    <s v="Ninguna"/>
    <n v="90"/>
    <n v="90"/>
    <x v="1"/>
    <n v="54"/>
    <x v="1"/>
    <n v="3.6111111111111108E-2"/>
  </r>
  <r>
    <n v="466"/>
    <n v="4"/>
    <x v="8"/>
    <s v="Descripcion del Plato_16"/>
    <n v="16"/>
    <x v="8"/>
    <n v="1"/>
    <n v="43"/>
    <s v="Ninguna"/>
    <n v="28"/>
    <n v="28"/>
    <x v="2"/>
    <n v="16"/>
    <x v="8"/>
    <n v="2.9861111111111113E-2"/>
  </r>
  <r>
    <n v="467"/>
    <n v="15"/>
    <x v="7"/>
    <s v="Descripcion del Plato_11"/>
    <n v="20"/>
    <x v="7"/>
    <n v="3"/>
    <n v="13"/>
    <s v="Ninguna"/>
    <n v="99"/>
    <n v="99"/>
    <x v="7"/>
    <n v="60"/>
    <x v="7"/>
    <n v="9.0277777777777769E-3"/>
  </r>
  <r>
    <n v="467"/>
    <n v="15"/>
    <x v="12"/>
    <s v="Descripcion del Plato_5"/>
    <n v="13"/>
    <x v="12"/>
    <n v="2"/>
    <n v="59"/>
    <s v="Ninguna"/>
    <n v="44"/>
    <n v="44"/>
    <x v="17"/>
    <n v="26"/>
    <x v="11"/>
    <n v="4.0972222222222222E-2"/>
  </r>
  <r>
    <n v="468"/>
    <n v="14"/>
    <x v="9"/>
    <s v="Descripcion del Plato_12"/>
    <n v="11"/>
    <x v="9"/>
    <n v="2"/>
    <n v="38"/>
    <s v="Sin cebolla"/>
    <n v="38"/>
    <n v="38"/>
    <x v="18"/>
    <n v="22"/>
    <x v="9"/>
    <n v="2.6388888888888889E-2"/>
  </r>
  <r>
    <n v="468"/>
    <n v="14"/>
    <x v="14"/>
    <s v="Descripcion del Plato_3"/>
    <n v="12"/>
    <x v="14"/>
    <n v="2"/>
    <n v="16"/>
    <s v="Sin cebolla"/>
    <n v="40"/>
    <n v="40"/>
    <x v="18"/>
    <n v="24"/>
    <x v="1"/>
    <n v="1.1111111111111112E-2"/>
  </r>
  <r>
    <n v="468"/>
    <n v="14"/>
    <x v="8"/>
    <s v="Descripcion del Plato_16"/>
    <n v="16"/>
    <x v="8"/>
    <n v="1"/>
    <n v="9"/>
    <s v="Sin cebolla"/>
    <n v="28"/>
    <n v="28"/>
    <x v="2"/>
    <n v="16"/>
    <x v="8"/>
    <n v="6.2500000000000003E-3"/>
  </r>
  <r>
    <n v="469"/>
    <n v="1"/>
    <x v="10"/>
    <s v="Descripcion del Plato_8"/>
    <n v="21"/>
    <x v="10"/>
    <n v="3"/>
    <n v="22"/>
    <s v="Sin cebolla"/>
    <n v="105"/>
    <n v="105"/>
    <x v="11"/>
    <n v="63"/>
    <x v="1"/>
    <n v="1.5277777777777777E-2"/>
  </r>
  <r>
    <n v="469"/>
    <n v="1"/>
    <x v="11"/>
    <s v="Descripcion del Plato_15"/>
    <n v="19"/>
    <x v="11"/>
    <n v="1"/>
    <n v="44"/>
    <s v="Ninguna"/>
    <n v="32"/>
    <n v="32"/>
    <x v="16"/>
    <n v="19"/>
    <x v="10"/>
    <n v="3.0555555555555555E-2"/>
  </r>
  <r>
    <n v="470"/>
    <n v="17"/>
    <x v="0"/>
    <s v="Descripcion del Plato_7"/>
    <n v="14"/>
    <x v="0"/>
    <n v="1"/>
    <n v="44"/>
    <s v="Ninguna"/>
    <n v="24"/>
    <n v="24"/>
    <x v="14"/>
    <n v="14"/>
    <x v="0"/>
    <n v="3.0555555555555555E-2"/>
  </r>
  <r>
    <n v="470"/>
    <n v="17"/>
    <x v="17"/>
    <s v="Descripcion del Plato_4"/>
    <n v="10"/>
    <x v="17"/>
    <n v="3"/>
    <n v="28"/>
    <s v="Ninguna"/>
    <n v="54"/>
    <n v="54"/>
    <x v="6"/>
    <n v="30"/>
    <x v="15"/>
    <n v="1.9444444444444445E-2"/>
  </r>
  <r>
    <n v="471"/>
    <n v="7"/>
    <x v="10"/>
    <s v="Descripcion del Plato_8"/>
    <n v="21"/>
    <x v="10"/>
    <n v="3"/>
    <n v="57"/>
    <s v="Ninguna"/>
    <n v="105"/>
    <n v="105"/>
    <x v="11"/>
    <n v="63"/>
    <x v="1"/>
    <n v="3.9583333333333331E-2"/>
  </r>
  <r>
    <n v="472"/>
    <n v="20"/>
    <x v="10"/>
    <s v="Descripcion del Plato_8"/>
    <n v="21"/>
    <x v="10"/>
    <n v="2"/>
    <n v="42"/>
    <s v="Ninguna"/>
    <n v="70"/>
    <n v="70"/>
    <x v="9"/>
    <n v="42"/>
    <x v="1"/>
    <n v="2.9166666666666667E-2"/>
  </r>
  <r>
    <n v="472"/>
    <n v="20"/>
    <x v="12"/>
    <s v="Descripcion del Plato_5"/>
    <n v="13"/>
    <x v="12"/>
    <n v="2"/>
    <n v="31"/>
    <s v="Sin cebolla"/>
    <n v="44"/>
    <n v="44"/>
    <x v="17"/>
    <n v="26"/>
    <x v="11"/>
    <n v="2.1527777777777778E-2"/>
  </r>
  <r>
    <n v="473"/>
    <n v="13"/>
    <x v="12"/>
    <s v="Descripcion del Plato_5"/>
    <n v="13"/>
    <x v="12"/>
    <n v="2"/>
    <n v="51"/>
    <s v="Sin cebolla"/>
    <n v="44"/>
    <n v="44"/>
    <x v="17"/>
    <n v="26"/>
    <x v="11"/>
    <n v="3.5416666666666666E-2"/>
  </r>
  <r>
    <n v="473"/>
    <n v="13"/>
    <x v="10"/>
    <s v="Descripcion del Plato_8"/>
    <n v="21"/>
    <x v="10"/>
    <n v="1"/>
    <n v="10"/>
    <s v="Ninguna"/>
    <n v="35"/>
    <n v="35"/>
    <x v="5"/>
    <n v="21"/>
    <x v="1"/>
    <n v="6.9444444444444441E-3"/>
  </r>
  <r>
    <n v="474"/>
    <n v="2"/>
    <x v="13"/>
    <s v="Descripcion del Plato_18"/>
    <n v="20"/>
    <x v="13"/>
    <n v="1"/>
    <n v="55"/>
    <s v="Sin cebolla"/>
    <n v="34"/>
    <n v="34"/>
    <x v="5"/>
    <n v="20"/>
    <x v="12"/>
    <n v="3.8194444444444448E-2"/>
  </r>
  <r>
    <n v="474"/>
    <n v="2"/>
    <x v="6"/>
    <s v="Descripcion del Plato_9"/>
    <n v="17"/>
    <x v="6"/>
    <n v="1"/>
    <n v="37"/>
    <s v="Ninguna"/>
    <n v="29"/>
    <n v="29"/>
    <x v="2"/>
    <n v="17"/>
    <x v="6"/>
    <n v="2.5694444444444443E-2"/>
  </r>
  <r>
    <n v="474"/>
    <n v="2"/>
    <x v="2"/>
    <s v="Descripcion del Plato_17"/>
    <n v="19"/>
    <x v="2"/>
    <n v="1"/>
    <n v="34"/>
    <s v="Sin cebolla"/>
    <n v="31"/>
    <n v="31"/>
    <x v="2"/>
    <n v="19"/>
    <x v="2"/>
    <n v="2.361111111111111E-2"/>
  </r>
  <r>
    <n v="474"/>
    <n v="2"/>
    <x v="8"/>
    <s v="Descripcion del Plato_16"/>
    <n v="16"/>
    <x v="8"/>
    <n v="3"/>
    <n v="35"/>
    <s v="Ninguna"/>
    <n v="84"/>
    <n v="84"/>
    <x v="1"/>
    <n v="48"/>
    <x v="8"/>
    <n v="2.4305555555555556E-2"/>
  </r>
  <r>
    <n v="475"/>
    <n v="18"/>
    <x v="0"/>
    <s v="Descripcion del Plato_7"/>
    <n v="14"/>
    <x v="0"/>
    <n v="3"/>
    <n v="21"/>
    <s v="Sin cebolla"/>
    <n v="72"/>
    <n v="72"/>
    <x v="15"/>
    <n v="42"/>
    <x v="0"/>
    <n v="1.4583333333333334E-2"/>
  </r>
  <r>
    <n v="475"/>
    <n v="18"/>
    <x v="13"/>
    <s v="Descripcion del Plato_18"/>
    <n v="20"/>
    <x v="13"/>
    <n v="3"/>
    <n v="14"/>
    <s v="Sin cebolla"/>
    <n v="102"/>
    <n v="102"/>
    <x v="11"/>
    <n v="60"/>
    <x v="12"/>
    <n v="9.7222222222222224E-3"/>
  </r>
  <r>
    <n v="476"/>
    <n v="13"/>
    <x v="0"/>
    <s v="Descripcion del Plato_7"/>
    <n v="14"/>
    <x v="0"/>
    <n v="2"/>
    <n v="55"/>
    <s v="Sin cebolla"/>
    <n v="48"/>
    <n v="48"/>
    <x v="0"/>
    <n v="28"/>
    <x v="0"/>
    <n v="3.8194444444444448E-2"/>
  </r>
  <r>
    <n v="476"/>
    <n v="13"/>
    <x v="13"/>
    <s v="Descripcion del Plato_18"/>
    <n v="20"/>
    <x v="13"/>
    <n v="1"/>
    <n v="34"/>
    <s v="Ninguna"/>
    <n v="34"/>
    <n v="34"/>
    <x v="5"/>
    <n v="20"/>
    <x v="12"/>
    <n v="2.361111111111111E-2"/>
  </r>
  <r>
    <n v="476"/>
    <n v="13"/>
    <x v="11"/>
    <s v="Descripcion del Plato_15"/>
    <n v="19"/>
    <x v="11"/>
    <n v="3"/>
    <n v="5"/>
    <s v="Sin cebolla"/>
    <n v="96"/>
    <n v="96"/>
    <x v="7"/>
    <n v="57"/>
    <x v="10"/>
    <n v="3.472222222222222E-3"/>
  </r>
  <r>
    <n v="476"/>
    <n v="13"/>
    <x v="4"/>
    <s v="Descripcion del Plato_20"/>
    <n v="25"/>
    <x v="4"/>
    <n v="1"/>
    <n v="21"/>
    <s v="Ninguna"/>
    <n v="40"/>
    <n v="40"/>
    <x v="4"/>
    <n v="25"/>
    <x v="4"/>
    <n v="1.4583333333333334E-2"/>
  </r>
  <r>
    <n v="477"/>
    <n v="8"/>
    <x v="13"/>
    <s v="Descripcion del Plato_18"/>
    <n v="20"/>
    <x v="13"/>
    <n v="2"/>
    <n v="34"/>
    <s v="Sin cebolla"/>
    <n v="68"/>
    <n v="68"/>
    <x v="9"/>
    <n v="40"/>
    <x v="12"/>
    <n v="2.361111111111111E-2"/>
  </r>
  <r>
    <n v="477"/>
    <n v="8"/>
    <x v="15"/>
    <s v="Descripcion del Plato_14"/>
    <n v="14"/>
    <x v="15"/>
    <n v="2"/>
    <n v="13"/>
    <s v="Sin cebolla"/>
    <n v="46"/>
    <n v="46"/>
    <x v="17"/>
    <n v="28"/>
    <x v="13"/>
    <n v="9.0277777777777769E-3"/>
  </r>
  <r>
    <n v="477"/>
    <n v="8"/>
    <x v="0"/>
    <s v="Descripcion del Plato_7"/>
    <n v="14"/>
    <x v="0"/>
    <n v="2"/>
    <n v="47"/>
    <s v="Sin cebolla"/>
    <n v="48"/>
    <n v="48"/>
    <x v="0"/>
    <n v="28"/>
    <x v="0"/>
    <n v="3.2638888888888891E-2"/>
  </r>
  <r>
    <n v="477"/>
    <n v="8"/>
    <x v="16"/>
    <s v="Descripcion del Plato_13"/>
    <n v="13"/>
    <x v="16"/>
    <n v="2"/>
    <n v="21"/>
    <s v="Ninguna"/>
    <n v="42"/>
    <n v="42"/>
    <x v="18"/>
    <n v="26"/>
    <x v="14"/>
    <n v="1.4583333333333334E-2"/>
  </r>
  <r>
    <n v="478"/>
    <n v="7"/>
    <x v="1"/>
    <s v="Descripcion del Plato_2"/>
    <n v="18"/>
    <x v="1"/>
    <n v="2"/>
    <n v="54"/>
    <s v="Sin cebolla"/>
    <n v="60"/>
    <n v="60"/>
    <x v="6"/>
    <n v="36"/>
    <x v="1"/>
    <n v="3.7499999999999999E-2"/>
  </r>
  <r>
    <n v="478"/>
    <n v="7"/>
    <x v="6"/>
    <s v="Descripcion del Plato_9"/>
    <n v="17"/>
    <x v="6"/>
    <n v="2"/>
    <n v="36"/>
    <s v="Sin cebolla"/>
    <n v="58"/>
    <n v="58"/>
    <x v="6"/>
    <n v="34"/>
    <x v="6"/>
    <n v="2.5000000000000001E-2"/>
  </r>
  <r>
    <n v="479"/>
    <n v="1"/>
    <x v="17"/>
    <s v="Descripcion del Plato_4"/>
    <n v="10"/>
    <x v="17"/>
    <n v="1"/>
    <n v="45"/>
    <s v="Ninguna"/>
    <n v="18"/>
    <n v="18"/>
    <x v="8"/>
    <n v="10"/>
    <x v="15"/>
    <n v="3.125E-2"/>
  </r>
  <r>
    <n v="479"/>
    <n v="1"/>
    <x v="13"/>
    <s v="Descripcion del Plato_18"/>
    <n v="20"/>
    <x v="13"/>
    <n v="1"/>
    <n v="38"/>
    <s v="Sin cebolla"/>
    <n v="34"/>
    <n v="34"/>
    <x v="5"/>
    <n v="20"/>
    <x v="12"/>
    <n v="2.6388888888888889E-2"/>
  </r>
  <r>
    <n v="480"/>
    <n v="1"/>
    <x v="10"/>
    <s v="Descripcion del Plato_8"/>
    <n v="21"/>
    <x v="10"/>
    <n v="3"/>
    <n v="57"/>
    <s v="Sin cebolla"/>
    <n v="105"/>
    <n v="105"/>
    <x v="11"/>
    <n v="63"/>
    <x v="1"/>
    <n v="3.9583333333333331E-2"/>
  </r>
  <r>
    <n v="480"/>
    <n v="1"/>
    <x v="3"/>
    <s v="Descripcion del Plato_6"/>
    <n v="16"/>
    <x v="3"/>
    <n v="2"/>
    <n v="8"/>
    <s v="Ninguna"/>
    <n v="54"/>
    <n v="54"/>
    <x v="21"/>
    <n v="32"/>
    <x v="3"/>
    <n v="5.5555555555555558E-3"/>
  </r>
  <r>
    <n v="481"/>
    <n v="9"/>
    <x v="18"/>
    <s v="Descripcion del Plato_10"/>
    <n v="15"/>
    <x v="18"/>
    <n v="2"/>
    <n v="58"/>
    <s v="Sin cebolla"/>
    <n v="52"/>
    <n v="52"/>
    <x v="21"/>
    <n v="30"/>
    <x v="16"/>
    <n v="4.027777777777778E-2"/>
  </r>
  <r>
    <n v="482"/>
    <n v="9"/>
    <x v="16"/>
    <s v="Descripcion del Plato_13"/>
    <n v="13"/>
    <x v="16"/>
    <n v="3"/>
    <n v="21"/>
    <s v="Sin cebolla"/>
    <n v="63"/>
    <n v="63"/>
    <x v="6"/>
    <n v="39"/>
    <x v="14"/>
    <n v="1.4583333333333334E-2"/>
  </r>
  <r>
    <n v="483"/>
    <n v="2"/>
    <x v="3"/>
    <s v="Descripcion del Plato_6"/>
    <n v="16"/>
    <x v="3"/>
    <n v="3"/>
    <n v="53"/>
    <s v="Ninguna"/>
    <n v="81"/>
    <n v="81"/>
    <x v="19"/>
    <n v="48"/>
    <x v="3"/>
    <n v="3.6805555555555557E-2"/>
  </r>
  <r>
    <n v="484"/>
    <n v="18"/>
    <x v="19"/>
    <s v="Descripcion del Plato_1"/>
    <n v="15"/>
    <x v="19"/>
    <n v="3"/>
    <n v="34"/>
    <s v="Sin cebolla"/>
    <n v="75"/>
    <n v="75"/>
    <x v="15"/>
    <n v="45"/>
    <x v="1"/>
    <n v="2.361111111111111E-2"/>
  </r>
  <r>
    <n v="485"/>
    <n v="6"/>
    <x v="0"/>
    <s v="Descripcion del Plato_7"/>
    <n v="14"/>
    <x v="0"/>
    <n v="3"/>
    <n v="23"/>
    <s v="Ninguna"/>
    <n v="72"/>
    <n v="72"/>
    <x v="15"/>
    <n v="42"/>
    <x v="0"/>
    <n v="1.5972222222222221E-2"/>
  </r>
  <r>
    <n v="485"/>
    <n v="6"/>
    <x v="5"/>
    <s v="Descripcion del Plato_19"/>
    <n v="22"/>
    <x v="5"/>
    <n v="2"/>
    <n v="56"/>
    <s v="Ninguna"/>
    <n v="72"/>
    <n v="72"/>
    <x v="9"/>
    <n v="44"/>
    <x v="5"/>
    <n v="3.888888888888889E-2"/>
  </r>
  <r>
    <n v="486"/>
    <n v="15"/>
    <x v="5"/>
    <s v="Descripcion del Plato_19"/>
    <n v="22"/>
    <x v="5"/>
    <n v="2"/>
    <n v="7"/>
    <s v="Ninguna"/>
    <n v="72"/>
    <n v="72"/>
    <x v="9"/>
    <n v="44"/>
    <x v="5"/>
    <n v="4.8611111111111112E-3"/>
  </r>
  <r>
    <n v="486"/>
    <n v="15"/>
    <x v="14"/>
    <s v="Descripcion del Plato_3"/>
    <n v="12"/>
    <x v="14"/>
    <n v="1"/>
    <n v="19"/>
    <s v="Ninguna"/>
    <n v="20"/>
    <n v="20"/>
    <x v="8"/>
    <n v="12"/>
    <x v="1"/>
    <n v="1.3194444444444444E-2"/>
  </r>
  <r>
    <n v="486"/>
    <n v="15"/>
    <x v="13"/>
    <s v="Descripcion del Plato_18"/>
    <n v="20"/>
    <x v="13"/>
    <n v="1"/>
    <n v="9"/>
    <s v="Ninguna"/>
    <n v="34"/>
    <n v="34"/>
    <x v="5"/>
    <n v="20"/>
    <x v="12"/>
    <n v="6.2500000000000003E-3"/>
  </r>
  <r>
    <n v="486"/>
    <n v="15"/>
    <x v="0"/>
    <s v="Descripcion del Plato_7"/>
    <n v="14"/>
    <x v="0"/>
    <n v="1"/>
    <n v="24"/>
    <s v="Ninguna"/>
    <n v="24"/>
    <n v="24"/>
    <x v="14"/>
    <n v="14"/>
    <x v="0"/>
    <n v="1.6666666666666666E-2"/>
  </r>
  <r>
    <n v="487"/>
    <n v="17"/>
    <x v="13"/>
    <s v="Descripcion del Plato_18"/>
    <n v="20"/>
    <x v="13"/>
    <n v="2"/>
    <n v="58"/>
    <s v="Sin cebolla"/>
    <n v="68"/>
    <n v="68"/>
    <x v="9"/>
    <n v="40"/>
    <x v="12"/>
    <n v="4.027777777777778E-2"/>
  </r>
  <r>
    <n v="487"/>
    <n v="17"/>
    <x v="2"/>
    <s v="Descripcion del Plato_17"/>
    <n v="19"/>
    <x v="2"/>
    <n v="2"/>
    <n v="29"/>
    <s v="Sin cebolla"/>
    <n v="62"/>
    <n v="62"/>
    <x v="6"/>
    <n v="38"/>
    <x v="2"/>
    <n v="2.013888888888889E-2"/>
  </r>
  <r>
    <n v="487"/>
    <n v="17"/>
    <x v="12"/>
    <s v="Descripcion del Plato_5"/>
    <n v="13"/>
    <x v="12"/>
    <n v="1"/>
    <n v="5"/>
    <s v="Sin cebolla"/>
    <n v="22"/>
    <n v="22"/>
    <x v="20"/>
    <n v="13"/>
    <x v="11"/>
    <n v="3.472222222222222E-3"/>
  </r>
  <r>
    <n v="488"/>
    <n v="10"/>
    <x v="17"/>
    <s v="Descripcion del Plato_4"/>
    <n v="10"/>
    <x v="17"/>
    <n v="3"/>
    <n v="54"/>
    <s v="Ninguna"/>
    <n v="54"/>
    <n v="54"/>
    <x v="6"/>
    <n v="30"/>
    <x v="15"/>
    <n v="3.7499999999999999E-2"/>
  </r>
  <r>
    <n v="488"/>
    <n v="10"/>
    <x v="15"/>
    <s v="Descripcion del Plato_14"/>
    <n v="14"/>
    <x v="15"/>
    <n v="3"/>
    <n v="52"/>
    <s v="Ninguna"/>
    <n v="69"/>
    <n v="69"/>
    <x v="12"/>
    <n v="42"/>
    <x v="13"/>
    <n v="3.6111111111111108E-2"/>
  </r>
  <r>
    <n v="488"/>
    <n v="10"/>
    <x v="2"/>
    <s v="Descripcion del Plato_17"/>
    <n v="19"/>
    <x v="2"/>
    <n v="2"/>
    <n v="18"/>
    <s v="Sin cebolla"/>
    <n v="62"/>
    <n v="62"/>
    <x v="6"/>
    <n v="38"/>
    <x v="2"/>
    <n v="1.2500000000000001E-2"/>
  </r>
  <r>
    <n v="489"/>
    <n v="3"/>
    <x v="4"/>
    <s v="Descripcion del Plato_20"/>
    <n v="25"/>
    <x v="4"/>
    <n v="2"/>
    <n v="28"/>
    <s v="Sin cebolla"/>
    <n v="80"/>
    <n v="80"/>
    <x v="15"/>
    <n v="50"/>
    <x v="4"/>
    <n v="1.9444444444444445E-2"/>
  </r>
  <r>
    <n v="489"/>
    <n v="3"/>
    <x v="15"/>
    <s v="Descripcion del Plato_14"/>
    <n v="14"/>
    <x v="15"/>
    <n v="3"/>
    <n v="6"/>
    <s v="Sin cebolla"/>
    <n v="69"/>
    <n v="69"/>
    <x v="12"/>
    <n v="42"/>
    <x v="13"/>
    <n v="4.1666666666666666E-3"/>
  </r>
  <r>
    <n v="490"/>
    <n v="1"/>
    <x v="18"/>
    <s v="Descripcion del Plato_10"/>
    <n v="15"/>
    <x v="18"/>
    <n v="3"/>
    <n v="34"/>
    <s v="Ninguna"/>
    <n v="78"/>
    <n v="78"/>
    <x v="19"/>
    <n v="45"/>
    <x v="16"/>
    <n v="2.361111111111111E-2"/>
  </r>
  <r>
    <n v="490"/>
    <n v="1"/>
    <x v="11"/>
    <s v="Descripcion del Plato_15"/>
    <n v="19"/>
    <x v="11"/>
    <n v="1"/>
    <n v="55"/>
    <s v="Ninguna"/>
    <n v="32"/>
    <n v="32"/>
    <x v="16"/>
    <n v="19"/>
    <x v="10"/>
    <n v="3.8194444444444448E-2"/>
  </r>
  <r>
    <n v="490"/>
    <n v="1"/>
    <x v="13"/>
    <s v="Descripcion del Plato_18"/>
    <n v="20"/>
    <x v="13"/>
    <n v="3"/>
    <n v="42"/>
    <s v="Ninguna"/>
    <n v="102"/>
    <n v="102"/>
    <x v="11"/>
    <n v="60"/>
    <x v="12"/>
    <n v="2.9166666666666667E-2"/>
  </r>
  <r>
    <n v="491"/>
    <n v="7"/>
    <x v="6"/>
    <s v="Descripcion del Plato_9"/>
    <n v="17"/>
    <x v="6"/>
    <n v="2"/>
    <n v="30"/>
    <s v="Ninguna"/>
    <n v="58"/>
    <n v="58"/>
    <x v="6"/>
    <n v="34"/>
    <x v="6"/>
    <n v="2.0833333333333332E-2"/>
  </r>
  <r>
    <n v="491"/>
    <n v="7"/>
    <x v="1"/>
    <s v="Descripcion del Plato_2"/>
    <n v="18"/>
    <x v="1"/>
    <n v="2"/>
    <n v="11"/>
    <s v="Ninguna"/>
    <n v="60"/>
    <n v="60"/>
    <x v="6"/>
    <n v="36"/>
    <x v="1"/>
    <n v="7.6388888888888886E-3"/>
  </r>
  <r>
    <n v="492"/>
    <n v="4"/>
    <x v="7"/>
    <s v="Descripcion del Plato_11"/>
    <n v="20"/>
    <x v="7"/>
    <n v="3"/>
    <n v="15"/>
    <s v="Ninguna"/>
    <n v="99"/>
    <n v="99"/>
    <x v="7"/>
    <n v="60"/>
    <x v="7"/>
    <n v="1.0416666666666666E-2"/>
  </r>
  <r>
    <n v="492"/>
    <n v="4"/>
    <x v="16"/>
    <s v="Descripcion del Plato_13"/>
    <n v="13"/>
    <x v="16"/>
    <n v="3"/>
    <n v="8"/>
    <s v="Ninguna"/>
    <n v="63"/>
    <n v="63"/>
    <x v="6"/>
    <n v="39"/>
    <x v="14"/>
    <n v="5.5555555555555558E-3"/>
  </r>
  <r>
    <n v="492"/>
    <n v="4"/>
    <x v="0"/>
    <s v="Descripcion del Plato_7"/>
    <n v="14"/>
    <x v="0"/>
    <n v="2"/>
    <n v="26"/>
    <s v="Ninguna"/>
    <n v="48"/>
    <n v="48"/>
    <x v="0"/>
    <n v="28"/>
    <x v="0"/>
    <n v="1.8055555555555554E-2"/>
  </r>
  <r>
    <n v="493"/>
    <n v="2"/>
    <x v="17"/>
    <s v="Descripcion del Plato_4"/>
    <n v="10"/>
    <x v="17"/>
    <n v="3"/>
    <n v="8"/>
    <s v="Sin cebolla"/>
    <n v="54"/>
    <n v="54"/>
    <x v="6"/>
    <n v="30"/>
    <x v="15"/>
    <n v="5.5555555555555558E-3"/>
  </r>
  <r>
    <n v="494"/>
    <n v="20"/>
    <x v="11"/>
    <s v="Descripcion del Plato_15"/>
    <n v="19"/>
    <x v="11"/>
    <n v="2"/>
    <n v="9"/>
    <s v="Ninguna"/>
    <n v="64"/>
    <n v="64"/>
    <x v="10"/>
    <n v="38"/>
    <x v="10"/>
    <n v="6.2500000000000003E-3"/>
  </r>
  <r>
    <n v="494"/>
    <n v="20"/>
    <x v="5"/>
    <s v="Descripcion del Plato_19"/>
    <n v="22"/>
    <x v="5"/>
    <n v="3"/>
    <n v="22"/>
    <s v="Ninguna"/>
    <n v="108"/>
    <n v="108"/>
    <x v="11"/>
    <n v="66"/>
    <x v="5"/>
    <n v="1.5277777777777777E-2"/>
  </r>
  <r>
    <n v="495"/>
    <n v="11"/>
    <x v="4"/>
    <s v="Descripcion del Plato_20"/>
    <n v="25"/>
    <x v="4"/>
    <n v="3"/>
    <n v="13"/>
    <s v="Sin cebolla"/>
    <n v="120"/>
    <n v="120"/>
    <x v="13"/>
    <n v="75"/>
    <x v="4"/>
    <n v="9.0277777777777769E-3"/>
  </r>
  <r>
    <n v="495"/>
    <n v="11"/>
    <x v="3"/>
    <s v="Descripcion del Plato_6"/>
    <n v="16"/>
    <x v="3"/>
    <n v="2"/>
    <n v="9"/>
    <s v="Sin cebolla"/>
    <n v="54"/>
    <n v="54"/>
    <x v="21"/>
    <n v="32"/>
    <x v="3"/>
    <n v="6.2500000000000003E-3"/>
  </r>
  <r>
    <n v="495"/>
    <n v="11"/>
    <x v="8"/>
    <s v="Descripcion del Plato_16"/>
    <n v="16"/>
    <x v="8"/>
    <n v="2"/>
    <n v="44"/>
    <s v="Ninguna"/>
    <n v="56"/>
    <n v="56"/>
    <x v="6"/>
    <n v="32"/>
    <x v="8"/>
    <n v="3.0555555555555555E-2"/>
  </r>
  <r>
    <n v="495"/>
    <n v="11"/>
    <x v="7"/>
    <s v="Descripcion del Plato_11"/>
    <n v="20"/>
    <x v="7"/>
    <n v="1"/>
    <n v="36"/>
    <s v="Sin cebolla"/>
    <n v="33"/>
    <n v="33"/>
    <x v="16"/>
    <n v="20"/>
    <x v="7"/>
    <n v="2.5000000000000001E-2"/>
  </r>
  <r>
    <n v="496"/>
    <n v="1"/>
    <x v="7"/>
    <s v="Descripcion del Plato_11"/>
    <n v="20"/>
    <x v="7"/>
    <n v="1"/>
    <n v="28"/>
    <s v="Ninguna"/>
    <n v="33"/>
    <n v="33"/>
    <x v="16"/>
    <n v="20"/>
    <x v="7"/>
    <n v="1.9444444444444445E-2"/>
  </r>
  <r>
    <n v="496"/>
    <n v="1"/>
    <x v="13"/>
    <s v="Descripcion del Plato_18"/>
    <n v="20"/>
    <x v="13"/>
    <n v="3"/>
    <n v="23"/>
    <s v="Ninguna"/>
    <n v="102"/>
    <n v="102"/>
    <x v="11"/>
    <n v="60"/>
    <x v="12"/>
    <n v="1.5972222222222221E-2"/>
  </r>
  <r>
    <n v="496"/>
    <n v="1"/>
    <x v="9"/>
    <s v="Descripcion del Plato_12"/>
    <n v="11"/>
    <x v="9"/>
    <n v="3"/>
    <n v="41"/>
    <s v="Sin cebolla"/>
    <n v="57"/>
    <n v="57"/>
    <x v="6"/>
    <n v="33"/>
    <x v="9"/>
    <n v="2.8472222222222222E-2"/>
  </r>
  <r>
    <n v="496"/>
    <n v="1"/>
    <x v="2"/>
    <s v="Descripcion del Plato_17"/>
    <n v="19"/>
    <x v="2"/>
    <n v="1"/>
    <n v="41"/>
    <s v="Sin cebolla"/>
    <n v="31"/>
    <n v="31"/>
    <x v="2"/>
    <n v="19"/>
    <x v="2"/>
    <n v="2.8472222222222222E-2"/>
  </r>
  <r>
    <n v="497"/>
    <n v="13"/>
    <x v="1"/>
    <s v="Descripcion del Plato_2"/>
    <n v="18"/>
    <x v="1"/>
    <n v="1"/>
    <n v="6"/>
    <s v="Sin cebolla"/>
    <n v="30"/>
    <n v="30"/>
    <x v="2"/>
    <n v="18"/>
    <x v="1"/>
    <n v="4.1666666666666666E-3"/>
  </r>
  <r>
    <n v="497"/>
    <n v="13"/>
    <x v="4"/>
    <s v="Descripcion del Plato_20"/>
    <n v="25"/>
    <x v="4"/>
    <n v="3"/>
    <n v="32"/>
    <s v="Sin cebolla"/>
    <n v="120"/>
    <n v="120"/>
    <x v="13"/>
    <n v="75"/>
    <x v="4"/>
    <n v="2.2222222222222223E-2"/>
  </r>
  <r>
    <n v="498"/>
    <n v="20"/>
    <x v="9"/>
    <s v="Descripcion del Plato_12"/>
    <n v="11"/>
    <x v="9"/>
    <n v="1"/>
    <n v="32"/>
    <s v="Ninguna"/>
    <n v="19"/>
    <n v="19"/>
    <x v="8"/>
    <n v="11"/>
    <x v="9"/>
    <n v="2.2222222222222223E-2"/>
  </r>
  <r>
    <n v="499"/>
    <n v="5"/>
    <x v="18"/>
    <s v="Descripcion del Plato_10"/>
    <n v="15"/>
    <x v="18"/>
    <n v="3"/>
    <n v="52"/>
    <s v="Ninguna"/>
    <n v="78"/>
    <n v="78"/>
    <x v="19"/>
    <n v="45"/>
    <x v="16"/>
    <n v="3.6111111111111108E-2"/>
  </r>
  <r>
    <n v="499"/>
    <n v="5"/>
    <x v="1"/>
    <s v="Descripcion del Plato_2"/>
    <n v="18"/>
    <x v="1"/>
    <n v="1"/>
    <n v="36"/>
    <s v="Sin cebolla"/>
    <n v="30"/>
    <n v="30"/>
    <x v="2"/>
    <n v="18"/>
    <x v="1"/>
    <n v="2.5000000000000001E-2"/>
  </r>
  <r>
    <n v="499"/>
    <n v="5"/>
    <x v="19"/>
    <s v="Descripcion del Plato_1"/>
    <n v="15"/>
    <x v="19"/>
    <n v="2"/>
    <n v="42"/>
    <s v="Sin cebolla"/>
    <n v="50"/>
    <n v="50"/>
    <x v="0"/>
    <n v="30"/>
    <x v="1"/>
    <n v="2.9166666666666667E-2"/>
  </r>
  <r>
    <n v="500"/>
    <n v="4"/>
    <x v="3"/>
    <s v="Descripcion del Plato_6"/>
    <n v="16"/>
    <x v="3"/>
    <n v="1"/>
    <n v="22"/>
    <s v="Sin cebolla"/>
    <n v="27"/>
    <n v="27"/>
    <x v="3"/>
    <n v="16"/>
    <x v="3"/>
    <n v="1.5277777777777777E-2"/>
  </r>
  <r>
    <n v="500"/>
    <n v="4"/>
    <x v="12"/>
    <s v="Descripcion del Plato_5"/>
    <n v="13"/>
    <x v="12"/>
    <n v="3"/>
    <n v="20"/>
    <s v="Ninguna"/>
    <n v="66"/>
    <n v="66"/>
    <x v="12"/>
    <n v="39"/>
    <x v="11"/>
    <n v="1.3888888888888888E-2"/>
  </r>
  <r>
    <n v="501"/>
    <n v="7"/>
    <x v="4"/>
    <s v="Descripcion del Plato_20"/>
    <n v="25"/>
    <x v="4"/>
    <n v="1"/>
    <n v="18"/>
    <s v="Sin cebolla"/>
    <n v="40"/>
    <n v="40"/>
    <x v="4"/>
    <n v="25"/>
    <x v="4"/>
    <n v="1.2500000000000001E-2"/>
  </r>
  <r>
    <n v="501"/>
    <n v="7"/>
    <x v="16"/>
    <s v="Descripcion del Plato_13"/>
    <n v="13"/>
    <x v="16"/>
    <n v="2"/>
    <n v="15"/>
    <s v="Sin cebolla"/>
    <n v="42"/>
    <n v="42"/>
    <x v="18"/>
    <n v="26"/>
    <x v="14"/>
    <n v="1.0416666666666666E-2"/>
  </r>
  <r>
    <n v="501"/>
    <n v="7"/>
    <x v="8"/>
    <s v="Descripcion del Plato_16"/>
    <n v="16"/>
    <x v="8"/>
    <n v="2"/>
    <n v="6"/>
    <s v="Ninguna"/>
    <n v="56"/>
    <n v="56"/>
    <x v="6"/>
    <n v="32"/>
    <x v="8"/>
    <n v="4.1666666666666666E-3"/>
  </r>
  <r>
    <n v="502"/>
    <n v="5"/>
    <x v="12"/>
    <s v="Descripcion del Plato_5"/>
    <n v="13"/>
    <x v="12"/>
    <n v="1"/>
    <n v="33"/>
    <s v="Ninguna"/>
    <n v="22"/>
    <n v="22"/>
    <x v="20"/>
    <n v="13"/>
    <x v="11"/>
    <n v="2.2916666666666665E-2"/>
  </r>
  <r>
    <n v="502"/>
    <n v="5"/>
    <x v="17"/>
    <s v="Descripcion del Plato_4"/>
    <n v="10"/>
    <x v="17"/>
    <n v="1"/>
    <n v="5"/>
    <s v="Ninguna"/>
    <n v="18"/>
    <n v="18"/>
    <x v="8"/>
    <n v="10"/>
    <x v="15"/>
    <n v="3.472222222222222E-3"/>
  </r>
  <r>
    <n v="502"/>
    <n v="5"/>
    <x v="7"/>
    <s v="Descripcion del Plato_11"/>
    <n v="20"/>
    <x v="7"/>
    <n v="3"/>
    <n v="35"/>
    <s v="Sin cebolla"/>
    <n v="99"/>
    <n v="99"/>
    <x v="7"/>
    <n v="60"/>
    <x v="7"/>
    <n v="2.4305555555555556E-2"/>
  </r>
  <r>
    <n v="503"/>
    <n v="3"/>
    <x v="4"/>
    <s v="Descripcion del Plato_20"/>
    <n v="25"/>
    <x v="4"/>
    <n v="2"/>
    <n v="52"/>
    <s v="Ninguna"/>
    <n v="80"/>
    <n v="80"/>
    <x v="15"/>
    <n v="50"/>
    <x v="4"/>
    <n v="3.6111111111111108E-2"/>
  </r>
  <r>
    <n v="503"/>
    <n v="3"/>
    <x v="9"/>
    <s v="Descripcion del Plato_12"/>
    <n v="11"/>
    <x v="9"/>
    <n v="3"/>
    <n v="33"/>
    <s v="Sin cebolla"/>
    <n v="57"/>
    <n v="57"/>
    <x v="6"/>
    <n v="33"/>
    <x v="9"/>
    <n v="2.2916666666666665E-2"/>
  </r>
  <r>
    <n v="504"/>
    <n v="2"/>
    <x v="3"/>
    <s v="Descripcion del Plato_6"/>
    <n v="16"/>
    <x v="3"/>
    <n v="2"/>
    <n v="19"/>
    <s v="Ninguna"/>
    <n v="54"/>
    <n v="54"/>
    <x v="21"/>
    <n v="32"/>
    <x v="3"/>
    <n v="1.3194444444444444E-2"/>
  </r>
  <r>
    <n v="505"/>
    <n v="5"/>
    <x v="4"/>
    <s v="Descripcion del Plato_20"/>
    <n v="25"/>
    <x v="4"/>
    <n v="2"/>
    <n v="56"/>
    <s v="Ninguna"/>
    <n v="80"/>
    <n v="80"/>
    <x v="15"/>
    <n v="50"/>
    <x v="4"/>
    <n v="3.888888888888889E-2"/>
  </r>
  <r>
    <n v="505"/>
    <n v="5"/>
    <x v="19"/>
    <s v="Descripcion del Plato_1"/>
    <n v="15"/>
    <x v="19"/>
    <n v="3"/>
    <n v="59"/>
    <s v="Ninguna"/>
    <n v="75"/>
    <n v="75"/>
    <x v="15"/>
    <n v="45"/>
    <x v="1"/>
    <n v="4.0972222222222222E-2"/>
  </r>
  <r>
    <n v="506"/>
    <n v="18"/>
    <x v="10"/>
    <s v="Descripcion del Plato_8"/>
    <n v="21"/>
    <x v="10"/>
    <n v="2"/>
    <n v="5"/>
    <s v="Sin cebolla"/>
    <n v="70"/>
    <n v="70"/>
    <x v="9"/>
    <n v="42"/>
    <x v="1"/>
    <n v="3.472222222222222E-3"/>
  </r>
  <r>
    <n v="507"/>
    <n v="18"/>
    <x v="13"/>
    <s v="Descripcion del Plato_18"/>
    <n v="20"/>
    <x v="13"/>
    <n v="3"/>
    <n v="53"/>
    <s v="Ninguna"/>
    <n v="102"/>
    <n v="102"/>
    <x v="11"/>
    <n v="60"/>
    <x v="12"/>
    <n v="3.6805555555555557E-2"/>
  </r>
  <r>
    <n v="507"/>
    <n v="18"/>
    <x v="5"/>
    <s v="Descripcion del Plato_19"/>
    <n v="22"/>
    <x v="5"/>
    <n v="3"/>
    <n v="16"/>
    <s v="Sin cebolla"/>
    <n v="108"/>
    <n v="108"/>
    <x v="11"/>
    <n v="66"/>
    <x v="5"/>
    <n v="1.1111111111111112E-2"/>
  </r>
  <r>
    <n v="508"/>
    <n v="6"/>
    <x v="11"/>
    <s v="Descripcion del Plato_15"/>
    <n v="19"/>
    <x v="11"/>
    <n v="1"/>
    <n v="34"/>
    <s v="Sin cebolla"/>
    <n v="32"/>
    <n v="32"/>
    <x v="16"/>
    <n v="19"/>
    <x v="10"/>
    <n v="2.361111111111111E-2"/>
  </r>
  <r>
    <n v="509"/>
    <n v="5"/>
    <x v="4"/>
    <s v="Descripcion del Plato_20"/>
    <n v="25"/>
    <x v="4"/>
    <n v="2"/>
    <n v="47"/>
    <s v="Ninguna"/>
    <n v="80"/>
    <n v="80"/>
    <x v="15"/>
    <n v="50"/>
    <x v="4"/>
    <n v="3.2638888888888891E-2"/>
  </r>
  <r>
    <n v="510"/>
    <n v="6"/>
    <x v="5"/>
    <s v="Descripcion del Plato_19"/>
    <n v="22"/>
    <x v="5"/>
    <n v="1"/>
    <n v="48"/>
    <s v="Ninguna"/>
    <n v="36"/>
    <n v="36"/>
    <x v="5"/>
    <n v="22"/>
    <x v="5"/>
    <n v="3.3333333333333333E-2"/>
  </r>
  <r>
    <n v="511"/>
    <n v="2"/>
    <x v="15"/>
    <s v="Descripcion del Plato_14"/>
    <n v="14"/>
    <x v="15"/>
    <n v="3"/>
    <n v="14"/>
    <s v="Ninguna"/>
    <n v="69"/>
    <n v="69"/>
    <x v="12"/>
    <n v="42"/>
    <x v="13"/>
    <n v="9.7222222222222224E-3"/>
  </r>
  <r>
    <n v="511"/>
    <n v="2"/>
    <x v="13"/>
    <s v="Descripcion del Plato_18"/>
    <n v="20"/>
    <x v="13"/>
    <n v="2"/>
    <n v="24"/>
    <s v="Ninguna"/>
    <n v="68"/>
    <n v="68"/>
    <x v="9"/>
    <n v="40"/>
    <x v="12"/>
    <n v="1.6666666666666666E-2"/>
  </r>
  <r>
    <n v="512"/>
    <n v="2"/>
    <x v="14"/>
    <s v="Descripcion del Plato_3"/>
    <n v="12"/>
    <x v="14"/>
    <n v="1"/>
    <n v="6"/>
    <s v="Sin cebolla"/>
    <n v="20"/>
    <n v="20"/>
    <x v="8"/>
    <n v="12"/>
    <x v="1"/>
    <n v="4.1666666666666666E-3"/>
  </r>
  <r>
    <n v="512"/>
    <n v="2"/>
    <x v="5"/>
    <s v="Descripcion del Plato_19"/>
    <n v="22"/>
    <x v="5"/>
    <n v="3"/>
    <n v="53"/>
    <s v="Sin cebolla"/>
    <n v="108"/>
    <n v="108"/>
    <x v="11"/>
    <n v="66"/>
    <x v="5"/>
    <n v="3.6805555555555557E-2"/>
  </r>
  <r>
    <n v="513"/>
    <n v="8"/>
    <x v="17"/>
    <s v="Descripcion del Plato_4"/>
    <n v="10"/>
    <x v="17"/>
    <n v="3"/>
    <n v="56"/>
    <s v="Sin cebolla"/>
    <n v="54"/>
    <n v="54"/>
    <x v="6"/>
    <n v="30"/>
    <x v="15"/>
    <n v="3.888888888888889E-2"/>
  </r>
  <r>
    <n v="514"/>
    <n v="18"/>
    <x v="18"/>
    <s v="Descripcion del Plato_10"/>
    <n v="15"/>
    <x v="18"/>
    <n v="2"/>
    <n v="21"/>
    <s v="Ninguna"/>
    <n v="52"/>
    <n v="52"/>
    <x v="21"/>
    <n v="30"/>
    <x v="16"/>
    <n v="1.4583333333333334E-2"/>
  </r>
  <r>
    <n v="514"/>
    <n v="18"/>
    <x v="9"/>
    <s v="Descripcion del Plato_12"/>
    <n v="11"/>
    <x v="9"/>
    <n v="2"/>
    <n v="56"/>
    <s v="Sin cebolla"/>
    <n v="38"/>
    <n v="38"/>
    <x v="18"/>
    <n v="22"/>
    <x v="9"/>
    <n v="3.888888888888889E-2"/>
  </r>
  <r>
    <n v="514"/>
    <n v="18"/>
    <x v="14"/>
    <s v="Descripcion del Plato_3"/>
    <n v="12"/>
    <x v="14"/>
    <n v="1"/>
    <n v="25"/>
    <s v="Sin cebolla"/>
    <n v="20"/>
    <n v="20"/>
    <x v="8"/>
    <n v="12"/>
    <x v="1"/>
    <n v="1.7361111111111112E-2"/>
  </r>
  <r>
    <n v="514"/>
    <n v="18"/>
    <x v="11"/>
    <s v="Descripcion del Plato_15"/>
    <n v="19"/>
    <x v="11"/>
    <n v="2"/>
    <n v="10"/>
    <s v="Ninguna"/>
    <n v="64"/>
    <n v="64"/>
    <x v="10"/>
    <n v="38"/>
    <x v="10"/>
    <n v="6.9444444444444441E-3"/>
  </r>
  <r>
    <n v="515"/>
    <n v="19"/>
    <x v="17"/>
    <s v="Descripcion del Plato_4"/>
    <n v="10"/>
    <x v="17"/>
    <n v="1"/>
    <n v="13"/>
    <s v="Sin cebolla"/>
    <n v="18"/>
    <n v="18"/>
    <x v="8"/>
    <n v="10"/>
    <x v="15"/>
    <n v="9.0277777777777769E-3"/>
  </r>
  <r>
    <n v="516"/>
    <n v="7"/>
    <x v="9"/>
    <s v="Descripcion del Plato_12"/>
    <n v="11"/>
    <x v="9"/>
    <n v="3"/>
    <n v="43"/>
    <s v="Ninguna"/>
    <n v="57"/>
    <n v="57"/>
    <x v="6"/>
    <n v="33"/>
    <x v="9"/>
    <n v="2.9861111111111113E-2"/>
  </r>
  <r>
    <n v="516"/>
    <n v="7"/>
    <x v="15"/>
    <s v="Descripcion del Plato_14"/>
    <n v="14"/>
    <x v="15"/>
    <n v="3"/>
    <n v="40"/>
    <s v="Ninguna"/>
    <n v="69"/>
    <n v="69"/>
    <x v="12"/>
    <n v="42"/>
    <x v="13"/>
    <n v="2.7777777777777776E-2"/>
  </r>
  <r>
    <n v="516"/>
    <n v="7"/>
    <x v="14"/>
    <s v="Descripcion del Plato_3"/>
    <n v="12"/>
    <x v="14"/>
    <n v="1"/>
    <n v="14"/>
    <s v="Ninguna"/>
    <n v="20"/>
    <n v="20"/>
    <x v="8"/>
    <n v="12"/>
    <x v="1"/>
    <n v="9.7222222222222224E-3"/>
  </r>
  <r>
    <n v="517"/>
    <n v="4"/>
    <x v="0"/>
    <s v="Descripcion del Plato_7"/>
    <n v="14"/>
    <x v="0"/>
    <n v="1"/>
    <n v="6"/>
    <s v="Ninguna"/>
    <n v="24"/>
    <n v="24"/>
    <x v="14"/>
    <n v="14"/>
    <x v="0"/>
    <n v="4.1666666666666666E-3"/>
  </r>
  <r>
    <n v="517"/>
    <n v="4"/>
    <x v="9"/>
    <s v="Descripcion del Plato_12"/>
    <n v="11"/>
    <x v="9"/>
    <n v="3"/>
    <n v="44"/>
    <s v="Ninguna"/>
    <n v="57"/>
    <n v="57"/>
    <x v="6"/>
    <n v="33"/>
    <x v="9"/>
    <n v="3.0555555555555555E-2"/>
  </r>
  <r>
    <n v="517"/>
    <n v="4"/>
    <x v="12"/>
    <s v="Descripcion del Plato_5"/>
    <n v="13"/>
    <x v="12"/>
    <n v="1"/>
    <n v="15"/>
    <s v="Sin cebolla"/>
    <n v="22"/>
    <n v="22"/>
    <x v="20"/>
    <n v="13"/>
    <x v="11"/>
    <n v="1.0416666666666666E-2"/>
  </r>
  <r>
    <n v="518"/>
    <n v="5"/>
    <x v="7"/>
    <s v="Descripcion del Plato_11"/>
    <n v="20"/>
    <x v="7"/>
    <n v="1"/>
    <n v="48"/>
    <s v="Ninguna"/>
    <n v="33"/>
    <n v="33"/>
    <x v="16"/>
    <n v="20"/>
    <x v="7"/>
    <n v="3.3333333333333333E-2"/>
  </r>
  <r>
    <n v="518"/>
    <n v="5"/>
    <x v="12"/>
    <s v="Descripcion del Plato_5"/>
    <n v="13"/>
    <x v="12"/>
    <n v="2"/>
    <n v="5"/>
    <s v="Sin cebolla"/>
    <n v="44"/>
    <n v="44"/>
    <x v="17"/>
    <n v="26"/>
    <x v="11"/>
    <n v="3.472222222222222E-3"/>
  </r>
  <r>
    <n v="519"/>
    <n v="6"/>
    <x v="3"/>
    <s v="Descripcion del Plato_6"/>
    <n v="16"/>
    <x v="3"/>
    <n v="3"/>
    <n v="49"/>
    <s v="Ninguna"/>
    <n v="81"/>
    <n v="81"/>
    <x v="19"/>
    <n v="48"/>
    <x v="3"/>
    <n v="3.4027777777777775E-2"/>
  </r>
  <r>
    <n v="519"/>
    <n v="6"/>
    <x v="4"/>
    <s v="Descripcion del Plato_20"/>
    <n v="25"/>
    <x v="4"/>
    <n v="3"/>
    <n v="51"/>
    <s v="Sin cebolla"/>
    <n v="120"/>
    <n v="120"/>
    <x v="13"/>
    <n v="75"/>
    <x v="4"/>
    <n v="3.5416666666666666E-2"/>
  </r>
  <r>
    <n v="519"/>
    <n v="6"/>
    <x v="12"/>
    <s v="Descripcion del Plato_5"/>
    <n v="13"/>
    <x v="12"/>
    <n v="2"/>
    <n v="56"/>
    <s v="Ninguna"/>
    <n v="44"/>
    <n v="44"/>
    <x v="17"/>
    <n v="26"/>
    <x v="11"/>
    <n v="3.888888888888889E-2"/>
  </r>
  <r>
    <n v="520"/>
    <n v="4"/>
    <x v="6"/>
    <s v="Descripcion del Plato_9"/>
    <n v="17"/>
    <x v="6"/>
    <n v="1"/>
    <n v="46"/>
    <s v="Ninguna"/>
    <n v="29"/>
    <n v="29"/>
    <x v="2"/>
    <n v="17"/>
    <x v="6"/>
    <n v="3.1944444444444442E-2"/>
  </r>
  <r>
    <n v="520"/>
    <n v="4"/>
    <x v="13"/>
    <s v="Descripcion del Plato_18"/>
    <n v="20"/>
    <x v="13"/>
    <n v="2"/>
    <n v="21"/>
    <s v="Ninguna"/>
    <n v="68"/>
    <n v="68"/>
    <x v="9"/>
    <n v="40"/>
    <x v="12"/>
    <n v="1.4583333333333334E-2"/>
  </r>
  <r>
    <n v="520"/>
    <n v="4"/>
    <x v="2"/>
    <s v="Descripcion del Plato_17"/>
    <n v="19"/>
    <x v="2"/>
    <n v="3"/>
    <n v="22"/>
    <s v="Sin cebolla"/>
    <n v="93"/>
    <n v="93"/>
    <x v="1"/>
    <n v="57"/>
    <x v="2"/>
    <n v="1.5277777777777777E-2"/>
  </r>
  <r>
    <n v="520"/>
    <n v="4"/>
    <x v="1"/>
    <s v="Descripcion del Plato_2"/>
    <n v="18"/>
    <x v="1"/>
    <n v="3"/>
    <n v="32"/>
    <s v="Ninguna"/>
    <n v="90"/>
    <n v="90"/>
    <x v="1"/>
    <n v="54"/>
    <x v="1"/>
    <n v="2.2222222222222223E-2"/>
  </r>
  <r>
    <n v="521"/>
    <n v="18"/>
    <x v="19"/>
    <s v="Descripcion del Plato_1"/>
    <n v="15"/>
    <x v="19"/>
    <n v="2"/>
    <n v="52"/>
    <s v="Sin cebolla"/>
    <n v="50"/>
    <n v="50"/>
    <x v="0"/>
    <n v="30"/>
    <x v="1"/>
    <n v="3.6111111111111108E-2"/>
  </r>
  <r>
    <n v="521"/>
    <n v="18"/>
    <x v="6"/>
    <s v="Descripcion del Plato_9"/>
    <n v="17"/>
    <x v="6"/>
    <n v="2"/>
    <n v="18"/>
    <s v="Ninguna"/>
    <n v="58"/>
    <n v="58"/>
    <x v="6"/>
    <n v="34"/>
    <x v="6"/>
    <n v="1.2500000000000001E-2"/>
  </r>
  <r>
    <n v="521"/>
    <n v="18"/>
    <x v="13"/>
    <s v="Descripcion del Plato_18"/>
    <n v="20"/>
    <x v="13"/>
    <n v="3"/>
    <n v="21"/>
    <s v="Sin cebolla"/>
    <n v="102"/>
    <n v="102"/>
    <x v="11"/>
    <n v="60"/>
    <x v="12"/>
    <n v="1.4583333333333334E-2"/>
  </r>
  <r>
    <n v="522"/>
    <n v="2"/>
    <x v="8"/>
    <s v="Descripcion del Plato_16"/>
    <n v="16"/>
    <x v="8"/>
    <n v="3"/>
    <n v="47"/>
    <s v="Sin cebolla"/>
    <n v="84"/>
    <n v="84"/>
    <x v="1"/>
    <n v="48"/>
    <x v="8"/>
    <n v="3.2638888888888891E-2"/>
  </r>
  <r>
    <n v="523"/>
    <n v="4"/>
    <x v="3"/>
    <s v="Descripcion del Plato_6"/>
    <n v="16"/>
    <x v="3"/>
    <n v="3"/>
    <n v="51"/>
    <s v="Ninguna"/>
    <n v="81"/>
    <n v="81"/>
    <x v="19"/>
    <n v="48"/>
    <x v="3"/>
    <n v="3.5416666666666666E-2"/>
  </r>
  <r>
    <n v="524"/>
    <n v="16"/>
    <x v="12"/>
    <s v="Descripcion del Plato_5"/>
    <n v="13"/>
    <x v="12"/>
    <n v="1"/>
    <n v="46"/>
    <s v="Sin cebolla"/>
    <n v="22"/>
    <n v="22"/>
    <x v="20"/>
    <n v="13"/>
    <x v="11"/>
    <n v="3.1944444444444442E-2"/>
  </r>
  <r>
    <n v="524"/>
    <n v="16"/>
    <x v="3"/>
    <s v="Descripcion del Plato_6"/>
    <n v="16"/>
    <x v="3"/>
    <n v="2"/>
    <n v="15"/>
    <s v="Ninguna"/>
    <n v="54"/>
    <n v="54"/>
    <x v="21"/>
    <n v="32"/>
    <x v="3"/>
    <n v="1.0416666666666666E-2"/>
  </r>
  <r>
    <n v="525"/>
    <n v="16"/>
    <x v="15"/>
    <s v="Descripcion del Plato_14"/>
    <n v="14"/>
    <x v="15"/>
    <n v="3"/>
    <n v="23"/>
    <s v="Sin cebolla"/>
    <n v="69"/>
    <n v="69"/>
    <x v="12"/>
    <n v="42"/>
    <x v="13"/>
    <n v="1.5972222222222221E-2"/>
  </r>
  <r>
    <n v="525"/>
    <n v="16"/>
    <x v="10"/>
    <s v="Descripcion del Plato_8"/>
    <n v="21"/>
    <x v="10"/>
    <n v="1"/>
    <n v="14"/>
    <s v="Ninguna"/>
    <n v="35"/>
    <n v="35"/>
    <x v="5"/>
    <n v="21"/>
    <x v="1"/>
    <n v="9.7222222222222224E-3"/>
  </r>
  <r>
    <n v="525"/>
    <n v="16"/>
    <x v="2"/>
    <s v="Descripcion del Plato_17"/>
    <n v="19"/>
    <x v="2"/>
    <n v="3"/>
    <n v="40"/>
    <s v="Sin cebolla"/>
    <n v="93"/>
    <n v="93"/>
    <x v="1"/>
    <n v="57"/>
    <x v="2"/>
    <n v="2.7777777777777776E-2"/>
  </r>
  <r>
    <n v="526"/>
    <n v="4"/>
    <x v="7"/>
    <s v="Descripcion del Plato_11"/>
    <n v="20"/>
    <x v="7"/>
    <n v="1"/>
    <n v="22"/>
    <s v="Ninguna"/>
    <n v="33"/>
    <n v="33"/>
    <x v="16"/>
    <n v="20"/>
    <x v="7"/>
    <n v="1.5277777777777777E-2"/>
  </r>
  <r>
    <n v="527"/>
    <n v="19"/>
    <x v="3"/>
    <s v="Descripcion del Plato_6"/>
    <n v="16"/>
    <x v="3"/>
    <n v="2"/>
    <n v="31"/>
    <s v="Ninguna"/>
    <n v="54"/>
    <n v="54"/>
    <x v="21"/>
    <n v="32"/>
    <x v="3"/>
    <n v="2.1527777777777778E-2"/>
  </r>
  <r>
    <n v="528"/>
    <n v="14"/>
    <x v="14"/>
    <s v="Descripcion del Plato_3"/>
    <n v="12"/>
    <x v="14"/>
    <n v="1"/>
    <n v="29"/>
    <s v="Ninguna"/>
    <n v="20"/>
    <n v="20"/>
    <x v="8"/>
    <n v="12"/>
    <x v="1"/>
    <n v="2.013888888888889E-2"/>
  </r>
  <r>
    <n v="528"/>
    <n v="14"/>
    <x v="4"/>
    <s v="Descripcion del Plato_20"/>
    <n v="25"/>
    <x v="4"/>
    <n v="1"/>
    <n v="47"/>
    <s v="Ninguna"/>
    <n v="40"/>
    <n v="40"/>
    <x v="4"/>
    <n v="25"/>
    <x v="4"/>
    <n v="3.2638888888888891E-2"/>
  </r>
  <r>
    <n v="528"/>
    <n v="14"/>
    <x v="17"/>
    <s v="Descripcion del Plato_4"/>
    <n v="10"/>
    <x v="17"/>
    <n v="1"/>
    <n v="45"/>
    <s v="Sin cebolla"/>
    <n v="18"/>
    <n v="18"/>
    <x v="8"/>
    <n v="10"/>
    <x v="15"/>
    <n v="3.125E-2"/>
  </r>
  <r>
    <n v="529"/>
    <n v="1"/>
    <x v="13"/>
    <s v="Descripcion del Plato_18"/>
    <n v="20"/>
    <x v="13"/>
    <n v="1"/>
    <n v="24"/>
    <s v="Sin cebolla"/>
    <n v="34"/>
    <n v="34"/>
    <x v="5"/>
    <n v="20"/>
    <x v="12"/>
    <n v="1.6666666666666666E-2"/>
  </r>
  <r>
    <n v="529"/>
    <n v="1"/>
    <x v="5"/>
    <s v="Descripcion del Plato_19"/>
    <n v="22"/>
    <x v="5"/>
    <n v="2"/>
    <n v="51"/>
    <s v="Ninguna"/>
    <n v="72"/>
    <n v="72"/>
    <x v="9"/>
    <n v="44"/>
    <x v="5"/>
    <n v="3.5416666666666666E-2"/>
  </r>
  <r>
    <n v="529"/>
    <n v="1"/>
    <x v="15"/>
    <s v="Descripcion del Plato_14"/>
    <n v="14"/>
    <x v="15"/>
    <n v="2"/>
    <n v="27"/>
    <s v="Sin cebolla"/>
    <n v="46"/>
    <n v="46"/>
    <x v="17"/>
    <n v="28"/>
    <x v="13"/>
    <n v="1.8749999999999999E-2"/>
  </r>
  <r>
    <n v="529"/>
    <n v="1"/>
    <x v="8"/>
    <s v="Descripcion del Plato_16"/>
    <n v="16"/>
    <x v="8"/>
    <n v="2"/>
    <n v="55"/>
    <s v="Ninguna"/>
    <n v="56"/>
    <n v="56"/>
    <x v="6"/>
    <n v="32"/>
    <x v="8"/>
    <n v="3.8194444444444448E-2"/>
  </r>
  <r>
    <n v="530"/>
    <n v="7"/>
    <x v="17"/>
    <s v="Descripcion del Plato_4"/>
    <n v="10"/>
    <x v="17"/>
    <n v="3"/>
    <n v="37"/>
    <s v="Sin cebolla"/>
    <n v="54"/>
    <n v="54"/>
    <x v="6"/>
    <n v="30"/>
    <x v="15"/>
    <n v="2.5694444444444443E-2"/>
  </r>
  <r>
    <n v="530"/>
    <n v="7"/>
    <x v="8"/>
    <s v="Descripcion del Plato_16"/>
    <n v="16"/>
    <x v="8"/>
    <n v="2"/>
    <n v="50"/>
    <s v="Sin cebolla"/>
    <n v="56"/>
    <n v="56"/>
    <x v="6"/>
    <n v="32"/>
    <x v="8"/>
    <n v="3.4722222222222224E-2"/>
  </r>
  <r>
    <n v="530"/>
    <n v="7"/>
    <x v="19"/>
    <s v="Descripcion del Plato_1"/>
    <n v="15"/>
    <x v="19"/>
    <n v="2"/>
    <n v="19"/>
    <s v="Ninguna"/>
    <n v="50"/>
    <n v="50"/>
    <x v="0"/>
    <n v="30"/>
    <x v="1"/>
    <n v="1.3194444444444444E-2"/>
  </r>
  <r>
    <n v="531"/>
    <n v="9"/>
    <x v="16"/>
    <s v="Descripcion del Plato_13"/>
    <n v="13"/>
    <x v="16"/>
    <n v="3"/>
    <n v="41"/>
    <s v="Ninguna"/>
    <n v="63"/>
    <n v="63"/>
    <x v="6"/>
    <n v="39"/>
    <x v="14"/>
    <n v="2.8472222222222222E-2"/>
  </r>
  <r>
    <n v="531"/>
    <n v="9"/>
    <x v="4"/>
    <s v="Descripcion del Plato_20"/>
    <n v="25"/>
    <x v="4"/>
    <n v="1"/>
    <n v="43"/>
    <s v="Ninguna"/>
    <n v="40"/>
    <n v="40"/>
    <x v="4"/>
    <n v="25"/>
    <x v="4"/>
    <n v="2.9861111111111113E-2"/>
  </r>
  <r>
    <n v="531"/>
    <n v="9"/>
    <x v="17"/>
    <s v="Descripcion del Plato_4"/>
    <n v="10"/>
    <x v="17"/>
    <n v="3"/>
    <n v="56"/>
    <s v="Sin cebolla"/>
    <n v="54"/>
    <n v="54"/>
    <x v="6"/>
    <n v="30"/>
    <x v="15"/>
    <n v="3.888888888888889E-2"/>
  </r>
  <r>
    <n v="531"/>
    <n v="9"/>
    <x v="6"/>
    <s v="Descripcion del Plato_9"/>
    <n v="17"/>
    <x v="6"/>
    <n v="3"/>
    <n v="59"/>
    <s v="Sin cebolla"/>
    <n v="87"/>
    <n v="87"/>
    <x v="1"/>
    <n v="51"/>
    <x v="6"/>
    <n v="4.0972222222222222E-2"/>
  </r>
  <r>
    <n v="532"/>
    <n v="13"/>
    <x v="16"/>
    <s v="Descripcion del Plato_13"/>
    <n v="13"/>
    <x v="16"/>
    <n v="1"/>
    <n v="24"/>
    <s v="Sin cebolla"/>
    <n v="21"/>
    <n v="21"/>
    <x v="8"/>
    <n v="13"/>
    <x v="14"/>
    <n v="1.6666666666666666E-2"/>
  </r>
  <r>
    <n v="532"/>
    <n v="13"/>
    <x v="18"/>
    <s v="Descripcion del Plato_10"/>
    <n v="15"/>
    <x v="18"/>
    <n v="2"/>
    <n v="28"/>
    <s v="Ninguna"/>
    <n v="52"/>
    <n v="52"/>
    <x v="21"/>
    <n v="30"/>
    <x v="16"/>
    <n v="1.9444444444444445E-2"/>
  </r>
  <r>
    <n v="532"/>
    <n v="13"/>
    <x v="11"/>
    <s v="Descripcion del Plato_15"/>
    <n v="19"/>
    <x v="11"/>
    <n v="2"/>
    <n v="7"/>
    <s v="Sin cebolla"/>
    <n v="64"/>
    <n v="64"/>
    <x v="10"/>
    <n v="38"/>
    <x v="10"/>
    <n v="4.8611111111111112E-3"/>
  </r>
  <r>
    <n v="533"/>
    <n v="1"/>
    <x v="14"/>
    <s v="Descripcion del Plato_3"/>
    <n v="12"/>
    <x v="14"/>
    <n v="1"/>
    <n v="34"/>
    <s v="Ninguna"/>
    <n v="20"/>
    <n v="20"/>
    <x v="8"/>
    <n v="12"/>
    <x v="1"/>
    <n v="2.361111111111111E-2"/>
  </r>
  <r>
    <n v="533"/>
    <n v="1"/>
    <x v="16"/>
    <s v="Descripcion del Plato_13"/>
    <n v="13"/>
    <x v="16"/>
    <n v="1"/>
    <n v="14"/>
    <s v="Sin cebolla"/>
    <n v="21"/>
    <n v="21"/>
    <x v="8"/>
    <n v="13"/>
    <x v="14"/>
    <n v="9.7222222222222224E-3"/>
  </r>
  <r>
    <n v="534"/>
    <n v="1"/>
    <x v="0"/>
    <s v="Descripcion del Plato_7"/>
    <n v="14"/>
    <x v="0"/>
    <n v="2"/>
    <n v="56"/>
    <s v="Sin cebolla"/>
    <n v="48"/>
    <n v="48"/>
    <x v="0"/>
    <n v="28"/>
    <x v="0"/>
    <n v="3.888888888888889E-2"/>
  </r>
  <r>
    <n v="534"/>
    <n v="1"/>
    <x v="6"/>
    <s v="Descripcion del Plato_9"/>
    <n v="17"/>
    <x v="6"/>
    <n v="1"/>
    <n v="10"/>
    <s v="Sin cebolla"/>
    <n v="29"/>
    <n v="29"/>
    <x v="2"/>
    <n v="17"/>
    <x v="6"/>
    <n v="6.9444444444444441E-3"/>
  </r>
  <r>
    <n v="534"/>
    <n v="1"/>
    <x v="10"/>
    <s v="Descripcion del Plato_8"/>
    <n v="21"/>
    <x v="10"/>
    <n v="2"/>
    <n v="10"/>
    <s v="Ninguna"/>
    <n v="70"/>
    <n v="70"/>
    <x v="9"/>
    <n v="42"/>
    <x v="1"/>
    <n v="6.9444444444444441E-3"/>
  </r>
  <r>
    <n v="535"/>
    <n v="15"/>
    <x v="4"/>
    <s v="Descripcion del Plato_20"/>
    <n v="25"/>
    <x v="4"/>
    <n v="3"/>
    <n v="48"/>
    <s v="Sin cebolla"/>
    <n v="120"/>
    <n v="120"/>
    <x v="13"/>
    <n v="75"/>
    <x v="4"/>
    <n v="3.3333333333333333E-2"/>
  </r>
  <r>
    <n v="535"/>
    <n v="15"/>
    <x v="6"/>
    <s v="Descripcion del Plato_9"/>
    <n v="17"/>
    <x v="6"/>
    <n v="3"/>
    <n v="9"/>
    <s v="Ninguna"/>
    <n v="87"/>
    <n v="87"/>
    <x v="1"/>
    <n v="51"/>
    <x v="6"/>
    <n v="6.2500000000000003E-3"/>
  </r>
  <r>
    <n v="535"/>
    <n v="15"/>
    <x v="0"/>
    <s v="Descripcion del Plato_7"/>
    <n v="14"/>
    <x v="0"/>
    <n v="2"/>
    <n v="42"/>
    <s v="Ninguna"/>
    <n v="48"/>
    <n v="48"/>
    <x v="0"/>
    <n v="28"/>
    <x v="0"/>
    <n v="2.9166666666666667E-2"/>
  </r>
  <r>
    <n v="535"/>
    <n v="15"/>
    <x v="16"/>
    <s v="Descripcion del Plato_13"/>
    <n v="13"/>
    <x v="16"/>
    <n v="1"/>
    <n v="14"/>
    <s v="Ninguna"/>
    <n v="21"/>
    <n v="21"/>
    <x v="8"/>
    <n v="13"/>
    <x v="14"/>
    <n v="9.7222222222222224E-3"/>
  </r>
  <r>
    <n v="536"/>
    <n v="9"/>
    <x v="17"/>
    <s v="Descripcion del Plato_4"/>
    <n v="10"/>
    <x v="17"/>
    <n v="1"/>
    <n v="29"/>
    <s v="Sin cebolla"/>
    <n v="18"/>
    <n v="18"/>
    <x v="8"/>
    <n v="10"/>
    <x v="15"/>
    <n v="2.013888888888889E-2"/>
  </r>
  <r>
    <n v="536"/>
    <n v="9"/>
    <x v="6"/>
    <s v="Descripcion del Plato_9"/>
    <n v="17"/>
    <x v="6"/>
    <n v="2"/>
    <n v="52"/>
    <s v="Ninguna"/>
    <n v="58"/>
    <n v="58"/>
    <x v="6"/>
    <n v="34"/>
    <x v="6"/>
    <n v="3.6111111111111108E-2"/>
  </r>
  <r>
    <n v="536"/>
    <n v="9"/>
    <x v="15"/>
    <s v="Descripcion del Plato_14"/>
    <n v="14"/>
    <x v="15"/>
    <n v="2"/>
    <n v="38"/>
    <s v="Ninguna"/>
    <n v="46"/>
    <n v="46"/>
    <x v="17"/>
    <n v="28"/>
    <x v="13"/>
    <n v="2.6388888888888889E-2"/>
  </r>
  <r>
    <n v="536"/>
    <n v="9"/>
    <x v="1"/>
    <s v="Descripcion del Plato_2"/>
    <n v="18"/>
    <x v="1"/>
    <n v="3"/>
    <n v="33"/>
    <s v="Ninguna"/>
    <n v="90"/>
    <n v="90"/>
    <x v="1"/>
    <n v="54"/>
    <x v="1"/>
    <n v="2.2916666666666665E-2"/>
  </r>
  <r>
    <n v="537"/>
    <n v="18"/>
    <x v="16"/>
    <s v="Descripcion del Plato_13"/>
    <n v="13"/>
    <x v="16"/>
    <n v="3"/>
    <n v="21"/>
    <s v="Sin cebolla"/>
    <n v="63"/>
    <n v="63"/>
    <x v="6"/>
    <n v="39"/>
    <x v="14"/>
    <n v="1.4583333333333334E-2"/>
  </r>
  <r>
    <n v="538"/>
    <n v="14"/>
    <x v="1"/>
    <s v="Descripcion del Plato_2"/>
    <n v="18"/>
    <x v="1"/>
    <n v="1"/>
    <n v="55"/>
    <s v="Sin cebolla"/>
    <n v="30"/>
    <n v="30"/>
    <x v="2"/>
    <n v="18"/>
    <x v="1"/>
    <n v="3.8194444444444448E-2"/>
  </r>
  <r>
    <n v="538"/>
    <n v="14"/>
    <x v="15"/>
    <s v="Descripcion del Plato_14"/>
    <n v="14"/>
    <x v="15"/>
    <n v="1"/>
    <n v="39"/>
    <s v="Ninguna"/>
    <n v="23"/>
    <n v="23"/>
    <x v="20"/>
    <n v="14"/>
    <x v="13"/>
    <n v="2.7083333333333334E-2"/>
  </r>
  <r>
    <n v="538"/>
    <n v="14"/>
    <x v="7"/>
    <s v="Descripcion del Plato_11"/>
    <n v="20"/>
    <x v="7"/>
    <n v="1"/>
    <n v="58"/>
    <s v="Sin cebolla"/>
    <n v="33"/>
    <n v="33"/>
    <x v="16"/>
    <n v="20"/>
    <x v="7"/>
    <n v="4.027777777777778E-2"/>
  </r>
  <r>
    <n v="538"/>
    <n v="14"/>
    <x v="8"/>
    <s v="Descripcion del Plato_16"/>
    <n v="16"/>
    <x v="8"/>
    <n v="2"/>
    <n v="46"/>
    <s v="Ninguna"/>
    <n v="56"/>
    <n v="56"/>
    <x v="6"/>
    <n v="32"/>
    <x v="8"/>
    <n v="3.1944444444444442E-2"/>
  </r>
  <r>
    <n v="539"/>
    <n v="18"/>
    <x v="1"/>
    <s v="Descripcion del Plato_2"/>
    <n v="18"/>
    <x v="1"/>
    <n v="3"/>
    <n v="43"/>
    <s v="Sin cebolla"/>
    <n v="90"/>
    <n v="90"/>
    <x v="1"/>
    <n v="54"/>
    <x v="1"/>
    <n v="2.9861111111111113E-2"/>
  </r>
  <r>
    <n v="539"/>
    <n v="18"/>
    <x v="3"/>
    <s v="Descripcion del Plato_6"/>
    <n v="16"/>
    <x v="3"/>
    <n v="1"/>
    <n v="40"/>
    <s v="Sin cebolla"/>
    <n v="27"/>
    <n v="27"/>
    <x v="3"/>
    <n v="16"/>
    <x v="3"/>
    <n v="2.7777777777777776E-2"/>
  </r>
  <r>
    <n v="539"/>
    <n v="18"/>
    <x v="6"/>
    <s v="Descripcion del Plato_9"/>
    <n v="17"/>
    <x v="6"/>
    <n v="3"/>
    <n v="18"/>
    <s v="Ninguna"/>
    <n v="87"/>
    <n v="87"/>
    <x v="1"/>
    <n v="51"/>
    <x v="6"/>
    <n v="1.2500000000000001E-2"/>
  </r>
  <r>
    <n v="539"/>
    <n v="18"/>
    <x v="17"/>
    <s v="Descripcion del Plato_4"/>
    <n v="10"/>
    <x v="17"/>
    <n v="2"/>
    <n v="28"/>
    <s v="Ninguna"/>
    <n v="36"/>
    <n v="36"/>
    <x v="18"/>
    <n v="20"/>
    <x v="15"/>
    <n v="1.9444444444444445E-2"/>
  </r>
  <r>
    <n v="540"/>
    <n v="6"/>
    <x v="17"/>
    <s v="Descripcion del Plato_4"/>
    <n v="10"/>
    <x v="17"/>
    <n v="3"/>
    <n v="47"/>
    <s v="Ninguna"/>
    <n v="54"/>
    <n v="54"/>
    <x v="6"/>
    <n v="30"/>
    <x v="15"/>
    <n v="3.2638888888888891E-2"/>
  </r>
  <r>
    <n v="540"/>
    <n v="6"/>
    <x v="10"/>
    <s v="Descripcion del Plato_8"/>
    <n v="21"/>
    <x v="10"/>
    <n v="2"/>
    <n v="35"/>
    <s v="Ninguna"/>
    <n v="70"/>
    <n v="70"/>
    <x v="9"/>
    <n v="42"/>
    <x v="1"/>
    <n v="2.4305555555555556E-2"/>
  </r>
  <r>
    <n v="541"/>
    <n v="19"/>
    <x v="9"/>
    <s v="Descripcion del Plato_12"/>
    <n v="11"/>
    <x v="9"/>
    <n v="2"/>
    <n v="31"/>
    <s v="Ninguna"/>
    <n v="38"/>
    <n v="38"/>
    <x v="18"/>
    <n v="22"/>
    <x v="9"/>
    <n v="2.1527777777777778E-2"/>
  </r>
  <r>
    <n v="541"/>
    <n v="19"/>
    <x v="7"/>
    <s v="Descripcion del Plato_11"/>
    <n v="20"/>
    <x v="7"/>
    <n v="2"/>
    <n v="21"/>
    <s v="Ninguna"/>
    <n v="66"/>
    <n v="66"/>
    <x v="10"/>
    <n v="40"/>
    <x v="7"/>
    <n v="1.4583333333333334E-2"/>
  </r>
  <r>
    <n v="541"/>
    <n v="19"/>
    <x v="6"/>
    <s v="Descripcion del Plato_9"/>
    <n v="17"/>
    <x v="6"/>
    <n v="1"/>
    <n v="35"/>
    <s v="Ninguna"/>
    <n v="29"/>
    <n v="29"/>
    <x v="2"/>
    <n v="17"/>
    <x v="6"/>
    <n v="2.4305555555555556E-2"/>
  </r>
  <r>
    <n v="541"/>
    <n v="19"/>
    <x v="15"/>
    <s v="Descripcion del Plato_14"/>
    <n v="14"/>
    <x v="15"/>
    <n v="3"/>
    <n v="37"/>
    <s v="Ninguna"/>
    <n v="69"/>
    <n v="69"/>
    <x v="12"/>
    <n v="42"/>
    <x v="13"/>
    <n v="2.5694444444444443E-2"/>
  </r>
  <r>
    <n v="542"/>
    <n v="9"/>
    <x v="13"/>
    <s v="Descripcion del Plato_18"/>
    <n v="20"/>
    <x v="13"/>
    <n v="2"/>
    <n v="17"/>
    <s v="Sin cebolla"/>
    <n v="68"/>
    <n v="68"/>
    <x v="9"/>
    <n v="40"/>
    <x v="12"/>
    <n v="1.1805555555555555E-2"/>
  </r>
  <r>
    <n v="542"/>
    <n v="9"/>
    <x v="18"/>
    <s v="Descripcion del Plato_10"/>
    <n v="15"/>
    <x v="18"/>
    <n v="1"/>
    <n v="46"/>
    <s v="Ninguna"/>
    <n v="26"/>
    <n v="26"/>
    <x v="3"/>
    <n v="15"/>
    <x v="16"/>
    <n v="3.1944444444444442E-2"/>
  </r>
  <r>
    <n v="542"/>
    <n v="9"/>
    <x v="3"/>
    <s v="Descripcion del Plato_6"/>
    <n v="16"/>
    <x v="3"/>
    <n v="2"/>
    <n v="52"/>
    <s v="Sin cebolla"/>
    <n v="54"/>
    <n v="54"/>
    <x v="21"/>
    <n v="32"/>
    <x v="3"/>
    <n v="3.6111111111111108E-2"/>
  </r>
  <r>
    <n v="543"/>
    <n v="19"/>
    <x v="8"/>
    <s v="Descripcion del Plato_16"/>
    <n v="16"/>
    <x v="8"/>
    <n v="2"/>
    <n v="27"/>
    <s v="Sin cebolla"/>
    <n v="56"/>
    <n v="56"/>
    <x v="6"/>
    <n v="32"/>
    <x v="8"/>
    <n v="1.8749999999999999E-2"/>
  </r>
  <r>
    <n v="543"/>
    <n v="19"/>
    <x v="3"/>
    <s v="Descripcion del Plato_6"/>
    <n v="16"/>
    <x v="3"/>
    <n v="2"/>
    <n v="5"/>
    <s v="Ninguna"/>
    <n v="54"/>
    <n v="54"/>
    <x v="21"/>
    <n v="32"/>
    <x v="3"/>
    <n v="3.472222222222222E-3"/>
  </r>
  <r>
    <n v="543"/>
    <n v="19"/>
    <x v="11"/>
    <s v="Descripcion del Plato_15"/>
    <n v="19"/>
    <x v="11"/>
    <n v="3"/>
    <n v="42"/>
    <s v="Sin cebolla"/>
    <n v="96"/>
    <n v="96"/>
    <x v="7"/>
    <n v="57"/>
    <x v="10"/>
    <n v="2.9166666666666667E-2"/>
  </r>
  <r>
    <n v="544"/>
    <n v="7"/>
    <x v="10"/>
    <s v="Descripcion del Plato_8"/>
    <n v="21"/>
    <x v="10"/>
    <n v="2"/>
    <n v="48"/>
    <s v="Ninguna"/>
    <n v="70"/>
    <n v="70"/>
    <x v="9"/>
    <n v="42"/>
    <x v="1"/>
    <n v="3.3333333333333333E-2"/>
  </r>
  <r>
    <n v="545"/>
    <n v="20"/>
    <x v="7"/>
    <s v="Descripcion del Plato_11"/>
    <n v="20"/>
    <x v="7"/>
    <n v="3"/>
    <n v="57"/>
    <s v="Sin cebolla"/>
    <n v="99"/>
    <n v="99"/>
    <x v="7"/>
    <n v="60"/>
    <x v="7"/>
    <n v="3.9583333333333331E-2"/>
  </r>
  <r>
    <n v="545"/>
    <n v="20"/>
    <x v="2"/>
    <s v="Descripcion del Plato_17"/>
    <n v="19"/>
    <x v="2"/>
    <n v="1"/>
    <n v="42"/>
    <s v="Sin cebolla"/>
    <n v="31"/>
    <n v="31"/>
    <x v="2"/>
    <n v="19"/>
    <x v="2"/>
    <n v="2.9166666666666667E-2"/>
  </r>
  <r>
    <n v="546"/>
    <n v="5"/>
    <x v="11"/>
    <s v="Descripcion del Plato_15"/>
    <n v="19"/>
    <x v="11"/>
    <n v="2"/>
    <n v="33"/>
    <s v="Sin cebolla"/>
    <n v="64"/>
    <n v="64"/>
    <x v="10"/>
    <n v="38"/>
    <x v="10"/>
    <n v="2.2916666666666665E-2"/>
  </r>
  <r>
    <n v="546"/>
    <n v="5"/>
    <x v="8"/>
    <s v="Descripcion del Plato_16"/>
    <n v="16"/>
    <x v="8"/>
    <n v="1"/>
    <n v="58"/>
    <s v="Sin cebolla"/>
    <n v="28"/>
    <n v="28"/>
    <x v="2"/>
    <n v="16"/>
    <x v="8"/>
    <n v="4.027777777777778E-2"/>
  </r>
  <r>
    <n v="547"/>
    <n v="9"/>
    <x v="2"/>
    <s v="Descripcion del Plato_17"/>
    <n v="19"/>
    <x v="2"/>
    <n v="3"/>
    <n v="13"/>
    <s v="Ninguna"/>
    <n v="93"/>
    <n v="93"/>
    <x v="1"/>
    <n v="57"/>
    <x v="2"/>
    <n v="9.0277777777777769E-3"/>
  </r>
  <r>
    <n v="547"/>
    <n v="9"/>
    <x v="7"/>
    <s v="Descripcion del Plato_11"/>
    <n v="20"/>
    <x v="7"/>
    <n v="3"/>
    <n v="54"/>
    <s v="Sin cebolla"/>
    <n v="99"/>
    <n v="99"/>
    <x v="7"/>
    <n v="60"/>
    <x v="7"/>
    <n v="3.7499999999999999E-2"/>
  </r>
  <r>
    <n v="547"/>
    <n v="9"/>
    <x v="10"/>
    <s v="Descripcion del Plato_8"/>
    <n v="21"/>
    <x v="10"/>
    <n v="1"/>
    <n v="30"/>
    <s v="Sin cebolla"/>
    <n v="35"/>
    <n v="35"/>
    <x v="5"/>
    <n v="21"/>
    <x v="1"/>
    <n v="2.0833333333333332E-2"/>
  </r>
  <r>
    <n v="548"/>
    <n v="4"/>
    <x v="13"/>
    <s v="Descripcion del Plato_18"/>
    <n v="20"/>
    <x v="13"/>
    <n v="1"/>
    <n v="58"/>
    <s v="Sin cebolla"/>
    <n v="34"/>
    <n v="34"/>
    <x v="5"/>
    <n v="20"/>
    <x v="12"/>
    <n v="4.027777777777778E-2"/>
  </r>
  <r>
    <n v="548"/>
    <n v="4"/>
    <x v="2"/>
    <s v="Descripcion del Plato_17"/>
    <n v="19"/>
    <x v="2"/>
    <n v="2"/>
    <n v="48"/>
    <s v="Sin cebolla"/>
    <n v="62"/>
    <n v="62"/>
    <x v="6"/>
    <n v="38"/>
    <x v="2"/>
    <n v="3.3333333333333333E-2"/>
  </r>
  <r>
    <n v="549"/>
    <n v="12"/>
    <x v="19"/>
    <s v="Descripcion del Plato_1"/>
    <n v="15"/>
    <x v="19"/>
    <n v="1"/>
    <n v="19"/>
    <s v="Ninguna"/>
    <n v="25"/>
    <n v="25"/>
    <x v="14"/>
    <n v="15"/>
    <x v="1"/>
    <n v="1.3194444444444444E-2"/>
  </r>
  <r>
    <n v="549"/>
    <n v="12"/>
    <x v="10"/>
    <s v="Descripcion del Plato_8"/>
    <n v="21"/>
    <x v="10"/>
    <n v="1"/>
    <n v="20"/>
    <s v="Sin cebolla"/>
    <n v="35"/>
    <n v="35"/>
    <x v="5"/>
    <n v="21"/>
    <x v="1"/>
    <n v="1.3888888888888888E-2"/>
  </r>
  <r>
    <n v="549"/>
    <n v="12"/>
    <x v="13"/>
    <s v="Descripcion del Plato_18"/>
    <n v="20"/>
    <x v="13"/>
    <n v="3"/>
    <n v="59"/>
    <s v="Ninguna"/>
    <n v="102"/>
    <n v="102"/>
    <x v="11"/>
    <n v="60"/>
    <x v="12"/>
    <n v="4.0972222222222222E-2"/>
  </r>
  <r>
    <n v="550"/>
    <n v="1"/>
    <x v="1"/>
    <s v="Descripcion del Plato_2"/>
    <n v="18"/>
    <x v="1"/>
    <n v="2"/>
    <n v="28"/>
    <s v="Sin cebolla"/>
    <n v="60"/>
    <n v="60"/>
    <x v="6"/>
    <n v="36"/>
    <x v="1"/>
    <n v="1.9444444444444445E-2"/>
  </r>
  <r>
    <n v="550"/>
    <n v="1"/>
    <x v="0"/>
    <s v="Descripcion del Plato_7"/>
    <n v="14"/>
    <x v="0"/>
    <n v="1"/>
    <n v="5"/>
    <s v="Ninguna"/>
    <n v="24"/>
    <n v="24"/>
    <x v="14"/>
    <n v="14"/>
    <x v="0"/>
    <n v="3.472222222222222E-3"/>
  </r>
  <r>
    <n v="550"/>
    <n v="1"/>
    <x v="14"/>
    <s v="Descripcion del Plato_3"/>
    <n v="12"/>
    <x v="14"/>
    <n v="2"/>
    <n v="24"/>
    <s v="Ninguna"/>
    <n v="40"/>
    <n v="40"/>
    <x v="18"/>
    <n v="24"/>
    <x v="1"/>
    <n v="1.6666666666666666E-2"/>
  </r>
  <r>
    <n v="551"/>
    <n v="4"/>
    <x v="1"/>
    <s v="Descripcion del Plato_2"/>
    <n v="18"/>
    <x v="1"/>
    <n v="1"/>
    <n v="32"/>
    <s v="Sin cebolla"/>
    <n v="30"/>
    <n v="30"/>
    <x v="2"/>
    <n v="18"/>
    <x v="1"/>
    <n v="2.2222222222222223E-2"/>
  </r>
  <r>
    <n v="551"/>
    <n v="4"/>
    <x v="14"/>
    <s v="Descripcion del Plato_3"/>
    <n v="12"/>
    <x v="14"/>
    <n v="3"/>
    <n v="11"/>
    <s v="Ninguna"/>
    <n v="60"/>
    <n v="60"/>
    <x v="6"/>
    <n v="36"/>
    <x v="1"/>
    <n v="7.6388888888888886E-3"/>
  </r>
  <r>
    <n v="551"/>
    <n v="4"/>
    <x v="17"/>
    <s v="Descripcion del Plato_4"/>
    <n v="10"/>
    <x v="17"/>
    <n v="1"/>
    <n v="29"/>
    <s v="Ninguna"/>
    <n v="18"/>
    <n v="18"/>
    <x v="8"/>
    <n v="10"/>
    <x v="15"/>
    <n v="2.013888888888889E-2"/>
  </r>
  <r>
    <n v="551"/>
    <n v="4"/>
    <x v="16"/>
    <s v="Descripcion del Plato_13"/>
    <n v="13"/>
    <x v="16"/>
    <n v="3"/>
    <n v="51"/>
    <s v="Sin cebolla"/>
    <n v="63"/>
    <n v="63"/>
    <x v="6"/>
    <n v="39"/>
    <x v="14"/>
    <n v="3.5416666666666666E-2"/>
  </r>
  <r>
    <n v="552"/>
    <n v="11"/>
    <x v="4"/>
    <s v="Descripcion del Plato_20"/>
    <n v="25"/>
    <x v="4"/>
    <n v="3"/>
    <n v="26"/>
    <s v="Sin cebolla"/>
    <n v="120"/>
    <n v="120"/>
    <x v="13"/>
    <n v="75"/>
    <x v="4"/>
    <n v="1.8055555555555554E-2"/>
  </r>
  <r>
    <n v="552"/>
    <n v="11"/>
    <x v="16"/>
    <s v="Descripcion del Plato_13"/>
    <n v="13"/>
    <x v="16"/>
    <n v="3"/>
    <n v="57"/>
    <s v="Sin cebolla"/>
    <n v="63"/>
    <n v="63"/>
    <x v="6"/>
    <n v="39"/>
    <x v="14"/>
    <n v="3.9583333333333331E-2"/>
  </r>
  <r>
    <n v="552"/>
    <n v="11"/>
    <x v="14"/>
    <s v="Descripcion del Plato_3"/>
    <n v="12"/>
    <x v="14"/>
    <n v="3"/>
    <n v="32"/>
    <s v="Sin cebolla"/>
    <n v="60"/>
    <n v="60"/>
    <x v="6"/>
    <n v="36"/>
    <x v="1"/>
    <n v="2.2222222222222223E-2"/>
  </r>
  <r>
    <n v="553"/>
    <n v="14"/>
    <x v="1"/>
    <s v="Descripcion del Plato_2"/>
    <n v="18"/>
    <x v="1"/>
    <n v="3"/>
    <n v="26"/>
    <s v="Sin cebolla"/>
    <n v="90"/>
    <n v="90"/>
    <x v="1"/>
    <n v="54"/>
    <x v="1"/>
    <n v="1.8055555555555554E-2"/>
  </r>
  <r>
    <n v="553"/>
    <n v="14"/>
    <x v="19"/>
    <s v="Descripcion del Plato_1"/>
    <n v="15"/>
    <x v="19"/>
    <n v="2"/>
    <n v="56"/>
    <s v="Ninguna"/>
    <n v="50"/>
    <n v="50"/>
    <x v="0"/>
    <n v="30"/>
    <x v="1"/>
    <n v="3.888888888888889E-2"/>
  </r>
  <r>
    <n v="553"/>
    <n v="14"/>
    <x v="12"/>
    <s v="Descripcion del Plato_5"/>
    <n v="13"/>
    <x v="12"/>
    <n v="2"/>
    <n v="54"/>
    <s v="Ninguna"/>
    <n v="44"/>
    <n v="44"/>
    <x v="17"/>
    <n v="26"/>
    <x v="11"/>
    <n v="3.7499999999999999E-2"/>
  </r>
  <r>
    <n v="553"/>
    <n v="14"/>
    <x v="9"/>
    <s v="Descripcion del Plato_12"/>
    <n v="11"/>
    <x v="9"/>
    <n v="1"/>
    <n v="42"/>
    <s v="Sin cebolla"/>
    <n v="19"/>
    <n v="19"/>
    <x v="8"/>
    <n v="11"/>
    <x v="9"/>
    <n v="2.9166666666666667E-2"/>
  </r>
  <r>
    <n v="554"/>
    <n v="10"/>
    <x v="15"/>
    <s v="Descripcion del Plato_14"/>
    <n v="14"/>
    <x v="15"/>
    <n v="2"/>
    <n v="55"/>
    <s v="Sin cebolla"/>
    <n v="46"/>
    <n v="46"/>
    <x v="17"/>
    <n v="28"/>
    <x v="13"/>
    <n v="3.8194444444444448E-2"/>
  </r>
  <r>
    <n v="554"/>
    <n v="10"/>
    <x v="4"/>
    <s v="Descripcion del Plato_20"/>
    <n v="25"/>
    <x v="4"/>
    <n v="3"/>
    <n v="16"/>
    <s v="Ninguna"/>
    <n v="120"/>
    <n v="120"/>
    <x v="13"/>
    <n v="75"/>
    <x v="4"/>
    <n v="1.1111111111111112E-2"/>
  </r>
  <r>
    <n v="555"/>
    <n v="20"/>
    <x v="1"/>
    <s v="Descripcion del Plato_2"/>
    <n v="18"/>
    <x v="1"/>
    <n v="1"/>
    <n v="46"/>
    <s v="Ninguna"/>
    <n v="30"/>
    <n v="30"/>
    <x v="2"/>
    <n v="18"/>
    <x v="1"/>
    <n v="3.1944444444444442E-2"/>
  </r>
  <r>
    <n v="556"/>
    <n v="9"/>
    <x v="12"/>
    <s v="Descripcion del Plato_5"/>
    <n v="13"/>
    <x v="12"/>
    <n v="1"/>
    <n v="36"/>
    <s v="Ninguna"/>
    <n v="22"/>
    <n v="22"/>
    <x v="20"/>
    <n v="13"/>
    <x v="11"/>
    <n v="2.5000000000000001E-2"/>
  </r>
  <r>
    <n v="556"/>
    <n v="9"/>
    <x v="17"/>
    <s v="Descripcion del Plato_4"/>
    <n v="10"/>
    <x v="17"/>
    <n v="3"/>
    <n v="30"/>
    <s v="Sin cebolla"/>
    <n v="54"/>
    <n v="54"/>
    <x v="6"/>
    <n v="30"/>
    <x v="15"/>
    <n v="2.0833333333333332E-2"/>
  </r>
  <r>
    <n v="557"/>
    <n v="7"/>
    <x v="11"/>
    <s v="Descripcion del Plato_15"/>
    <n v="19"/>
    <x v="11"/>
    <n v="2"/>
    <n v="47"/>
    <s v="Sin cebolla"/>
    <n v="64"/>
    <n v="64"/>
    <x v="10"/>
    <n v="38"/>
    <x v="10"/>
    <n v="3.2638888888888891E-2"/>
  </r>
  <r>
    <n v="557"/>
    <n v="7"/>
    <x v="16"/>
    <s v="Descripcion del Plato_13"/>
    <n v="13"/>
    <x v="16"/>
    <n v="3"/>
    <n v="22"/>
    <s v="Sin cebolla"/>
    <n v="63"/>
    <n v="63"/>
    <x v="6"/>
    <n v="39"/>
    <x v="14"/>
    <n v="1.5277777777777777E-2"/>
  </r>
  <r>
    <n v="557"/>
    <n v="7"/>
    <x v="19"/>
    <s v="Descripcion del Plato_1"/>
    <n v="15"/>
    <x v="19"/>
    <n v="2"/>
    <n v="38"/>
    <s v="Ninguna"/>
    <n v="50"/>
    <n v="50"/>
    <x v="0"/>
    <n v="30"/>
    <x v="1"/>
    <n v="2.6388888888888889E-2"/>
  </r>
  <r>
    <n v="558"/>
    <n v="6"/>
    <x v="11"/>
    <s v="Descripcion del Plato_15"/>
    <n v="19"/>
    <x v="11"/>
    <n v="3"/>
    <n v="56"/>
    <s v="Ninguna"/>
    <n v="96"/>
    <n v="96"/>
    <x v="7"/>
    <n v="57"/>
    <x v="10"/>
    <n v="3.888888888888889E-2"/>
  </r>
  <r>
    <n v="558"/>
    <n v="6"/>
    <x v="19"/>
    <s v="Descripcion del Plato_1"/>
    <n v="15"/>
    <x v="19"/>
    <n v="2"/>
    <n v="54"/>
    <s v="Sin cebolla"/>
    <n v="50"/>
    <n v="50"/>
    <x v="0"/>
    <n v="30"/>
    <x v="1"/>
    <n v="3.7499999999999999E-2"/>
  </r>
  <r>
    <n v="558"/>
    <n v="6"/>
    <x v="7"/>
    <s v="Descripcion del Plato_11"/>
    <n v="20"/>
    <x v="7"/>
    <n v="1"/>
    <n v="57"/>
    <s v="Ninguna"/>
    <n v="33"/>
    <n v="33"/>
    <x v="16"/>
    <n v="20"/>
    <x v="7"/>
    <n v="3.9583333333333331E-2"/>
  </r>
  <r>
    <n v="559"/>
    <n v="11"/>
    <x v="7"/>
    <s v="Descripcion del Plato_11"/>
    <n v="20"/>
    <x v="7"/>
    <n v="3"/>
    <n v="41"/>
    <s v="Sin cebolla"/>
    <n v="99"/>
    <n v="99"/>
    <x v="7"/>
    <n v="60"/>
    <x v="7"/>
    <n v="2.8472222222222222E-2"/>
  </r>
  <r>
    <n v="560"/>
    <n v="6"/>
    <x v="17"/>
    <s v="Descripcion del Plato_4"/>
    <n v="10"/>
    <x v="17"/>
    <n v="2"/>
    <n v="36"/>
    <s v="Sin cebolla"/>
    <n v="36"/>
    <n v="36"/>
    <x v="18"/>
    <n v="20"/>
    <x v="15"/>
    <n v="2.5000000000000001E-2"/>
  </r>
  <r>
    <n v="560"/>
    <n v="6"/>
    <x v="19"/>
    <s v="Descripcion del Plato_1"/>
    <n v="15"/>
    <x v="19"/>
    <n v="3"/>
    <n v="12"/>
    <s v="Sin cebolla"/>
    <n v="75"/>
    <n v="75"/>
    <x v="15"/>
    <n v="45"/>
    <x v="1"/>
    <n v="8.3333333333333332E-3"/>
  </r>
  <r>
    <n v="561"/>
    <n v="4"/>
    <x v="17"/>
    <s v="Descripcion del Plato_4"/>
    <n v="10"/>
    <x v="17"/>
    <n v="1"/>
    <n v="56"/>
    <s v="Sin cebolla"/>
    <n v="18"/>
    <n v="18"/>
    <x v="8"/>
    <n v="10"/>
    <x v="15"/>
    <n v="3.888888888888889E-2"/>
  </r>
  <r>
    <n v="561"/>
    <n v="4"/>
    <x v="15"/>
    <s v="Descripcion del Plato_14"/>
    <n v="14"/>
    <x v="15"/>
    <n v="2"/>
    <n v="8"/>
    <s v="Sin cebolla"/>
    <n v="46"/>
    <n v="46"/>
    <x v="17"/>
    <n v="28"/>
    <x v="13"/>
    <n v="5.5555555555555558E-3"/>
  </r>
  <r>
    <n v="562"/>
    <n v="20"/>
    <x v="4"/>
    <s v="Descripcion del Plato_20"/>
    <n v="25"/>
    <x v="4"/>
    <n v="3"/>
    <n v="41"/>
    <s v="Ninguna"/>
    <n v="120"/>
    <n v="120"/>
    <x v="13"/>
    <n v="75"/>
    <x v="4"/>
    <n v="2.8472222222222222E-2"/>
  </r>
  <r>
    <n v="562"/>
    <n v="20"/>
    <x v="6"/>
    <s v="Descripcion del Plato_9"/>
    <n v="17"/>
    <x v="6"/>
    <n v="2"/>
    <n v="7"/>
    <s v="Ninguna"/>
    <n v="58"/>
    <n v="58"/>
    <x v="6"/>
    <n v="34"/>
    <x v="6"/>
    <n v="4.8611111111111112E-3"/>
  </r>
  <r>
    <n v="562"/>
    <n v="20"/>
    <x v="0"/>
    <s v="Descripcion del Plato_7"/>
    <n v="14"/>
    <x v="0"/>
    <n v="2"/>
    <n v="22"/>
    <s v="Ninguna"/>
    <n v="48"/>
    <n v="48"/>
    <x v="0"/>
    <n v="28"/>
    <x v="0"/>
    <n v="1.5277777777777777E-2"/>
  </r>
  <r>
    <n v="562"/>
    <n v="20"/>
    <x v="2"/>
    <s v="Descripcion del Plato_17"/>
    <n v="19"/>
    <x v="2"/>
    <n v="2"/>
    <n v="42"/>
    <s v="Sin cebolla"/>
    <n v="62"/>
    <n v="62"/>
    <x v="6"/>
    <n v="38"/>
    <x v="2"/>
    <n v="2.9166666666666667E-2"/>
  </r>
  <r>
    <n v="563"/>
    <n v="12"/>
    <x v="3"/>
    <s v="Descripcion del Plato_6"/>
    <n v="16"/>
    <x v="3"/>
    <n v="2"/>
    <n v="37"/>
    <s v="Sin cebolla"/>
    <n v="54"/>
    <n v="54"/>
    <x v="21"/>
    <n v="32"/>
    <x v="3"/>
    <n v="2.5694444444444443E-2"/>
  </r>
  <r>
    <n v="564"/>
    <n v="9"/>
    <x v="5"/>
    <s v="Descripcion del Plato_19"/>
    <n v="22"/>
    <x v="5"/>
    <n v="1"/>
    <n v="7"/>
    <s v="Sin cebolla"/>
    <n v="36"/>
    <n v="36"/>
    <x v="5"/>
    <n v="22"/>
    <x v="5"/>
    <n v="4.8611111111111112E-3"/>
  </r>
  <r>
    <n v="564"/>
    <n v="9"/>
    <x v="4"/>
    <s v="Descripcion del Plato_20"/>
    <n v="25"/>
    <x v="4"/>
    <n v="2"/>
    <n v="36"/>
    <s v="Sin cebolla"/>
    <n v="80"/>
    <n v="80"/>
    <x v="15"/>
    <n v="50"/>
    <x v="4"/>
    <n v="2.5000000000000001E-2"/>
  </r>
  <r>
    <n v="564"/>
    <n v="9"/>
    <x v="14"/>
    <s v="Descripcion del Plato_3"/>
    <n v="12"/>
    <x v="14"/>
    <n v="2"/>
    <n v="11"/>
    <s v="Sin cebolla"/>
    <n v="40"/>
    <n v="40"/>
    <x v="18"/>
    <n v="24"/>
    <x v="1"/>
    <n v="7.6388888888888886E-3"/>
  </r>
  <r>
    <n v="565"/>
    <n v="3"/>
    <x v="11"/>
    <s v="Descripcion del Plato_15"/>
    <n v="19"/>
    <x v="11"/>
    <n v="3"/>
    <n v="19"/>
    <s v="Ninguna"/>
    <n v="96"/>
    <n v="96"/>
    <x v="7"/>
    <n v="57"/>
    <x v="10"/>
    <n v="1.3194444444444444E-2"/>
  </r>
  <r>
    <n v="565"/>
    <n v="3"/>
    <x v="17"/>
    <s v="Descripcion del Plato_4"/>
    <n v="10"/>
    <x v="17"/>
    <n v="3"/>
    <n v="53"/>
    <s v="Sin cebolla"/>
    <n v="54"/>
    <n v="54"/>
    <x v="6"/>
    <n v="30"/>
    <x v="15"/>
    <n v="3.6805555555555557E-2"/>
  </r>
  <r>
    <n v="565"/>
    <n v="3"/>
    <x v="7"/>
    <s v="Descripcion del Plato_11"/>
    <n v="20"/>
    <x v="7"/>
    <n v="2"/>
    <n v="21"/>
    <s v="Sin cebolla"/>
    <n v="66"/>
    <n v="66"/>
    <x v="10"/>
    <n v="40"/>
    <x v="7"/>
    <n v="1.4583333333333334E-2"/>
  </r>
  <r>
    <n v="565"/>
    <n v="3"/>
    <x v="10"/>
    <s v="Descripcion del Plato_8"/>
    <n v="21"/>
    <x v="10"/>
    <n v="1"/>
    <n v="5"/>
    <s v="Sin cebolla"/>
    <n v="35"/>
    <n v="35"/>
    <x v="5"/>
    <n v="21"/>
    <x v="1"/>
    <n v="3.472222222222222E-3"/>
  </r>
  <r>
    <n v="566"/>
    <n v="4"/>
    <x v="18"/>
    <s v="Descripcion del Plato_10"/>
    <n v="15"/>
    <x v="18"/>
    <n v="3"/>
    <n v="56"/>
    <s v="Ninguna"/>
    <n v="78"/>
    <n v="78"/>
    <x v="19"/>
    <n v="45"/>
    <x v="16"/>
    <n v="3.888888888888889E-2"/>
  </r>
  <r>
    <n v="567"/>
    <n v="15"/>
    <x v="8"/>
    <s v="Descripcion del Plato_16"/>
    <n v="16"/>
    <x v="8"/>
    <n v="2"/>
    <n v="9"/>
    <s v="Ninguna"/>
    <n v="56"/>
    <n v="56"/>
    <x v="6"/>
    <n v="32"/>
    <x v="8"/>
    <n v="6.2500000000000003E-3"/>
  </r>
  <r>
    <n v="567"/>
    <n v="15"/>
    <x v="7"/>
    <s v="Descripcion del Plato_11"/>
    <n v="20"/>
    <x v="7"/>
    <n v="2"/>
    <n v="34"/>
    <s v="Sin cebolla"/>
    <n v="66"/>
    <n v="66"/>
    <x v="10"/>
    <n v="40"/>
    <x v="7"/>
    <n v="2.361111111111111E-2"/>
  </r>
  <r>
    <n v="567"/>
    <n v="15"/>
    <x v="13"/>
    <s v="Descripcion del Plato_18"/>
    <n v="20"/>
    <x v="13"/>
    <n v="2"/>
    <n v="18"/>
    <s v="Ninguna"/>
    <n v="68"/>
    <n v="68"/>
    <x v="9"/>
    <n v="40"/>
    <x v="12"/>
    <n v="1.2500000000000001E-2"/>
  </r>
  <r>
    <n v="567"/>
    <n v="15"/>
    <x v="16"/>
    <s v="Descripcion del Plato_13"/>
    <n v="13"/>
    <x v="16"/>
    <n v="3"/>
    <n v="41"/>
    <s v="Sin cebolla"/>
    <n v="63"/>
    <n v="63"/>
    <x v="6"/>
    <n v="39"/>
    <x v="14"/>
    <n v="2.8472222222222222E-2"/>
  </r>
  <r>
    <n v="568"/>
    <n v="5"/>
    <x v="13"/>
    <s v="Descripcion del Plato_18"/>
    <n v="20"/>
    <x v="13"/>
    <n v="3"/>
    <n v="40"/>
    <s v="Ninguna"/>
    <n v="102"/>
    <n v="102"/>
    <x v="11"/>
    <n v="60"/>
    <x v="12"/>
    <n v="2.7777777777777776E-2"/>
  </r>
  <r>
    <n v="568"/>
    <n v="5"/>
    <x v="4"/>
    <s v="Descripcion del Plato_20"/>
    <n v="25"/>
    <x v="4"/>
    <n v="2"/>
    <n v="44"/>
    <s v="Sin cebolla"/>
    <n v="80"/>
    <n v="80"/>
    <x v="15"/>
    <n v="50"/>
    <x v="4"/>
    <n v="3.0555555555555555E-2"/>
  </r>
  <r>
    <n v="569"/>
    <n v="12"/>
    <x v="13"/>
    <s v="Descripcion del Plato_18"/>
    <n v="20"/>
    <x v="13"/>
    <n v="2"/>
    <n v="26"/>
    <s v="Ninguna"/>
    <n v="68"/>
    <n v="68"/>
    <x v="9"/>
    <n v="40"/>
    <x v="12"/>
    <n v="1.8055555555555554E-2"/>
  </r>
  <r>
    <n v="569"/>
    <n v="12"/>
    <x v="16"/>
    <s v="Descripcion del Plato_13"/>
    <n v="13"/>
    <x v="16"/>
    <n v="3"/>
    <n v="32"/>
    <s v="Sin cebolla"/>
    <n v="63"/>
    <n v="63"/>
    <x v="6"/>
    <n v="39"/>
    <x v="14"/>
    <n v="2.2222222222222223E-2"/>
  </r>
  <r>
    <n v="570"/>
    <n v="1"/>
    <x v="7"/>
    <s v="Descripcion del Plato_11"/>
    <n v="20"/>
    <x v="7"/>
    <n v="1"/>
    <n v="38"/>
    <s v="Ninguna"/>
    <n v="33"/>
    <n v="33"/>
    <x v="16"/>
    <n v="20"/>
    <x v="7"/>
    <n v="2.6388888888888889E-2"/>
  </r>
  <r>
    <n v="570"/>
    <n v="1"/>
    <x v="18"/>
    <s v="Descripcion del Plato_10"/>
    <n v="15"/>
    <x v="18"/>
    <n v="2"/>
    <n v="8"/>
    <s v="Sin cebolla"/>
    <n v="52"/>
    <n v="52"/>
    <x v="21"/>
    <n v="30"/>
    <x v="16"/>
    <n v="5.5555555555555558E-3"/>
  </r>
  <r>
    <n v="571"/>
    <n v="15"/>
    <x v="3"/>
    <s v="Descripcion del Plato_6"/>
    <n v="16"/>
    <x v="3"/>
    <n v="2"/>
    <n v="26"/>
    <s v="Ninguna"/>
    <n v="54"/>
    <n v="54"/>
    <x v="21"/>
    <n v="32"/>
    <x v="3"/>
    <n v="1.8055555555555554E-2"/>
  </r>
  <r>
    <n v="572"/>
    <n v="19"/>
    <x v="1"/>
    <s v="Descripcion del Plato_2"/>
    <n v="18"/>
    <x v="1"/>
    <n v="1"/>
    <n v="34"/>
    <s v="Sin cebolla"/>
    <n v="30"/>
    <n v="30"/>
    <x v="2"/>
    <n v="18"/>
    <x v="1"/>
    <n v="2.361111111111111E-2"/>
  </r>
  <r>
    <n v="572"/>
    <n v="19"/>
    <x v="12"/>
    <s v="Descripcion del Plato_5"/>
    <n v="13"/>
    <x v="12"/>
    <n v="2"/>
    <n v="10"/>
    <s v="Sin cebolla"/>
    <n v="44"/>
    <n v="44"/>
    <x v="17"/>
    <n v="26"/>
    <x v="11"/>
    <n v="6.9444444444444441E-3"/>
  </r>
  <r>
    <n v="573"/>
    <n v="7"/>
    <x v="16"/>
    <s v="Descripcion del Plato_13"/>
    <n v="13"/>
    <x v="16"/>
    <n v="3"/>
    <n v="41"/>
    <s v="Ninguna"/>
    <n v="63"/>
    <n v="63"/>
    <x v="6"/>
    <n v="39"/>
    <x v="14"/>
    <n v="2.8472222222222222E-2"/>
  </r>
  <r>
    <n v="573"/>
    <n v="7"/>
    <x v="13"/>
    <s v="Descripcion del Plato_18"/>
    <n v="20"/>
    <x v="13"/>
    <n v="3"/>
    <n v="28"/>
    <s v="Sin cebolla"/>
    <n v="102"/>
    <n v="102"/>
    <x v="11"/>
    <n v="60"/>
    <x v="12"/>
    <n v="1.9444444444444445E-2"/>
  </r>
  <r>
    <n v="574"/>
    <n v="20"/>
    <x v="18"/>
    <s v="Descripcion del Plato_10"/>
    <n v="15"/>
    <x v="18"/>
    <n v="3"/>
    <n v="50"/>
    <s v="Sin cebolla"/>
    <n v="78"/>
    <n v="78"/>
    <x v="19"/>
    <n v="45"/>
    <x v="16"/>
    <n v="3.4722222222222224E-2"/>
  </r>
  <r>
    <n v="574"/>
    <n v="20"/>
    <x v="5"/>
    <s v="Descripcion del Plato_19"/>
    <n v="22"/>
    <x v="5"/>
    <n v="2"/>
    <n v="40"/>
    <s v="Ninguna"/>
    <n v="72"/>
    <n v="72"/>
    <x v="9"/>
    <n v="44"/>
    <x v="5"/>
    <n v="2.7777777777777776E-2"/>
  </r>
  <r>
    <n v="574"/>
    <n v="20"/>
    <x v="17"/>
    <s v="Descripcion del Plato_4"/>
    <n v="10"/>
    <x v="17"/>
    <n v="2"/>
    <n v="37"/>
    <s v="Sin cebolla"/>
    <n v="36"/>
    <n v="36"/>
    <x v="18"/>
    <n v="20"/>
    <x v="15"/>
    <n v="2.5694444444444443E-2"/>
  </r>
  <r>
    <n v="574"/>
    <n v="20"/>
    <x v="16"/>
    <s v="Descripcion del Plato_13"/>
    <n v="13"/>
    <x v="16"/>
    <n v="1"/>
    <n v="41"/>
    <s v="Sin cebolla"/>
    <n v="21"/>
    <n v="21"/>
    <x v="8"/>
    <n v="13"/>
    <x v="14"/>
    <n v="2.8472222222222222E-2"/>
  </r>
  <r>
    <n v="575"/>
    <n v="15"/>
    <x v="17"/>
    <s v="Descripcion del Plato_4"/>
    <n v="10"/>
    <x v="17"/>
    <n v="1"/>
    <n v="44"/>
    <s v="Ninguna"/>
    <n v="18"/>
    <n v="18"/>
    <x v="8"/>
    <n v="10"/>
    <x v="15"/>
    <n v="3.0555555555555555E-2"/>
  </r>
  <r>
    <n v="576"/>
    <n v="9"/>
    <x v="7"/>
    <s v="Descripcion del Plato_11"/>
    <n v="20"/>
    <x v="7"/>
    <n v="1"/>
    <n v="46"/>
    <s v="Ninguna"/>
    <n v="33"/>
    <n v="33"/>
    <x v="16"/>
    <n v="20"/>
    <x v="7"/>
    <n v="3.1944444444444442E-2"/>
  </r>
  <r>
    <n v="576"/>
    <n v="9"/>
    <x v="2"/>
    <s v="Descripcion del Plato_17"/>
    <n v="19"/>
    <x v="2"/>
    <n v="3"/>
    <n v="32"/>
    <s v="Ninguna"/>
    <n v="93"/>
    <n v="93"/>
    <x v="1"/>
    <n v="57"/>
    <x v="2"/>
    <n v="2.2222222222222223E-2"/>
  </r>
  <r>
    <n v="576"/>
    <n v="9"/>
    <x v="5"/>
    <s v="Descripcion del Plato_19"/>
    <n v="22"/>
    <x v="5"/>
    <n v="3"/>
    <n v="37"/>
    <s v="Sin cebolla"/>
    <n v="108"/>
    <n v="108"/>
    <x v="11"/>
    <n v="66"/>
    <x v="5"/>
    <n v="2.5694444444444443E-2"/>
  </r>
  <r>
    <n v="577"/>
    <n v="5"/>
    <x v="17"/>
    <s v="Descripcion del Plato_4"/>
    <n v="10"/>
    <x v="17"/>
    <n v="1"/>
    <n v="10"/>
    <s v="Sin cebolla"/>
    <n v="18"/>
    <n v="18"/>
    <x v="8"/>
    <n v="10"/>
    <x v="15"/>
    <n v="6.9444444444444441E-3"/>
  </r>
  <r>
    <n v="577"/>
    <n v="5"/>
    <x v="12"/>
    <s v="Descripcion del Plato_5"/>
    <n v="13"/>
    <x v="12"/>
    <n v="1"/>
    <n v="15"/>
    <s v="Ninguna"/>
    <n v="22"/>
    <n v="22"/>
    <x v="20"/>
    <n v="13"/>
    <x v="11"/>
    <n v="1.0416666666666666E-2"/>
  </r>
  <r>
    <n v="578"/>
    <n v="11"/>
    <x v="1"/>
    <s v="Descripcion del Plato_2"/>
    <n v="18"/>
    <x v="1"/>
    <n v="3"/>
    <n v="44"/>
    <s v="Ninguna"/>
    <n v="90"/>
    <n v="90"/>
    <x v="1"/>
    <n v="54"/>
    <x v="1"/>
    <n v="3.0555555555555555E-2"/>
  </r>
  <r>
    <n v="579"/>
    <n v="9"/>
    <x v="19"/>
    <s v="Descripcion del Plato_1"/>
    <n v="15"/>
    <x v="19"/>
    <n v="2"/>
    <n v="48"/>
    <s v="Ninguna"/>
    <n v="50"/>
    <n v="50"/>
    <x v="0"/>
    <n v="30"/>
    <x v="1"/>
    <n v="3.3333333333333333E-2"/>
  </r>
  <r>
    <n v="580"/>
    <n v="10"/>
    <x v="7"/>
    <s v="Descripcion del Plato_11"/>
    <n v="20"/>
    <x v="7"/>
    <n v="1"/>
    <n v="30"/>
    <s v="Ninguna"/>
    <n v="33"/>
    <n v="33"/>
    <x v="16"/>
    <n v="20"/>
    <x v="7"/>
    <n v="2.0833333333333332E-2"/>
  </r>
  <r>
    <n v="581"/>
    <n v="18"/>
    <x v="7"/>
    <s v="Descripcion del Plato_11"/>
    <n v="20"/>
    <x v="7"/>
    <n v="1"/>
    <n v="15"/>
    <s v="Ninguna"/>
    <n v="33"/>
    <n v="33"/>
    <x v="16"/>
    <n v="20"/>
    <x v="7"/>
    <n v="1.0416666666666666E-2"/>
  </r>
  <r>
    <n v="581"/>
    <n v="18"/>
    <x v="1"/>
    <s v="Descripcion del Plato_2"/>
    <n v="18"/>
    <x v="1"/>
    <n v="3"/>
    <n v="40"/>
    <s v="Ninguna"/>
    <n v="90"/>
    <n v="90"/>
    <x v="1"/>
    <n v="54"/>
    <x v="1"/>
    <n v="2.7777777777777776E-2"/>
  </r>
  <r>
    <n v="582"/>
    <n v="3"/>
    <x v="3"/>
    <s v="Descripcion del Plato_6"/>
    <n v="16"/>
    <x v="3"/>
    <n v="2"/>
    <n v="42"/>
    <s v="Sin cebolla"/>
    <n v="54"/>
    <n v="54"/>
    <x v="21"/>
    <n v="32"/>
    <x v="3"/>
    <n v="2.9166666666666667E-2"/>
  </r>
  <r>
    <n v="583"/>
    <n v="9"/>
    <x v="9"/>
    <s v="Descripcion del Plato_12"/>
    <n v="11"/>
    <x v="9"/>
    <n v="3"/>
    <n v="15"/>
    <s v="Ninguna"/>
    <n v="57"/>
    <n v="57"/>
    <x v="6"/>
    <n v="33"/>
    <x v="9"/>
    <n v="1.0416666666666666E-2"/>
  </r>
  <r>
    <n v="583"/>
    <n v="9"/>
    <x v="17"/>
    <s v="Descripcion del Plato_4"/>
    <n v="10"/>
    <x v="17"/>
    <n v="1"/>
    <n v="11"/>
    <s v="Ninguna"/>
    <n v="18"/>
    <n v="18"/>
    <x v="8"/>
    <n v="10"/>
    <x v="15"/>
    <n v="7.6388888888888886E-3"/>
  </r>
  <r>
    <n v="583"/>
    <n v="9"/>
    <x v="0"/>
    <s v="Descripcion del Plato_7"/>
    <n v="14"/>
    <x v="0"/>
    <n v="2"/>
    <n v="29"/>
    <s v="Sin cebolla"/>
    <n v="48"/>
    <n v="48"/>
    <x v="0"/>
    <n v="28"/>
    <x v="0"/>
    <n v="2.013888888888889E-2"/>
  </r>
  <r>
    <n v="583"/>
    <n v="9"/>
    <x v="4"/>
    <s v="Descripcion del Plato_20"/>
    <n v="25"/>
    <x v="4"/>
    <n v="3"/>
    <n v="50"/>
    <s v="Sin cebolla"/>
    <n v="120"/>
    <n v="120"/>
    <x v="13"/>
    <n v="75"/>
    <x v="4"/>
    <n v="3.4722222222222224E-2"/>
  </r>
  <r>
    <n v="584"/>
    <n v="9"/>
    <x v="16"/>
    <s v="Descripcion del Plato_13"/>
    <n v="13"/>
    <x v="16"/>
    <n v="1"/>
    <n v="57"/>
    <s v="Sin cebolla"/>
    <n v="21"/>
    <n v="21"/>
    <x v="8"/>
    <n v="13"/>
    <x v="14"/>
    <n v="3.9583333333333331E-2"/>
  </r>
  <r>
    <n v="584"/>
    <n v="9"/>
    <x v="2"/>
    <s v="Descripcion del Plato_17"/>
    <n v="19"/>
    <x v="2"/>
    <n v="2"/>
    <n v="34"/>
    <s v="Ninguna"/>
    <n v="62"/>
    <n v="62"/>
    <x v="6"/>
    <n v="38"/>
    <x v="2"/>
    <n v="2.361111111111111E-2"/>
  </r>
  <r>
    <n v="584"/>
    <n v="9"/>
    <x v="8"/>
    <s v="Descripcion del Plato_16"/>
    <n v="16"/>
    <x v="8"/>
    <n v="2"/>
    <n v="23"/>
    <s v="Ninguna"/>
    <n v="56"/>
    <n v="56"/>
    <x v="6"/>
    <n v="32"/>
    <x v="8"/>
    <n v="1.5972222222222221E-2"/>
  </r>
  <r>
    <n v="585"/>
    <n v="3"/>
    <x v="11"/>
    <s v="Descripcion del Plato_15"/>
    <n v="19"/>
    <x v="11"/>
    <n v="1"/>
    <n v="35"/>
    <s v="Sin cebolla"/>
    <n v="32"/>
    <n v="32"/>
    <x v="16"/>
    <n v="19"/>
    <x v="10"/>
    <n v="2.4305555555555556E-2"/>
  </r>
  <r>
    <n v="585"/>
    <n v="3"/>
    <x v="10"/>
    <s v="Descripcion del Plato_8"/>
    <n v="21"/>
    <x v="10"/>
    <n v="1"/>
    <n v="8"/>
    <s v="Sin cebolla"/>
    <n v="35"/>
    <n v="35"/>
    <x v="5"/>
    <n v="21"/>
    <x v="1"/>
    <n v="5.5555555555555558E-3"/>
  </r>
  <r>
    <n v="585"/>
    <n v="3"/>
    <x v="17"/>
    <s v="Descripcion del Plato_4"/>
    <n v="10"/>
    <x v="17"/>
    <n v="2"/>
    <n v="22"/>
    <s v="Ninguna"/>
    <n v="36"/>
    <n v="36"/>
    <x v="18"/>
    <n v="20"/>
    <x v="15"/>
    <n v="1.5277777777777777E-2"/>
  </r>
  <r>
    <n v="585"/>
    <n v="3"/>
    <x v="19"/>
    <s v="Descripcion del Plato_1"/>
    <n v="15"/>
    <x v="19"/>
    <n v="1"/>
    <n v="30"/>
    <s v="Sin cebolla"/>
    <n v="25"/>
    <n v="25"/>
    <x v="14"/>
    <n v="15"/>
    <x v="1"/>
    <n v="2.0833333333333332E-2"/>
  </r>
  <r>
    <n v="586"/>
    <n v="17"/>
    <x v="7"/>
    <s v="Descripcion del Plato_11"/>
    <n v="20"/>
    <x v="7"/>
    <n v="3"/>
    <n v="47"/>
    <s v="Sin cebolla"/>
    <n v="99"/>
    <n v="99"/>
    <x v="7"/>
    <n v="60"/>
    <x v="7"/>
    <n v="3.2638888888888891E-2"/>
  </r>
  <r>
    <n v="586"/>
    <n v="17"/>
    <x v="0"/>
    <s v="Descripcion del Plato_7"/>
    <n v="14"/>
    <x v="0"/>
    <n v="3"/>
    <n v="45"/>
    <s v="Ninguna"/>
    <n v="72"/>
    <n v="72"/>
    <x v="15"/>
    <n v="42"/>
    <x v="0"/>
    <n v="3.125E-2"/>
  </r>
  <r>
    <n v="587"/>
    <n v="7"/>
    <x v="0"/>
    <s v="Descripcion del Plato_7"/>
    <n v="14"/>
    <x v="0"/>
    <n v="2"/>
    <n v="43"/>
    <s v="Sin cebolla"/>
    <n v="48"/>
    <n v="48"/>
    <x v="0"/>
    <n v="28"/>
    <x v="0"/>
    <n v="2.9861111111111113E-2"/>
  </r>
  <r>
    <n v="588"/>
    <n v="15"/>
    <x v="18"/>
    <s v="Descripcion del Plato_10"/>
    <n v="15"/>
    <x v="18"/>
    <n v="1"/>
    <n v="25"/>
    <s v="Sin cebolla"/>
    <n v="26"/>
    <n v="26"/>
    <x v="3"/>
    <n v="15"/>
    <x v="16"/>
    <n v="1.7361111111111112E-2"/>
  </r>
  <r>
    <n v="588"/>
    <n v="15"/>
    <x v="19"/>
    <s v="Descripcion del Plato_1"/>
    <n v="15"/>
    <x v="19"/>
    <n v="3"/>
    <n v="12"/>
    <s v="Sin cebolla"/>
    <n v="75"/>
    <n v="75"/>
    <x v="15"/>
    <n v="45"/>
    <x v="1"/>
    <n v="8.3333333333333332E-3"/>
  </r>
  <r>
    <n v="589"/>
    <n v="10"/>
    <x v="15"/>
    <s v="Descripcion del Plato_14"/>
    <n v="14"/>
    <x v="15"/>
    <n v="1"/>
    <n v="45"/>
    <s v="Ninguna"/>
    <n v="23"/>
    <n v="23"/>
    <x v="20"/>
    <n v="14"/>
    <x v="13"/>
    <n v="3.125E-2"/>
  </r>
  <r>
    <n v="589"/>
    <n v="10"/>
    <x v="13"/>
    <s v="Descripcion del Plato_18"/>
    <n v="20"/>
    <x v="13"/>
    <n v="3"/>
    <n v="59"/>
    <s v="Ninguna"/>
    <n v="102"/>
    <n v="102"/>
    <x v="11"/>
    <n v="60"/>
    <x v="12"/>
    <n v="4.0972222222222222E-2"/>
  </r>
  <r>
    <n v="589"/>
    <n v="10"/>
    <x v="16"/>
    <s v="Descripcion del Plato_13"/>
    <n v="13"/>
    <x v="16"/>
    <n v="3"/>
    <n v="7"/>
    <s v="Ninguna"/>
    <n v="63"/>
    <n v="63"/>
    <x v="6"/>
    <n v="39"/>
    <x v="14"/>
    <n v="4.8611111111111112E-3"/>
  </r>
  <r>
    <n v="589"/>
    <n v="10"/>
    <x v="11"/>
    <s v="Descripcion del Plato_15"/>
    <n v="19"/>
    <x v="11"/>
    <n v="3"/>
    <n v="9"/>
    <s v="Ninguna"/>
    <n v="96"/>
    <n v="96"/>
    <x v="7"/>
    <n v="57"/>
    <x v="10"/>
    <n v="6.2500000000000003E-3"/>
  </r>
  <r>
    <n v="590"/>
    <n v="3"/>
    <x v="13"/>
    <s v="Descripcion del Plato_18"/>
    <n v="20"/>
    <x v="13"/>
    <n v="3"/>
    <n v="43"/>
    <s v="Sin cebolla"/>
    <n v="102"/>
    <n v="102"/>
    <x v="11"/>
    <n v="60"/>
    <x v="12"/>
    <n v="2.9861111111111113E-2"/>
  </r>
  <r>
    <n v="590"/>
    <n v="3"/>
    <x v="14"/>
    <s v="Descripcion del Plato_3"/>
    <n v="12"/>
    <x v="14"/>
    <n v="1"/>
    <n v="21"/>
    <s v="Sin cebolla"/>
    <n v="20"/>
    <n v="20"/>
    <x v="8"/>
    <n v="12"/>
    <x v="1"/>
    <n v="1.4583333333333334E-2"/>
  </r>
  <r>
    <n v="591"/>
    <n v="11"/>
    <x v="4"/>
    <s v="Descripcion del Plato_20"/>
    <n v="25"/>
    <x v="4"/>
    <n v="3"/>
    <n v="51"/>
    <s v="Ninguna"/>
    <n v="120"/>
    <n v="120"/>
    <x v="13"/>
    <n v="75"/>
    <x v="4"/>
    <n v="3.5416666666666666E-2"/>
  </r>
  <r>
    <n v="592"/>
    <n v="5"/>
    <x v="12"/>
    <s v="Descripcion del Plato_5"/>
    <n v="13"/>
    <x v="12"/>
    <n v="2"/>
    <n v="59"/>
    <s v="Ninguna"/>
    <n v="44"/>
    <n v="44"/>
    <x v="17"/>
    <n v="26"/>
    <x v="11"/>
    <n v="4.0972222222222222E-2"/>
  </r>
  <r>
    <n v="592"/>
    <n v="5"/>
    <x v="19"/>
    <s v="Descripcion del Plato_1"/>
    <n v="15"/>
    <x v="19"/>
    <n v="2"/>
    <n v="42"/>
    <s v="Ninguna"/>
    <n v="50"/>
    <n v="50"/>
    <x v="0"/>
    <n v="30"/>
    <x v="1"/>
    <n v="2.9166666666666667E-2"/>
  </r>
  <r>
    <n v="593"/>
    <n v="17"/>
    <x v="4"/>
    <s v="Descripcion del Plato_20"/>
    <n v="25"/>
    <x v="4"/>
    <n v="1"/>
    <n v="30"/>
    <s v="Ninguna"/>
    <n v="40"/>
    <n v="40"/>
    <x v="4"/>
    <n v="25"/>
    <x v="4"/>
    <n v="2.0833333333333332E-2"/>
  </r>
  <r>
    <n v="593"/>
    <n v="17"/>
    <x v="2"/>
    <s v="Descripcion del Plato_17"/>
    <n v="19"/>
    <x v="2"/>
    <n v="1"/>
    <n v="8"/>
    <s v="Ninguna"/>
    <n v="31"/>
    <n v="31"/>
    <x v="2"/>
    <n v="19"/>
    <x v="2"/>
    <n v="5.5555555555555558E-3"/>
  </r>
  <r>
    <n v="593"/>
    <n v="17"/>
    <x v="7"/>
    <s v="Descripcion del Plato_11"/>
    <n v="20"/>
    <x v="7"/>
    <n v="2"/>
    <n v="5"/>
    <s v="Sin cebolla"/>
    <n v="66"/>
    <n v="66"/>
    <x v="10"/>
    <n v="40"/>
    <x v="7"/>
    <n v="3.472222222222222E-3"/>
  </r>
  <r>
    <n v="593"/>
    <n v="17"/>
    <x v="5"/>
    <s v="Descripcion del Plato_19"/>
    <n v="22"/>
    <x v="5"/>
    <n v="2"/>
    <n v="5"/>
    <s v="Ninguna"/>
    <n v="72"/>
    <n v="72"/>
    <x v="9"/>
    <n v="44"/>
    <x v="5"/>
    <n v="3.472222222222222E-3"/>
  </r>
  <r>
    <n v="594"/>
    <n v="17"/>
    <x v="7"/>
    <s v="Descripcion del Plato_11"/>
    <n v="20"/>
    <x v="7"/>
    <n v="1"/>
    <n v="5"/>
    <s v="Ninguna"/>
    <n v="33"/>
    <n v="33"/>
    <x v="16"/>
    <n v="20"/>
    <x v="7"/>
    <n v="3.472222222222222E-3"/>
  </r>
  <r>
    <n v="594"/>
    <n v="17"/>
    <x v="12"/>
    <s v="Descripcion del Plato_5"/>
    <n v="13"/>
    <x v="12"/>
    <n v="3"/>
    <n v="44"/>
    <s v="Ninguna"/>
    <n v="66"/>
    <n v="66"/>
    <x v="12"/>
    <n v="39"/>
    <x v="11"/>
    <n v="3.0555555555555555E-2"/>
  </r>
  <r>
    <n v="594"/>
    <n v="17"/>
    <x v="14"/>
    <s v="Descripcion del Plato_3"/>
    <n v="12"/>
    <x v="14"/>
    <n v="2"/>
    <n v="49"/>
    <s v="Ninguna"/>
    <n v="40"/>
    <n v="40"/>
    <x v="18"/>
    <n v="24"/>
    <x v="1"/>
    <n v="3.4027777777777775E-2"/>
  </r>
  <r>
    <n v="595"/>
    <n v="9"/>
    <x v="16"/>
    <s v="Descripcion del Plato_13"/>
    <n v="13"/>
    <x v="16"/>
    <n v="2"/>
    <n v="5"/>
    <s v="Ninguna"/>
    <n v="42"/>
    <n v="42"/>
    <x v="18"/>
    <n v="26"/>
    <x v="14"/>
    <n v="3.472222222222222E-3"/>
  </r>
  <r>
    <n v="595"/>
    <n v="9"/>
    <x v="1"/>
    <s v="Descripcion del Plato_2"/>
    <n v="18"/>
    <x v="1"/>
    <n v="1"/>
    <n v="44"/>
    <s v="Sin cebolla"/>
    <n v="30"/>
    <n v="30"/>
    <x v="2"/>
    <n v="18"/>
    <x v="1"/>
    <n v="3.0555555555555555E-2"/>
  </r>
  <r>
    <n v="596"/>
    <n v="18"/>
    <x v="15"/>
    <s v="Descripcion del Plato_14"/>
    <n v="14"/>
    <x v="15"/>
    <n v="2"/>
    <n v="47"/>
    <s v="Sin cebolla"/>
    <n v="46"/>
    <n v="46"/>
    <x v="17"/>
    <n v="28"/>
    <x v="13"/>
    <n v="3.2638888888888891E-2"/>
  </r>
  <r>
    <n v="596"/>
    <n v="18"/>
    <x v="0"/>
    <s v="Descripcion del Plato_7"/>
    <n v="14"/>
    <x v="0"/>
    <n v="2"/>
    <n v="50"/>
    <s v="Sin cebolla"/>
    <n v="48"/>
    <n v="48"/>
    <x v="0"/>
    <n v="28"/>
    <x v="0"/>
    <n v="3.4722222222222224E-2"/>
  </r>
  <r>
    <n v="596"/>
    <n v="18"/>
    <x v="11"/>
    <s v="Descripcion del Plato_15"/>
    <n v="19"/>
    <x v="11"/>
    <n v="3"/>
    <n v="42"/>
    <s v="Sin cebolla"/>
    <n v="96"/>
    <n v="96"/>
    <x v="7"/>
    <n v="57"/>
    <x v="10"/>
    <n v="2.9166666666666667E-2"/>
  </r>
  <r>
    <n v="596"/>
    <n v="18"/>
    <x v="19"/>
    <s v="Descripcion del Plato_1"/>
    <n v="15"/>
    <x v="19"/>
    <n v="2"/>
    <n v="19"/>
    <s v="Ninguna"/>
    <n v="50"/>
    <n v="50"/>
    <x v="0"/>
    <n v="30"/>
    <x v="1"/>
    <n v="1.3194444444444444E-2"/>
  </r>
  <r>
    <n v="597"/>
    <n v="16"/>
    <x v="8"/>
    <s v="Descripcion del Plato_16"/>
    <n v="16"/>
    <x v="8"/>
    <n v="1"/>
    <n v="39"/>
    <s v="Sin cebolla"/>
    <n v="28"/>
    <n v="28"/>
    <x v="2"/>
    <n v="16"/>
    <x v="8"/>
    <n v="2.7083333333333334E-2"/>
  </r>
  <r>
    <n v="597"/>
    <n v="16"/>
    <x v="17"/>
    <s v="Descripcion del Plato_4"/>
    <n v="10"/>
    <x v="17"/>
    <n v="1"/>
    <n v="55"/>
    <s v="Sin cebolla"/>
    <n v="18"/>
    <n v="18"/>
    <x v="8"/>
    <n v="10"/>
    <x v="15"/>
    <n v="3.8194444444444448E-2"/>
  </r>
  <r>
    <n v="597"/>
    <n v="16"/>
    <x v="4"/>
    <s v="Descripcion del Plato_20"/>
    <n v="25"/>
    <x v="4"/>
    <n v="2"/>
    <n v="39"/>
    <s v="Sin cebolla"/>
    <n v="80"/>
    <n v="80"/>
    <x v="15"/>
    <n v="50"/>
    <x v="4"/>
    <n v="2.7083333333333334E-2"/>
  </r>
  <r>
    <n v="597"/>
    <n v="16"/>
    <x v="0"/>
    <s v="Descripcion del Plato_7"/>
    <n v="14"/>
    <x v="0"/>
    <n v="1"/>
    <n v="8"/>
    <s v="Sin cebolla"/>
    <n v="24"/>
    <n v="24"/>
    <x v="14"/>
    <n v="14"/>
    <x v="0"/>
    <n v="5.5555555555555558E-3"/>
  </r>
  <r>
    <n v="598"/>
    <n v="9"/>
    <x v="18"/>
    <s v="Descripcion del Plato_10"/>
    <n v="15"/>
    <x v="18"/>
    <n v="2"/>
    <n v="44"/>
    <s v="Ninguna"/>
    <n v="52"/>
    <n v="52"/>
    <x v="21"/>
    <n v="30"/>
    <x v="16"/>
    <n v="3.0555555555555555E-2"/>
  </r>
  <r>
    <n v="598"/>
    <n v="9"/>
    <x v="11"/>
    <s v="Descripcion del Plato_15"/>
    <n v="19"/>
    <x v="11"/>
    <n v="2"/>
    <n v="22"/>
    <s v="Ninguna"/>
    <n v="64"/>
    <n v="64"/>
    <x v="10"/>
    <n v="38"/>
    <x v="10"/>
    <n v="1.5277777777777777E-2"/>
  </r>
  <r>
    <n v="598"/>
    <n v="9"/>
    <x v="2"/>
    <s v="Descripcion del Plato_17"/>
    <n v="19"/>
    <x v="2"/>
    <n v="3"/>
    <n v="15"/>
    <s v="Ninguna"/>
    <n v="93"/>
    <n v="93"/>
    <x v="1"/>
    <n v="57"/>
    <x v="2"/>
    <n v="1.0416666666666666E-2"/>
  </r>
  <r>
    <n v="599"/>
    <n v="11"/>
    <x v="13"/>
    <s v="Descripcion del Plato_18"/>
    <n v="20"/>
    <x v="13"/>
    <n v="2"/>
    <n v="5"/>
    <s v="Ninguna"/>
    <n v="68"/>
    <n v="68"/>
    <x v="9"/>
    <n v="40"/>
    <x v="12"/>
    <n v="3.472222222222222E-3"/>
  </r>
  <r>
    <n v="599"/>
    <n v="11"/>
    <x v="2"/>
    <s v="Descripcion del Plato_17"/>
    <n v="19"/>
    <x v="2"/>
    <n v="1"/>
    <n v="49"/>
    <s v="Ninguna"/>
    <n v="31"/>
    <n v="31"/>
    <x v="2"/>
    <n v="19"/>
    <x v="2"/>
    <n v="3.4027777777777775E-2"/>
  </r>
  <r>
    <n v="599"/>
    <n v="11"/>
    <x v="10"/>
    <s v="Descripcion del Plato_8"/>
    <n v="21"/>
    <x v="10"/>
    <n v="2"/>
    <n v="54"/>
    <s v="Ninguna"/>
    <n v="70"/>
    <n v="70"/>
    <x v="9"/>
    <n v="42"/>
    <x v="1"/>
    <n v="3.7499999999999999E-2"/>
  </r>
  <r>
    <n v="600"/>
    <n v="14"/>
    <x v="8"/>
    <s v="Descripcion del Plato_16"/>
    <n v="16"/>
    <x v="8"/>
    <n v="3"/>
    <n v="22"/>
    <s v="Sin cebolla"/>
    <n v="84"/>
    <n v="84"/>
    <x v="1"/>
    <n v="48"/>
    <x v="8"/>
    <n v="1.5277777777777777E-2"/>
  </r>
  <r>
    <n v="600"/>
    <n v="14"/>
    <x v="1"/>
    <s v="Descripcion del Plato_2"/>
    <n v="18"/>
    <x v="1"/>
    <n v="2"/>
    <n v="43"/>
    <s v="Ninguna"/>
    <n v="60"/>
    <n v="60"/>
    <x v="6"/>
    <n v="36"/>
    <x v="1"/>
    <n v="2.9861111111111113E-2"/>
  </r>
  <r>
    <n v="601"/>
    <n v="13"/>
    <x v="4"/>
    <s v="Descripcion del Plato_20"/>
    <n v="25"/>
    <x v="4"/>
    <n v="2"/>
    <n v="11"/>
    <s v="Sin cebolla"/>
    <n v="80"/>
    <n v="80"/>
    <x v="15"/>
    <n v="50"/>
    <x v="4"/>
    <n v="7.6388888888888886E-3"/>
  </r>
  <r>
    <n v="601"/>
    <n v="13"/>
    <x v="8"/>
    <s v="Descripcion del Plato_16"/>
    <n v="16"/>
    <x v="8"/>
    <n v="3"/>
    <n v="28"/>
    <s v="Ninguna"/>
    <n v="84"/>
    <n v="84"/>
    <x v="1"/>
    <n v="48"/>
    <x v="8"/>
    <n v="1.9444444444444445E-2"/>
  </r>
  <r>
    <n v="601"/>
    <n v="13"/>
    <x v="15"/>
    <s v="Descripcion del Plato_14"/>
    <n v="14"/>
    <x v="15"/>
    <n v="1"/>
    <n v="44"/>
    <s v="Sin cebolla"/>
    <n v="23"/>
    <n v="23"/>
    <x v="20"/>
    <n v="14"/>
    <x v="13"/>
    <n v="3.0555555555555555E-2"/>
  </r>
  <r>
    <n v="601"/>
    <n v="13"/>
    <x v="10"/>
    <s v="Descripcion del Plato_8"/>
    <n v="21"/>
    <x v="10"/>
    <n v="3"/>
    <n v="32"/>
    <s v="Ninguna"/>
    <n v="105"/>
    <n v="105"/>
    <x v="11"/>
    <n v="63"/>
    <x v="1"/>
    <n v="2.2222222222222223E-2"/>
  </r>
  <r>
    <n v="602"/>
    <n v="12"/>
    <x v="10"/>
    <s v="Descripcion del Plato_8"/>
    <n v="21"/>
    <x v="10"/>
    <n v="2"/>
    <n v="56"/>
    <s v="Ninguna"/>
    <n v="70"/>
    <n v="70"/>
    <x v="9"/>
    <n v="42"/>
    <x v="1"/>
    <n v="3.888888888888889E-2"/>
  </r>
  <r>
    <n v="602"/>
    <n v="12"/>
    <x v="12"/>
    <s v="Descripcion del Plato_5"/>
    <n v="13"/>
    <x v="12"/>
    <n v="3"/>
    <n v="58"/>
    <s v="Ninguna"/>
    <n v="66"/>
    <n v="66"/>
    <x v="12"/>
    <n v="39"/>
    <x v="11"/>
    <n v="4.027777777777778E-2"/>
  </r>
  <r>
    <n v="602"/>
    <n v="12"/>
    <x v="1"/>
    <s v="Descripcion del Plato_2"/>
    <n v="18"/>
    <x v="1"/>
    <n v="3"/>
    <n v="12"/>
    <s v="Ninguna"/>
    <n v="90"/>
    <n v="90"/>
    <x v="1"/>
    <n v="54"/>
    <x v="1"/>
    <n v="8.3333333333333332E-3"/>
  </r>
  <r>
    <n v="602"/>
    <n v="12"/>
    <x v="4"/>
    <s v="Descripcion del Plato_20"/>
    <n v="25"/>
    <x v="4"/>
    <n v="1"/>
    <n v="36"/>
    <s v="Sin cebolla"/>
    <n v="40"/>
    <n v="40"/>
    <x v="4"/>
    <n v="25"/>
    <x v="4"/>
    <n v="2.5000000000000001E-2"/>
  </r>
  <r>
    <n v="603"/>
    <n v="19"/>
    <x v="2"/>
    <s v="Descripcion del Plato_17"/>
    <n v="19"/>
    <x v="2"/>
    <n v="2"/>
    <n v="17"/>
    <s v="Ninguna"/>
    <n v="62"/>
    <n v="62"/>
    <x v="6"/>
    <n v="38"/>
    <x v="2"/>
    <n v="1.1805555555555555E-2"/>
  </r>
  <r>
    <n v="604"/>
    <n v="14"/>
    <x v="10"/>
    <s v="Descripcion del Plato_8"/>
    <n v="21"/>
    <x v="10"/>
    <n v="3"/>
    <n v="42"/>
    <s v="Ninguna"/>
    <n v="105"/>
    <n v="105"/>
    <x v="11"/>
    <n v="63"/>
    <x v="1"/>
    <n v="2.9166666666666667E-2"/>
  </r>
  <r>
    <n v="605"/>
    <n v="19"/>
    <x v="14"/>
    <s v="Descripcion del Plato_3"/>
    <n v="12"/>
    <x v="14"/>
    <n v="1"/>
    <n v="47"/>
    <s v="Ninguna"/>
    <n v="20"/>
    <n v="20"/>
    <x v="8"/>
    <n v="12"/>
    <x v="1"/>
    <n v="3.2638888888888891E-2"/>
  </r>
  <r>
    <n v="605"/>
    <n v="19"/>
    <x v="4"/>
    <s v="Descripcion del Plato_20"/>
    <n v="25"/>
    <x v="4"/>
    <n v="1"/>
    <n v="24"/>
    <s v="Sin cebolla"/>
    <n v="40"/>
    <n v="40"/>
    <x v="4"/>
    <n v="25"/>
    <x v="4"/>
    <n v="1.6666666666666666E-2"/>
  </r>
  <r>
    <n v="605"/>
    <n v="19"/>
    <x v="10"/>
    <s v="Descripcion del Plato_8"/>
    <n v="21"/>
    <x v="10"/>
    <n v="2"/>
    <n v="55"/>
    <s v="Sin cebolla"/>
    <n v="70"/>
    <n v="70"/>
    <x v="9"/>
    <n v="42"/>
    <x v="1"/>
    <n v="3.8194444444444448E-2"/>
  </r>
  <r>
    <n v="605"/>
    <n v="19"/>
    <x v="1"/>
    <s v="Descripcion del Plato_2"/>
    <n v="18"/>
    <x v="1"/>
    <n v="3"/>
    <n v="50"/>
    <s v="Sin cebolla"/>
    <n v="90"/>
    <n v="90"/>
    <x v="1"/>
    <n v="54"/>
    <x v="1"/>
    <n v="3.4722222222222224E-2"/>
  </r>
  <r>
    <n v="606"/>
    <n v="1"/>
    <x v="19"/>
    <s v="Descripcion del Plato_1"/>
    <n v="15"/>
    <x v="19"/>
    <n v="2"/>
    <n v="47"/>
    <s v="Ninguna"/>
    <n v="50"/>
    <n v="50"/>
    <x v="0"/>
    <n v="30"/>
    <x v="1"/>
    <n v="3.2638888888888891E-2"/>
  </r>
  <r>
    <n v="606"/>
    <n v="1"/>
    <x v="3"/>
    <s v="Descripcion del Plato_6"/>
    <n v="16"/>
    <x v="3"/>
    <n v="3"/>
    <n v="48"/>
    <s v="Sin cebolla"/>
    <n v="81"/>
    <n v="81"/>
    <x v="19"/>
    <n v="48"/>
    <x v="3"/>
    <n v="3.3333333333333333E-2"/>
  </r>
  <r>
    <n v="606"/>
    <n v="1"/>
    <x v="18"/>
    <s v="Descripcion del Plato_10"/>
    <n v="15"/>
    <x v="18"/>
    <n v="2"/>
    <n v="50"/>
    <s v="Sin cebolla"/>
    <n v="52"/>
    <n v="52"/>
    <x v="21"/>
    <n v="30"/>
    <x v="16"/>
    <n v="3.4722222222222224E-2"/>
  </r>
  <r>
    <n v="607"/>
    <n v="10"/>
    <x v="4"/>
    <s v="Descripcion del Plato_20"/>
    <n v="25"/>
    <x v="4"/>
    <n v="1"/>
    <n v="25"/>
    <s v="Ninguna"/>
    <n v="40"/>
    <n v="40"/>
    <x v="4"/>
    <n v="25"/>
    <x v="4"/>
    <n v="1.7361111111111112E-2"/>
  </r>
  <r>
    <n v="607"/>
    <n v="10"/>
    <x v="8"/>
    <s v="Descripcion del Plato_16"/>
    <n v="16"/>
    <x v="8"/>
    <n v="1"/>
    <n v="44"/>
    <s v="Ninguna"/>
    <n v="28"/>
    <n v="28"/>
    <x v="2"/>
    <n v="16"/>
    <x v="8"/>
    <n v="3.0555555555555555E-2"/>
  </r>
  <r>
    <n v="608"/>
    <n v="7"/>
    <x v="6"/>
    <s v="Descripcion del Plato_9"/>
    <n v="17"/>
    <x v="6"/>
    <n v="1"/>
    <n v="45"/>
    <s v="Ninguna"/>
    <n v="29"/>
    <n v="29"/>
    <x v="2"/>
    <n v="17"/>
    <x v="6"/>
    <n v="3.125E-2"/>
  </r>
  <r>
    <n v="609"/>
    <n v="1"/>
    <x v="11"/>
    <s v="Descripcion del Plato_15"/>
    <n v="19"/>
    <x v="11"/>
    <n v="1"/>
    <n v="27"/>
    <s v="Sin cebolla"/>
    <n v="32"/>
    <n v="32"/>
    <x v="16"/>
    <n v="19"/>
    <x v="10"/>
    <n v="1.8749999999999999E-2"/>
  </r>
  <r>
    <n v="610"/>
    <n v="19"/>
    <x v="18"/>
    <s v="Descripcion del Plato_10"/>
    <n v="15"/>
    <x v="18"/>
    <n v="1"/>
    <n v="39"/>
    <s v="Sin cebolla"/>
    <n v="26"/>
    <n v="26"/>
    <x v="3"/>
    <n v="15"/>
    <x v="16"/>
    <n v="2.7083333333333334E-2"/>
  </r>
  <r>
    <n v="610"/>
    <n v="19"/>
    <x v="17"/>
    <s v="Descripcion del Plato_4"/>
    <n v="10"/>
    <x v="17"/>
    <n v="1"/>
    <n v="8"/>
    <s v="Ninguna"/>
    <n v="18"/>
    <n v="18"/>
    <x v="8"/>
    <n v="10"/>
    <x v="15"/>
    <n v="5.5555555555555558E-3"/>
  </r>
  <r>
    <n v="611"/>
    <n v="13"/>
    <x v="16"/>
    <s v="Descripcion del Plato_13"/>
    <n v="13"/>
    <x v="16"/>
    <n v="2"/>
    <n v="53"/>
    <s v="Sin cebolla"/>
    <n v="42"/>
    <n v="42"/>
    <x v="18"/>
    <n v="26"/>
    <x v="14"/>
    <n v="3.6805555555555557E-2"/>
  </r>
  <r>
    <n v="611"/>
    <n v="13"/>
    <x v="5"/>
    <s v="Descripcion del Plato_19"/>
    <n v="22"/>
    <x v="5"/>
    <n v="1"/>
    <n v="30"/>
    <s v="Sin cebolla"/>
    <n v="36"/>
    <n v="36"/>
    <x v="5"/>
    <n v="22"/>
    <x v="5"/>
    <n v="2.0833333333333332E-2"/>
  </r>
  <r>
    <n v="612"/>
    <n v="11"/>
    <x v="3"/>
    <s v="Descripcion del Plato_6"/>
    <n v="16"/>
    <x v="3"/>
    <n v="1"/>
    <n v="26"/>
    <s v="Ninguna"/>
    <n v="27"/>
    <n v="27"/>
    <x v="3"/>
    <n v="16"/>
    <x v="3"/>
    <n v="1.8055555555555554E-2"/>
  </r>
  <r>
    <n v="612"/>
    <n v="11"/>
    <x v="5"/>
    <s v="Descripcion del Plato_19"/>
    <n v="22"/>
    <x v="5"/>
    <n v="3"/>
    <n v="37"/>
    <s v="Ninguna"/>
    <n v="108"/>
    <n v="108"/>
    <x v="11"/>
    <n v="66"/>
    <x v="5"/>
    <n v="2.5694444444444443E-2"/>
  </r>
  <r>
    <n v="612"/>
    <n v="11"/>
    <x v="8"/>
    <s v="Descripcion del Plato_16"/>
    <n v="16"/>
    <x v="8"/>
    <n v="2"/>
    <n v="15"/>
    <s v="Ninguna"/>
    <n v="56"/>
    <n v="56"/>
    <x v="6"/>
    <n v="32"/>
    <x v="8"/>
    <n v="1.0416666666666666E-2"/>
  </r>
  <r>
    <n v="612"/>
    <n v="11"/>
    <x v="14"/>
    <s v="Descripcion del Plato_3"/>
    <n v="12"/>
    <x v="14"/>
    <n v="2"/>
    <n v="51"/>
    <s v="Ninguna"/>
    <n v="40"/>
    <n v="40"/>
    <x v="18"/>
    <n v="24"/>
    <x v="1"/>
    <n v="3.5416666666666666E-2"/>
  </r>
  <r>
    <n v="613"/>
    <n v="1"/>
    <x v="9"/>
    <s v="Descripcion del Plato_12"/>
    <n v="11"/>
    <x v="9"/>
    <n v="3"/>
    <n v="41"/>
    <s v="Sin cebolla"/>
    <n v="57"/>
    <n v="57"/>
    <x v="6"/>
    <n v="33"/>
    <x v="9"/>
    <n v="2.8472222222222222E-2"/>
  </r>
  <r>
    <n v="613"/>
    <n v="1"/>
    <x v="15"/>
    <s v="Descripcion del Plato_14"/>
    <n v="14"/>
    <x v="15"/>
    <n v="3"/>
    <n v="23"/>
    <s v="Sin cebolla"/>
    <n v="69"/>
    <n v="69"/>
    <x v="12"/>
    <n v="42"/>
    <x v="13"/>
    <n v="1.5972222222222221E-2"/>
  </r>
  <r>
    <n v="613"/>
    <n v="1"/>
    <x v="17"/>
    <s v="Descripcion del Plato_4"/>
    <n v="10"/>
    <x v="17"/>
    <n v="3"/>
    <n v="31"/>
    <s v="Sin cebolla"/>
    <n v="54"/>
    <n v="54"/>
    <x v="6"/>
    <n v="30"/>
    <x v="15"/>
    <n v="2.1527777777777778E-2"/>
  </r>
  <r>
    <n v="613"/>
    <n v="1"/>
    <x v="10"/>
    <s v="Descripcion del Plato_8"/>
    <n v="21"/>
    <x v="10"/>
    <n v="3"/>
    <n v="57"/>
    <s v="Sin cebolla"/>
    <n v="105"/>
    <n v="105"/>
    <x v="11"/>
    <n v="63"/>
    <x v="1"/>
    <n v="3.9583333333333331E-2"/>
  </r>
  <r>
    <n v="614"/>
    <n v="19"/>
    <x v="0"/>
    <s v="Descripcion del Plato_7"/>
    <n v="14"/>
    <x v="0"/>
    <n v="3"/>
    <n v="50"/>
    <s v="Ninguna"/>
    <n v="72"/>
    <n v="72"/>
    <x v="15"/>
    <n v="42"/>
    <x v="0"/>
    <n v="3.4722222222222224E-2"/>
  </r>
  <r>
    <n v="615"/>
    <n v="7"/>
    <x v="2"/>
    <s v="Descripcion del Plato_17"/>
    <n v="19"/>
    <x v="2"/>
    <n v="3"/>
    <n v="50"/>
    <s v="Ninguna"/>
    <n v="93"/>
    <n v="93"/>
    <x v="1"/>
    <n v="57"/>
    <x v="2"/>
    <n v="3.4722222222222224E-2"/>
  </r>
  <r>
    <n v="615"/>
    <n v="7"/>
    <x v="15"/>
    <s v="Descripcion del Plato_14"/>
    <n v="14"/>
    <x v="15"/>
    <n v="3"/>
    <n v="43"/>
    <s v="Ninguna"/>
    <n v="69"/>
    <n v="69"/>
    <x v="12"/>
    <n v="42"/>
    <x v="13"/>
    <n v="2.9861111111111113E-2"/>
  </r>
  <r>
    <n v="615"/>
    <n v="7"/>
    <x v="19"/>
    <s v="Descripcion del Plato_1"/>
    <n v="15"/>
    <x v="19"/>
    <n v="3"/>
    <n v="41"/>
    <s v="Ninguna"/>
    <n v="75"/>
    <n v="75"/>
    <x v="15"/>
    <n v="45"/>
    <x v="1"/>
    <n v="2.8472222222222222E-2"/>
  </r>
  <r>
    <n v="615"/>
    <n v="7"/>
    <x v="11"/>
    <s v="Descripcion del Plato_15"/>
    <n v="19"/>
    <x v="11"/>
    <n v="3"/>
    <n v="22"/>
    <s v="Sin cebolla"/>
    <n v="96"/>
    <n v="96"/>
    <x v="7"/>
    <n v="57"/>
    <x v="10"/>
    <n v="1.5277777777777777E-2"/>
  </r>
  <r>
    <n v="616"/>
    <n v="4"/>
    <x v="0"/>
    <s v="Descripcion del Plato_7"/>
    <n v="14"/>
    <x v="0"/>
    <n v="3"/>
    <n v="33"/>
    <s v="Ninguna"/>
    <n v="72"/>
    <n v="72"/>
    <x v="15"/>
    <n v="42"/>
    <x v="0"/>
    <n v="2.2916666666666665E-2"/>
  </r>
  <r>
    <n v="616"/>
    <n v="4"/>
    <x v="1"/>
    <s v="Descripcion del Plato_2"/>
    <n v="18"/>
    <x v="1"/>
    <n v="2"/>
    <n v="14"/>
    <s v="Sin cebolla"/>
    <n v="60"/>
    <n v="60"/>
    <x v="6"/>
    <n v="36"/>
    <x v="1"/>
    <n v="9.7222222222222224E-3"/>
  </r>
  <r>
    <n v="617"/>
    <n v="13"/>
    <x v="18"/>
    <s v="Descripcion del Plato_10"/>
    <n v="15"/>
    <x v="18"/>
    <n v="2"/>
    <n v="18"/>
    <s v="Sin cebolla"/>
    <n v="52"/>
    <n v="52"/>
    <x v="21"/>
    <n v="30"/>
    <x v="16"/>
    <n v="1.2500000000000001E-2"/>
  </r>
  <r>
    <n v="617"/>
    <n v="13"/>
    <x v="1"/>
    <s v="Descripcion del Plato_2"/>
    <n v="18"/>
    <x v="1"/>
    <n v="3"/>
    <n v="33"/>
    <s v="Sin cebolla"/>
    <n v="90"/>
    <n v="90"/>
    <x v="1"/>
    <n v="54"/>
    <x v="1"/>
    <n v="2.2916666666666665E-2"/>
  </r>
  <r>
    <n v="618"/>
    <n v="3"/>
    <x v="11"/>
    <s v="Descripcion del Plato_15"/>
    <n v="19"/>
    <x v="11"/>
    <n v="2"/>
    <n v="6"/>
    <s v="Sin cebolla"/>
    <n v="64"/>
    <n v="64"/>
    <x v="10"/>
    <n v="38"/>
    <x v="10"/>
    <n v="4.1666666666666666E-3"/>
  </r>
  <r>
    <n v="618"/>
    <n v="3"/>
    <x v="2"/>
    <s v="Descripcion del Plato_17"/>
    <n v="19"/>
    <x v="2"/>
    <n v="3"/>
    <n v="35"/>
    <s v="Ninguna"/>
    <n v="93"/>
    <n v="93"/>
    <x v="1"/>
    <n v="57"/>
    <x v="2"/>
    <n v="2.4305555555555556E-2"/>
  </r>
  <r>
    <n v="618"/>
    <n v="3"/>
    <x v="17"/>
    <s v="Descripcion del Plato_4"/>
    <n v="10"/>
    <x v="17"/>
    <n v="3"/>
    <n v="24"/>
    <s v="Ninguna"/>
    <n v="54"/>
    <n v="54"/>
    <x v="6"/>
    <n v="30"/>
    <x v="15"/>
    <n v="1.6666666666666666E-2"/>
  </r>
  <r>
    <n v="618"/>
    <n v="3"/>
    <x v="5"/>
    <s v="Descripcion del Plato_19"/>
    <n v="22"/>
    <x v="5"/>
    <n v="3"/>
    <n v="53"/>
    <s v="Ninguna"/>
    <n v="108"/>
    <n v="108"/>
    <x v="11"/>
    <n v="66"/>
    <x v="5"/>
    <n v="3.6805555555555557E-2"/>
  </r>
  <r>
    <n v="619"/>
    <n v="6"/>
    <x v="3"/>
    <s v="Descripcion del Plato_6"/>
    <n v="16"/>
    <x v="3"/>
    <n v="2"/>
    <n v="40"/>
    <s v="Ninguna"/>
    <n v="54"/>
    <n v="54"/>
    <x v="21"/>
    <n v="32"/>
    <x v="3"/>
    <n v="2.7777777777777776E-2"/>
  </r>
  <r>
    <n v="619"/>
    <n v="6"/>
    <x v="18"/>
    <s v="Descripcion del Plato_10"/>
    <n v="15"/>
    <x v="18"/>
    <n v="3"/>
    <n v="56"/>
    <s v="Sin cebolla"/>
    <n v="78"/>
    <n v="78"/>
    <x v="19"/>
    <n v="45"/>
    <x v="16"/>
    <n v="3.888888888888889E-2"/>
  </r>
  <r>
    <n v="620"/>
    <n v="16"/>
    <x v="9"/>
    <s v="Descripcion del Plato_12"/>
    <n v="11"/>
    <x v="9"/>
    <n v="3"/>
    <n v="40"/>
    <s v="Sin cebolla"/>
    <n v="57"/>
    <n v="57"/>
    <x v="6"/>
    <n v="33"/>
    <x v="9"/>
    <n v="2.7777777777777776E-2"/>
  </r>
  <r>
    <n v="621"/>
    <n v="5"/>
    <x v="10"/>
    <s v="Descripcion del Plato_8"/>
    <n v="21"/>
    <x v="10"/>
    <n v="3"/>
    <n v="8"/>
    <s v="Sin cebolla"/>
    <n v="105"/>
    <n v="105"/>
    <x v="11"/>
    <n v="63"/>
    <x v="1"/>
    <n v="5.5555555555555558E-3"/>
  </r>
  <r>
    <n v="622"/>
    <n v="7"/>
    <x v="2"/>
    <s v="Descripcion del Plato_17"/>
    <n v="19"/>
    <x v="2"/>
    <n v="3"/>
    <n v="53"/>
    <s v="Ninguna"/>
    <n v="93"/>
    <n v="93"/>
    <x v="1"/>
    <n v="57"/>
    <x v="2"/>
    <n v="3.6805555555555557E-2"/>
  </r>
  <r>
    <n v="622"/>
    <n v="7"/>
    <x v="8"/>
    <s v="Descripcion del Plato_16"/>
    <n v="16"/>
    <x v="8"/>
    <n v="1"/>
    <n v="25"/>
    <s v="Ninguna"/>
    <n v="28"/>
    <n v="28"/>
    <x v="2"/>
    <n v="16"/>
    <x v="8"/>
    <n v="1.7361111111111112E-2"/>
  </r>
  <r>
    <n v="623"/>
    <n v="13"/>
    <x v="12"/>
    <s v="Descripcion del Plato_5"/>
    <n v="13"/>
    <x v="12"/>
    <n v="2"/>
    <n v="23"/>
    <s v="Ninguna"/>
    <n v="44"/>
    <n v="44"/>
    <x v="17"/>
    <n v="26"/>
    <x v="11"/>
    <n v="1.5972222222222221E-2"/>
  </r>
  <r>
    <n v="623"/>
    <n v="13"/>
    <x v="10"/>
    <s v="Descripcion del Plato_8"/>
    <n v="21"/>
    <x v="10"/>
    <n v="2"/>
    <n v="59"/>
    <s v="Ninguna"/>
    <n v="70"/>
    <n v="70"/>
    <x v="9"/>
    <n v="42"/>
    <x v="1"/>
    <n v="4.0972222222222222E-2"/>
  </r>
  <r>
    <n v="623"/>
    <n v="13"/>
    <x v="19"/>
    <s v="Descripcion del Plato_1"/>
    <n v="15"/>
    <x v="19"/>
    <n v="1"/>
    <n v="20"/>
    <s v="Ninguna"/>
    <n v="25"/>
    <n v="25"/>
    <x v="14"/>
    <n v="15"/>
    <x v="1"/>
    <n v="1.3888888888888888E-2"/>
  </r>
  <r>
    <n v="623"/>
    <n v="13"/>
    <x v="11"/>
    <s v="Descripcion del Plato_15"/>
    <n v="19"/>
    <x v="11"/>
    <n v="3"/>
    <n v="43"/>
    <s v="Sin cebolla"/>
    <n v="96"/>
    <n v="96"/>
    <x v="7"/>
    <n v="57"/>
    <x v="10"/>
    <n v="2.9861111111111113E-2"/>
  </r>
  <r>
    <n v="624"/>
    <n v="1"/>
    <x v="5"/>
    <s v="Descripcion del Plato_19"/>
    <n v="22"/>
    <x v="5"/>
    <n v="1"/>
    <n v="19"/>
    <s v="Sin cebolla"/>
    <n v="36"/>
    <n v="36"/>
    <x v="5"/>
    <n v="22"/>
    <x v="5"/>
    <n v="1.3194444444444444E-2"/>
  </r>
  <r>
    <n v="624"/>
    <n v="1"/>
    <x v="0"/>
    <s v="Descripcion del Plato_7"/>
    <n v="14"/>
    <x v="0"/>
    <n v="1"/>
    <n v="45"/>
    <s v="Ninguna"/>
    <n v="24"/>
    <n v="24"/>
    <x v="14"/>
    <n v="14"/>
    <x v="0"/>
    <n v="3.125E-2"/>
  </r>
  <r>
    <n v="624"/>
    <n v="1"/>
    <x v="16"/>
    <s v="Descripcion del Plato_13"/>
    <n v="13"/>
    <x v="16"/>
    <n v="2"/>
    <n v="15"/>
    <s v="Sin cebolla"/>
    <n v="42"/>
    <n v="42"/>
    <x v="18"/>
    <n v="26"/>
    <x v="14"/>
    <n v="1.0416666666666666E-2"/>
  </r>
  <r>
    <n v="625"/>
    <n v="5"/>
    <x v="17"/>
    <s v="Descripcion del Plato_4"/>
    <n v="10"/>
    <x v="17"/>
    <n v="2"/>
    <n v="12"/>
    <s v="Ninguna"/>
    <n v="36"/>
    <n v="36"/>
    <x v="18"/>
    <n v="20"/>
    <x v="15"/>
    <n v="8.3333333333333332E-3"/>
  </r>
  <r>
    <n v="625"/>
    <n v="5"/>
    <x v="4"/>
    <s v="Descripcion del Plato_20"/>
    <n v="25"/>
    <x v="4"/>
    <n v="1"/>
    <n v="46"/>
    <s v="Sin cebolla"/>
    <n v="40"/>
    <n v="40"/>
    <x v="4"/>
    <n v="25"/>
    <x v="4"/>
    <n v="3.1944444444444442E-2"/>
  </r>
  <r>
    <n v="625"/>
    <n v="5"/>
    <x v="16"/>
    <s v="Descripcion del Plato_13"/>
    <n v="13"/>
    <x v="16"/>
    <n v="3"/>
    <n v="39"/>
    <s v="Ninguna"/>
    <n v="63"/>
    <n v="63"/>
    <x v="6"/>
    <n v="39"/>
    <x v="14"/>
    <n v="2.7083333333333334E-2"/>
  </r>
  <r>
    <n v="626"/>
    <n v="14"/>
    <x v="1"/>
    <s v="Descripcion del Plato_2"/>
    <n v="18"/>
    <x v="1"/>
    <n v="2"/>
    <n v="11"/>
    <s v="Ninguna"/>
    <n v="60"/>
    <n v="60"/>
    <x v="6"/>
    <n v="36"/>
    <x v="1"/>
    <n v="7.6388888888888886E-3"/>
  </r>
  <r>
    <n v="626"/>
    <n v="14"/>
    <x v="0"/>
    <s v="Descripcion del Plato_7"/>
    <n v="14"/>
    <x v="0"/>
    <n v="2"/>
    <n v="36"/>
    <s v="Sin cebolla"/>
    <n v="48"/>
    <n v="48"/>
    <x v="0"/>
    <n v="28"/>
    <x v="0"/>
    <n v="2.5000000000000001E-2"/>
  </r>
  <r>
    <n v="626"/>
    <n v="14"/>
    <x v="6"/>
    <s v="Descripcion del Plato_9"/>
    <n v="17"/>
    <x v="6"/>
    <n v="1"/>
    <n v="11"/>
    <s v="Sin cebolla"/>
    <n v="29"/>
    <n v="29"/>
    <x v="2"/>
    <n v="17"/>
    <x v="6"/>
    <n v="7.6388888888888886E-3"/>
  </r>
  <r>
    <n v="627"/>
    <n v="4"/>
    <x v="16"/>
    <s v="Descripcion del Plato_13"/>
    <n v="13"/>
    <x v="16"/>
    <n v="1"/>
    <n v="37"/>
    <s v="Ninguna"/>
    <n v="21"/>
    <n v="21"/>
    <x v="8"/>
    <n v="13"/>
    <x v="14"/>
    <n v="2.5694444444444443E-2"/>
  </r>
  <r>
    <n v="628"/>
    <n v="2"/>
    <x v="0"/>
    <s v="Descripcion del Plato_7"/>
    <n v="14"/>
    <x v="0"/>
    <n v="2"/>
    <n v="10"/>
    <s v="Ninguna"/>
    <n v="48"/>
    <n v="48"/>
    <x v="0"/>
    <n v="28"/>
    <x v="0"/>
    <n v="6.9444444444444441E-3"/>
  </r>
  <r>
    <n v="628"/>
    <n v="2"/>
    <x v="4"/>
    <s v="Descripcion del Plato_20"/>
    <n v="25"/>
    <x v="4"/>
    <n v="3"/>
    <n v="33"/>
    <s v="Sin cebolla"/>
    <n v="120"/>
    <n v="120"/>
    <x v="13"/>
    <n v="75"/>
    <x v="4"/>
    <n v="2.2916666666666665E-2"/>
  </r>
  <r>
    <n v="629"/>
    <n v="17"/>
    <x v="13"/>
    <s v="Descripcion del Plato_18"/>
    <n v="20"/>
    <x v="13"/>
    <n v="1"/>
    <n v="22"/>
    <s v="Sin cebolla"/>
    <n v="34"/>
    <n v="34"/>
    <x v="5"/>
    <n v="20"/>
    <x v="12"/>
    <n v="1.5277777777777777E-2"/>
  </r>
  <r>
    <n v="629"/>
    <n v="17"/>
    <x v="14"/>
    <s v="Descripcion del Plato_3"/>
    <n v="12"/>
    <x v="14"/>
    <n v="3"/>
    <n v="19"/>
    <s v="Ninguna"/>
    <n v="60"/>
    <n v="60"/>
    <x v="6"/>
    <n v="36"/>
    <x v="1"/>
    <n v="1.3194444444444444E-2"/>
  </r>
  <r>
    <n v="629"/>
    <n v="17"/>
    <x v="17"/>
    <s v="Descripcion del Plato_4"/>
    <n v="10"/>
    <x v="17"/>
    <n v="2"/>
    <n v="43"/>
    <s v="Sin cebolla"/>
    <n v="36"/>
    <n v="36"/>
    <x v="18"/>
    <n v="20"/>
    <x v="15"/>
    <n v="2.9861111111111113E-2"/>
  </r>
  <r>
    <n v="630"/>
    <n v="2"/>
    <x v="2"/>
    <s v="Descripcion del Plato_17"/>
    <n v="19"/>
    <x v="2"/>
    <n v="2"/>
    <n v="19"/>
    <s v="Ninguna"/>
    <n v="62"/>
    <n v="62"/>
    <x v="6"/>
    <n v="38"/>
    <x v="2"/>
    <n v="1.3194444444444444E-2"/>
  </r>
  <r>
    <n v="630"/>
    <n v="2"/>
    <x v="4"/>
    <s v="Descripcion del Plato_20"/>
    <n v="25"/>
    <x v="4"/>
    <n v="3"/>
    <n v="56"/>
    <s v="Ninguna"/>
    <n v="120"/>
    <n v="120"/>
    <x v="13"/>
    <n v="75"/>
    <x v="4"/>
    <n v="3.888888888888889E-2"/>
  </r>
  <r>
    <n v="631"/>
    <n v="6"/>
    <x v="12"/>
    <s v="Descripcion del Plato_5"/>
    <n v="13"/>
    <x v="12"/>
    <n v="3"/>
    <n v="46"/>
    <s v="Ninguna"/>
    <n v="66"/>
    <n v="66"/>
    <x v="12"/>
    <n v="39"/>
    <x v="11"/>
    <n v="3.1944444444444442E-2"/>
  </r>
  <r>
    <n v="632"/>
    <n v="16"/>
    <x v="11"/>
    <s v="Descripcion del Plato_15"/>
    <n v="19"/>
    <x v="11"/>
    <n v="3"/>
    <n v="41"/>
    <s v="Sin cebolla"/>
    <n v="96"/>
    <n v="96"/>
    <x v="7"/>
    <n v="57"/>
    <x v="10"/>
    <n v="2.8472222222222222E-2"/>
  </r>
  <r>
    <n v="632"/>
    <n v="16"/>
    <x v="7"/>
    <s v="Descripcion del Plato_11"/>
    <n v="20"/>
    <x v="7"/>
    <n v="1"/>
    <n v="47"/>
    <s v="Ninguna"/>
    <n v="33"/>
    <n v="33"/>
    <x v="16"/>
    <n v="20"/>
    <x v="7"/>
    <n v="3.2638888888888891E-2"/>
  </r>
  <r>
    <n v="633"/>
    <n v="16"/>
    <x v="1"/>
    <s v="Descripcion del Plato_2"/>
    <n v="18"/>
    <x v="1"/>
    <n v="3"/>
    <n v="10"/>
    <s v="Ninguna"/>
    <n v="90"/>
    <n v="90"/>
    <x v="1"/>
    <n v="54"/>
    <x v="1"/>
    <n v="6.9444444444444441E-3"/>
  </r>
  <r>
    <n v="633"/>
    <n v="16"/>
    <x v="0"/>
    <s v="Descripcion del Plato_7"/>
    <n v="14"/>
    <x v="0"/>
    <n v="2"/>
    <n v="51"/>
    <s v="Sin cebolla"/>
    <n v="48"/>
    <n v="48"/>
    <x v="0"/>
    <n v="28"/>
    <x v="0"/>
    <n v="3.5416666666666666E-2"/>
  </r>
  <r>
    <n v="633"/>
    <n v="16"/>
    <x v="12"/>
    <s v="Descripcion del Plato_5"/>
    <n v="13"/>
    <x v="12"/>
    <n v="2"/>
    <n v="34"/>
    <s v="Ninguna"/>
    <n v="44"/>
    <n v="44"/>
    <x v="17"/>
    <n v="26"/>
    <x v="11"/>
    <n v="2.361111111111111E-2"/>
  </r>
  <r>
    <n v="633"/>
    <n v="16"/>
    <x v="17"/>
    <s v="Descripcion del Plato_4"/>
    <n v="10"/>
    <x v="17"/>
    <n v="3"/>
    <n v="54"/>
    <s v="Sin cebolla"/>
    <n v="54"/>
    <n v="54"/>
    <x v="6"/>
    <n v="30"/>
    <x v="15"/>
    <n v="3.7499999999999999E-2"/>
  </r>
  <r>
    <n v="634"/>
    <n v="2"/>
    <x v="12"/>
    <s v="Descripcion del Plato_5"/>
    <n v="13"/>
    <x v="12"/>
    <n v="2"/>
    <n v="25"/>
    <s v="Ninguna"/>
    <n v="44"/>
    <n v="44"/>
    <x v="17"/>
    <n v="26"/>
    <x v="11"/>
    <n v="1.7361111111111112E-2"/>
  </r>
  <r>
    <n v="634"/>
    <n v="2"/>
    <x v="4"/>
    <s v="Descripcion del Plato_20"/>
    <n v="25"/>
    <x v="4"/>
    <n v="3"/>
    <n v="38"/>
    <s v="Sin cebolla"/>
    <n v="120"/>
    <n v="120"/>
    <x v="13"/>
    <n v="75"/>
    <x v="4"/>
    <n v="2.6388888888888889E-2"/>
  </r>
  <r>
    <n v="634"/>
    <n v="2"/>
    <x v="19"/>
    <s v="Descripcion del Plato_1"/>
    <n v="15"/>
    <x v="19"/>
    <n v="3"/>
    <n v="43"/>
    <s v="Sin cebolla"/>
    <n v="75"/>
    <n v="75"/>
    <x v="15"/>
    <n v="45"/>
    <x v="1"/>
    <n v="2.9861111111111113E-2"/>
  </r>
  <r>
    <n v="634"/>
    <n v="2"/>
    <x v="10"/>
    <s v="Descripcion del Plato_8"/>
    <n v="21"/>
    <x v="10"/>
    <n v="3"/>
    <n v="51"/>
    <s v="Ninguna"/>
    <n v="105"/>
    <n v="105"/>
    <x v="11"/>
    <n v="63"/>
    <x v="1"/>
    <n v="3.5416666666666666E-2"/>
  </r>
  <r>
    <n v="635"/>
    <n v="5"/>
    <x v="6"/>
    <s v="Descripcion del Plato_9"/>
    <n v="17"/>
    <x v="6"/>
    <n v="2"/>
    <n v="25"/>
    <s v="Sin cebolla"/>
    <n v="58"/>
    <n v="58"/>
    <x v="6"/>
    <n v="34"/>
    <x v="6"/>
    <n v="1.7361111111111112E-2"/>
  </r>
  <r>
    <n v="636"/>
    <n v="14"/>
    <x v="0"/>
    <s v="Descripcion del Plato_7"/>
    <n v="14"/>
    <x v="0"/>
    <n v="2"/>
    <n v="45"/>
    <s v="Ninguna"/>
    <n v="48"/>
    <n v="48"/>
    <x v="0"/>
    <n v="28"/>
    <x v="0"/>
    <n v="3.125E-2"/>
  </r>
  <r>
    <n v="636"/>
    <n v="14"/>
    <x v="9"/>
    <s v="Descripcion del Plato_12"/>
    <n v="11"/>
    <x v="9"/>
    <n v="3"/>
    <n v="54"/>
    <s v="Sin cebolla"/>
    <n v="57"/>
    <n v="57"/>
    <x v="6"/>
    <n v="33"/>
    <x v="9"/>
    <n v="3.7499999999999999E-2"/>
  </r>
  <r>
    <n v="636"/>
    <n v="14"/>
    <x v="16"/>
    <s v="Descripcion del Plato_13"/>
    <n v="13"/>
    <x v="16"/>
    <n v="1"/>
    <n v="52"/>
    <s v="Sin cebolla"/>
    <n v="21"/>
    <n v="21"/>
    <x v="8"/>
    <n v="13"/>
    <x v="14"/>
    <n v="3.6111111111111108E-2"/>
  </r>
  <r>
    <n v="637"/>
    <n v="6"/>
    <x v="7"/>
    <s v="Descripcion del Plato_11"/>
    <n v="20"/>
    <x v="7"/>
    <n v="1"/>
    <n v="23"/>
    <s v="Sin cebolla"/>
    <n v="33"/>
    <n v="33"/>
    <x v="16"/>
    <n v="20"/>
    <x v="7"/>
    <n v="1.5972222222222221E-2"/>
  </r>
  <r>
    <n v="637"/>
    <n v="6"/>
    <x v="13"/>
    <s v="Descripcion del Plato_18"/>
    <n v="20"/>
    <x v="13"/>
    <n v="1"/>
    <n v="6"/>
    <s v="Sin cebolla"/>
    <n v="34"/>
    <n v="34"/>
    <x v="5"/>
    <n v="20"/>
    <x v="12"/>
    <n v="4.1666666666666666E-3"/>
  </r>
  <r>
    <n v="637"/>
    <n v="6"/>
    <x v="19"/>
    <s v="Descripcion del Plato_1"/>
    <n v="15"/>
    <x v="19"/>
    <n v="2"/>
    <n v="32"/>
    <s v="Ninguna"/>
    <n v="50"/>
    <n v="50"/>
    <x v="0"/>
    <n v="30"/>
    <x v="1"/>
    <n v="2.2222222222222223E-2"/>
  </r>
  <r>
    <n v="638"/>
    <n v="16"/>
    <x v="1"/>
    <s v="Descripcion del Plato_2"/>
    <n v="18"/>
    <x v="1"/>
    <n v="3"/>
    <n v="44"/>
    <s v="Ninguna"/>
    <n v="90"/>
    <n v="90"/>
    <x v="1"/>
    <n v="54"/>
    <x v="1"/>
    <n v="3.0555555555555555E-2"/>
  </r>
  <r>
    <n v="639"/>
    <n v="8"/>
    <x v="18"/>
    <s v="Descripcion del Plato_10"/>
    <n v="15"/>
    <x v="18"/>
    <n v="2"/>
    <n v="52"/>
    <s v="Ninguna"/>
    <n v="52"/>
    <n v="52"/>
    <x v="21"/>
    <n v="30"/>
    <x v="16"/>
    <n v="3.6111111111111108E-2"/>
  </r>
  <r>
    <n v="639"/>
    <n v="8"/>
    <x v="2"/>
    <s v="Descripcion del Plato_17"/>
    <n v="19"/>
    <x v="2"/>
    <n v="2"/>
    <n v="29"/>
    <s v="Ninguna"/>
    <n v="62"/>
    <n v="62"/>
    <x v="6"/>
    <n v="38"/>
    <x v="2"/>
    <n v="2.013888888888889E-2"/>
  </r>
  <r>
    <n v="639"/>
    <n v="8"/>
    <x v="9"/>
    <s v="Descripcion del Plato_12"/>
    <n v="11"/>
    <x v="9"/>
    <n v="2"/>
    <n v="55"/>
    <s v="Ninguna"/>
    <n v="38"/>
    <n v="38"/>
    <x v="18"/>
    <n v="22"/>
    <x v="9"/>
    <n v="3.8194444444444448E-2"/>
  </r>
  <r>
    <n v="640"/>
    <n v="14"/>
    <x v="18"/>
    <s v="Descripcion del Plato_10"/>
    <n v="15"/>
    <x v="18"/>
    <n v="3"/>
    <n v="7"/>
    <s v="Sin cebolla"/>
    <n v="78"/>
    <n v="78"/>
    <x v="19"/>
    <n v="45"/>
    <x v="16"/>
    <n v="4.8611111111111112E-3"/>
  </r>
  <r>
    <n v="640"/>
    <n v="14"/>
    <x v="16"/>
    <s v="Descripcion del Plato_13"/>
    <n v="13"/>
    <x v="16"/>
    <n v="2"/>
    <n v="12"/>
    <s v="Ninguna"/>
    <n v="42"/>
    <n v="42"/>
    <x v="18"/>
    <n v="26"/>
    <x v="14"/>
    <n v="8.3333333333333332E-3"/>
  </r>
  <r>
    <n v="640"/>
    <n v="14"/>
    <x v="7"/>
    <s v="Descripcion del Plato_11"/>
    <n v="20"/>
    <x v="7"/>
    <n v="3"/>
    <n v="56"/>
    <s v="Sin cebolla"/>
    <n v="99"/>
    <n v="99"/>
    <x v="7"/>
    <n v="60"/>
    <x v="7"/>
    <n v="3.888888888888889E-2"/>
  </r>
  <r>
    <n v="641"/>
    <n v="2"/>
    <x v="6"/>
    <s v="Descripcion del Plato_9"/>
    <n v="17"/>
    <x v="6"/>
    <n v="3"/>
    <n v="17"/>
    <s v="Ninguna"/>
    <n v="87"/>
    <n v="87"/>
    <x v="1"/>
    <n v="51"/>
    <x v="6"/>
    <n v="1.1805555555555555E-2"/>
  </r>
  <r>
    <n v="641"/>
    <n v="2"/>
    <x v="19"/>
    <s v="Descripcion del Plato_1"/>
    <n v="15"/>
    <x v="19"/>
    <n v="3"/>
    <n v="28"/>
    <s v="Sin cebolla"/>
    <n v="75"/>
    <n v="75"/>
    <x v="15"/>
    <n v="45"/>
    <x v="1"/>
    <n v="1.9444444444444445E-2"/>
  </r>
  <r>
    <n v="641"/>
    <n v="2"/>
    <x v="15"/>
    <s v="Descripcion del Plato_14"/>
    <n v="14"/>
    <x v="15"/>
    <n v="2"/>
    <n v="29"/>
    <s v="Ninguna"/>
    <n v="46"/>
    <n v="46"/>
    <x v="17"/>
    <n v="28"/>
    <x v="13"/>
    <n v="2.013888888888889E-2"/>
  </r>
  <r>
    <n v="642"/>
    <n v="15"/>
    <x v="16"/>
    <s v="Descripcion del Plato_13"/>
    <n v="13"/>
    <x v="16"/>
    <n v="3"/>
    <n v="6"/>
    <s v="Sin cebolla"/>
    <n v="63"/>
    <n v="63"/>
    <x v="6"/>
    <n v="39"/>
    <x v="14"/>
    <n v="4.1666666666666666E-3"/>
  </r>
  <r>
    <n v="642"/>
    <n v="15"/>
    <x v="18"/>
    <s v="Descripcion del Plato_10"/>
    <n v="15"/>
    <x v="18"/>
    <n v="1"/>
    <n v="57"/>
    <s v="Sin cebolla"/>
    <n v="26"/>
    <n v="26"/>
    <x v="3"/>
    <n v="15"/>
    <x v="16"/>
    <n v="3.9583333333333331E-2"/>
  </r>
  <r>
    <n v="642"/>
    <n v="15"/>
    <x v="6"/>
    <s v="Descripcion del Plato_9"/>
    <n v="17"/>
    <x v="6"/>
    <n v="3"/>
    <n v="18"/>
    <s v="Sin cebolla"/>
    <n v="87"/>
    <n v="87"/>
    <x v="1"/>
    <n v="51"/>
    <x v="6"/>
    <n v="1.2500000000000001E-2"/>
  </r>
  <r>
    <n v="643"/>
    <n v="17"/>
    <x v="7"/>
    <s v="Descripcion del Plato_11"/>
    <n v="20"/>
    <x v="7"/>
    <n v="1"/>
    <n v="18"/>
    <s v="Ninguna"/>
    <n v="33"/>
    <n v="33"/>
    <x v="16"/>
    <n v="20"/>
    <x v="7"/>
    <n v="1.2500000000000001E-2"/>
  </r>
  <r>
    <n v="644"/>
    <n v="9"/>
    <x v="2"/>
    <s v="Descripcion del Plato_17"/>
    <n v="19"/>
    <x v="2"/>
    <n v="3"/>
    <n v="51"/>
    <s v="Ninguna"/>
    <n v="93"/>
    <n v="93"/>
    <x v="1"/>
    <n v="57"/>
    <x v="2"/>
    <n v="3.5416666666666666E-2"/>
  </r>
  <r>
    <n v="645"/>
    <n v="6"/>
    <x v="7"/>
    <s v="Descripcion del Plato_11"/>
    <n v="20"/>
    <x v="7"/>
    <n v="3"/>
    <n v="43"/>
    <s v="Sin cebolla"/>
    <n v="99"/>
    <n v="99"/>
    <x v="7"/>
    <n v="60"/>
    <x v="7"/>
    <n v="2.9861111111111113E-2"/>
  </r>
  <r>
    <n v="645"/>
    <n v="6"/>
    <x v="3"/>
    <s v="Descripcion del Plato_6"/>
    <n v="16"/>
    <x v="3"/>
    <n v="3"/>
    <n v="54"/>
    <s v="Ninguna"/>
    <n v="81"/>
    <n v="81"/>
    <x v="19"/>
    <n v="48"/>
    <x v="3"/>
    <n v="3.7499999999999999E-2"/>
  </r>
  <r>
    <n v="646"/>
    <n v="12"/>
    <x v="10"/>
    <s v="Descripcion del Plato_8"/>
    <n v="21"/>
    <x v="10"/>
    <n v="2"/>
    <n v="36"/>
    <s v="Ninguna"/>
    <n v="70"/>
    <n v="70"/>
    <x v="9"/>
    <n v="42"/>
    <x v="1"/>
    <n v="2.5000000000000001E-2"/>
  </r>
  <r>
    <n v="647"/>
    <n v="12"/>
    <x v="17"/>
    <s v="Descripcion del Plato_4"/>
    <n v="10"/>
    <x v="17"/>
    <n v="2"/>
    <n v="13"/>
    <s v="Sin cebolla"/>
    <n v="36"/>
    <n v="36"/>
    <x v="18"/>
    <n v="20"/>
    <x v="15"/>
    <n v="9.0277777777777769E-3"/>
  </r>
  <r>
    <n v="647"/>
    <n v="12"/>
    <x v="2"/>
    <s v="Descripcion del Plato_17"/>
    <n v="19"/>
    <x v="2"/>
    <n v="2"/>
    <n v="26"/>
    <s v="Sin cebolla"/>
    <n v="62"/>
    <n v="62"/>
    <x v="6"/>
    <n v="38"/>
    <x v="2"/>
    <n v="1.8055555555555554E-2"/>
  </r>
  <r>
    <n v="648"/>
    <n v="9"/>
    <x v="8"/>
    <s v="Descripcion del Plato_16"/>
    <n v="16"/>
    <x v="8"/>
    <n v="2"/>
    <n v="47"/>
    <s v="Ninguna"/>
    <n v="56"/>
    <n v="56"/>
    <x v="6"/>
    <n v="32"/>
    <x v="8"/>
    <n v="3.2638888888888891E-2"/>
  </r>
  <r>
    <n v="649"/>
    <n v="9"/>
    <x v="6"/>
    <s v="Descripcion del Plato_9"/>
    <n v="17"/>
    <x v="6"/>
    <n v="3"/>
    <n v="22"/>
    <s v="Sin cebolla"/>
    <n v="87"/>
    <n v="87"/>
    <x v="1"/>
    <n v="51"/>
    <x v="6"/>
    <n v="1.5277777777777777E-2"/>
  </r>
  <r>
    <n v="649"/>
    <n v="9"/>
    <x v="8"/>
    <s v="Descripcion del Plato_16"/>
    <n v="16"/>
    <x v="8"/>
    <n v="3"/>
    <n v="40"/>
    <s v="Ninguna"/>
    <n v="84"/>
    <n v="84"/>
    <x v="1"/>
    <n v="48"/>
    <x v="8"/>
    <n v="2.7777777777777776E-2"/>
  </r>
  <r>
    <n v="649"/>
    <n v="9"/>
    <x v="19"/>
    <s v="Descripcion del Plato_1"/>
    <n v="15"/>
    <x v="19"/>
    <n v="1"/>
    <n v="32"/>
    <s v="Sin cebolla"/>
    <n v="25"/>
    <n v="25"/>
    <x v="14"/>
    <n v="15"/>
    <x v="1"/>
    <n v="2.2222222222222223E-2"/>
  </r>
  <r>
    <n v="649"/>
    <n v="9"/>
    <x v="14"/>
    <s v="Descripcion del Plato_3"/>
    <n v="12"/>
    <x v="14"/>
    <n v="3"/>
    <n v="15"/>
    <s v="Ninguna"/>
    <n v="60"/>
    <n v="60"/>
    <x v="6"/>
    <n v="36"/>
    <x v="1"/>
    <n v="1.0416666666666666E-2"/>
  </r>
  <r>
    <n v="650"/>
    <n v="11"/>
    <x v="16"/>
    <s v="Descripcion del Plato_13"/>
    <n v="13"/>
    <x v="16"/>
    <n v="2"/>
    <n v="18"/>
    <s v="Sin cebolla"/>
    <n v="42"/>
    <n v="42"/>
    <x v="18"/>
    <n v="26"/>
    <x v="14"/>
    <n v="1.2500000000000001E-2"/>
  </r>
  <r>
    <n v="650"/>
    <n v="11"/>
    <x v="6"/>
    <s v="Descripcion del Plato_9"/>
    <n v="17"/>
    <x v="6"/>
    <n v="2"/>
    <n v="35"/>
    <s v="Sin cebolla"/>
    <n v="58"/>
    <n v="58"/>
    <x v="6"/>
    <n v="34"/>
    <x v="6"/>
    <n v="2.4305555555555556E-2"/>
  </r>
  <r>
    <n v="650"/>
    <n v="11"/>
    <x v="11"/>
    <s v="Descripcion del Plato_15"/>
    <n v="19"/>
    <x v="11"/>
    <n v="1"/>
    <n v="12"/>
    <s v="Sin cebolla"/>
    <n v="32"/>
    <n v="32"/>
    <x v="16"/>
    <n v="19"/>
    <x v="10"/>
    <n v="8.3333333333333332E-3"/>
  </r>
  <r>
    <n v="650"/>
    <n v="11"/>
    <x v="10"/>
    <s v="Descripcion del Plato_8"/>
    <n v="21"/>
    <x v="10"/>
    <n v="3"/>
    <n v="11"/>
    <s v="Ninguna"/>
    <n v="105"/>
    <n v="105"/>
    <x v="11"/>
    <n v="63"/>
    <x v="1"/>
    <n v="7.6388888888888886E-3"/>
  </r>
  <r>
    <n v="651"/>
    <n v="16"/>
    <x v="4"/>
    <s v="Descripcion del Plato_20"/>
    <n v="25"/>
    <x v="4"/>
    <n v="2"/>
    <n v="50"/>
    <s v="Ninguna"/>
    <n v="80"/>
    <n v="80"/>
    <x v="15"/>
    <n v="50"/>
    <x v="4"/>
    <n v="3.4722222222222224E-2"/>
  </r>
  <r>
    <n v="651"/>
    <n v="16"/>
    <x v="16"/>
    <s v="Descripcion del Plato_13"/>
    <n v="13"/>
    <x v="16"/>
    <n v="3"/>
    <n v="9"/>
    <s v="Ninguna"/>
    <n v="63"/>
    <n v="63"/>
    <x v="6"/>
    <n v="39"/>
    <x v="14"/>
    <n v="6.2500000000000003E-3"/>
  </r>
  <r>
    <n v="651"/>
    <n v="16"/>
    <x v="7"/>
    <s v="Descripcion del Plato_11"/>
    <n v="20"/>
    <x v="7"/>
    <n v="2"/>
    <n v="29"/>
    <s v="Ninguna"/>
    <n v="66"/>
    <n v="66"/>
    <x v="10"/>
    <n v="40"/>
    <x v="7"/>
    <n v="2.013888888888889E-2"/>
  </r>
  <r>
    <n v="652"/>
    <n v="14"/>
    <x v="2"/>
    <s v="Descripcion del Plato_17"/>
    <n v="19"/>
    <x v="2"/>
    <n v="2"/>
    <n v="12"/>
    <s v="Ninguna"/>
    <n v="62"/>
    <n v="62"/>
    <x v="6"/>
    <n v="38"/>
    <x v="2"/>
    <n v="8.3333333333333332E-3"/>
  </r>
  <r>
    <n v="652"/>
    <n v="14"/>
    <x v="5"/>
    <s v="Descripcion del Plato_19"/>
    <n v="22"/>
    <x v="5"/>
    <n v="3"/>
    <n v="38"/>
    <s v="Sin cebolla"/>
    <n v="108"/>
    <n v="108"/>
    <x v="11"/>
    <n v="66"/>
    <x v="5"/>
    <n v="2.6388888888888889E-2"/>
  </r>
  <r>
    <n v="653"/>
    <n v="13"/>
    <x v="8"/>
    <s v="Descripcion del Plato_16"/>
    <n v="16"/>
    <x v="8"/>
    <n v="3"/>
    <n v="51"/>
    <s v="Sin cebolla"/>
    <n v="84"/>
    <n v="84"/>
    <x v="1"/>
    <n v="48"/>
    <x v="8"/>
    <n v="3.5416666666666666E-2"/>
  </r>
  <r>
    <n v="653"/>
    <n v="13"/>
    <x v="1"/>
    <s v="Descripcion del Plato_2"/>
    <n v="18"/>
    <x v="1"/>
    <n v="3"/>
    <n v="46"/>
    <s v="Ninguna"/>
    <n v="90"/>
    <n v="90"/>
    <x v="1"/>
    <n v="54"/>
    <x v="1"/>
    <n v="3.1944444444444442E-2"/>
  </r>
  <r>
    <n v="653"/>
    <n v="13"/>
    <x v="10"/>
    <s v="Descripcion del Plato_8"/>
    <n v="21"/>
    <x v="10"/>
    <n v="2"/>
    <n v="53"/>
    <s v="Ninguna"/>
    <n v="70"/>
    <n v="70"/>
    <x v="9"/>
    <n v="42"/>
    <x v="1"/>
    <n v="3.6805555555555557E-2"/>
  </r>
  <r>
    <n v="654"/>
    <n v="12"/>
    <x v="12"/>
    <s v="Descripcion del Plato_5"/>
    <n v="13"/>
    <x v="12"/>
    <n v="1"/>
    <n v="31"/>
    <s v="Ninguna"/>
    <n v="22"/>
    <n v="22"/>
    <x v="20"/>
    <n v="13"/>
    <x v="11"/>
    <n v="2.1527777777777778E-2"/>
  </r>
  <r>
    <n v="654"/>
    <n v="12"/>
    <x v="14"/>
    <s v="Descripcion del Plato_3"/>
    <n v="12"/>
    <x v="14"/>
    <n v="1"/>
    <n v="13"/>
    <s v="Ninguna"/>
    <n v="20"/>
    <n v="20"/>
    <x v="8"/>
    <n v="12"/>
    <x v="1"/>
    <n v="9.0277777777777769E-3"/>
  </r>
  <r>
    <n v="655"/>
    <n v="5"/>
    <x v="2"/>
    <s v="Descripcion del Plato_17"/>
    <n v="19"/>
    <x v="2"/>
    <n v="3"/>
    <n v="36"/>
    <s v="Sin cebolla"/>
    <n v="93"/>
    <n v="93"/>
    <x v="1"/>
    <n v="57"/>
    <x v="2"/>
    <n v="2.5000000000000001E-2"/>
  </r>
  <r>
    <n v="656"/>
    <n v="19"/>
    <x v="15"/>
    <s v="Descripcion del Plato_14"/>
    <n v="14"/>
    <x v="15"/>
    <n v="1"/>
    <n v="13"/>
    <s v="Ninguna"/>
    <n v="23"/>
    <n v="23"/>
    <x v="20"/>
    <n v="14"/>
    <x v="13"/>
    <n v="9.0277777777777769E-3"/>
  </r>
  <r>
    <n v="656"/>
    <n v="19"/>
    <x v="14"/>
    <s v="Descripcion del Plato_3"/>
    <n v="12"/>
    <x v="14"/>
    <n v="3"/>
    <n v="44"/>
    <s v="Sin cebolla"/>
    <n v="60"/>
    <n v="60"/>
    <x v="6"/>
    <n v="36"/>
    <x v="1"/>
    <n v="3.0555555555555555E-2"/>
  </r>
  <r>
    <n v="656"/>
    <n v="19"/>
    <x v="9"/>
    <s v="Descripcion del Plato_12"/>
    <n v="11"/>
    <x v="9"/>
    <n v="2"/>
    <n v="39"/>
    <s v="Sin cebolla"/>
    <n v="38"/>
    <n v="38"/>
    <x v="18"/>
    <n v="22"/>
    <x v="9"/>
    <n v="2.7083333333333334E-2"/>
  </r>
  <r>
    <n v="656"/>
    <n v="19"/>
    <x v="5"/>
    <s v="Descripcion del Plato_19"/>
    <n v="22"/>
    <x v="5"/>
    <n v="1"/>
    <n v="14"/>
    <s v="Ninguna"/>
    <n v="36"/>
    <n v="36"/>
    <x v="5"/>
    <n v="22"/>
    <x v="5"/>
    <n v="9.7222222222222224E-3"/>
  </r>
  <r>
    <n v="657"/>
    <n v="1"/>
    <x v="4"/>
    <s v="Descripcion del Plato_20"/>
    <n v="25"/>
    <x v="4"/>
    <n v="2"/>
    <n v="55"/>
    <s v="Sin cebolla"/>
    <n v="80"/>
    <n v="80"/>
    <x v="15"/>
    <n v="50"/>
    <x v="4"/>
    <n v="3.8194444444444448E-2"/>
  </r>
  <r>
    <n v="657"/>
    <n v="1"/>
    <x v="15"/>
    <s v="Descripcion del Plato_14"/>
    <n v="14"/>
    <x v="15"/>
    <n v="2"/>
    <n v="39"/>
    <s v="Sin cebolla"/>
    <n v="46"/>
    <n v="46"/>
    <x v="17"/>
    <n v="28"/>
    <x v="13"/>
    <n v="2.7083333333333334E-2"/>
  </r>
  <r>
    <n v="657"/>
    <n v="1"/>
    <x v="10"/>
    <s v="Descripcion del Plato_8"/>
    <n v="21"/>
    <x v="10"/>
    <n v="2"/>
    <n v="40"/>
    <s v="Sin cebolla"/>
    <n v="70"/>
    <n v="70"/>
    <x v="9"/>
    <n v="42"/>
    <x v="1"/>
    <n v="2.7777777777777776E-2"/>
  </r>
  <r>
    <n v="658"/>
    <n v="19"/>
    <x v="11"/>
    <s v="Descripcion del Plato_15"/>
    <n v="19"/>
    <x v="11"/>
    <n v="1"/>
    <n v="21"/>
    <s v="Sin cebolla"/>
    <n v="32"/>
    <n v="32"/>
    <x v="16"/>
    <n v="19"/>
    <x v="10"/>
    <n v="1.4583333333333334E-2"/>
  </r>
  <r>
    <n v="658"/>
    <n v="19"/>
    <x v="3"/>
    <s v="Descripcion del Plato_6"/>
    <n v="16"/>
    <x v="3"/>
    <n v="2"/>
    <n v="27"/>
    <s v="Sin cebolla"/>
    <n v="54"/>
    <n v="54"/>
    <x v="21"/>
    <n v="32"/>
    <x v="3"/>
    <n v="1.8749999999999999E-2"/>
  </r>
  <r>
    <n v="659"/>
    <n v="9"/>
    <x v="6"/>
    <s v="Descripcion del Plato_9"/>
    <n v="17"/>
    <x v="6"/>
    <n v="3"/>
    <n v="31"/>
    <s v="Ninguna"/>
    <n v="87"/>
    <n v="87"/>
    <x v="1"/>
    <n v="51"/>
    <x v="6"/>
    <n v="2.1527777777777778E-2"/>
  </r>
  <r>
    <n v="660"/>
    <n v="19"/>
    <x v="9"/>
    <s v="Descripcion del Plato_12"/>
    <n v="11"/>
    <x v="9"/>
    <n v="2"/>
    <n v="24"/>
    <s v="Sin cebolla"/>
    <n v="38"/>
    <n v="38"/>
    <x v="18"/>
    <n v="22"/>
    <x v="9"/>
    <n v="1.6666666666666666E-2"/>
  </r>
  <r>
    <n v="660"/>
    <n v="19"/>
    <x v="1"/>
    <s v="Descripcion del Plato_2"/>
    <n v="18"/>
    <x v="1"/>
    <n v="3"/>
    <n v="16"/>
    <s v="Ninguna"/>
    <n v="90"/>
    <n v="90"/>
    <x v="1"/>
    <n v="54"/>
    <x v="1"/>
    <n v="1.1111111111111112E-2"/>
  </r>
  <r>
    <n v="660"/>
    <n v="19"/>
    <x v="4"/>
    <s v="Descripcion del Plato_20"/>
    <n v="25"/>
    <x v="4"/>
    <n v="2"/>
    <n v="5"/>
    <s v="Sin cebolla"/>
    <n v="80"/>
    <n v="80"/>
    <x v="15"/>
    <n v="50"/>
    <x v="4"/>
    <n v="3.472222222222222E-3"/>
  </r>
  <r>
    <n v="661"/>
    <n v="16"/>
    <x v="15"/>
    <s v="Descripcion del Plato_14"/>
    <n v="14"/>
    <x v="15"/>
    <n v="3"/>
    <n v="56"/>
    <s v="Sin cebolla"/>
    <n v="69"/>
    <n v="69"/>
    <x v="12"/>
    <n v="42"/>
    <x v="13"/>
    <n v="3.888888888888889E-2"/>
  </r>
  <r>
    <n v="661"/>
    <n v="16"/>
    <x v="2"/>
    <s v="Descripcion del Plato_17"/>
    <n v="19"/>
    <x v="2"/>
    <n v="1"/>
    <n v="22"/>
    <s v="Sin cebolla"/>
    <n v="31"/>
    <n v="31"/>
    <x v="2"/>
    <n v="19"/>
    <x v="2"/>
    <n v="1.5277777777777777E-2"/>
  </r>
  <r>
    <n v="661"/>
    <n v="16"/>
    <x v="19"/>
    <s v="Descripcion del Plato_1"/>
    <n v="15"/>
    <x v="19"/>
    <n v="2"/>
    <n v="30"/>
    <s v="Ninguna"/>
    <n v="50"/>
    <n v="50"/>
    <x v="0"/>
    <n v="30"/>
    <x v="1"/>
    <n v="2.0833333333333332E-2"/>
  </r>
  <r>
    <n v="661"/>
    <n v="16"/>
    <x v="8"/>
    <s v="Descripcion del Plato_16"/>
    <n v="16"/>
    <x v="8"/>
    <n v="2"/>
    <n v="27"/>
    <s v="Sin cebolla"/>
    <n v="56"/>
    <n v="56"/>
    <x v="6"/>
    <n v="32"/>
    <x v="8"/>
    <n v="1.8749999999999999E-2"/>
  </r>
  <r>
    <n v="662"/>
    <n v="15"/>
    <x v="0"/>
    <s v="Descripcion del Plato_7"/>
    <n v="14"/>
    <x v="0"/>
    <n v="3"/>
    <n v="34"/>
    <s v="Ninguna"/>
    <n v="72"/>
    <n v="72"/>
    <x v="15"/>
    <n v="42"/>
    <x v="0"/>
    <n v="2.361111111111111E-2"/>
  </r>
  <r>
    <n v="662"/>
    <n v="15"/>
    <x v="19"/>
    <s v="Descripcion del Plato_1"/>
    <n v="15"/>
    <x v="19"/>
    <n v="1"/>
    <n v="10"/>
    <s v="Sin cebolla"/>
    <n v="25"/>
    <n v="25"/>
    <x v="14"/>
    <n v="15"/>
    <x v="1"/>
    <n v="6.9444444444444441E-3"/>
  </r>
  <r>
    <n v="662"/>
    <n v="15"/>
    <x v="5"/>
    <s v="Descripcion del Plato_19"/>
    <n v="22"/>
    <x v="5"/>
    <n v="1"/>
    <n v="41"/>
    <s v="Ninguna"/>
    <n v="36"/>
    <n v="36"/>
    <x v="5"/>
    <n v="22"/>
    <x v="5"/>
    <n v="2.8472222222222222E-2"/>
  </r>
  <r>
    <n v="663"/>
    <n v="3"/>
    <x v="17"/>
    <s v="Descripcion del Plato_4"/>
    <n v="10"/>
    <x v="17"/>
    <n v="2"/>
    <n v="40"/>
    <s v="Sin cebolla"/>
    <n v="36"/>
    <n v="36"/>
    <x v="18"/>
    <n v="20"/>
    <x v="15"/>
    <n v="2.7777777777777776E-2"/>
  </r>
  <r>
    <n v="663"/>
    <n v="3"/>
    <x v="6"/>
    <s v="Descripcion del Plato_9"/>
    <n v="17"/>
    <x v="6"/>
    <n v="2"/>
    <n v="5"/>
    <s v="Sin cebolla"/>
    <n v="58"/>
    <n v="58"/>
    <x v="6"/>
    <n v="34"/>
    <x v="6"/>
    <n v="3.472222222222222E-3"/>
  </r>
  <r>
    <n v="663"/>
    <n v="3"/>
    <x v="14"/>
    <s v="Descripcion del Plato_3"/>
    <n v="12"/>
    <x v="14"/>
    <n v="1"/>
    <n v="42"/>
    <s v="Sin cebolla"/>
    <n v="20"/>
    <n v="20"/>
    <x v="8"/>
    <n v="12"/>
    <x v="1"/>
    <n v="2.9166666666666667E-2"/>
  </r>
  <r>
    <n v="664"/>
    <n v="20"/>
    <x v="17"/>
    <s v="Descripcion del Plato_4"/>
    <n v="10"/>
    <x v="17"/>
    <n v="1"/>
    <n v="9"/>
    <s v="Ninguna"/>
    <n v="18"/>
    <n v="18"/>
    <x v="8"/>
    <n v="10"/>
    <x v="15"/>
    <n v="6.2500000000000003E-3"/>
  </r>
  <r>
    <n v="664"/>
    <n v="20"/>
    <x v="9"/>
    <s v="Descripcion del Plato_12"/>
    <n v="11"/>
    <x v="9"/>
    <n v="2"/>
    <n v="42"/>
    <s v="Ninguna"/>
    <n v="38"/>
    <n v="38"/>
    <x v="18"/>
    <n v="22"/>
    <x v="9"/>
    <n v="2.9166666666666667E-2"/>
  </r>
  <r>
    <n v="664"/>
    <n v="20"/>
    <x v="12"/>
    <s v="Descripcion del Plato_5"/>
    <n v="13"/>
    <x v="12"/>
    <n v="3"/>
    <n v="48"/>
    <s v="Sin cebolla"/>
    <n v="66"/>
    <n v="66"/>
    <x v="12"/>
    <n v="39"/>
    <x v="11"/>
    <n v="3.3333333333333333E-2"/>
  </r>
  <r>
    <n v="665"/>
    <n v="6"/>
    <x v="19"/>
    <s v="Descripcion del Plato_1"/>
    <n v="15"/>
    <x v="19"/>
    <n v="3"/>
    <n v="25"/>
    <s v="Sin cebolla"/>
    <n v="75"/>
    <n v="75"/>
    <x v="15"/>
    <n v="45"/>
    <x v="1"/>
    <n v="1.7361111111111112E-2"/>
  </r>
  <r>
    <n v="665"/>
    <n v="6"/>
    <x v="3"/>
    <s v="Descripcion del Plato_6"/>
    <n v="16"/>
    <x v="3"/>
    <n v="2"/>
    <n v="15"/>
    <s v="Sin cebolla"/>
    <n v="54"/>
    <n v="54"/>
    <x v="21"/>
    <n v="32"/>
    <x v="3"/>
    <n v="1.0416666666666666E-2"/>
  </r>
  <r>
    <n v="666"/>
    <n v="8"/>
    <x v="14"/>
    <s v="Descripcion del Plato_3"/>
    <n v="12"/>
    <x v="14"/>
    <n v="2"/>
    <n v="27"/>
    <s v="Sin cebolla"/>
    <n v="40"/>
    <n v="40"/>
    <x v="18"/>
    <n v="24"/>
    <x v="1"/>
    <n v="1.8749999999999999E-2"/>
  </r>
  <r>
    <n v="667"/>
    <n v="6"/>
    <x v="5"/>
    <s v="Descripcion del Plato_19"/>
    <n v="22"/>
    <x v="5"/>
    <n v="1"/>
    <n v="12"/>
    <s v="Ninguna"/>
    <n v="36"/>
    <n v="36"/>
    <x v="5"/>
    <n v="22"/>
    <x v="5"/>
    <n v="8.3333333333333332E-3"/>
  </r>
  <r>
    <n v="668"/>
    <n v="12"/>
    <x v="18"/>
    <s v="Descripcion del Plato_10"/>
    <n v="15"/>
    <x v="18"/>
    <n v="3"/>
    <n v="59"/>
    <s v="Ninguna"/>
    <n v="78"/>
    <n v="78"/>
    <x v="19"/>
    <n v="45"/>
    <x v="16"/>
    <n v="4.0972222222222222E-2"/>
  </r>
  <r>
    <n v="668"/>
    <n v="12"/>
    <x v="0"/>
    <s v="Descripcion del Plato_7"/>
    <n v="14"/>
    <x v="0"/>
    <n v="2"/>
    <n v="9"/>
    <s v="Sin cebolla"/>
    <n v="48"/>
    <n v="48"/>
    <x v="0"/>
    <n v="28"/>
    <x v="0"/>
    <n v="6.2500000000000003E-3"/>
  </r>
  <r>
    <n v="668"/>
    <n v="12"/>
    <x v="19"/>
    <s v="Descripcion del Plato_1"/>
    <n v="15"/>
    <x v="19"/>
    <n v="3"/>
    <n v="47"/>
    <s v="Ninguna"/>
    <n v="75"/>
    <n v="75"/>
    <x v="15"/>
    <n v="45"/>
    <x v="1"/>
    <n v="3.2638888888888891E-2"/>
  </r>
  <r>
    <n v="669"/>
    <n v="10"/>
    <x v="2"/>
    <s v="Descripcion del Plato_17"/>
    <n v="19"/>
    <x v="2"/>
    <n v="1"/>
    <n v="13"/>
    <s v="Sin cebolla"/>
    <n v="31"/>
    <n v="31"/>
    <x v="2"/>
    <n v="19"/>
    <x v="2"/>
    <n v="9.0277777777777769E-3"/>
  </r>
  <r>
    <n v="669"/>
    <n v="10"/>
    <x v="3"/>
    <s v="Descripcion del Plato_6"/>
    <n v="16"/>
    <x v="3"/>
    <n v="2"/>
    <n v="14"/>
    <s v="Sin cebolla"/>
    <n v="54"/>
    <n v="54"/>
    <x v="21"/>
    <n v="32"/>
    <x v="3"/>
    <n v="9.7222222222222224E-3"/>
  </r>
  <r>
    <n v="669"/>
    <n v="10"/>
    <x v="11"/>
    <s v="Descripcion del Plato_15"/>
    <n v="19"/>
    <x v="11"/>
    <n v="3"/>
    <n v="42"/>
    <s v="Sin cebolla"/>
    <n v="96"/>
    <n v="96"/>
    <x v="7"/>
    <n v="57"/>
    <x v="10"/>
    <n v="2.9166666666666667E-2"/>
  </r>
  <r>
    <n v="670"/>
    <n v="16"/>
    <x v="15"/>
    <s v="Descripcion del Plato_14"/>
    <n v="14"/>
    <x v="15"/>
    <n v="1"/>
    <n v="26"/>
    <s v="Ninguna"/>
    <n v="23"/>
    <n v="23"/>
    <x v="20"/>
    <n v="14"/>
    <x v="13"/>
    <n v="1.8055555555555554E-2"/>
  </r>
  <r>
    <n v="670"/>
    <n v="16"/>
    <x v="10"/>
    <s v="Descripcion del Plato_8"/>
    <n v="21"/>
    <x v="10"/>
    <n v="1"/>
    <n v="17"/>
    <s v="Sin cebolla"/>
    <n v="35"/>
    <n v="35"/>
    <x v="5"/>
    <n v="21"/>
    <x v="1"/>
    <n v="1.1805555555555555E-2"/>
  </r>
  <r>
    <n v="670"/>
    <n v="16"/>
    <x v="5"/>
    <s v="Descripcion del Plato_19"/>
    <n v="22"/>
    <x v="5"/>
    <n v="1"/>
    <n v="32"/>
    <s v="Ninguna"/>
    <n v="36"/>
    <n v="36"/>
    <x v="5"/>
    <n v="22"/>
    <x v="5"/>
    <n v="2.2222222222222223E-2"/>
  </r>
  <r>
    <n v="671"/>
    <n v="17"/>
    <x v="10"/>
    <s v="Descripcion del Plato_8"/>
    <n v="21"/>
    <x v="10"/>
    <n v="2"/>
    <n v="29"/>
    <s v="Sin cebolla"/>
    <n v="70"/>
    <n v="70"/>
    <x v="9"/>
    <n v="42"/>
    <x v="1"/>
    <n v="2.013888888888889E-2"/>
  </r>
  <r>
    <n v="671"/>
    <n v="17"/>
    <x v="19"/>
    <s v="Descripcion del Plato_1"/>
    <n v="15"/>
    <x v="19"/>
    <n v="2"/>
    <n v="32"/>
    <s v="Ninguna"/>
    <n v="50"/>
    <n v="50"/>
    <x v="0"/>
    <n v="30"/>
    <x v="1"/>
    <n v="2.2222222222222223E-2"/>
  </r>
  <r>
    <n v="671"/>
    <n v="17"/>
    <x v="11"/>
    <s v="Descripcion del Plato_15"/>
    <n v="19"/>
    <x v="11"/>
    <n v="2"/>
    <n v="34"/>
    <s v="Ninguna"/>
    <n v="64"/>
    <n v="64"/>
    <x v="10"/>
    <n v="38"/>
    <x v="10"/>
    <n v="2.361111111111111E-2"/>
  </r>
  <r>
    <n v="672"/>
    <n v="12"/>
    <x v="11"/>
    <s v="Descripcion del Plato_15"/>
    <n v="19"/>
    <x v="11"/>
    <n v="3"/>
    <n v="21"/>
    <s v="Sin cebolla"/>
    <n v="96"/>
    <n v="96"/>
    <x v="7"/>
    <n v="57"/>
    <x v="10"/>
    <n v="1.4583333333333334E-2"/>
  </r>
  <r>
    <n v="672"/>
    <n v="12"/>
    <x v="16"/>
    <s v="Descripcion del Plato_13"/>
    <n v="13"/>
    <x v="16"/>
    <n v="2"/>
    <n v="15"/>
    <s v="Sin cebolla"/>
    <n v="42"/>
    <n v="42"/>
    <x v="18"/>
    <n v="26"/>
    <x v="14"/>
    <n v="1.0416666666666666E-2"/>
  </r>
  <r>
    <n v="672"/>
    <n v="12"/>
    <x v="9"/>
    <s v="Descripcion del Plato_12"/>
    <n v="11"/>
    <x v="9"/>
    <n v="1"/>
    <n v="42"/>
    <s v="Ninguna"/>
    <n v="19"/>
    <n v="19"/>
    <x v="8"/>
    <n v="11"/>
    <x v="9"/>
    <n v="2.9166666666666667E-2"/>
  </r>
  <r>
    <n v="673"/>
    <n v="20"/>
    <x v="4"/>
    <s v="Descripcion del Plato_20"/>
    <n v="25"/>
    <x v="4"/>
    <n v="2"/>
    <n v="13"/>
    <s v="Ninguna"/>
    <n v="80"/>
    <n v="80"/>
    <x v="15"/>
    <n v="50"/>
    <x v="4"/>
    <n v="9.0277777777777769E-3"/>
  </r>
  <r>
    <n v="673"/>
    <n v="20"/>
    <x v="10"/>
    <s v="Descripcion del Plato_8"/>
    <n v="21"/>
    <x v="10"/>
    <n v="3"/>
    <n v="10"/>
    <s v="Ninguna"/>
    <n v="105"/>
    <n v="105"/>
    <x v="11"/>
    <n v="63"/>
    <x v="1"/>
    <n v="6.9444444444444441E-3"/>
  </r>
  <r>
    <n v="673"/>
    <n v="20"/>
    <x v="1"/>
    <s v="Descripcion del Plato_2"/>
    <n v="18"/>
    <x v="1"/>
    <n v="1"/>
    <n v="25"/>
    <s v="Ninguna"/>
    <n v="30"/>
    <n v="30"/>
    <x v="2"/>
    <n v="18"/>
    <x v="1"/>
    <n v="1.7361111111111112E-2"/>
  </r>
  <r>
    <n v="673"/>
    <n v="20"/>
    <x v="19"/>
    <s v="Descripcion del Plato_1"/>
    <n v="15"/>
    <x v="19"/>
    <n v="2"/>
    <n v="45"/>
    <s v="Sin cebolla"/>
    <n v="50"/>
    <n v="50"/>
    <x v="0"/>
    <n v="30"/>
    <x v="1"/>
    <n v="3.125E-2"/>
  </r>
  <r>
    <n v="674"/>
    <n v="1"/>
    <x v="9"/>
    <s v="Descripcion del Plato_12"/>
    <n v="11"/>
    <x v="9"/>
    <n v="3"/>
    <n v="11"/>
    <s v="Ninguna"/>
    <n v="57"/>
    <n v="57"/>
    <x v="6"/>
    <n v="33"/>
    <x v="9"/>
    <n v="7.6388888888888886E-3"/>
  </r>
  <r>
    <n v="674"/>
    <n v="1"/>
    <x v="17"/>
    <s v="Descripcion del Plato_4"/>
    <n v="10"/>
    <x v="17"/>
    <n v="2"/>
    <n v="12"/>
    <s v="Ninguna"/>
    <n v="36"/>
    <n v="36"/>
    <x v="18"/>
    <n v="20"/>
    <x v="15"/>
    <n v="8.3333333333333332E-3"/>
  </r>
  <r>
    <n v="674"/>
    <n v="1"/>
    <x v="2"/>
    <s v="Descripcion del Plato_17"/>
    <n v="19"/>
    <x v="2"/>
    <n v="3"/>
    <n v="7"/>
    <s v="Sin cebolla"/>
    <n v="93"/>
    <n v="93"/>
    <x v="1"/>
    <n v="57"/>
    <x v="2"/>
    <n v="4.8611111111111112E-3"/>
  </r>
  <r>
    <n v="674"/>
    <n v="1"/>
    <x v="16"/>
    <s v="Descripcion del Plato_13"/>
    <n v="13"/>
    <x v="16"/>
    <n v="1"/>
    <n v="35"/>
    <s v="Ninguna"/>
    <n v="21"/>
    <n v="21"/>
    <x v="8"/>
    <n v="13"/>
    <x v="14"/>
    <n v="2.4305555555555556E-2"/>
  </r>
  <r>
    <n v="675"/>
    <n v="5"/>
    <x v="19"/>
    <s v="Descripcion del Plato_1"/>
    <n v="15"/>
    <x v="19"/>
    <n v="1"/>
    <n v="8"/>
    <s v="Ninguna"/>
    <n v="25"/>
    <n v="25"/>
    <x v="14"/>
    <n v="15"/>
    <x v="1"/>
    <n v="5.5555555555555558E-3"/>
  </r>
  <r>
    <n v="675"/>
    <n v="5"/>
    <x v="14"/>
    <s v="Descripcion del Plato_3"/>
    <n v="12"/>
    <x v="14"/>
    <n v="3"/>
    <n v="54"/>
    <s v="Sin cebolla"/>
    <n v="60"/>
    <n v="60"/>
    <x v="6"/>
    <n v="36"/>
    <x v="1"/>
    <n v="3.7499999999999999E-2"/>
  </r>
  <r>
    <n v="675"/>
    <n v="5"/>
    <x v="5"/>
    <s v="Descripcion del Plato_19"/>
    <n v="22"/>
    <x v="5"/>
    <n v="3"/>
    <n v="59"/>
    <s v="Ninguna"/>
    <n v="108"/>
    <n v="108"/>
    <x v="11"/>
    <n v="66"/>
    <x v="5"/>
    <n v="4.0972222222222222E-2"/>
  </r>
  <r>
    <n v="676"/>
    <n v="7"/>
    <x v="2"/>
    <s v="Descripcion del Plato_17"/>
    <n v="19"/>
    <x v="2"/>
    <n v="1"/>
    <n v="45"/>
    <s v="Ninguna"/>
    <n v="31"/>
    <n v="31"/>
    <x v="2"/>
    <n v="19"/>
    <x v="2"/>
    <n v="3.125E-2"/>
  </r>
  <r>
    <n v="676"/>
    <n v="7"/>
    <x v="15"/>
    <s v="Descripcion del Plato_14"/>
    <n v="14"/>
    <x v="15"/>
    <n v="1"/>
    <n v="40"/>
    <s v="Sin cebolla"/>
    <n v="23"/>
    <n v="23"/>
    <x v="20"/>
    <n v="14"/>
    <x v="13"/>
    <n v="2.7777777777777776E-2"/>
  </r>
  <r>
    <n v="676"/>
    <n v="7"/>
    <x v="8"/>
    <s v="Descripcion del Plato_16"/>
    <n v="16"/>
    <x v="8"/>
    <n v="1"/>
    <n v="12"/>
    <s v="Sin cebolla"/>
    <n v="28"/>
    <n v="28"/>
    <x v="2"/>
    <n v="16"/>
    <x v="8"/>
    <n v="8.3333333333333332E-3"/>
  </r>
  <r>
    <n v="676"/>
    <n v="7"/>
    <x v="16"/>
    <s v="Descripcion del Plato_13"/>
    <n v="13"/>
    <x v="16"/>
    <n v="2"/>
    <n v="24"/>
    <s v="Ninguna"/>
    <n v="42"/>
    <n v="42"/>
    <x v="18"/>
    <n v="26"/>
    <x v="14"/>
    <n v="1.6666666666666666E-2"/>
  </r>
  <r>
    <n v="677"/>
    <n v="14"/>
    <x v="14"/>
    <s v="Descripcion del Plato_3"/>
    <n v="12"/>
    <x v="14"/>
    <n v="2"/>
    <n v="55"/>
    <s v="Ninguna"/>
    <n v="40"/>
    <n v="40"/>
    <x v="18"/>
    <n v="24"/>
    <x v="1"/>
    <n v="3.8194444444444448E-2"/>
  </r>
  <r>
    <n v="677"/>
    <n v="14"/>
    <x v="10"/>
    <s v="Descripcion del Plato_8"/>
    <n v="21"/>
    <x v="10"/>
    <n v="2"/>
    <n v="59"/>
    <s v="Sin cebolla"/>
    <n v="70"/>
    <n v="70"/>
    <x v="9"/>
    <n v="42"/>
    <x v="1"/>
    <n v="4.0972222222222222E-2"/>
  </r>
  <r>
    <n v="677"/>
    <n v="14"/>
    <x v="13"/>
    <s v="Descripcion del Plato_18"/>
    <n v="20"/>
    <x v="13"/>
    <n v="1"/>
    <n v="34"/>
    <s v="Sin cebolla"/>
    <n v="34"/>
    <n v="34"/>
    <x v="5"/>
    <n v="20"/>
    <x v="12"/>
    <n v="2.361111111111111E-2"/>
  </r>
  <r>
    <n v="678"/>
    <n v="19"/>
    <x v="6"/>
    <s v="Descripcion del Plato_9"/>
    <n v="17"/>
    <x v="6"/>
    <n v="1"/>
    <n v="27"/>
    <s v="Ninguna"/>
    <n v="29"/>
    <n v="29"/>
    <x v="2"/>
    <n v="17"/>
    <x v="6"/>
    <n v="1.8749999999999999E-2"/>
  </r>
  <r>
    <n v="678"/>
    <n v="19"/>
    <x v="9"/>
    <s v="Descripcion del Plato_12"/>
    <n v="11"/>
    <x v="9"/>
    <n v="3"/>
    <n v="37"/>
    <s v="Sin cebolla"/>
    <n v="57"/>
    <n v="57"/>
    <x v="6"/>
    <n v="33"/>
    <x v="9"/>
    <n v="2.5694444444444443E-2"/>
  </r>
  <r>
    <n v="678"/>
    <n v="19"/>
    <x v="10"/>
    <s v="Descripcion del Plato_8"/>
    <n v="21"/>
    <x v="10"/>
    <n v="2"/>
    <n v="37"/>
    <s v="Sin cebolla"/>
    <n v="70"/>
    <n v="70"/>
    <x v="9"/>
    <n v="42"/>
    <x v="1"/>
    <n v="2.5694444444444443E-2"/>
  </r>
  <r>
    <n v="678"/>
    <n v="19"/>
    <x v="0"/>
    <s v="Descripcion del Plato_7"/>
    <n v="14"/>
    <x v="0"/>
    <n v="2"/>
    <n v="20"/>
    <s v="Sin cebolla"/>
    <n v="48"/>
    <n v="48"/>
    <x v="0"/>
    <n v="28"/>
    <x v="0"/>
    <n v="1.3888888888888888E-2"/>
  </r>
  <r>
    <n v="679"/>
    <n v="9"/>
    <x v="16"/>
    <s v="Descripcion del Plato_13"/>
    <n v="13"/>
    <x v="16"/>
    <n v="2"/>
    <n v="27"/>
    <s v="Sin cebolla"/>
    <n v="42"/>
    <n v="42"/>
    <x v="18"/>
    <n v="26"/>
    <x v="14"/>
    <n v="1.8749999999999999E-2"/>
  </r>
  <r>
    <n v="679"/>
    <n v="9"/>
    <x v="18"/>
    <s v="Descripcion del Plato_10"/>
    <n v="15"/>
    <x v="18"/>
    <n v="1"/>
    <n v="11"/>
    <s v="Sin cebolla"/>
    <n v="26"/>
    <n v="26"/>
    <x v="3"/>
    <n v="15"/>
    <x v="16"/>
    <n v="7.6388888888888886E-3"/>
  </r>
  <r>
    <n v="679"/>
    <n v="9"/>
    <x v="8"/>
    <s v="Descripcion del Plato_16"/>
    <n v="16"/>
    <x v="8"/>
    <n v="2"/>
    <n v="16"/>
    <s v="Sin cebolla"/>
    <n v="56"/>
    <n v="56"/>
    <x v="6"/>
    <n v="32"/>
    <x v="8"/>
    <n v="1.1111111111111112E-2"/>
  </r>
  <r>
    <n v="679"/>
    <n v="9"/>
    <x v="19"/>
    <s v="Descripcion del Plato_1"/>
    <n v="15"/>
    <x v="19"/>
    <n v="3"/>
    <n v="52"/>
    <s v="Sin cebolla"/>
    <n v="75"/>
    <n v="75"/>
    <x v="15"/>
    <n v="45"/>
    <x v="1"/>
    <n v="3.6111111111111108E-2"/>
  </r>
  <r>
    <n v="680"/>
    <n v="5"/>
    <x v="17"/>
    <s v="Descripcion del Plato_4"/>
    <n v="10"/>
    <x v="17"/>
    <n v="2"/>
    <n v="6"/>
    <s v="Sin cebolla"/>
    <n v="36"/>
    <n v="36"/>
    <x v="18"/>
    <n v="20"/>
    <x v="15"/>
    <n v="4.1666666666666666E-3"/>
  </r>
  <r>
    <n v="680"/>
    <n v="5"/>
    <x v="14"/>
    <s v="Descripcion del Plato_3"/>
    <n v="12"/>
    <x v="14"/>
    <n v="3"/>
    <n v="49"/>
    <s v="Sin cebolla"/>
    <n v="60"/>
    <n v="60"/>
    <x v="6"/>
    <n v="36"/>
    <x v="1"/>
    <n v="3.4027777777777775E-2"/>
  </r>
  <r>
    <n v="680"/>
    <n v="5"/>
    <x v="7"/>
    <s v="Descripcion del Plato_11"/>
    <n v="20"/>
    <x v="7"/>
    <n v="2"/>
    <n v="56"/>
    <s v="Ninguna"/>
    <n v="66"/>
    <n v="66"/>
    <x v="10"/>
    <n v="40"/>
    <x v="7"/>
    <n v="3.888888888888889E-2"/>
  </r>
  <r>
    <n v="681"/>
    <n v="2"/>
    <x v="7"/>
    <s v="Descripcion del Plato_11"/>
    <n v="20"/>
    <x v="7"/>
    <n v="1"/>
    <n v="44"/>
    <s v="Ninguna"/>
    <n v="33"/>
    <n v="33"/>
    <x v="16"/>
    <n v="20"/>
    <x v="7"/>
    <n v="3.0555555555555555E-2"/>
  </r>
  <r>
    <n v="681"/>
    <n v="2"/>
    <x v="16"/>
    <s v="Descripcion del Plato_13"/>
    <n v="13"/>
    <x v="16"/>
    <n v="2"/>
    <n v="21"/>
    <s v="Sin cebolla"/>
    <n v="42"/>
    <n v="42"/>
    <x v="18"/>
    <n v="26"/>
    <x v="14"/>
    <n v="1.4583333333333334E-2"/>
  </r>
  <r>
    <n v="682"/>
    <n v="1"/>
    <x v="15"/>
    <s v="Descripcion del Plato_14"/>
    <n v="14"/>
    <x v="15"/>
    <n v="1"/>
    <n v="43"/>
    <s v="Ninguna"/>
    <n v="23"/>
    <n v="23"/>
    <x v="20"/>
    <n v="14"/>
    <x v="13"/>
    <n v="2.9861111111111113E-2"/>
  </r>
  <r>
    <n v="683"/>
    <n v="2"/>
    <x v="12"/>
    <s v="Descripcion del Plato_5"/>
    <n v="13"/>
    <x v="12"/>
    <n v="1"/>
    <n v="25"/>
    <s v="Sin cebolla"/>
    <n v="22"/>
    <n v="22"/>
    <x v="20"/>
    <n v="13"/>
    <x v="11"/>
    <n v="1.7361111111111112E-2"/>
  </r>
  <r>
    <n v="683"/>
    <n v="2"/>
    <x v="14"/>
    <s v="Descripcion del Plato_3"/>
    <n v="12"/>
    <x v="14"/>
    <n v="2"/>
    <n v="35"/>
    <s v="Ninguna"/>
    <n v="40"/>
    <n v="40"/>
    <x v="18"/>
    <n v="24"/>
    <x v="1"/>
    <n v="2.4305555555555556E-2"/>
  </r>
  <r>
    <n v="683"/>
    <n v="2"/>
    <x v="4"/>
    <s v="Descripcion del Plato_20"/>
    <n v="25"/>
    <x v="4"/>
    <n v="1"/>
    <n v="6"/>
    <s v="Sin cebolla"/>
    <n v="40"/>
    <n v="40"/>
    <x v="4"/>
    <n v="25"/>
    <x v="4"/>
    <n v="4.1666666666666666E-3"/>
  </r>
  <r>
    <n v="683"/>
    <n v="2"/>
    <x v="2"/>
    <s v="Descripcion del Plato_17"/>
    <n v="19"/>
    <x v="2"/>
    <n v="2"/>
    <n v="16"/>
    <s v="Sin cebolla"/>
    <n v="62"/>
    <n v="62"/>
    <x v="6"/>
    <n v="38"/>
    <x v="2"/>
    <n v="1.1111111111111112E-2"/>
  </r>
  <r>
    <n v="684"/>
    <n v="10"/>
    <x v="5"/>
    <s v="Descripcion del Plato_19"/>
    <n v="22"/>
    <x v="5"/>
    <n v="1"/>
    <n v="38"/>
    <s v="Ninguna"/>
    <n v="36"/>
    <n v="36"/>
    <x v="5"/>
    <n v="22"/>
    <x v="5"/>
    <n v="2.6388888888888889E-2"/>
  </r>
  <r>
    <n v="684"/>
    <n v="10"/>
    <x v="2"/>
    <s v="Descripcion del Plato_17"/>
    <n v="19"/>
    <x v="2"/>
    <n v="1"/>
    <n v="10"/>
    <s v="Sin cebolla"/>
    <n v="31"/>
    <n v="31"/>
    <x v="2"/>
    <n v="19"/>
    <x v="2"/>
    <n v="6.9444444444444441E-3"/>
  </r>
  <r>
    <n v="684"/>
    <n v="10"/>
    <x v="18"/>
    <s v="Descripcion del Plato_10"/>
    <n v="15"/>
    <x v="18"/>
    <n v="1"/>
    <n v="25"/>
    <s v="Ninguna"/>
    <n v="26"/>
    <n v="26"/>
    <x v="3"/>
    <n v="15"/>
    <x v="16"/>
    <n v="1.7361111111111112E-2"/>
  </r>
  <r>
    <n v="684"/>
    <n v="10"/>
    <x v="6"/>
    <s v="Descripcion del Plato_9"/>
    <n v="17"/>
    <x v="6"/>
    <n v="3"/>
    <n v="37"/>
    <s v="Ninguna"/>
    <n v="87"/>
    <n v="87"/>
    <x v="1"/>
    <n v="51"/>
    <x v="6"/>
    <n v="2.5694444444444443E-2"/>
  </r>
  <r>
    <n v="685"/>
    <n v="5"/>
    <x v="3"/>
    <s v="Descripcion del Plato_6"/>
    <n v="16"/>
    <x v="3"/>
    <n v="2"/>
    <n v="17"/>
    <s v="Sin cebolla"/>
    <n v="54"/>
    <n v="54"/>
    <x v="21"/>
    <n v="32"/>
    <x v="3"/>
    <n v="1.1805555555555555E-2"/>
  </r>
  <r>
    <n v="686"/>
    <n v="10"/>
    <x v="2"/>
    <s v="Descripcion del Plato_17"/>
    <n v="19"/>
    <x v="2"/>
    <n v="2"/>
    <n v="37"/>
    <s v="Ninguna"/>
    <n v="62"/>
    <n v="62"/>
    <x v="6"/>
    <n v="38"/>
    <x v="2"/>
    <n v="2.5694444444444443E-2"/>
  </r>
  <r>
    <n v="686"/>
    <n v="10"/>
    <x v="14"/>
    <s v="Descripcion del Plato_3"/>
    <n v="12"/>
    <x v="14"/>
    <n v="2"/>
    <n v="21"/>
    <s v="Sin cebolla"/>
    <n v="40"/>
    <n v="40"/>
    <x v="18"/>
    <n v="24"/>
    <x v="1"/>
    <n v="1.4583333333333334E-2"/>
  </r>
  <r>
    <n v="687"/>
    <n v="2"/>
    <x v="5"/>
    <s v="Descripcion del Plato_19"/>
    <n v="22"/>
    <x v="5"/>
    <n v="2"/>
    <n v="29"/>
    <s v="Ninguna"/>
    <n v="72"/>
    <n v="72"/>
    <x v="9"/>
    <n v="44"/>
    <x v="5"/>
    <n v="2.013888888888889E-2"/>
  </r>
  <r>
    <n v="688"/>
    <n v="3"/>
    <x v="6"/>
    <s v="Descripcion del Plato_9"/>
    <n v="17"/>
    <x v="6"/>
    <n v="1"/>
    <n v="14"/>
    <s v="Sin cebolla"/>
    <n v="29"/>
    <n v="29"/>
    <x v="2"/>
    <n v="17"/>
    <x v="6"/>
    <n v="9.7222222222222224E-3"/>
  </r>
  <r>
    <n v="689"/>
    <n v="14"/>
    <x v="15"/>
    <s v="Descripcion del Plato_14"/>
    <n v="14"/>
    <x v="15"/>
    <n v="3"/>
    <n v="16"/>
    <s v="Ninguna"/>
    <n v="69"/>
    <n v="69"/>
    <x v="12"/>
    <n v="42"/>
    <x v="13"/>
    <n v="1.1111111111111112E-2"/>
  </r>
  <r>
    <n v="689"/>
    <n v="14"/>
    <x v="19"/>
    <s v="Descripcion del Plato_1"/>
    <n v="15"/>
    <x v="19"/>
    <n v="3"/>
    <n v="7"/>
    <s v="Ninguna"/>
    <n v="75"/>
    <n v="75"/>
    <x v="15"/>
    <n v="45"/>
    <x v="1"/>
    <n v="4.8611111111111112E-3"/>
  </r>
  <r>
    <n v="689"/>
    <n v="14"/>
    <x v="16"/>
    <s v="Descripcion del Plato_13"/>
    <n v="13"/>
    <x v="16"/>
    <n v="1"/>
    <n v="6"/>
    <s v="Sin cebolla"/>
    <n v="21"/>
    <n v="21"/>
    <x v="8"/>
    <n v="13"/>
    <x v="14"/>
    <n v="4.1666666666666666E-3"/>
  </r>
  <r>
    <n v="690"/>
    <n v="15"/>
    <x v="4"/>
    <s v="Descripcion del Plato_20"/>
    <n v="25"/>
    <x v="4"/>
    <n v="1"/>
    <n v="49"/>
    <s v="Ninguna"/>
    <n v="40"/>
    <n v="40"/>
    <x v="4"/>
    <n v="25"/>
    <x v="4"/>
    <n v="3.4027777777777775E-2"/>
  </r>
  <r>
    <n v="690"/>
    <n v="15"/>
    <x v="2"/>
    <s v="Descripcion del Plato_17"/>
    <n v="19"/>
    <x v="2"/>
    <n v="2"/>
    <n v="16"/>
    <s v="Ninguna"/>
    <n v="62"/>
    <n v="62"/>
    <x v="6"/>
    <n v="38"/>
    <x v="2"/>
    <n v="1.1111111111111112E-2"/>
  </r>
  <r>
    <n v="690"/>
    <n v="15"/>
    <x v="8"/>
    <s v="Descripcion del Plato_16"/>
    <n v="16"/>
    <x v="8"/>
    <n v="2"/>
    <n v="54"/>
    <s v="Ninguna"/>
    <n v="56"/>
    <n v="56"/>
    <x v="6"/>
    <n v="32"/>
    <x v="8"/>
    <n v="3.7499999999999999E-2"/>
  </r>
  <r>
    <n v="690"/>
    <n v="15"/>
    <x v="7"/>
    <s v="Descripcion del Plato_11"/>
    <n v="20"/>
    <x v="7"/>
    <n v="1"/>
    <n v="24"/>
    <s v="Ninguna"/>
    <n v="33"/>
    <n v="33"/>
    <x v="16"/>
    <n v="20"/>
    <x v="7"/>
    <n v="1.6666666666666666E-2"/>
  </r>
  <r>
    <n v="691"/>
    <n v="19"/>
    <x v="12"/>
    <s v="Descripcion del Plato_5"/>
    <n v="13"/>
    <x v="12"/>
    <n v="3"/>
    <n v="34"/>
    <s v="Ninguna"/>
    <n v="66"/>
    <n v="66"/>
    <x v="12"/>
    <n v="39"/>
    <x v="11"/>
    <n v="2.361111111111111E-2"/>
  </r>
  <r>
    <n v="692"/>
    <n v="9"/>
    <x v="10"/>
    <s v="Descripcion del Plato_8"/>
    <n v="21"/>
    <x v="10"/>
    <n v="3"/>
    <n v="33"/>
    <s v="Sin cebolla"/>
    <n v="105"/>
    <n v="105"/>
    <x v="11"/>
    <n v="63"/>
    <x v="1"/>
    <n v="2.2916666666666665E-2"/>
  </r>
  <r>
    <n v="692"/>
    <n v="9"/>
    <x v="1"/>
    <s v="Descripcion del Plato_2"/>
    <n v="18"/>
    <x v="1"/>
    <n v="1"/>
    <n v="49"/>
    <s v="Ninguna"/>
    <n v="30"/>
    <n v="30"/>
    <x v="2"/>
    <n v="18"/>
    <x v="1"/>
    <n v="3.4027777777777775E-2"/>
  </r>
  <r>
    <n v="692"/>
    <n v="9"/>
    <x v="17"/>
    <s v="Descripcion del Plato_4"/>
    <n v="10"/>
    <x v="17"/>
    <n v="1"/>
    <n v="11"/>
    <s v="Ninguna"/>
    <n v="18"/>
    <n v="18"/>
    <x v="8"/>
    <n v="10"/>
    <x v="15"/>
    <n v="7.6388888888888886E-3"/>
  </r>
  <r>
    <n v="692"/>
    <n v="9"/>
    <x v="14"/>
    <s v="Descripcion del Plato_3"/>
    <n v="12"/>
    <x v="14"/>
    <n v="1"/>
    <n v="7"/>
    <s v="Ninguna"/>
    <n v="20"/>
    <n v="20"/>
    <x v="8"/>
    <n v="12"/>
    <x v="1"/>
    <n v="4.8611111111111112E-3"/>
  </r>
  <r>
    <n v="693"/>
    <n v="15"/>
    <x v="5"/>
    <s v="Descripcion del Plato_19"/>
    <n v="22"/>
    <x v="5"/>
    <n v="1"/>
    <n v="20"/>
    <s v="Ninguna"/>
    <n v="36"/>
    <n v="36"/>
    <x v="5"/>
    <n v="22"/>
    <x v="5"/>
    <n v="1.3888888888888888E-2"/>
  </r>
  <r>
    <n v="693"/>
    <n v="15"/>
    <x v="16"/>
    <s v="Descripcion del Plato_13"/>
    <n v="13"/>
    <x v="16"/>
    <n v="2"/>
    <n v="24"/>
    <s v="Ninguna"/>
    <n v="42"/>
    <n v="42"/>
    <x v="18"/>
    <n v="26"/>
    <x v="14"/>
    <n v="1.6666666666666666E-2"/>
  </r>
  <r>
    <n v="694"/>
    <n v="5"/>
    <x v="14"/>
    <s v="Descripcion del Plato_3"/>
    <n v="12"/>
    <x v="14"/>
    <n v="3"/>
    <n v="20"/>
    <s v="Ninguna"/>
    <n v="60"/>
    <n v="60"/>
    <x v="6"/>
    <n v="36"/>
    <x v="1"/>
    <n v="1.3888888888888888E-2"/>
  </r>
  <r>
    <n v="694"/>
    <n v="5"/>
    <x v="17"/>
    <s v="Descripcion del Plato_4"/>
    <n v="10"/>
    <x v="17"/>
    <n v="2"/>
    <n v="26"/>
    <s v="Sin cebolla"/>
    <n v="36"/>
    <n v="36"/>
    <x v="18"/>
    <n v="20"/>
    <x v="15"/>
    <n v="1.8055555555555554E-2"/>
  </r>
  <r>
    <n v="694"/>
    <n v="5"/>
    <x v="4"/>
    <s v="Descripcion del Plato_20"/>
    <n v="25"/>
    <x v="4"/>
    <n v="1"/>
    <n v="40"/>
    <s v="Ninguna"/>
    <n v="40"/>
    <n v="40"/>
    <x v="4"/>
    <n v="25"/>
    <x v="4"/>
    <n v="2.7777777777777776E-2"/>
  </r>
  <r>
    <n v="694"/>
    <n v="5"/>
    <x v="16"/>
    <s v="Descripcion del Plato_13"/>
    <n v="13"/>
    <x v="16"/>
    <n v="1"/>
    <n v="42"/>
    <s v="Sin cebolla"/>
    <n v="21"/>
    <n v="21"/>
    <x v="8"/>
    <n v="13"/>
    <x v="14"/>
    <n v="2.9166666666666667E-2"/>
  </r>
  <r>
    <n v="695"/>
    <n v="9"/>
    <x v="8"/>
    <s v="Descripcion del Plato_16"/>
    <n v="16"/>
    <x v="8"/>
    <n v="2"/>
    <n v="30"/>
    <s v="Sin cebolla"/>
    <n v="56"/>
    <n v="56"/>
    <x v="6"/>
    <n v="32"/>
    <x v="8"/>
    <n v="2.0833333333333332E-2"/>
  </r>
  <r>
    <n v="695"/>
    <n v="9"/>
    <x v="1"/>
    <s v="Descripcion del Plato_2"/>
    <n v="18"/>
    <x v="1"/>
    <n v="2"/>
    <n v="7"/>
    <s v="Sin cebolla"/>
    <n v="60"/>
    <n v="60"/>
    <x v="6"/>
    <n v="36"/>
    <x v="1"/>
    <n v="4.8611111111111112E-3"/>
  </r>
  <r>
    <n v="696"/>
    <n v="2"/>
    <x v="15"/>
    <s v="Descripcion del Plato_14"/>
    <n v="14"/>
    <x v="15"/>
    <n v="2"/>
    <n v="23"/>
    <s v="Ninguna"/>
    <n v="46"/>
    <n v="46"/>
    <x v="17"/>
    <n v="28"/>
    <x v="13"/>
    <n v="1.5972222222222221E-2"/>
  </r>
  <r>
    <n v="697"/>
    <n v="4"/>
    <x v="15"/>
    <s v="Descripcion del Plato_14"/>
    <n v="14"/>
    <x v="15"/>
    <n v="2"/>
    <n v="24"/>
    <s v="Ninguna"/>
    <n v="46"/>
    <n v="46"/>
    <x v="17"/>
    <n v="28"/>
    <x v="13"/>
    <n v="1.6666666666666666E-2"/>
  </r>
  <r>
    <n v="697"/>
    <n v="4"/>
    <x v="7"/>
    <s v="Descripcion del Plato_11"/>
    <n v="20"/>
    <x v="7"/>
    <n v="2"/>
    <n v="41"/>
    <s v="Sin cebolla"/>
    <n v="66"/>
    <n v="66"/>
    <x v="10"/>
    <n v="40"/>
    <x v="7"/>
    <n v="2.8472222222222222E-2"/>
  </r>
  <r>
    <n v="697"/>
    <n v="4"/>
    <x v="1"/>
    <s v="Descripcion del Plato_2"/>
    <n v="18"/>
    <x v="1"/>
    <n v="2"/>
    <n v="35"/>
    <s v="Sin cebolla"/>
    <n v="60"/>
    <n v="60"/>
    <x v="6"/>
    <n v="36"/>
    <x v="1"/>
    <n v="2.4305555555555556E-2"/>
  </r>
  <r>
    <n v="697"/>
    <n v="4"/>
    <x v="3"/>
    <s v="Descripcion del Plato_6"/>
    <n v="16"/>
    <x v="3"/>
    <n v="1"/>
    <n v="7"/>
    <s v="Ninguna"/>
    <n v="27"/>
    <n v="27"/>
    <x v="3"/>
    <n v="16"/>
    <x v="3"/>
    <n v="4.8611111111111112E-3"/>
  </r>
  <r>
    <n v="698"/>
    <n v="19"/>
    <x v="3"/>
    <s v="Descripcion del Plato_6"/>
    <n v="16"/>
    <x v="3"/>
    <n v="1"/>
    <n v="55"/>
    <s v="Sin cebolla"/>
    <n v="27"/>
    <n v="27"/>
    <x v="3"/>
    <n v="16"/>
    <x v="3"/>
    <n v="3.8194444444444448E-2"/>
  </r>
  <r>
    <n v="698"/>
    <n v="19"/>
    <x v="18"/>
    <s v="Descripcion del Plato_10"/>
    <n v="15"/>
    <x v="18"/>
    <n v="1"/>
    <n v="12"/>
    <s v="Sin cebolla"/>
    <n v="26"/>
    <n v="26"/>
    <x v="3"/>
    <n v="15"/>
    <x v="16"/>
    <n v="8.3333333333333332E-3"/>
  </r>
  <r>
    <n v="698"/>
    <n v="19"/>
    <x v="15"/>
    <s v="Descripcion del Plato_14"/>
    <n v="14"/>
    <x v="15"/>
    <n v="3"/>
    <n v="19"/>
    <s v="Sin cebolla"/>
    <n v="69"/>
    <n v="69"/>
    <x v="12"/>
    <n v="42"/>
    <x v="13"/>
    <n v="1.3194444444444444E-2"/>
  </r>
  <r>
    <n v="698"/>
    <n v="19"/>
    <x v="16"/>
    <s v="Descripcion del Plato_13"/>
    <n v="13"/>
    <x v="16"/>
    <n v="3"/>
    <n v="15"/>
    <s v="Sin cebolla"/>
    <n v="63"/>
    <n v="63"/>
    <x v="6"/>
    <n v="39"/>
    <x v="14"/>
    <n v="1.0416666666666666E-2"/>
  </r>
  <r>
    <n v="699"/>
    <n v="8"/>
    <x v="6"/>
    <s v="Descripcion del Plato_9"/>
    <n v="17"/>
    <x v="6"/>
    <n v="2"/>
    <n v="11"/>
    <s v="Sin cebolla"/>
    <n v="58"/>
    <n v="58"/>
    <x v="6"/>
    <n v="34"/>
    <x v="6"/>
    <n v="7.6388888888888886E-3"/>
  </r>
  <r>
    <n v="700"/>
    <n v="8"/>
    <x v="13"/>
    <s v="Descripcion del Plato_18"/>
    <n v="20"/>
    <x v="13"/>
    <n v="3"/>
    <n v="37"/>
    <s v="Sin cebolla"/>
    <n v="102"/>
    <n v="102"/>
    <x v="11"/>
    <n v="60"/>
    <x v="12"/>
    <n v="2.5694444444444443E-2"/>
  </r>
  <r>
    <n v="700"/>
    <n v="8"/>
    <x v="18"/>
    <s v="Descripcion del Plato_10"/>
    <n v="15"/>
    <x v="18"/>
    <n v="3"/>
    <n v="35"/>
    <s v="Sin cebolla"/>
    <n v="78"/>
    <n v="78"/>
    <x v="19"/>
    <n v="45"/>
    <x v="16"/>
    <n v="2.4305555555555556E-2"/>
  </r>
  <r>
    <n v="700"/>
    <n v="8"/>
    <x v="3"/>
    <s v="Descripcion del Plato_6"/>
    <n v="16"/>
    <x v="3"/>
    <n v="2"/>
    <n v="14"/>
    <s v="Sin cebolla"/>
    <n v="54"/>
    <n v="54"/>
    <x v="21"/>
    <n v="32"/>
    <x v="3"/>
    <n v="9.7222222222222224E-3"/>
  </r>
  <r>
    <n v="701"/>
    <n v="19"/>
    <x v="7"/>
    <s v="Descripcion del Plato_11"/>
    <n v="20"/>
    <x v="7"/>
    <n v="2"/>
    <n v="42"/>
    <s v="Sin cebolla"/>
    <n v="66"/>
    <n v="66"/>
    <x v="10"/>
    <n v="40"/>
    <x v="7"/>
    <n v="2.9166666666666667E-2"/>
  </r>
  <r>
    <n v="701"/>
    <n v="19"/>
    <x v="17"/>
    <s v="Descripcion del Plato_4"/>
    <n v="10"/>
    <x v="17"/>
    <n v="2"/>
    <n v="55"/>
    <s v="Sin cebolla"/>
    <n v="36"/>
    <n v="36"/>
    <x v="18"/>
    <n v="20"/>
    <x v="15"/>
    <n v="3.8194444444444448E-2"/>
  </r>
  <r>
    <n v="702"/>
    <n v="13"/>
    <x v="17"/>
    <s v="Descripcion del Plato_4"/>
    <n v="10"/>
    <x v="17"/>
    <n v="2"/>
    <n v="59"/>
    <s v="Ninguna"/>
    <n v="36"/>
    <n v="36"/>
    <x v="18"/>
    <n v="20"/>
    <x v="15"/>
    <n v="4.0972222222222222E-2"/>
  </r>
  <r>
    <n v="702"/>
    <n v="13"/>
    <x v="16"/>
    <s v="Descripcion del Plato_13"/>
    <n v="13"/>
    <x v="16"/>
    <n v="1"/>
    <n v="36"/>
    <s v="Ninguna"/>
    <n v="21"/>
    <n v="21"/>
    <x v="8"/>
    <n v="13"/>
    <x v="14"/>
    <n v="2.5000000000000001E-2"/>
  </r>
  <r>
    <n v="702"/>
    <n v="13"/>
    <x v="3"/>
    <s v="Descripcion del Plato_6"/>
    <n v="16"/>
    <x v="3"/>
    <n v="2"/>
    <n v="29"/>
    <s v="Sin cebolla"/>
    <n v="54"/>
    <n v="54"/>
    <x v="21"/>
    <n v="32"/>
    <x v="3"/>
    <n v="2.013888888888889E-2"/>
  </r>
  <r>
    <n v="702"/>
    <n v="13"/>
    <x v="8"/>
    <s v="Descripcion del Plato_16"/>
    <n v="16"/>
    <x v="8"/>
    <n v="3"/>
    <n v="31"/>
    <s v="Ninguna"/>
    <n v="84"/>
    <n v="84"/>
    <x v="1"/>
    <n v="48"/>
    <x v="8"/>
    <n v="2.1527777777777778E-2"/>
  </r>
  <r>
    <n v="703"/>
    <n v="9"/>
    <x v="16"/>
    <s v="Descripcion del Plato_13"/>
    <n v="13"/>
    <x v="16"/>
    <n v="3"/>
    <n v="29"/>
    <s v="Sin cebolla"/>
    <n v="63"/>
    <n v="63"/>
    <x v="6"/>
    <n v="39"/>
    <x v="14"/>
    <n v="2.013888888888889E-2"/>
  </r>
  <r>
    <n v="704"/>
    <n v="13"/>
    <x v="17"/>
    <s v="Descripcion del Plato_4"/>
    <n v="10"/>
    <x v="17"/>
    <n v="1"/>
    <n v="38"/>
    <s v="Ninguna"/>
    <n v="18"/>
    <n v="18"/>
    <x v="8"/>
    <n v="10"/>
    <x v="15"/>
    <n v="2.6388888888888889E-2"/>
  </r>
  <r>
    <n v="705"/>
    <n v="12"/>
    <x v="14"/>
    <s v="Descripcion del Plato_3"/>
    <n v="12"/>
    <x v="14"/>
    <n v="3"/>
    <n v="25"/>
    <s v="Sin cebolla"/>
    <n v="60"/>
    <n v="60"/>
    <x v="6"/>
    <n v="36"/>
    <x v="1"/>
    <n v="1.7361111111111112E-2"/>
  </r>
  <r>
    <n v="705"/>
    <n v="12"/>
    <x v="18"/>
    <s v="Descripcion del Plato_10"/>
    <n v="15"/>
    <x v="18"/>
    <n v="2"/>
    <n v="8"/>
    <s v="Ninguna"/>
    <n v="52"/>
    <n v="52"/>
    <x v="21"/>
    <n v="30"/>
    <x v="16"/>
    <n v="5.5555555555555558E-3"/>
  </r>
  <r>
    <n v="706"/>
    <n v="20"/>
    <x v="17"/>
    <s v="Descripcion del Plato_4"/>
    <n v="10"/>
    <x v="17"/>
    <n v="3"/>
    <n v="33"/>
    <s v="Sin cebolla"/>
    <n v="54"/>
    <n v="54"/>
    <x v="6"/>
    <n v="30"/>
    <x v="15"/>
    <n v="2.2916666666666665E-2"/>
  </r>
  <r>
    <n v="707"/>
    <n v="15"/>
    <x v="11"/>
    <s v="Descripcion del Plato_15"/>
    <n v="19"/>
    <x v="11"/>
    <n v="1"/>
    <n v="31"/>
    <s v="Ninguna"/>
    <n v="32"/>
    <n v="32"/>
    <x v="16"/>
    <n v="19"/>
    <x v="10"/>
    <n v="2.1527777777777778E-2"/>
  </r>
  <r>
    <n v="707"/>
    <n v="15"/>
    <x v="16"/>
    <s v="Descripcion del Plato_13"/>
    <n v="13"/>
    <x v="16"/>
    <n v="1"/>
    <n v="42"/>
    <s v="Sin cebolla"/>
    <n v="21"/>
    <n v="21"/>
    <x v="8"/>
    <n v="13"/>
    <x v="14"/>
    <n v="2.9166666666666667E-2"/>
  </r>
  <r>
    <n v="707"/>
    <n v="15"/>
    <x v="1"/>
    <s v="Descripcion del Plato_2"/>
    <n v="18"/>
    <x v="1"/>
    <n v="2"/>
    <n v="53"/>
    <s v="Ninguna"/>
    <n v="60"/>
    <n v="60"/>
    <x v="6"/>
    <n v="36"/>
    <x v="1"/>
    <n v="3.6805555555555557E-2"/>
  </r>
  <r>
    <n v="707"/>
    <n v="15"/>
    <x v="5"/>
    <s v="Descripcion del Plato_19"/>
    <n v="22"/>
    <x v="5"/>
    <n v="2"/>
    <n v="11"/>
    <s v="Ninguna"/>
    <n v="72"/>
    <n v="72"/>
    <x v="9"/>
    <n v="44"/>
    <x v="5"/>
    <n v="7.6388888888888886E-3"/>
  </r>
  <r>
    <n v="708"/>
    <n v="5"/>
    <x v="3"/>
    <s v="Descripcion del Plato_6"/>
    <n v="16"/>
    <x v="3"/>
    <n v="2"/>
    <n v="24"/>
    <s v="Sin cebolla"/>
    <n v="54"/>
    <n v="54"/>
    <x v="21"/>
    <n v="32"/>
    <x v="3"/>
    <n v="1.6666666666666666E-2"/>
  </r>
  <r>
    <n v="709"/>
    <n v="8"/>
    <x v="16"/>
    <s v="Descripcion del Plato_13"/>
    <n v="13"/>
    <x v="16"/>
    <n v="2"/>
    <n v="7"/>
    <s v="Ninguna"/>
    <n v="42"/>
    <n v="42"/>
    <x v="18"/>
    <n v="26"/>
    <x v="14"/>
    <n v="4.8611111111111112E-3"/>
  </r>
  <r>
    <n v="709"/>
    <n v="8"/>
    <x v="10"/>
    <s v="Descripcion del Plato_8"/>
    <n v="21"/>
    <x v="10"/>
    <n v="1"/>
    <n v="33"/>
    <s v="Sin cebolla"/>
    <n v="35"/>
    <n v="35"/>
    <x v="5"/>
    <n v="21"/>
    <x v="1"/>
    <n v="2.2916666666666665E-2"/>
  </r>
  <r>
    <n v="709"/>
    <n v="8"/>
    <x v="7"/>
    <s v="Descripcion del Plato_11"/>
    <n v="20"/>
    <x v="7"/>
    <n v="2"/>
    <n v="27"/>
    <s v="Sin cebolla"/>
    <n v="66"/>
    <n v="66"/>
    <x v="10"/>
    <n v="40"/>
    <x v="7"/>
    <n v="1.8749999999999999E-2"/>
  </r>
  <r>
    <n v="709"/>
    <n v="8"/>
    <x v="19"/>
    <s v="Descripcion del Plato_1"/>
    <n v="15"/>
    <x v="19"/>
    <n v="2"/>
    <n v="31"/>
    <s v="Ninguna"/>
    <n v="50"/>
    <n v="50"/>
    <x v="0"/>
    <n v="30"/>
    <x v="1"/>
    <n v="2.1527777777777778E-2"/>
  </r>
  <r>
    <n v="710"/>
    <n v="18"/>
    <x v="14"/>
    <s v="Descripcion del Plato_3"/>
    <n v="12"/>
    <x v="14"/>
    <n v="2"/>
    <n v="32"/>
    <s v="Ninguna"/>
    <n v="40"/>
    <n v="40"/>
    <x v="18"/>
    <n v="24"/>
    <x v="1"/>
    <n v="2.2222222222222223E-2"/>
  </r>
  <r>
    <n v="710"/>
    <n v="18"/>
    <x v="9"/>
    <s v="Descripcion del Plato_12"/>
    <n v="11"/>
    <x v="9"/>
    <n v="3"/>
    <n v="45"/>
    <s v="Sin cebolla"/>
    <n v="57"/>
    <n v="57"/>
    <x v="6"/>
    <n v="33"/>
    <x v="9"/>
    <n v="3.125E-2"/>
  </r>
  <r>
    <n v="710"/>
    <n v="18"/>
    <x v="17"/>
    <s v="Descripcion del Plato_4"/>
    <n v="10"/>
    <x v="17"/>
    <n v="1"/>
    <n v="20"/>
    <s v="Sin cebolla"/>
    <n v="18"/>
    <n v="18"/>
    <x v="8"/>
    <n v="10"/>
    <x v="15"/>
    <n v="1.3888888888888888E-2"/>
  </r>
  <r>
    <n v="710"/>
    <n v="18"/>
    <x v="15"/>
    <s v="Descripcion del Plato_14"/>
    <n v="14"/>
    <x v="15"/>
    <n v="1"/>
    <n v="43"/>
    <s v="Sin cebolla"/>
    <n v="23"/>
    <n v="23"/>
    <x v="20"/>
    <n v="14"/>
    <x v="13"/>
    <n v="2.9861111111111113E-2"/>
  </r>
  <r>
    <n v="711"/>
    <n v="20"/>
    <x v="13"/>
    <s v="Descripcion del Plato_18"/>
    <n v="20"/>
    <x v="13"/>
    <n v="3"/>
    <n v="43"/>
    <s v="Ninguna"/>
    <n v="102"/>
    <n v="102"/>
    <x v="11"/>
    <n v="60"/>
    <x v="12"/>
    <n v="2.9861111111111113E-2"/>
  </r>
  <r>
    <n v="711"/>
    <n v="20"/>
    <x v="11"/>
    <s v="Descripcion del Plato_15"/>
    <n v="19"/>
    <x v="11"/>
    <n v="2"/>
    <n v="16"/>
    <s v="Sin cebolla"/>
    <n v="64"/>
    <n v="64"/>
    <x v="10"/>
    <n v="38"/>
    <x v="10"/>
    <n v="1.1111111111111112E-2"/>
  </r>
  <r>
    <n v="712"/>
    <n v="10"/>
    <x v="0"/>
    <s v="Descripcion del Plato_7"/>
    <n v="14"/>
    <x v="0"/>
    <n v="2"/>
    <n v="49"/>
    <s v="Ninguna"/>
    <n v="48"/>
    <n v="48"/>
    <x v="0"/>
    <n v="28"/>
    <x v="0"/>
    <n v="3.4027777777777775E-2"/>
  </r>
  <r>
    <n v="713"/>
    <n v="6"/>
    <x v="7"/>
    <s v="Descripcion del Plato_11"/>
    <n v="20"/>
    <x v="7"/>
    <n v="3"/>
    <n v="41"/>
    <s v="Sin cebolla"/>
    <n v="99"/>
    <n v="99"/>
    <x v="7"/>
    <n v="60"/>
    <x v="7"/>
    <n v="2.8472222222222222E-2"/>
  </r>
  <r>
    <n v="713"/>
    <n v="6"/>
    <x v="6"/>
    <s v="Descripcion del Plato_9"/>
    <n v="17"/>
    <x v="6"/>
    <n v="3"/>
    <n v="14"/>
    <s v="Sin cebolla"/>
    <n v="87"/>
    <n v="87"/>
    <x v="1"/>
    <n v="51"/>
    <x v="6"/>
    <n v="9.7222222222222224E-3"/>
  </r>
  <r>
    <n v="713"/>
    <n v="6"/>
    <x v="11"/>
    <s v="Descripcion del Plato_15"/>
    <n v="19"/>
    <x v="11"/>
    <n v="3"/>
    <n v="45"/>
    <s v="Ninguna"/>
    <n v="96"/>
    <n v="96"/>
    <x v="7"/>
    <n v="57"/>
    <x v="10"/>
    <n v="3.125E-2"/>
  </r>
  <r>
    <n v="713"/>
    <n v="6"/>
    <x v="18"/>
    <s v="Descripcion del Plato_10"/>
    <n v="15"/>
    <x v="18"/>
    <n v="3"/>
    <n v="25"/>
    <s v="Ninguna"/>
    <n v="78"/>
    <n v="78"/>
    <x v="19"/>
    <n v="45"/>
    <x v="16"/>
    <n v="1.7361111111111112E-2"/>
  </r>
  <r>
    <n v="714"/>
    <n v="19"/>
    <x v="13"/>
    <s v="Descripcion del Plato_18"/>
    <n v="20"/>
    <x v="13"/>
    <n v="3"/>
    <n v="17"/>
    <s v="Sin cebolla"/>
    <n v="102"/>
    <n v="102"/>
    <x v="11"/>
    <n v="60"/>
    <x v="12"/>
    <n v="1.1805555555555555E-2"/>
  </r>
  <r>
    <n v="714"/>
    <n v="19"/>
    <x v="1"/>
    <s v="Descripcion del Plato_2"/>
    <n v="18"/>
    <x v="1"/>
    <n v="3"/>
    <n v="17"/>
    <s v="Sin cebolla"/>
    <n v="90"/>
    <n v="90"/>
    <x v="1"/>
    <n v="54"/>
    <x v="1"/>
    <n v="1.1805555555555555E-2"/>
  </r>
  <r>
    <n v="714"/>
    <n v="19"/>
    <x v="7"/>
    <s v="Descripcion del Plato_11"/>
    <n v="20"/>
    <x v="7"/>
    <n v="1"/>
    <n v="29"/>
    <s v="Sin cebolla"/>
    <n v="33"/>
    <n v="33"/>
    <x v="16"/>
    <n v="20"/>
    <x v="7"/>
    <n v="2.013888888888889E-2"/>
  </r>
  <r>
    <n v="715"/>
    <n v="12"/>
    <x v="1"/>
    <s v="Descripcion del Plato_2"/>
    <n v="18"/>
    <x v="1"/>
    <n v="3"/>
    <n v="35"/>
    <s v="Ninguna"/>
    <n v="90"/>
    <n v="90"/>
    <x v="1"/>
    <n v="54"/>
    <x v="1"/>
    <n v="2.4305555555555556E-2"/>
  </r>
  <r>
    <n v="715"/>
    <n v="12"/>
    <x v="3"/>
    <s v="Descripcion del Plato_6"/>
    <n v="16"/>
    <x v="3"/>
    <n v="1"/>
    <n v="14"/>
    <s v="Ninguna"/>
    <n v="27"/>
    <n v="27"/>
    <x v="3"/>
    <n v="16"/>
    <x v="3"/>
    <n v="9.7222222222222224E-3"/>
  </r>
  <r>
    <n v="715"/>
    <n v="12"/>
    <x v="19"/>
    <s v="Descripcion del Plato_1"/>
    <n v="15"/>
    <x v="19"/>
    <n v="3"/>
    <n v="38"/>
    <s v="Ninguna"/>
    <n v="75"/>
    <n v="75"/>
    <x v="15"/>
    <n v="45"/>
    <x v="1"/>
    <n v="2.6388888888888889E-2"/>
  </r>
  <r>
    <n v="715"/>
    <n v="12"/>
    <x v="17"/>
    <s v="Descripcion del Plato_4"/>
    <n v="10"/>
    <x v="17"/>
    <n v="3"/>
    <n v="49"/>
    <s v="Sin cebolla"/>
    <n v="54"/>
    <n v="54"/>
    <x v="6"/>
    <n v="30"/>
    <x v="15"/>
    <n v="3.4027777777777775E-2"/>
  </r>
  <r>
    <n v="716"/>
    <n v="12"/>
    <x v="16"/>
    <s v="Descripcion del Plato_13"/>
    <n v="13"/>
    <x v="16"/>
    <n v="3"/>
    <n v="12"/>
    <s v="Ninguna"/>
    <n v="63"/>
    <n v="63"/>
    <x v="6"/>
    <n v="39"/>
    <x v="14"/>
    <n v="8.3333333333333332E-3"/>
  </r>
  <r>
    <n v="716"/>
    <n v="12"/>
    <x v="19"/>
    <s v="Descripcion del Plato_1"/>
    <n v="15"/>
    <x v="19"/>
    <n v="3"/>
    <n v="48"/>
    <s v="Ninguna"/>
    <n v="75"/>
    <n v="75"/>
    <x v="15"/>
    <n v="45"/>
    <x v="1"/>
    <n v="3.3333333333333333E-2"/>
  </r>
  <r>
    <n v="716"/>
    <n v="12"/>
    <x v="2"/>
    <s v="Descripcion del Plato_17"/>
    <n v="19"/>
    <x v="2"/>
    <n v="3"/>
    <n v="30"/>
    <s v="Sin cebolla"/>
    <n v="93"/>
    <n v="93"/>
    <x v="1"/>
    <n v="57"/>
    <x v="2"/>
    <n v="2.0833333333333332E-2"/>
  </r>
  <r>
    <n v="717"/>
    <n v="8"/>
    <x v="12"/>
    <s v="Descripcion del Plato_5"/>
    <n v="13"/>
    <x v="12"/>
    <n v="2"/>
    <n v="23"/>
    <s v="Sin cebolla"/>
    <n v="44"/>
    <n v="44"/>
    <x v="17"/>
    <n v="26"/>
    <x v="11"/>
    <n v="1.5972222222222221E-2"/>
  </r>
  <r>
    <n v="717"/>
    <n v="8"/>
    <x v="1"/>
    <s v="Descripcion del Plato_2"/>
    <n v="18"/>
    <x v="1"/>
    <n v="1"/>
    <n v="36"/>
    <s v="Sin cebolla"/>
    <n v="30"/>
    <n v="30"/>
    <x v="2"/>
    <n v="18"/>
    <x v="1"/>
    <n v="2.5000000000000001E-2"/>
  </r>
  <r>
    <n v="717"/>
    <n v="8"/>
    <x v="3"/>
    <s v="Descripcion del Plato_6"/>
    <n v="16"/>
    <x v="3"/>
    <n v="3"/>
    <n v="13"/>
    <s v="Sin cebolla"/>
    <n v="81"/>
    <n v="81"/>
    <x v="19"/>
    <n v="48"/>
    <x v="3"/>
    <n v="9.0277777777777769E-3"/>
  </r>
  <r>
    <n v="718"/>
    <n v="7"/>
    <x v="14"/>
    <s v="Descripcion del Plato_3"/>
    <n v="12"/>
    <x v="14"/>
    <n v="1"/>
    <n v="58"/>
    <s v="Sin cebolla"/>
    <n v="20"/>
    <n v="20"/>
    <x v="8"/>
    <n v="12"/>
    <x v="1"/>
    <n v="4.027777777777778E-2"/>
  </r>
  <r>
    <n v="719"/>
    <n v="16"/>
    <x v="4"/>
    <s v="Descripcion del Plato_20"/>
    <n v="25"/>
    <x v="4"/>
    <n v="1"/>
    <n v="15"/>
    <s v="Ninguna"/>
    <n v="40"/>
    <n v="40"/>
    <x v="4"/>
    <n v="25"/>
    <x v="4"/>
    <n v="1.0416666666666666E-2"/>
  </r>
  <r>
    <n v="719"/>
    <n v="16"/>
    <x v="9"/>
    <s v="Descripcion del Plato_12"/>
    <n v="11"/>
    <x v="9"/>
    <n v="2"/>
    <n v="34"/>
    <s v="Ninguna"/>
    <n v="38"/>
    <n v="38"/>
    <x v="18"/>
    <n v="22"/>
    <x v="9"/>
    <n v="2.361111111111111E-2"/>
  </r>
  <r>
    <n v="719"/>
    <n v="16"/>
    <x v="6"/>
    <s v="Descripcion del Plato_9"/>
    <n v="17"/>
    <x v="6"/>
    <n v="1"/>
    <n v="21"/>
    <s v="Ninguna"/>
    <n v="29"/>
    <n v="29"/>
    <x v="2"/>
    <n v="17"/>
    <x v="6"/>
    <n v="1.4583333333333334E-2"/>
  </r>
  <r>
    <n v="720"/>
    <n v="4"/>
    <x v="7"/>
    <s v="Descripcion del Plato_11"/>
    <n v="20"/>
    <x v="7"/>
    <n v="1"/>
    <n v="36"/>
    <s v="Ninguna"/>
    <n v="33"/>
    <n v="33"/>
    <x v="16"/>
    <n v="20"/>
    <x v="7"/>
    <n v="2.5000000000000001E-2"/>
  </r>
  <r>
    <n v="720"/>
    <n v="4"/>
    <x v="6"/>
    <s v="Descripcion del Plato_9"/>
    <n v="17"/>
    <x v="6"/>
    <n v="3"/>
    <n v="44"/>
    <s v="Sin cebolla"/>
    <n v="87"/>
    <n v="87"/>
    <x v="1"/>
    <n v="51"/>
    <x v="6"/>
    <n v="3.0555555555555555E-2"/>
  </r>
  <r>
    <n v="720"/>
    <n v="4"/>
    <x v="0"/>
    <s v="Descripcion del Plato_7"/>
    <n v="14"/>
    <x v="0"/>
    <n v="2"/>
    <n v="53"/>
    <s v="Sin cebolla"/>
    <n v="48"/>
    <n v="48"/>
    <x v="0"/>
    <n v="28"/>
    <x v="0"/>
    <n v="3.6805555555555557E-2"/>
  </r>
  <r>
    <n v="721"/>
    <n v="6"/>
    <x v="6"/>
    <s v="Descripcion del Plato_9"/>
    <n v="17"/>
    <x v="6"/>
    <n v="1"/>
    <n v="20"/>
    <s v="Sin cebolla"/>
    <n v="29"/>
    <n v="29"/>
    <x v="2"/>
    <n v="17"/>
    <x v="6"/>
    <n v="1.3888888888888888E-2"/>
  </r>
  <r>
    <n v="721"/>
    <n v="6"/>
    <x v="5"/>
    <s v="Descripcion del Plato_19"/>
    <n v="22"/>
    <x v="5"/>
    <n v="1"/>
    <n v="15"/>
    <s v="Sin cebolla"/>
    <n v="36"/>
    <n v="36"/>
    <x v="5"/>
    <n v="22"/>
    <x v="5"/>
    <n v="1.0416666666666666E-2"/>
  </r>
  <r>
    <n v="721"/>
    <n v="6"/>
    <x v="0"/>
    <s v="Descripcion del Plato_7"/>
    <n v="14"/>
    <x v="0"/>
    <n v="3"/>
    <n v="44"/>
    <s v="Ninguna"/>
    <n v="72"/>
    <n v="72"/>
    <x v="15"/>
    <n v="42"/>
    <x v="0"/>
    <n v="3.0555555555555555E-2"/>
  </r>
  <r>
    <n v="721"/>
    <n v="6"/>
    <x v="3"/>
    <s v="Descripcion del Plato_6"/>
    <n v="16"/>
    <x v="3"/>
    <n v="3"/>
    <n v="54"/>
    <s v="Sin cebolla"/>
    <n v="81"/>
    <n v="81"/>
    <x v="19"/>
    <n v="48"/>
    <x v="3"/>
    <n v="3.7499999999999999E-2"/>
  </r>
  <r>
    <n v="722"/>
    <n v="13"/>
    <x v="16"/>
    <s v="Descripcion del Plato_13"/>
    <n v="13"/>
    <x v="16"/>
    <n v="3"/>
    <n v="43"/>
    <s v="Ninguna"/>
    <n v="63"/>
    <n v="63"/>
    <x v="6"/>
    <n v="39"/>
    <x v="14"/>
    <n v="2.9861111111111113E-2"/>
  </r>
  <r>
    <n v="722"/>
    <n v="13"/>
    <x v="12"/>
    <s v="Descripcion del Plato_5"/>
    <n v="13"/>
    <x v="12"/>
    <n v="1"/>
    <n v="16"/>
    <s v="Ninguna"/>
    <n v="22"/>
    <n v="22"/>
    <x v="20"/>
    <n v="13"/>
    <x v="11"/>
    <n v="1.1111111111111112E-2"/>
  </r>
  <r>
    <n v="723"/>
    <n v="12"/>
    <x v="8"/>
    <s v="Descripcion del Plato_16"/>
    <n v="16"/>
    <x v="8"/>
    <n v="2"/>
    <n v="22"/>
    <s v="Ninguna"/>
    <n v="56"/>
    <n v="56"/>
    <x v="6"/>
    <n v="32"/>
    <x v="8"/>
    <n v="1.5277777777777777E-2"/>
  </r>
  <r>
    <n v="723"/>
    <n v="12"/>
    <x v="10"/>
    <s v="Descripcion del Plato_8"/>
    <n v="21"/>
    <x v="10"/>
    <n v="2"/>
    <n v="9"/>
    <s v="Ninguna"/>
    <n v="70"/>
    <n v="70"/>
    <x v="9"/>
    <n v="42"/>
    <x v="1"/>
    <n v="6.2500000000000003E-3"/>
  </r>
  <r>
    <n v="724"/>
    <n v="8"/>
    <x v="12"/>
    <s v="Descripcion del Plato_5"/>
    <n v="13"/>
    <x v="12"/>
    <n v="3"/>
    <n v="56"/>
    <s v="Ninguna"/>
    <n v="66"/>
    <n v="66"/>
    <x v="12"/>
    <n v="39"/>
    <x v="11"/>
    <n v="3.888888888888889E-2"/>
  </r>
  <r>
    <n v="725"/>
    <n v="10"/>
    <x v="13"/>
    <s v="Descripcion del Plato_18"/>
    <n v="20"/>
    <x v="13"/>
    <n v="3"/>
    <n v="30"/>
    <s v="Ninguna"/>
    <n v="102"/>
    <n v="102"/>
    <x v="11"/>
    <n v="60"/>
    <x v="12"/>
    <n v="2.0833333333333332E-2"/>
  </r>
  <r>
    <n v="725"/>
    <n v="10"/>
    <x v="12"/>
    <s v="Descripcion del Plato_5"/>
    <n v="13"/>
    <x v="12"/>
    <n v="3"/>
    <n v="55"/>
    <s v="Ninguna"/>
    <n v="66"/>
    <n v="66"/>
    <x v="12"/>
    <n v="39"/>
    <x v="11"/>
    <n v="3.8194444444444448E-2"/>
  </r>
  <r>
    <n v="726"/>
    <n v="11"/>
    <x v="12"/>
    <s v="Descripcion del Plato_5"/>
    <n v="13"/>
    <x v="12"/>
    <n v="2"/>
    <n v="6"/>
    <s v="Ninguna"/>
    <n v="44"/>
    <n v="44"/>
    <x v="17"/>
    <n v="26"/>
    <x v="11"/>
    <n v="4.1666666666666666E-3"/>
  </r>
  <r>
    <n v="726"/>
    <n v="11"/>
    <x v="5"/>
    <s v="Descripcion del Plato_19"/>
    <n v="22"/>
    <x v="5"/>
    <n v="1"/>
    <n v="13"/>
    <s v="Ninguna"/>
    <n v="36"/>
    <n v="36"/>
    <x v="5"/>
    <n v="22"/>
    <x v="5"/>
    <n v="9.0277777777777769E-3"/>
  </r>
  <r>
    <n v="726"/>
    <n v="11"/>
    <x v="15"/>
    <s v="Descripcion del Plato_14"/>
    <n v="14"/>
    <x v="15"/>
    <n v="2"/>
    <n v="55"/>
    <s v="Ninguna"/>
    <n v="46"/>
    <n v="46"/>
    <x v="17"/>
    <n v="28"/>
    <x v="13"/>
    <n v="3.8194444444444448E-2"/>
  </r>
  <r>
    <n v="727"/>
    <n v="17"/>
    <x v="14"/>
    <s v="Descripcion del Plato_3"/>
    <n v="12"/>
    <x v="14"/>
    <n v="2"/>
    <n v="21"/>
    <s v="Sin cebolla"/>
    <n v="40"/>
    <n v="40"/>
    <x v="18"/>
    <n v="24"/>
    <x v="1"/>
    <n v="1.4583333333333334E-2"/>
  </r>
  <r>
    <n v="728"/>
    <n v="9"/>
    <x v="17"/>
    <s v="Descripcion del Plato_4"/>
    <n v="10"/>
    <x v="17"/>
    <n v="1"/>
    <n v="42"/>
    <s v="Ninguna"/>
    <n v="18"/>
    <n v="18"/>
    <x v="8"/>
    <n v="10"/>
    <x v="15"/>
    <n v="2.9166666666666667E-2"/>
  </r>
  <r>
    <n v="728"/>
    <n v="9"/>
    <x v="3"/>
    <s v="Descripcion del Plato_6"/>
    <n v="16"/>
    <x v="3"/>
    <n v="3"/>
    <n v="8"/>
    <s v="Ninguna"/>
    <n v="81"/>
    <n v="81"/>
    <x v="19"/>
    <n v="48"/>
    <x v="3"/>
    <n v="5.5555555555555558E-3"/>
  </r>
  <r>
    <n v="728"/>
    <n v="9"/>
    <x v="11"/>
    <s v="Descripcion del Plato_15"/>
    <n v="19"/>
    <x v="11"/>
    <n v="3"/>
    <n v="22"/>
    <s v="Ninguna"/>
    <n v="96"/>
    <n v="96"/>
    <x v="7"/>
    <n v="57"/>
    <x v="10"/>
    <n v="1.5277777777777777E-2"/>
  </r>
  <r>
    <n v="729"/>
    <n v="20"/>
    <x v="13"/>
    <s v="Descripcion del Plato_18"/>
    <n v="20"/>
    <x v="13"/>
    <n v="2"/>
    <n v="57"/>
    <s v="Ninguna"/>
    <n v="68"/>
    <n v="68"/>
    <x v="9"/>
    <n v="40"/>
    <x v="12"/>
    <n v="3.9583333333333331E-2"/>
  </r>
  <r>
    <n v="729"/>
    <n v="20"/>
    <x v="14"/>
    <s v="Descripcion del Plato_3"/>
    <n v="12"/>
    <x v="14"/>
    <n v="3"/>
    <n v="8"/>
    <s v="Sin cebolla"/>
    <n v="60"/>
    <n v="60"/>
    <x v="6"/>
    <n v="36"/>
    <x v="1"/>
    <n v="5.5555555555555558E-3"/>
  </r>
  <r>
    <n v="730"/>
    <n v="8"/>
    <x v="1"/>
    <s v="Descripcion del Plato_2"/>
    <n v="18"/>
    <x v="1"/>
    <n v="3"/>
    <n v="32"/>
    <s v="Sin cebolla"/>
    <n v="90"/>
    <n v="90"/>
    <x v="1"/>
    <n v="54"/>
    <x v="1"/>
    <n v="2.2222222222222223E-2"/>
  </r>
  <r>
    <n v="730"/>
    <n v="8"/>
    <x v="0"/>
    <s v="Descripcion del Plato_7"/>
    <n v="14"/>
    <x v="0"/>
    <n v="1"/>
    <n v="47"/>
    <s v="Sin cebolla"/>
    <n v="24"/>
    <n v="24"/>
    <x v="14"/>
    <n v="14"/>
    <x v="0"/>
    <n v="3.2638888888888891E-2"/>
  </r>
  <r>
    <n v="731"/>
    <n v="17"/>
    <x v="11"/>
    <s v="Descripcion del Plato_15"/>
    <n v="19"/>
    <x v="11"/>
    <n v="2"/>
    <n v="47"/>
    <s v="Sin cebolla"/>
    <n v="64"/>
    <n v="64"/>
    <x v="10"/>
    <n v="38"/>
    <x v="10"/>
    <n v="3.2638888888888891E-2"/>
  </r>
  <r>
    <n v="732"/>
    <n v="12"/>
    <x v="4"/>
    <s v="Descripcion del Plato_20"/>
    <n v="25"/>
    <x v="4"/>
    <n v="3"/>
    <n v="29"/>
    <s v="Ninguna"/>
    <n v="120"/>
    <n v="120"/>
    <x v="13"/>
    <n v="75"/>
    <x v="4"/>
    <n v="2.013888888888889E-2"/>
  </r>
  <r>
    <n v="732"/>
    <n v="12"/>
    <x v="18"/>
    <s v="Descripcion del Plato_10"/>
    <n v="15"/>
    <x v="18"/>
    <n v="3"/>
    <n v="36"/>
    <s v="Sin cebolla"/>
    <n v="78"/>
    <n v="78"/>
    <x v="19"/>
    <n v="45"/>
    <x v="16"/>
    <n v="2.5000000000000001E-2"/>
  </r>
  <r>
    <n v="732"/>
    <n v="12"/>
    <x v="5"/>
    <s v="Descripcion del Plato_19"/>
    <n v="22"/>
    <x v="5"/>
    <n v="3"/>
    <n v="56"/>
    <s v="Sin cebolla"/>
    <n v="108"/>
    <n v="108"/>
    <x v="11"/>
    <n v="66"/>
    <x v="5"/>
    <n v="3.888888888888889E-2"/>
  </r>
  <r>
    <n v="733"/>
    <n v="14"/>
    <x v="5"/>
    <s v="Descripcion del Plato_19"/>
    <n v="22"/>
    <x v="5"/>
    <n v="3"/>
    <n v="31"/>
    <s v="Sin cebolla"/>
    <n v="108"/>
    <n v="108"/>
    <x v="11"/>
    <n v="66"/>
    <x v="5"/>
    <n v="2.1527777777777778E-2"/>
  </r>
  <r>
    <n v="733"/>
    <n v="14"/>
    <x v="0"/>
    <s v="Descripcion del Plato_7"/>
    <n v="14"/>
    <x v="0"/>
    <n v="1"/>
    <n v="34"/>
    <s v="Ninguna"/>
    <n v="24"/>
    <n v="24"/>
    <x v="14"/>
    <n v="14"/>
    <x v="0"/>
    <n v="2.361111111111111E-2"/>
  </r>
  <r>
    <n v="733"/>
    <n v="14"/>
    <x v="3"/>
    <s v="Descripcion del Plato_6"/>
    <n v="16"/>
    <x v="3"/>
    <n v="2"/>
    <n v="9"/>
    <s v="Sin cebolla"/>
    <n v="54"/>
    <n v="54"/>
    <x v="21"/>
    <n v="32"/>
    <x v="3"/>
    <n v="6.2500000000000003E-3"/>
  </r>
  <r>
    <n v="734"/>
    <n v="14"/>
    <x v="11"/>
    <s v="Descripcion del Plato_15"/>
    <n v="19"/>
    <x v="11"/>
    <n v="3"/>
    <n v="11"/>
    <s v="Sin cebolla"/>
    <n v="96"/>
    <n v="96"/>
    <x v="7"/>
    <n v="57"/>
    <x v="10"/>
    <n v="7.6388888888888886E-3"/>
  </r>
  <r>
    <n v="734"/>
    <n v="14"/>
    <x v="0"/>
    <s v="Descripcion del Plato_7"/>
    <n v="14"/>
    <x v="0"/>
    <n v="1"/>
    <n v="16"/>
    <s v="Ninguna"/>
    <n v="24"/>
    <n v="24"/>
    <x v="14"/>
    <n v="14"/>
    <x v="0"/>
    <n v="1.1111111111111112E-2"/>
  </r>
  <r>
    <n v="734"/>
    <n v="14"/>
    <x v="9"/>
    <s v="Descripcion del Plato_12"/>
    <n v="11"/>
    <x v="9"/>
    <n v="1"/>
    <n v="25"/>
    <s v="Ninguna"/>
    <n v="19"/>
    <n v="19"/>
    <x v="8"/>
    <n v="11"/>
    <x v="9"/>
    <n v="1.7361111111111112E-2"/>
  </r>
  <r>
    <n v="735"/>
    <n v="20"/>
    <x v="15"/>
    <s v="Descripcion del Plato_14"/>
    <n v="14"/>
    <x v="15"/>
    <n v="2"/>
    <n v="30"/>
    <s v="Sin cebolla"/>
    <n v="46"/>
    <n v="46"/>
    <x v="17"/>
    <n v="28"/>
    <x v="13"/>
    <n v="2.0833333333333332E-2"/>
  </r>
  <r>
    <n v="735"/>
    <n v="20"/>
    <x v="11"/>
    <s v="Descripcion del Plato_15"/>
    <n v="19"/>
    <x v="11"/>
    <n v="3"/>
    <n v="57"/>
    <s v="Ninguna"/>
    <n v="96"/>
    <n v="96"/>
    <x v="7"/>
    <n v="57"/>
    <x v="10"/>
    <n v="3.9583333333333331E-2"/>
  </r>
  <r>
    <n v="736"/>
    <n v="17"/>
    <x v="12"/>
    <s v="Descripcion del Plato_5"/>
    <n v="13"/>
    <x v="12"/>
    <n v="3"/>
    <n v="22"/>
    <s v="Sin cebolla"/>
    <n v="66"/>
    <n v="66"/>
    <x v="12"/>
    <n v="39"/>
    <x v="11"/>
    <n v="1.5277777777777777E-2"/>
  </r>
  <r>
    <n v="736"/>
    <n v="17"/>
    <x v="8"/>
    <s v="Descripcion del Plato_16"/>
    <n v="16"/>
    <x v="8"/>
    <n v="2"/>
    <n v="43"/>
    <s v="Ninguna"/>
    <n v="56"/>
    <n v="56"/>
    <x v="6"/>
    <n v="32"/>
    <x v="8"/>
    <n v="2.9861111111111113E-2"/>
  </r>
  <r>
    <n v="736"/>
    <n v="17"/>
    <x v="2"/>
    <s v="Descripcion del Plato_17"/>
    <n v="19"/>
    <x v="2"/>
    <n v="3"/>
    <n v="27"/>
    <s v="Sin cebolla"/>
    <n v="93"/>
    <n v="93"/>
    <x v="1"/>
    <n v="57"/>
    <x v="2"/>
    <n v="1.8749999999999999E-2"/>
  </r>
  <r>
    <n v="737"/>
    <n v="6"/>
    <x v="6"/>
    <s v="Descripcion del Plato_9"/>
    <n v="17"/>
    <x v="6"/>
    <n v="2"/>
    <n v="17"/>
    <s v="Sin cebolla"/>
    <n v="58"/>
    <n v="58"/>
    <x v="6"/>
    <n v="34"/>
    <x v="6"/>
    <n v="1.1805555555555555E-2"/>
  </r>
  <r>
    <n v="737"/>
    <n v="6"/>
    <x v="1"/>
    <s v="Descripcion del Plato_2"/>
    <n v="18"/>
    <x v="1"/>
    <n v="2"/>
    <n v="5"/>
    <s v="Ninguna"/>
    <n v="60"/>
    <n v="60"/>
    <x v="6"/>
    <n v="36"/>
    <x v="1"/>
    <n v="3.472222222222222E-3"/>
  </r>
  <r>
    <n v="738"/>
    <n v="15"/>
    <x v="18"/>
    <s v="Descripcion del Plato_10"/>
    <n v="15"/>
    <x v="18"/>
    <n v="2"/>
    <n v="59"/>
    <s v="Ninguna"/>
    <n v="52"/>
    <n v="52"/>
    <x v="21"/>
    <n v="30"/>
    <x v="16"/>
    <n v="4.0972222222222222E-2"/>
  </r>
  <r>
    <n v="738"/>
    <n v="15"/>
    <x v="8"/>
    <s v="Descripcion del Plato_16"/>
    <n v="16"/>
    <x v="8"/>
    <n v="1"/>
    <n v="15"/>
    <s v="Ninguna"/>
    <n v="28"/>
    <n v="28"/>
    <x v="2"/>
    <n v="16"/>
    <x v="8"/>
    <n v="1.0416666666666666E-2"/>
  </r>
  <r>
    <n v="738"/>
    <n v="15"/>
    <x v="17"/>
    <s v="Descripcion del Plato_4"/>
    <n v="10"/>
    <x v="17"/>
    <n v="3"/>
    <n v="20"/>
    <s v="Sin cebolla"/>
    <n v="54"/>
    <n v="54"/>
    <x v="6"/>
    <n v="30"/>
    <x v="15"/>
    <n v="1.3888888888888888E-2"/>
  </r>
  <r>
    <n v="739"/>
    <n v="10"/>
    <x v="15"/>
    <s v="Descripcion del Plato_14"/>
    <n v="14"/>
    <x v="15"/>
    <n v="2"/>
    <n v="54"/>
    <s v="Ninguna"/>
    <n v="46"/>
    <n v="46"/>
    <x v="17"/>
    <n v="28"/>
    <x v="13"/>
    <n v="3.7499999999999999E-2"/>
  </r>
  <r>
    <n v="740"/>
    <n v="16"/>
    <x v="8"/>
    <s v="Descripcion del Plato_16"/>
    <n v="16"/>
    <x v="8"/>
    <n v="3"/>
    <n v="31"/>
    <s v="Ninguna"/>
    <n v="84"/>
    <n v="84"/>
    <x v="1"/>
    <n v="48"/>
    <x v="8"/>
    <n v="2.1527777777777778E-2"/>
  </r>
  <r>
    <n v="740"/>
    <n v="16"/>
    <x v="11"/>
    <s v="Descripcion del Plato_15"/>
    <n v="19"/>
    <x v="11"/>
    <n v="1"/>
    <n v="16"/>
    <s v="Sin cebolla"/>
    <n v="32"/>
    <n v="32"/>
    <x v="16"/>
    <n v="19"/>
    <x v="10"/>
    <n v="1.1111111111111112E-2"/>
  </r>
  <r>
    <n v="740"/>
    <n v="16"/>
    <x v="5"/>
    <s v="Descripcion del Plato_19"/>
    <n v="22"/>
    <x v="5"/>
    <n v="3"/>
    <n v="45"/>
    <s v="Sin cebolla"/>
    <n v="108"/>
    <n v="108"/>
    <x v="11"/>
    <n v="66"/>
    <x v="5"/>
    <n v="3.125E-2"/>
  </r>
  <r>
    <n v="740"/>
    <n v="16"/>
    <x v="15"/>
    <s v="Descripcion del Plato_14"/>
    <n v="14"/>
    <x v="15"/>
    <n v="3"/>
    <n v="21"/>
    <s v="Sin cebolla"/>
    <n v="69"/>
    <n v="69"/>
    <x v="12"/>
    <n v="42"/>
    <x v="13"/>
    <n v="1.4583333333333334E-2"/>
  </r>
  <r>
    <n v="741"/>
    <n v="14"/>
    <x v="0"/>
    <s v="Descripcion del Plato_7"/>
    <n v="14"/>
    <x v="0"/>
    <n v="3"/>
    <n v="52"/>
    <s v="Sin cebolla"/>
    <n v="72"/>
    <n v="72"/>
    <x v="15"/>
    <n v="42"/>
    <x v="0"/>
    <n v="3.6111111111111108E-2"/>
  </r>
  <r>
    <n v="741"/>
    <n v="14"/>
    <x v="6"/>
    <s v="Descripcion del Plato_9"/>
    <n v="17"/>
    <x v="6"/>
    <n v="2"/>
    <n v="40"/>
    <s v="Ninguna"/>
    <n v="58"/>
    <n v="58"/>
    <x v="6"/>
    <n v="34"/>
    <x v="6"/>
    <n v="2.7777777777777776E-2"/>
  </r>
  <r>
    <n v="741"/>
    <n v="14"/>
    <x v="7"/>
    <s v="Descripcion del Plato_11"/>
    <n v="20"/>
    <x v="7"/>
    <n v="3"/>
    <n v="39"/>
    <s v="Sin cebolla"/>
    <n v="99"/>
    <n v="99"/>
    <x v="7"/>
    <n v="60"/>
    <x v="7"/>
    <n v="2.7083333333333334E-2"/>
  </r>
  <r>
    <n v="741"/>
    <n v="14"/>
    <x v="8"/>
    <s v="Descripcion del Plato_16"/>
    <n v="16"/>
    <x v="8"/>
    <n v="2"/>
    <n v="34"/>
    <s v="Sin cebolla"/>
    <n v="56"/>
    <n v="56"/>
    <x v="6"/>
    <n v="32"/>
    <x v="8"/>
    <n v="2.361111111111111E-2"/>
  </r>
  <r>
    <n v="742"/>
    <n v="20"/>
    <x v="2"/>
    <s v="Descripcion del Plato_17"/>
    <n v="19"/>
    <x v="2"/>
    <n v="1"/>
    <n v="41"/>
    <s v="Sin cebolla"/>
    <n v="31"/>
    <n v="31"/>
    <x v="2"/>
    <n v="19"/>
    <x v="2"/>
    <n v="2.8472222222222222E-2"/>
  </r>
  <r>
    <n v="742"/>
    <n v="20"/>
    <x v="1"/>
    <s v="Descripcion del Plato_2"/>
    <n v="18"/>
    <x v="1"/>
    <n v="3"/>
    <n v="43"/>
    <s v="Ninguna"/>
    <n v="90"/>
    <n v="90"/>
    <x v="1"/>
    <n v="54"/>
    <x v="1"/>
    <n v="2.9861111111111113E-2"/>
  </r>
  <r>
    <n v="742"/>
    <n v="20"/>
    <x v="18"/>
    <s v="Descripcion del Plato_10"/>
    <n v="15"/>
    <x v="18"/>
    <n v="1"/>
    <n v="26"/>
    <s v="Sin cebolla"/>
    <n v="26"/>
    <n v="26"/>
    <x v="3"/>
    <n v="15"/>
    <x v="16"/>
    <n v="1.8055555555555554E-2"/>
  </r>
  <r>
    <n v="742"/>
    <n v="20"/>
    <x v="9"/>
    <s v="Descripcion del Plato_12"/>
    <n v="11"/>
    <x v="9"/>
    <n v="1"/>
    <n v="35"/>
    <s v="Ninguna"/>
    <n v="19"/>
    <n v="19"/>
    <x v="8"/>
    <n v="11"/>
    <x v="9"/>
    <n v="2.4305555555555556E-2"/>
  </r>
  <r>
    <n v="743"/>
    <n v="19"/>
    <x v="18"/>
    <s v="Descripcion del Plato_10"/>
    <n v="15"/>
    <x v="18"/>
    <n v="2"/>
    <n v="59"/>
    <s v="Sin cebolla"/>
    <n v="52"/>
    <n v="52"/>
    <x v="21"/>
    <n v="30"/>
    <x v="16"/>
    <n v="4.0972222222222222E-2"/>
  </r>
  <r>
    <n v="743"/>
    <n v="19"/>
    <x v="17"/>
    <s v="Descripcion del Plato_4"/>
    <n v="10"/>
    <x v="17"/>
    <n v="2"/>
    <n v="41"/>
    <s v="Ninguna"/>
    <n v="36"/>
    <n v="36"/>
    <x v="18"/>
    <n v="20"/>
    <x v="15"/>
    <n v="2.8472222222222222E-2"/>
  </r>
  <r>
    <n v="743"/>
    <n v="19"/>
    <x v="15"/>
    <s v="Descripcion del Plato_14"/>
    <n v="14"/>
    <x v="15"/>
    <n v="2"/>
    <n v="43"/>
    <s v="Sin cebolla"/>
    <n v="46"/>
    <n v="46"/>
    <x v="17"/>
    <n v="28"/>
    <x v="13"/>
    <n v="2.9861111111111113E-2"/>
  </r>
  <r>
    <n v="744"/>
    <n v="11"/>
    <x v="17"/>
    <s v="Descripcion del Plato_4"/>
    <n v="10"/>
    <x v="17"/>
    <n v="1"/>
    <n v="57"/>
    <s v="Ninguna"/>
    <n v="18"/>
    <n v="18"/>
    <x v="8"/>
    <n v="10"/>
    <x v="15"/>
    <n v="3.9583333333333331E-2"/>
  </r>
  <r>
    <n v="744"/>
    <n v="11"/>
    <x v="6"/>
    <s v="Descripcion del Plato_9"/>
    <n v="17"/>
    <x v="6"/>
    <n v="2"/>
    <n v="10"/>
    <s v="Ninguna"/>
    <n v="58"/>
    <n v="58"/>
    <x v="6"/>
    <n v="34"/>
    <x v="6"/>
    <n v="6.9444444444444441E-3"/>
  </r>
  <r>
    <n v="745"/>
    <n v="3"/>
    <x v="10"/>
    <s v="Descripcion del Plato_8"/>
    <n v="21"/>
    <x v="10"/>
    <n v="3"/>
    <n v="34"/>
    <s v="Ninguna"/>
    <n v="105"/>
    <n v="105"/>
    <x v="11"/>
    <n v="63"/>
    <x v="1"/>
    <n v="2.361111111111111E-2"/>
  </r>
  <r>
    <n v="745"/>
    <n v="3"/>
    <x v="0"/>
    <s v="Descripcion del Plato_7"/>
    <n v="14"/>
    <x v="0"/>
    <n v="2"/>
    <n v="9"/>
    <s v="Ninguna"/>
    <n v="48"/>
    <n v="48"/>
    <x v="0"/>
    <n v="28"/>
    <x v="0"/>
    <n v="6.2500000000000003E-3"/>
  </r>
  <r>
    <n v="745"/>
    <n v="3"/>
    <x v="19"/>
    <s v="Descripcion del Plato_1"/>
    <n v="15"/>
    <x v="19"/>
    <n v="2"/>
    <n v="23"/>
    <s v="Ninguna"/>
    <n v="50"/>
    <n v="50"/>
    <x v="0"/>
    <n v="30"/>
    <x v="1"/>
    <n v="1.5972222222222221E-2"/>
  </r>
  <r>
    <n v="745"/>
    <n v="3"/>
    <x v="3"/>
    <s v="Descripcion del Plato_6"/>
    <n v="16"/>
    <x v="3"/>
    <n v="3"/>
    <n v="7"/>
    <s v="Sin cebolla"/>
    <n v="81"/>
    <n v="81"/>
    <x v="19"/>
    <n v="48"/>
    <x v="3"/>
    <n v="4.8611111111111112E-3"/>
  </r>
  <r>
    <n v="746"/>
    <n v="13"/>
    <x v="10"/>
    <s v="Descripcion del Plato_8"/>
    <n v="21"/>
    <x v="10"/>
    <n v="3"/>
    <n v="34"/>
    <s v="Ninguna"/>
    <n v="105"/>
    <n v="105"/>
    <x v="11"/>
    <n v="63"/>
    <x v="1"/>
    <n v="2.361111111111111E-2"/>
  </r>
  <r>
    <n v="746"/>
    <n v="13"/>
    <x v="11"/>
    <s v="Descripcion del Plato_15"/>
    <n v="19"/>
    <x v="11"/>
    <n v="3"/>
    <n v="43"/>
    <s v="Ninguna"/>
    <n v="96"/>
    <n v="96"/>
    <x v="7"/>
    <n v="57"/>
    <x v="10"/>
    <n v="2.9861111111111113E-2"/>
  </r>
  <r>
    <n v="747"/>
    <n v="16"/>
    <x v="19"/>
    <s v="Descripcion del Plato_1"/>
    <n v="15"/>
    <x v="19"/>
    <n v="1"/>
    <n v="28"/>
    <s v="Ninguna"/>
    <n v="25"/>
    <n v="25"/>
    <x v="14"/>
    <n v="15"/>
    <x v="1"/>
    <n v="1.9444444444444445E-2"/>
  </r>
  <r>
    <n v="748"/>
    <n v="2"/>
    <x v="11"/>
    <s v="Descripcion del Plato_15"/>
    <n v="19"/>
    <x v="11"/>
    <n v="1"/>
    <n v="5"/>
    <s v="Sin cebolla"/>
    <n v="32"/>
    <n v="32"/>
    <x v="16"/>
    <n v="19"/>
    <x v="10"/>
    <n v="3.472222222222222E-3"/>
  </r>
  <r>
    <n v="748"/>
    <n v="2"/>
    <x v="18"/>
    <s v="Descripcion del Plato_10"/>
    <n v="15"/>
    <x v="18"/>
    <n v="3"/>
    <n v="32"/>
    <s v="Ninguna"/>
    <n v="78"/>
    <n v="78"/>
    <x v="19"/>
    <n v="45"/>
    <x v="16"/>
    <n v="2.2222222222222223E-2"/>
  </r>
  <r>
    <n v="749"/>
    <n v="1"/>
    <x v="10"/>
    <s v="Descripcion del Plato_8"/>
    <n v="21"/>
    <x v="10"/>
    <n v="2"/>
    <n v="8"/>
    <s v="Ninguna"/>
    <n v="70"/>
    <n v="70"/>
    <x v="9"/>
    <n v="42"/>
    <x v="1"/>
    <n v="5.5555555555555558E-3"/>
  </r>
  <r>
    <n v="750"/>
    <n v="6"/>
    <x v="2"/>
    <s v="Descripcion del Plato_17"/>
    <n v="19"/>
    <x v="2"/>
    <n v="3"/>
    <n v="47"/>
    <s v="Ninguna"/>
    <n v="93"/>
    <n v="93"/>
    <x v="1"/>
    <n v="57"/>
    <x v="2"/>
    <n v="3.2638888888888891E-2"/>
  </r>
  <r>
    <n v="750"/>
    <n v="6"/>
    <x v="18"/>
    <s v="Descripcion del Plato_10"/>
    <n v="15"/>
    <x v="18"/>
    <n v="1"/>
    <n v="39"/>
    <s v="Ninguna"/>
    <n v="26"/>
    <n v="26"/>
    <x v="3"/>
    <n v="15"/>
    <x v="16"/>
    <n v="2.7083333333333334E-2"/>
  </r>
  <r>
    <n v="751"/>
    <n v="17"/>
    <x v="6"/>
    <s v="Descripcion del Plato_9"/>
    <n v="17"/>
    <x v="6"/>
    <n v="1"/>
    <n v="37"/>
    <s v="Ninguna"/>
    <n v="29"/>
    <n v="29"/>
    <x v="2"/>
    <n v="17"/>
    <x v="6"/>
    <n v="2.5694444444444443E-2"/>
  </r>
  <r>
    <n v="751"/>
    <n v="17"/>
    <x v="19"/>
    <s v="Descripcion del Plato_1"/>
    <n v="15"/>
    <x v="19"/>
    <n v="3"/>
    <n v="31"/>
    <s v="Sin cebolla"/>
    <n v="75"/>
    <n v="75"/>
    <x v="15"/>
    <n v="45"/>
    <x v="1"/>
    <n v="2.1527777777777778E-2"/>
  </r>
  <r>
    <n v="751"/>
    <n v="17"/>
    <x v="12"/>
    <s v="Descripcion del Plato_5"/>
    <n v="13"/>
    <x v="12"/>
    <n v="3"/>
    <n v="19"/>
    <s v="Ninguna"/>
    <n v="66"/>
    <n v="66"/>
    <x v="12"/>
    <n v="39"/>
    <x v="11"/>
    <n v="1.3194444444444444E-2"/>
  </r>
  <r>
    <n v="752"/>
    <n v="3"/>
    <x v="1"/>
    <s v="Descripcion del Plato_2"/>
    <n v="18"/>
    <x v="1"/>
    <n v="2"/>
    <n v="30"/>
    <s v="Sin cebolla"/>
    <n v="60"/>
    <n v="60"/>
    <x v="6"/>
    <n v="36"/>
    <x v="1"/>
    <n v="2.0833333333333332E-2"/>
  </r>
  <r>
    <n v="753"/>
    <n v="11"/>
    <x v="11"/>
    <s v="Descripcion del Plato_15"/>
    <n v="19"/>
    <x v="11"/>
    <n v="1"/>
    <n v="35"/>
    <s v="Sin cebolla"/>
    <n v="32"/>
    <n v="32"/>
    <x v="16"/>
    <n v="19"/>
    <x v="10"/>
    <n v="2.4305555555555556E-2"/>
  </r>
  <r>
    <n v="753"/>
    <n v="11"/>
    <x v="15"/>
    <s v="Descripcion del Plato_14"/>
    <n v="14"/>
    <x v="15"/>
    <n v="1"/>
    <n v="23"/>
    <s v="Sin cebolla"/>
    <n v="23"/>
    <n v="23"/>
    <x v="20"/>
    <n v="14"/>
    <x v="13"/>
    <n v="1.5972222222222221E-2"/>
  </r>
  <r>
    <n v="753"/>
    <n v="11"/>
    <x v="0"/>
    <s v="Descripcion del Plato_7"/>
    <n v="14"/>
    <x v="0"/>
    <n v="3"/>
    <n v="24"/>
    <s v="Ninguna"/>
    <n v="72"/>
    <n v="72"/>
    <x v="15"/>
    <n v="42"/>
    <x v="0"/>
    <n v="1.6666666666666666E-2"/>
  </r>
  <r>
    <n v="753"/>
    <n v="11"/>
    <x v="5"/>
    <s v="Descripcion del Plato_19"/>
    <n v="22"/>
    <x v="5"/>
    <n v="1"/>
    <n v="46"/>
    <s v="Ninguna"/>
    <n v="36"/>
    <n v="36"/>
    <x v="5"/>
    <n v="22"/>
    <x v="5"/>
    <n v="3.1944444444444442E-2"/>
  </r>
  <r>
    <n v="754"/>
    <n v="8"/>
    <x v="0"/>
    <s v="Descripcion del Plato_7"/>
    <n v="14"/>
    <x v="0"/>
    <n v="3"/>
    <n v="26"/>
    <s v="Ninguna"/>
    <n v="72"/>
    <n v="72"/>
    <x v="15"/>
    <n v="42"/>
    <x v="0"/>
    <n v="1.8055555555555554E-2"/>
  </r>
  <r>
    <n v="754"/>
    <n v="8"/>
    <x v="3"/>
    <s v="Descripcion del Plato_6"/>
    <n v="16"/>
    <x v="3"/>
    <n v="3"/>
    <n v="11"/>
    <s v="Sin cebolla"/>
    <n v="81"/>
    <n v="81"/>
    <x v="19"/>
    <n v="48"/>
    <x v="3"/>
    <n v="7.6388888888888886E-3"/>
  </r>
  <r>
    <n v="754"/>
    <n v="8"/>
    <x v="8"/>
    <s v="Descripcion del Plato_16"/>
    <n v="16"/>
    <x v="8"/>
    <n v="3"/>
    <n v="52"/>
    <s v="Ninguna"/>
    <n v="84"/>
    <n v="84"/>
    <x v="1"/>
    <n v="48"/>
    <x v="8"/>
    <n v="3.6111111111111108E-2"/>
  </r>
  <r>
    <n v="755"/>
    <n v="12"/>
    <x v="16"/>
    <s v="Descripcion del Plato_13"/>
    <n v="13"/>
    <x v="16"/>
    <n v="1"/>
    <n v="6"/>
    <s v="Ninguna"/>
    <n v="21"/>
    <n v="21"/>
    <x v="8"/>
    <n v="13"/>
    <x v="14"/>
    <n v="4.1666666666666666E-3"/>
  </r>
  <r>
    <n v="755"/>
    <n v="12"/>
    <x v="19"/>
    <s v="Descripcion del Plato_1"/>
    <n v="15"/>
    <x v="19"/>
    <n v="3"/>
    <n v="37"/>
    <s v="Ninguna"/>
    <n v="75"/>
    <n v="75"/>
    <x v="15"/>
    <n v="45"/>
    <x v="1"/>
    <n v="2.5694444444444443E-2"/>
  </r>
  <r>
    <n v="755"/>
    <n v="12"/>
    <x v="9"/>
    <s v="Descripcion del Plato_12"/>
    <n v="11"/>
    <x v="9"/>
    <n v="3"/>
    <n v="46"/>
    <s v="Ninguna"/>
    <n v="57"/>
    <n v="57"/>
    <x v="6"/>
    <n v="33"/>
    <x v="9"/>
    <n v="3.1944444444444442E-2"/>
  </r>
  <r>
    <n v="755"/>
    <n v="12"/>
    <x v="6"/>
    <s v="Descripcion del Plato_9"/>
    <n v="17"/>
    <x v="6"/>
    <n v="2"/>
    <n v="20"/>
    <s v="Sin cebolla"/>
    <n v="58"/>
    <n v="58"/>
    <x v="6"/>
    <n v="34"/>
    <x v="6"/>
    <n v="1.3888888888888888E-2"/>
  </r>
  <r>
    <n v="756"/>
    <n v="11"/>
    <x v="2"/>
    <s v="Descripcion del Plato_17"/>
    <n v="19"/>
    <x v="2"/>
    <n v="1"/>
    <n v="21"/>
    <s v="Ninguna"/>
    <n v="31"/>
    <n v="31"/>
    <x v="2"/>
    <n v="19"/>
    <x v="2"/>
    <n v="1.4583333333333334E-2"/>
  </r>
  <r>
    <n v="756"/>
    <n v="11"/>
    <x v="9"/>
    <s v="Descripcion del Plato_12"/>
    <n v="11"/>
    <x v="9"/>
    <n v="1"/>
    <n v="13"/>
    <s v="Ninguna"/>
    <n v="19"/>
    <n v="19"/>
    <x v="8"/>
    <n v="11"/>
    <x v="9"/>
    <n v="9.0277777777777769E-3"/>
  </r>
  <r>
    <n v="757"/>
    <n v="3"/>
    <x v="1"/>
    <s v="Descripcion del Plato_2"/>
    <n v="18"/>
    <x v="1"/>
    <n v="2"/>
    <n v="40"/>
    <s v="Ninguna"/>
    <n v="60"/>
    <n v="60"/>
    <x v="6"/>
    <n v="36"/>
    <x v="1"/>
    <n v="2.7777777777777776E-2"/>
  </r>
  <r>
    <n v="758"/>
    <n v="18"/>
    <x v="1"/>
    <s v="Descripcion del Plato_2"/>
    <n v="18"/>
    <x v="1"/>
    <n v="1"/>
    <n v="32"/>
    <s v="Ninguna"/>
    <n v="30"/>
    <n v="30"/>
    <x v="2"/>
    <n v="18"/>
    <x v="1"/>
    <n v="2.2222222222222223E-2"/>
  </r>
  <r>
    <n v="758"/>
    <n v="18"/>
    <x v="12"/>
    <s v="Descripcion del Plato_5"/>
    <n v="13"/>
    <x v="12"/>
    <n v="1"/>
    <n v="9"/>
    <s v="Sin cebolla"/>
    <n v="22"/>
    <n v="22"/>
    <x v="20"/>
    <n v="13"/>
    <x v="11"/>
    <n v="6.2500000000000003E-3"/>
  </r>
  <r>
    <n v="759"/>
    <n v="20"/>
    <x v="7"/>
    <s v="Descripcion del Plato_11"/>
    <n v="20"/>
    <x v="7"/>
    <n v="3"/>
    <n v="48"/>
    <s v="Ninguna"/>
    <n v="99"/>
    <n v="99"/>
    <x v="7"/>
    <n v="60"/>
    <x v="7"/>
    <n v="3.3333333333333333E-2"/>
  </r>
  <r>
    <n v="759"/>
    <n v="20"/>
    <x v="3"/>
    <s v="Descripcion del Plato_6"/>
    <n v="16"/>
    <x v="3"/>
    <n v="3"/>
    <n v="51"/>
    <s v="Ninguna"/>
    <n v="81"/>
    <n v="81"/>
    <x v="19"/>
    <n v="48"/>
    <x v="3"/>
    <n v="3.5416666666666666E-2"/>
  </r>
  <r>
    <n v="759"/>
    <n v="20"/>
    <x v="19"/>
    <s v="Descripcion del Plato_1"/>
    <n v="15"/>
    <x v="19"/>
    <n v="3"/>
    <n v="41"/>
    <s v="Ninguna"/>
    <n v="75"/>
    <n v="75"/>
    <x v="15"/>
    <n v="45"/>
    <x v="1"/>
    <n v="2.8472222222222222E-2"/>
  </r>
  <r>
    <n v="759"/>
    <n v="20"/>
    <x v="6"/>
    <s v="Descripcion del Plato_9"/>
    <n v="17"/>
    <x v="6"/>
    <n v="3"/>
    <n v="56"/>
    <s v="Sin cebolla"/>
    <n v="87"/>
    <n v="87"/>
    <x v="1"/>
    <n v="51"/>
    <x v="6"/>
    <n v="3.888888888888889E-2"/>
  </r>
  <r>
    <n v="760"/>
    <n v="5"/>
    <x v="10"/>
    <s v="Descripcion del Plato_8"/>
    <n v="21"/>
    <x v="10"/>
    <n v="3"/>
    <n v="20"/>
    <s v="Ninguna"/>
    <n v="105"/>
    <n v="105"/>
    <x v="11"/>
    <n v="63"/>
    <x v="1"/>
    <n v="1.3888888888888888E-2"/>
  </r>
  <r>
    <n v="761"/>
    <n v="4"/>
    <x v="0"/>
    <s v="Descripcion del Plato_7"/>
    <n v="14"/>
    <x v="0"/>
    <n v="3"/>
    <n v="54"/>
    <s v="Sin cebolla"/>
    <n v="72"/>
    <n v="72"/>
    <x v="15"/>
    <n v="42"/>
    <x v="0"/>
    <n v="3.7499999999999999E-2"/>
  </r>
  <r>
    <n v="761"/>
    <n v="4"/>
    <x v="8"/>
    <s v="Descripcion del Plato_16"/>
    <n v="16"/>
    <x v="8"/>
    <n v="2"/>
    <n v="20"/>
    <s v="Ninguna"/>
    <n v="56"/>
    <n v="56"/>
    <x v="6"/>
    <n v="32"/>
    <x v="8"/>
    <n v="1.3888888888888888E-2"/>
  </r>
  <r>
    <n v="761"/>
    <n v="4"/>
    <x v="15"/>
    <s v="Descripcion del Plato_14"/>
    <n v="14"/>
    <x v="15"/>
    <n v="2"/>
    <n v="28"/>
    <s v="Ninguna"/>
    <n v="46"/>
    <n v="46"/>
    <x v="17"/>
    <n v="28"/>
    <x v="13"/>
    <n v="1.9444444444444445E-2"/>
  </r>
  <r>
    <n v="762"/>
    <n v="4"/>
    <x v="16"/>
    <s v="Descripcion del Plato_13"/>
    <n v="13"/>
    <x v="16"/>
    <n v="1"/>
    <n v="20"/>
    <s v="Sin cebolla"/>
    <n v="21"/>
    <n v="21"/>
    <x v="8"/>
    <n v="13"/>
    <x v="14"/>
    <n v="1.3888888888888888E-2"/>
  </r>
  <r>
    <n v="762"/>
    <n v="4"/>
    <x v="18"/>
    <s v="Descripcion del Plato_10"/>
    <n v="15"/>
    <x v="18"/>
    <n v="3"/>
    <n v="9"/>
    <s v="Ninguna"/>
    <n v="78"/>
    <n v="78"/>
    <x v="19"/>
    <n v="45"/>
    <x v="16"/>
    <n v="6.2500000000000003E-3"/>
  </r>
  <r>
    <n v="763"/>
    <n v="18"/>
    <x v="7"/>
    <s v="Descripcion del Plato_11"/>
    <n v="20"/>
    <x v="7"/>
    <n v="2"/>
    <n v="14"/>
    <s v="Sin cebolla"/>
    <n v="66"/>
    <n v="66"/>
    <x v="10"/>
    <n v="40"/>
    <x v="7"/>
    <n v="9.7222222222222224E-3"/>
  </r>
  <r>
    <n v="763"/>
    <n v="18"/>
    <x v="9"/>
    <s v="Descripcion del Plato_12"/>
    <n v="11"/>
    <x v="9"/>
    <n v="2"/>
    <n v="18"/>
    <s v="Sin cebolla"/>
    <n v="38"/>
    <n v="38"/>
    <x v="18"/>
    <n v="22"/>
    <x v="9"/>
    <n v="1.2500000000000001E-2"/>
  </r>
  <r>
    <n v="764"/>
    <n v="20"/>
    <x v="3"/>
    <s v="Descripcion del Plato_6"/>
    <n v="16"/>
    <x v="3"/>
    <n v="1"/>
    <n v="53"/>
    <s v="Ninguna"/>
    <n v="27"/>
    <n v="27"/>
    <x v="3"/>
    <n v="16"/>
    <x v="3"/>
    <n v="3.6805555555555557E-2"/>
  </r>
  <r>
    <n v="764"/>
    <n v="20"/>
    <x v="13"/>
    <s v="Descripcion del Plato_18"/>
    <n v="20"/>
    <x v="13"/>
    <n v="1"/>
    <n v="24"/>
    <s v="Ninguna"/>
    <n v="34"/>
    <n v="34"/>
    <x v="5"/>
    <n v="20"/>
    <x v="12"/>
    <n v="1.6666666666666666E-2"/>
  </r>
  <r>
    <n v="764"/>
    <n v="20"/>
    <x v="0"/>
    <s v="Descripcion del Plato_7"/>
    <n v="14"/>
    <x v="0"/>
    <n v="1"/>
    <n v="35"/>
    <s v="Ninguna"/>
    <n v="24"/>
    <n v="24"/>
    <x v="14"/>
    <n v="14"/>
    <x v="0"/>
    <n v="2.4305555555555556E-2"/>
  </r>
  <r>
    <n v="765"/>
    <n v="20"/>
    <x v="18"/>
    <s v="Descripcion del Plato_10"/>
    <n v="15"/>
    <x v="18"/>
    <n v="3"/>
    <n v="55"/>
    <s v="Sin cebolla"/>
    <n v="78"/>
    <n v="78"/>
    <x v="19"/>
    <n v="45"/>
    <x v="16"/>
    <n v="3.8194444444444448E-2"/>
  </r>
  <r>
    <n v="765"/>
    <n v="20"/>
    <x v="8"/>
    <s v="Descripcion del Plato_16"/>
    <n v="16"/>
    <x v="8"/>
    <n v="2"/>
    <n v="14"/>
    <s v="Ninguna"/>
    <n v="56"/>
    <n v="56"/>
    <x v="6"/>
    <n v="32"/>
    <x v="8"/>
    <n v="9.7222222222222224E-3"/>
  </r>
  <r>
    <n v="765"/>
    <n v="20"/>
    <x v="16"/>
    <s v="Descripcion del Plato_13"/>
    <n v="13"/>
    <x v="16"/>
    <n v="3"/>
    <n v="52"/>
    <s v="Ninguna"/>
    <n v="63"/>
    <n v="63"/>
    <x v="6"/>
    <n v="39"/>
    <x v="14"/>
    <n v="3.6111111111111108E-2"/>
  </r>
  <r>
    <n v="765"/>
    <n v="20"/>
    <x v="5"/>
    <s v="Descripcion del Plato_19"/>
    <n v="22"/>
    <x v="5"/>
    <n v="1"/>
    <n v="43"/>
    <s v="Ninguna"/>
    <n v="36"/>
    <n v="36"/>
    <x v="5"/>
    <n v="22"/>
    <x v="5"/>
    <n v="2.9861111111111113E-2"/>
  </r>
  <r>
    <n v="766"/>
    <n v="17"/>
    <x v="1"/>
    <s v="Descripcion del Plato_2"/>
    <n v="18"/>
    <x v="1"/>
    <n v="2"/>
    <n v="52"/>
    <s v="Ninguna"/>
    <n v="60"/>
    <n v="60"/>
    <x v="6"/>
    <n v="36"/>
    <x v="1"/>
    <n v="3.6111111111111108E-2"/>
  </r>
  <r>
    <n v="766"/>
    <n v="17"/>
    <x v="9"/>
    <s v="Descripcion del Plato_12"/>
    <n v="11"/>
    <x v="9"/>
    <n v="1"/>
    <n v="59"/>
    <s v="Ninguna"/>
    <n v="19"/>
    <n v="19"/>
    <x v="8"/>
    <n v="11"/>
    <x v="9"/>
    <n v="4.0972222222222222E-2"/>
  </r>
  <r>
    <n v="766"/>
    <n v="17"/>
    <x v="14"/>
    <s v="Descripcion del Plato_3"/>
    <n v="12"/>
    <x v="14"/>
    <n v="3"/>
    <n v="7"/>
    <s v="Ninguna"/>
    <n v="60"/>
    <n v="60"/>
    <x v="6"/>
    <n v="36"/>
    <x v="1"/>
    <n v="4.8611111111111112E-3"/>
  </r>
  <r>
    <n v="766"/>
    <n v="17"/>
    <x v="15"/>
    <s v="Descripcion del Plato_14"/>
    <n v="14"/>
    <x v="15"/>
    <n v="2"/>
    <n v="16"/>
    <s v="Sin cebolla"/>
    <n v="46"/>
    <n v="46"/>
    <x v="17"/>
    <n v="28"/>
    <x v="13"/>
    <n v="1.1111111111111112E-2"/>
  </r>
  <r>
    <n v="767"/>
    <n v="10"/>
    <x v="6"/>
    <s v="Descripcion del Plato_9"/>
    <n v="17"/>
    <x v="6"/>
    <n v="2"/>
    <n v="12"/>
    <s v="Sin cebolla"/>
    <n v="58"/>
    <n v="58"/>
    <x v="6"/>
    <n v="34"/>
    <x v="6"/>
    <n v="8.3333333333333332E-3"/>
  </r>
  <r>
    <n v="767"/>
    <n v="10"/>
    <x v="0"/>
    <s v="Descripcion del Plato_7"/>
    <n v="14"/>
    <x v="0"/>
    <n v="2"/>
    <n v="30"/>
    <s v="Sin cebolla"/>
    <n v="48"/>
    <n v="48"/>
    <x v="0"/>
    <n v="28"/>
    <x v="0"/>
    <n v="2.0833333333333332E-2"/>
  </r>
  <r>
    <n v="767"/>
    <n v="10"/>
    <x v="16"/>
    <s v="Descripcion del Plato_13"/>
    <n v="13"/>
    <x v="16"/>
    <n v="3"/>
    <n v="43"/>
    <s v="Sin cebolla"/>
    <n v="63"/>
    <n v="63"/>
    <x v="6"/>
    <n v="39"/>
    <x v="14"/>
    <n v="2.9861111111111113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C7BB5F-6799-44E7-9D82-361B4A939BCB}" name="TD_Ingres_Tipo_Servicio_Dia"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5">
  <location ref="A55:I61" firstHeaderRow="1" firstDataRow="3"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axis="axisRow" showAll="0">
      <items count="4">
        <item x="0"/>
        <item x="2"/>
        <item x="1"/>
        <item t="default"/>
      </items>
    </pivotField>
    <pivotField showAll="0">
      <items count="4">
        <item x="1"/>
        <item x="2"/>
        <item x="0"/>
        <item t="default"/>
      </items>
    </pivotField>
    <pivotField showAll="0"/>
    <pivotField showAll="0"/>
    <pivotField numFmtId="44" showAll="0"/>
    <pivotField dataField="1"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h="1" x="1"/>
        <item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Col"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1"/>
  </rowFields>
  <rowItems count="4">
    <i>
      <x/>
    </i>
    <i>
      <x v="1"/>
    </i>
    <i>
      <x v="2"/>
    </i>
    <i t="grand">
      <x/>
    </i>
  </rowItems>
  <colFields count="2">
    <field x="28"/>
    <field x="24"/>
  </colFields>
  <colItems count="8">
    <i>
      <x v="92"/>
    </i>
    <i>
      <x v="93"/>
    </i>
    <i>
      <x v="94"/>
    </i>
    <i>
      <x v="95"/>
    </i>
    <i>
      <x v="96"/>
    </i>
    <i>
      <x v="97"/>
    </i>
    <i>
      <x v="98"/>
    </i>
    <i t="grand">
      <x/>
    </i>
  </colItems>
  <dataFields count="1">
    <dataField name="Suma de Monto Total Pagado" fld="16" baseField="0" baseItem="0" numFmtId="44"/>
  </dataFields>
  <formats count="1">
    <format dxfId="7">
      <pivotArea outline="0" collapsedLevelsAreSubtotals="1" fieldPosition="0"/>
    </format>
  </formats>
  <chartFormats count="14">
    <chartFormat chart="0" format="0" series="1">
      <pivotArea type="data" outline="0" fieldPosition="0">
        <references count="2">
          <reference field="4294967294" count="1" selected="0">
            <x v="0"/>
          </reference>
          <reference field="28" count="1" selected="0">
            <x v="92"/>
          </reference>
        </references>
      </pivotArea>
    </chartFormat>
    <chartFormat chart="0" format="1" series="1">
      <pivotArea type="data" outline="0" fieldPosition="0">
        <references count="2">
          <reference field="4294967294" count="1" selected="0">
            <x v="0"/>
          </reference>
          <reference field="28" count="1" selected="0">
            <x v="93"/>
          </reference>
        </references>
      </pivotArea>
    </chartFormat>
    <chartFormat chart="0" format="2" series="1">
      <pivotArea type="data" outline="0" fieldPosition="0">
        <references count="2">
          <reference field="4294967294" count="1" selected="0">
            <x v="0"/>
          </reference>
          <reference field="28" count="1" selected="0">
            <x v="94"/>
          </reference>
        </references>
      </pivotArea>
    </chartFormat>
    <chartFormat chart="0" format="3" series="1">
      <pivotArea type="data" outline="0" fieldPosition="0">
        <references count="2">
          <reference field="4294967294" count="1" selected="0">
            <x v="0"/>
          </reference>
          <reference field="28" count="1" selected="0">
            <x v="95"/>
          </reference>
        </references>
      </pivotArea>
    </chartFormat>
    <chartFormat chart="0" format="4" series="1">
      <pivotArea type="data" outline="0" fieldPosition="0">
        <references count="2">
          <reference field="4294967294" count="1" selected="0">
            <x v="0"/>
          </reference>
          <reference field="28" count="1" selected="0">
            <x v="96"/>
          </reference>
        </references>
      </pivotArea>
    </chartFormat>
    <chartFormat chart="0" format="5" series="1">
      <pivotArea type="data" outline="0" fieldPosition="0">
        <references count="2">
          <reference field="4294967294" count="1" selected="0">
            <x v="0"/>
          </reference>
          <reference field="28" count="1" selected="0">
            <x v="97"/>
          </reference>
        </references>
      </pivotArea>
    </chartFormat>
    <chartFormat chart="0" format="6" series="1">
      <pivotArea type="data" outline="0" fieldPosition="0">
        <references count="2">
          <reference field="4294967294" count="1" selected="0">
            <x v="0"/>
          </reference>
          <reference field="28" count="1" selected="0">
            <x v="98"/>
          </reference>
        </references>
      </pivotArea>
    </chartFormat>
    <chartFormat chart="4" format="14" series="1">
      <pivotArea type="data" outline="0" fieldPosition="0">
        <references count="2">
          <reference field="4294967294" count="1" selected="0">
            <x v="0"/>
          </reference>
          <reference field="28" count="1" selected="0">
            <x v="92"/>
          </reference>
        </references>
      </pivotArea>
    </chartFormat>
    <chartFormat chart="4" format="15" series="1">
      <pivotArea type="data" outline="0" fieldPosition="0">
        <references count="2">
          <reference field="4294967294" count="1" selected="0">
            <x v="0"/>
          </reference>
          <reference field="28" count="1" selected="0">
            <x v="93"/>
          </reference>
        </references>
      </pivotArea>
    </chartFormat>
    <chartFormat chart="4" format="16" series="1">
      <pivotArea type="data" outline="0" fieldPosition="0">
        <references count="2">
          <reference field="4294967294" count="1" selected="0">
            <x v="0"/>
          </reference>
          <reference field="28" count="1" selected="0">
            <x v="94"/>
          </reference>
        </references>
      </pivotArea>
    </chartFormat>
    <chartFormat chart="4" format="17" series="1">
      <pivotArea type="data" outline="0" fieldPosition="0">
        <references count="2">
          <reference field="4294967294" count="1" selected="0">
            <x v="0"/>
          </reference>
          <reference field="28" count="1" selected="0">
            <x v="95"/>
          </reference>
        </references>
      </pivotArea>
    </chartFormat>
    <chartFormat chart="4" format="18" series="1">
      <pivotArea type="data" outline="0" fieldPosition="0">
        <references count="2">
          <reference field="4294967294" count="1" selected="0">
            <x v="0"/>
          </reference>
          <reference field="28" count="1" selected="0">
            <x v="96"/>
          </reference>
        </references>
      </pivotArea>
    </chartFormat>
    <chartFormat chart="4" format="19" series="1">
      <pivotArea type="data" outline="0" fieldPosition="0">
        <references count="2">
          <reference field="4294967294" count="1" selected="0">
            <x v="0"/>
          </reference>
          <reference field="28" count="1" selected="0">
            <x v="97"/>
          </reference>
        </references>
      </pivotArea>
    </chartFormat>
    <chartFormat chart="4" format="20" series="1">
      <pivotArea type="data" outline="0" fieldPosition="0">
        <references count="2">
          <reference field="4294967294" count="1" selected="0">
            <x v="0"/>
          </reference>
          <reference field="28" count="1" selected="0">
            <x v="9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EB3F83-5D99-46E8-9282-2BF19E0140FD}" name="TD_Media_Comensales_X_Dia"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A181:B189" firstHeaderRow="1" firstDataRow="1" firstDataCol="1"/>
  <pivotFields count="35">
    <pivotField numFmtId="49" showAll="0"/>
    <pivotField numFmtId="49" showAll="0"/>
    <pivotField showAll="0"/>
    <pivotField dataField="1"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showAll="0"/>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Items count="1">
    <i/>
  </colItems>
  <dataFields count="1">
    <dataField name="Promedio de Número de Comensales2" fld="3" subtotal="average" baseField="27" baseItem="9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A12382-B60F-4421-A7A2-108D8A9B989C}" name="TD_Ticket_Medio_Prop_Media_por_dia"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A165:D167" firstHeaderRow="0" firstDataRow="1"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dataField="1" showAll="0"/>
    <pivotField showAll="0"/>
    <pivotField dataField="1"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Row" showAll="0">
      <items count="3">
        <item h="1" x="1"/>
        <item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4"/>
  </rowFields>
  <rowItems count="2">
    <i>
      <x v="1"/>
    </i>
    <i t="grand">
      <x/>
    </i>
  </rowItems>
  <colFields count="1">
    <field x="-2"/>
  </colFields>
  <colItems count="3">
    <i>
      <x/>
    </i>
    <i i="1">
      <x v="1"/>
    </i>
    <i i="2">
      <x v="2"/>
    </i>
  </colItems>
  <dataFields count="3">
    <dataField name="Suma de Monto Total de la Cuenta" fld="15" baseField="0" baseItem="0"/>
    <dataField name="Promedio de Monto Total de la Cuenta3" fld="15" subtotal="average" baseField="27" baseItem="0"/>
    <dataField name="Promedio de Propina2" fld="13" subtotal="average" baseField="27" baseItem="92"/>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2D6F62-3406-46B8-B2BA-5AC99F271657}" name="TD_Desglose_Ingres_Pais_Orig"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5">
  <location ref="A75:D88"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showAll="0"/>
    <pivotField showAll="0"/>
    <pivotField numFmtId="44" showAll="0"/>
    <pivotField dataField="1" numFmtId="44" showAll="0"/>
    <pivotField showAll="0"/>
    <pivotField axis="axisRow" showAll="0" sortType="descending">
      <items count="12">
        <item x="10"/>
        <item x="6"/>
        <item x="2"/>
        <item x="9"/>
        <item x="1"/>
        <item x="8"/>
        <item x="0"/>
        <item x="3"/>
        <item x="4"/>
        <item x="7"/>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Col" showAll="0">
      <items count="3">
        <item x="1"/>
        <item x="0"/>
        <item t="default"/>
      </items>
    </pivotField>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8"/>
  </rowFields>
  <rowItems count="12">
    <i>
      <x v="3"/>
    </i>
    <i>
      <x v="1"/>
    </i>
    <i>
      <x v="8"/>
    </i>
    <i>
      <x/>
    </i>
    <i>
      <x v="9"/>
    </i>
    <i>
      <x v="4"/>
    </i>
    <i>
      <x v="6"/>
    </i>
    <i>
      <x v="7"/>
    </i>
    <i>
      <x v="10"/>
    </i>
    <i>
      <x v="2"/>
    </i>
    <i>
      <x v="5"/>
    </i>
    <i t="grand">
      <x/>
    </i>
  </rowItems>
  <colFields count="1">
    <field x="24"/>
  </colFields>
  <colItems count="3">
    <i>
      <x/>
    </i>
    <i>
      <x v="1"/>
    </i>
    <i t="grand">
      <x/>
    </i>
  </colItems>
  <dataFields count="1">
    <dataField name="Suma de Monto Total Pagado" fld="16" baseField="0" baseItem="0" numFmtId="44"/>
  </dataFields>
  <formats count="1">
    <format dxfId="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166EBE-EE8E-4B92-BA0D-192E1109989D}" name="TD_N_Transac_Metodo_Pago"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27">
  <location ref="A36:C41"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axis="axisRow" dataField="1" showAll="0" sortType="descending">
      <items count="4">
        <item x="1"/>
        <item x="2"/>
        <item x="0"/>
        <item t="default"/>
      </items>
      <autoSortScope>
        <pivotArea dataOnly="0" outline="0" fieldPosition="0">
          <references count="2">
            <reference field="4294967294" count="1" selected="0">
              <x v="0"/>
            </reference>
            <reference field="24" count="1" selected="0">
              <x v="1"/>
            </reference>
          </references>
        </pivotArea>
      </autoSortScope>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h="1" x="1"/>
        <item x="0"/>
        <item t="default"/>
      </items>
    </pivotField>
    <pivotField numFmtId="44"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v="1"/>
    </i>
    <i>
      <x v="2"/>
    </i>
    <i>
      <x/>
    </i>
    <i t="grand">
      <x/>
    </i>
  </rowItems>
  <colFields count="1">
    <field x="24"/>
  </colFields>
  <colItems count="2">
    <i>
      <x v="1"/>
    </i>
    <i t="grand">
      <x/>
    </i>
  </colItems>
  <dataFields count="1">
    <dataField name="Cuenta de Método de Pago" fld="12" subtotal="count" baseField="0" baseItem="0"/>
  </dataFields>
  <chartFormats count="9">
    <chartFormat chart="0" format="0" series="1">
      <pivotArea type="data" outline="0" fieldPosition="0">
        <references count="2">
          <reference field="4294967294" count="1" selected="0">
            <x v="0"/>
          </reference>
          <reference field="24" count="1" selected="0">
            <x v="1"/>
          </reference>
        </references>
      </pivotArea>
    </chartFormat>
    <chartFormat chart="16" format="0" series="1">
      <pivotArea type="data" outline="0" fieldPosition="0">
        <references count="2">
          <reference field="4294967294" count="1" selected="0">
            <x v="0"/>
          </reference>
          <reference field="24" count="1" selected="0">
            <x v="1"/>
          </reference>
        </references>
      </pivotArea>
    </chartFormat>
    <chartFormat chart="16" format="1">
      <pivotArea type="data" outline="0" fieldPosition="0">
        <references count="3">
          <reference field="4294967294" count="1" selected="0">
            <x v="0"/>
          </reference>
          <reference field="12" count="1" selected="0">
            <x v="1"/>
          </reference>
          <reference field="24" count="1" selected="0">
            <x v="1"/>
          </reference>
        </references>
      </pivotArea>
    </chartFormat>
    <chartFormat chart="16" format="2">
      <pivotArea type="data" outline="0" fieldPosition="0">
        <references count="3">
          <reference field="4294967294" count="1" selected="0">
            <x v="0"/>
          </reference>
          <reference field="12" count="1" selected="0">
            <x v="2"/>
          </reference>
          <reference field="24" count="1" selected="0">
            <x v="1"/>
          </reference>
        </references>
      </pivotArea>
    </chartFormat>
    <chartFormat chart="16" format="3">
      <pivotArea type="data" outline="0" fieldPosition="0">
        <references count="3">
          <reference field="4294967294" count="1" selected="0">
            <x v="0"/>
          </reference>
          <reference field="12" count="1" selected="0">
            <x v="0"/>
          </reference>
          <reference field="24" count="1" selected="0">
            <x v="1"/>
          </reference>
        </references>
      </pivotArea>
    </chartFormat>
    <chartFormat chart="26" format="8" series="1">
      <pivotArea type="data" outline="0" fieldPosition="0">
        <references count="2">
          <reference field="4294967294" count="1" selected="0">
            <x v="0"/>
          </reference>
          <reference field="24" count="1" selected="0">
            <x v="1"/>
          </reference>
        </references>
      </pivotArea>
    </chartFormat>
    <chartFormat chart="26" format="9">
      <pivotArea type="data" outline="0" fieldPosition="0">
        <references count="3">
          <reference field="4294967294" count="1" selected="0">
            <x v="0"/>
          </reference>
          <reference field="12" count="1" selected="0">
            <x v="1"/>
          </reference>
          <reference field="24" count="1" selected="0">
            <x v="1"/>
          </reference>
        </references>
      </pivotArea>
    </chartFormat>
    <chartFormat chart="26" format="10">
      <pivotArea type="data" outline="0" fieldPosition="0">
        <references count="3">
          <reference field="4294967294" count="1" selected="0">
            <x v="0"/>
          </reference>
          <reference field="12" count="1" selected="0">
            <x v="2"/>
          </reference>
          <reference field="24" count="1" selected="0">
            <x v="1"/>
          </reference>
        </references>
      </pivotArea>
    </chartFormat>
    <chartFormat chart="26" format="11">
      <pivotArea type="data" outline="0" fieldPosition="0">
        <references count="3">
          <reference field="4294967294" count="1" selected="0">
            <x v="0"/>
          </reference>
          <reference field="12"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ED1F77-BFFE-48D8-9E72-E8216F7BB802}" name="TD_Desglose_Propina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7">
  <location ref="A114:C123"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sortType="descending">
      <items count="6">
        <item x="1"/>
        <item x="2"/>
        <item x="0"/>
        <item x="4"/>
        <item x="3"/>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items count="4">
        <item x="1"/>
        <item x="2"/>
        <item x="0"/>
        <item t="default"/>
      </items>
    </pivotField>
    <pivotField dataField="1"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h="1" x="1"/>
        <item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Fields count="1">
    <field x="24"/>
  </colFields>
  <colItems count="2">
    <i>
      <x v="1"/>
    </i>
    <i t="grand">
      <x/>
    </i>
  </colItems>
  <dataFields count="1">
    <dataField name="Suma de Propina" fld="13" baseField="0" baseItem="0" numFmtId="44"/>
  </dataFields>
  <formats count="1">
    <format dxfId="1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4" format="3"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601037-EA91-4050-83B9-285BF427DD19}" name="TD_Desglose_Impago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7">
  <location ref="A96:C105" firstHeaderRow="1" firstDataRow="2"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sortType="descending">
      <items count="6">
        <item x="1"/>
        <item x="2"/>
        <item x="0"/>
        <item x="4"/>
        <item x="3"/>
        <item t="default"/>
      </items>
      <autoSortScope>
        <pivotArea dataOnly="0" outline="0" fieldPosition="0">
          <references count="2">
            <reference field="4294967294" count="1" selected="0">
              <x v="0"/>
            </reference>
            <reference field="24" count="1" selected="0" defaultSubtotal="1">
              <x v="0"/>
            </reference>
          </references>
        </pivotArea>
      </autoSortScope>
    </pivotField>
    <pivotField showAll="0">
      <items count="4">
        <item x="0"/>
        <item x="2"/>
        <item x="1"/>
        <item t="default"/>
      </items>
    </pivotField>
    <pivotField showAll="0">
      <items count="4">
        <item x="1"/>
        <item x="2"/>
        <item x="0"/>
        <item t="default"/>
      </items>
    </pivotField>
    <pivotField showAll="0"/>
    <pivotField showAll="0"/>
    <pivotField dataField="1"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x="1"/>
        <item h="1" x="0"/>
        <item t="default"/>
      </items>
    </pivotField>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Fields count="1">
    <field x="24"/>
  </colFields>
  <colItems count="2">
    <i>
      <x/>
    </i>
    <i t="grand">
      <x/>
    </i>
  </colItems>
  <dataFields count="1">
    <dataField name="Suma de Monto Total de la Cuenta" fld="15" baseField="0" baseItem="0" numFmtId="44"/>
  </dataFields>
  <formats count="1">
    <format dxfId="11">
      <pivotArea outline="0" collapsedLevelsAreSubtotals="1" fieldPosition="0"/>
    </format>
  </formats>
  <chartFormats count="4">
    <chartFormat chart="1" format="0" series="1">
      <pivotArea type="data" outline="0" fieldPosition="0">
        <references count="2">
          <reference field="4294967294" count="1" selected="0">
            <x v="0"/>
          </reference>
          <reference field="24" count="1" selected="0">
            <x v="0"/>
          </reference>
        </references>
      </pivotArea>
    </chartFormat>
    <chartFormat chart="1" format="1">
      <pivotArea type="data" outline="0" fieldPosition="0">
        <references count="3">
          <reference field="4294967294" count="1" selected="0">
            <x v="0"/>
          </reference>
          <reference field="24" count="1" selected="0">
            <x v="0"/>
          </reference>
          <reference field="28" count="1" selected="0">
            <x v="95"/>
          </reference>
        </references>
      </pivotArea>
    </chartFormat>
    <chartFormat chart="5" format="4" series="1">
      <pivotArea type="data" outline="0" fieldPosition="0">
        <references count="2">
          <reference field="4294967294" count="1" selected="0">
            <x v="0"/>
          </reference>
          <reference field="24" count="1" selected="0">
            <x v="0"/>
          </reference>
        </references>
      </pivotArea>
    </chartFormat>
    <chartFormat chart="5" format="5">
      <pivotArea type="data" outline="0" fieldPosition="0">
        <references count="3">
          <reference field="4294967294" count="1" selected="0">
            <x v="0"/>
          </reference>
          <reference field="24" count="1" selected="0">
            <x v="0"/>
          </reference>
          <reference field="28" count="1" selected="0">
            <x v="9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116714-DE66-4AF2-A7E1-F93AE54059C6}" name="TD_Desglose_Ordenes_Atend_Mesero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8">
  <location ref="A134:D141" firstHeaderRow="1" firstDataRow="2" firstDataCol="1"/>
  <pivotFields count="35">
    <pivotField dataField="1"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axis="axisRow" showAll="0" sortType="descending">
      <items count="6">
        <item x="1"/>
        <item x="2"/>
        <item x="0"/>
        <item x="4"/>
        <item x="3"/>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items count="4">
        <item x="1"/>
        <item x="2"/>
        <item x="0"/>
        <item t="default"/>
      </items>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Col" showAll="0">
      <items count="3">
        <item x="1"/>
        <item x="0"/>
        <item t="default"/>
      </items>
    </pivotField>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6">
    <i>
      <x v="1"/>
    </i>
    <i>
      <x v="2"/>
    </i>
    <i>
      <x v="3"/>
    </i>
    <i>
      <x/>
    </i>
    <i>
      <x v="4"/>
    </i>
    <i t="grand">
      <x/>
    </i>
  </rowItems>
  <colFields count="1">
    <field x="24"/>
  </colFields>
  <colItems count="3">
    <i>
      <x/>
    </i>
    <i>
      <x v="1"/>
    </i>
    <i t="grand">
      <x/>
    </i>
  </colItems>
  <dataFields count="1">
    <dataField name="Cuenta de Número de Orden" fld="0" subtotal="count" baseField="10" baseItem="0"/>
  </dataFields>
  <chartFormats count="4">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6" format="4" series="1">
      <pivotArea type="data" outline="0" fieldPosition="0">
        <references count="2">
          <reference field="4294967294" count="1" selected="0">
            <x v="0"/>
          </reference>
          <reference field="24" count="1" selected="0">
            <x v="0"/>
          </reference>
        </references>
      </pivotArea>
    </chartFormat>
    <chartFormat chart="6" format="5" series="1">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3E8E68-B325-416B-A0A5-34D97A164B40}" name="TD_Coste_Total_Produccion_X_Dias"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location ref="A196:B204" firstHeaderRow="1" firstDataRow="1"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showAll="0">
      <items count="4">
        <item x="0"/>
        <item x="2"/>
        <item x="1"/>
        <item t="default"/>
      </items>
    </pivotField>
    <pivotField showAll="0">
      <items count="4">
        <item x="1"/>
        <item x="2"/>
        <item x="0"/>
        <item t="default"/>
      </items>
    </pivotField>
    <pivotField showAll="0"/>
    <pivotField showAll="0"/>
    <pivotField numFmtId="44" showAll="0"/>
    <pivotField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showAll="0"/>
    <pivotField dataField="1"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8"/>
  </rowFields>
  <rowItems count="8">
    <i>
      <x v="92"/>
    </i>
    <i>
      <x v="93"/>
    </i>
    <i>
      <x v="94"/>
    </i>
    <i>
      <x v="95"/>
    </i>
    <i>
      <x v="96"/>
    </i>
    <i>
      <x v="97"/>
    </i>
    <i>
      <x v="98"/>
    </i>
    <i t="grand">
      <x/>
    </i>
  </rowItems>
  <colItems count="1">
    <i/>
  </colItems>
  <dataFields count="1">
    <dataField name="Suma de Coste Produccion Orden" fld="25" baseField="0" baseItem="0" numFmtId="44"/>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4B9FF3-2A2A-40CA-9CF9-DBFE7E71CEC2}" name="TD_Ingresos_Tipo_Servicio" cacheId="0" applyNumberFormats="0" applyBorderFormats="0" applyFontFormats="0" applyPatternFormats="0" applyAlignmentFormats="0" applyWidthHeightFormats="1" dataCaption="Valores" updatedVersion="8" minRefreshableVersion="5" useAutoFormatting="1" itemPrintTitles="1" createdVersion="8" indent="0" outline="1" outlineData="1" multipleFieldFilters="0" chartFormat="36">
  <location ref="A16:B21" firstHeaderRow="1" firstDataRow="1" firstDataCol="1"/>
  <pivotFields count="35">
    <pivotField numFmtId="49" showAll="0"/>
    <pivotField numFmtId="49" showAll="0"/>
    <pivotField showAll="0"/>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items count="6">
        <item x="1"/>
        <item x="2"/>
        <item x="0"/>
        <item x="4"/>
        <item x="3"/>
        <item t="default"/>
      </items>
    </pivotField>
    <pivotField axis="axisRow" showAll="0">
      <items count="4">
        <item x="0"/>
        <item x="2"/>
        <item x="1"/>
        <item t="default"/>
      </items>
    </pivotField>
    <pivotField showAll="0">
      <items count="4">
        <item x="1"/>
        <item x="2"/>
        <item x="0"/>
        <item t="default"/>
      </items>
    </pivotField>
    <pivotField showAll="0"/>
    <pivotField showAll="0"/>
    <pivotField numFmtId="44" showAll="0"/>
    <pivotField dataField="1" numFmtId="44" showAll="0"/>
    <pivotField showAll="0"/>
    <pivotField showAll="0">
      <items count="12">
        <item x="10"/>
        <item x="6"/>
        <item x="2"/>
        <item x="9"/>
        <item x="1"/>
        <item x="8"/>
        <item x="0"/>
        <item x="3"/>
        <item x="4"/>
        <item x="7"/>
        <item x="5"/>
        <item t="default"/>
      </items>
    </pivotField>
    <pivotField showAll="0"/>
    <pivotField showAll="0"/>
    <pivotField showAll="0"/>
    <pivotField showAll="0"/>
    <pivotField showAll="0"/>
    <pivotField axis="axisRow" showAll="0">
      <items count="3">
        <item h="1" x="1"/>
        <item x="0"/>
        <item t="default"/>
      </items>
    </pivotField>
    <pivotField numFmtId="44"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24"/>
    <field x="11"/>
  </rowFields>
  <rowItems count="5">
    <i>
      <x v="1"/>
    </i>
    <i r="1">
      <x/>
    </i>
    <i r="1">
      <x v="1"/>
    </i>
    <i r="1">
      <x v="2"/>
    </i>
    <i t="grand">
      <x/>
    </i>
  </rowItems>
  <colItems count="1">
    <i/>
  </colItems>
  <dataFields count="1">
    <dataField name="Suma de Monto Total Pagado" fld="16" baseField="0" baseItem="0" numFmtId="44"/>
  </dataFields>
  <formats count="3">
    <format dxfId="15">
      <pivotArea outline="0" collapsedLevelsAreSubtotals="1" fieldPosition="0"/>
    </format>
    <format dxfId="14">
      <pivotArea outline="0" collapsedLevelsAreSubtotals="1" fieldPosition="0"/>
    </format>
    <format dxfId="13">
      <pivotArea collapsedLevelsAreSubtotals="1" fieldPosition="0">
        <references count="2">
          <reference field="11" count="1">
            <x v="0"/>
          </reference>
          <reference field="24" count="0" selected="0"/>
        </references>
      </pivotArea>
    </format>
  </formats>
  <chartFormats count="9">
    <chartFormat chart="10" format="1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10" format="18">
      <pivotArea type="data" outline="0" fieldPosition="0">
        <references count="3">
          <reference field="4294967294" count="1" selected="0">
            <x v="0"/>
          </reference>
          <reference field="11" count="1" selected="0">
            <x v="0"/>
          </reference>
          <reference field="24" count="1" selected="0">
            <x v="1"/>
          </reference>
        </references>
      </pivotArea>
    </chartFormat>
    <chartFormat chart="10" format="19">
      <pivotArea type="data" outline="0" fieldPosition="0">
        <references count="3">
          <reference field="4294967294" count="1" selected="0">
            <x v="0"/>
          </reference>
          <reference field="11" count="1" selected="0">
            <x v="1"/>
          </reference>
          <reference field="24" count="1" selected="0">
            <x v="1"/>
          </reference>
        </references>
      </pivotArea>
    </chartFormat>
    <chartFormat chart="10" format="20">
      <pivotArea type="data" outline="0" fieldPosition="0">
        <references count="3">
          <reference field="4294967294" count="1" selected="0">
            <x v="0"/>
          </reference>
          <reference field="11" count="1" selected="0">
            <x v="2"/>
          </reference>
          <reference field="24" count="1" selected="0">
            <x v="1"/>
          </reference>
        </references>
      </pivotArea>
    </chartFormat>
    <chartFormat chart="35" format="25" series="1">
      <pivotArea type="data" outline="0" fieldPosition="0">
        <references count="1">
          <reference field="4294967294" count="1" selected="0">
            <x v="0"/>
          </reference>
        </references>
      </pivotArea>
    </chartFormat>
    <chartFormat chart="35" format="26">
      <pivotArea type="data" outline="0" fieldPosition="0">
        <references count="3">
          <reference field="4294967294" count="1" selected="0">
            <x v="0"/>
          </reference>
          <reference field="11" count="1" selected="0">
            <x v="0"/>
          </reference>
          <reference field="24" count="1" selected="0">
            <x v="1"/>
          </reference>
        </references>
      </pivotArea>
    </chartFormat>
    <chartFormat chart="35" format="27">
      <pivotArea type="data" outline="0" fieldPosition="0">
        <references count="3">
          <reference field="4294967294" count="1" selected="0">
            <x v="0"/>
          </reference>
          <reference field="11" count="1" selected="0">
            <x v="1"/>
          </reference>
          <reference field="24" count="1" selected="0">
            <x v="1"/>
          </reference>
        </references>
      </pivotArea>
    </chartFormat>
    <chartFormat chart="35" format="28">
      <pivotArea type="data" outline="0" fieldPosition="0">
        <references count="3">
          <reference field="4294967294" count="1" selected="0">
            <x v="0"/>
          </reference>
          <reference field="11" count="1" selected="0">
            <x v="2"/>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DD87C91-851A-4778-AB19-C1B442E94874}" name="TablaDinámica5"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219:F240" firstHeaderRow="0" firstDataRow="1" firstDataCol="1"/>
  <pivotFields count="15">
    <pivotField numFmtId="1" showAll="0"/>
    <pivotField numFmtId="1" showAll="0"/>
    <pivotField axis="axisRow" showAll="0" sortType="descending">
      <items count="21">
        <item x="19"/>
        <item x="18"/>
        <item x="7"/>
        <item x="9"/>
        <item x="16"/>
        <item x="15"/>
        <item x="11"/>
        <item x="8"/>
        <item x="2"/>
        <item x="13"/>
        <item x="5"/>
        <item x="1"/>
        <item x="4"/>
        <item x="14"/>
        <item x="17"/>
        <item x="12"/>
        <item x="3"/>
        <item x="0"/>
        <item x="10"/>
        <item x="6"/>
        <item t="default"/>
      </items>
      <autoSortScope>
        <pivotArea dataOnly="0" outline="0" fieldPosition="0">
          <references count="1">
            <reference field="4294967294" count="1" selected="0">
              <x v="1"/>
            </reference>
          </references>
        </pivotArea>
      </autoSortScope>
    </pivotField>
    <pivotField showAll="0"/>
    <pivotField numFmtId="44" showAll="0"/>
    <pivotField dataField="1" numFmtId="44" showAll="0"/>
    <pivotField dataField="1" numFmtId="1" showAll="0"/>
    <pivotField dataField="1" numFmtId="1" showAll="0"/>
    <pivotField showAll="0"/>
    <pivotField numFmtId="44" showAll="0"/>
    <pivotField numFmtId="44" showAll="0"/>
    <pivotField dataField="1" numFmtId="44" showAll="0">
      <items count="23">
        <item x="8"/>
        <item x="20"/>
        <item x="14"/>
        <item x="3"/>
        <item x="2"/>
        <item x="16"/>
        <item x="5"/>
        <item x="4"/>
        <item x="18"/>
        <item x="17"/>
        <item x="0"/>
        <item x="21"/>
        <item x="6"/>
        <item x="10"/>
        <item x="12"/>
        <item x="9"/>
        <item x="15"/>
        <item x="19"/>
        <item x="1"/>
        <item x="7"/>
        <item x="11"/>
        <item x="13"/>
        <item t="default"/>
      </items>
    </pivotField>
    <pivotField numFmtId="44" showAll="0"/>
    <pivotField dataField="1" numFmtId="10" showAll="0">
      <items count="18">
        <item x="4"/>
        <item x="14"/>
        <item x="2"/>
        <item x="5"/>
        <item x="13"/>
        <item x="7"/>
        <item x="1"/>
        <item x="10"/>
        <item x="3"/>
        <item x="11"/>
        <item x="12"/>
        <item x="6"/>
        <item x="0"/>
        <item x="9"/>
        <item x="16"/>
        <item x="8"/>
        <item x="15"/>
        <item t="default"/>
      </items>
    </pivotField>
    <pivotField numFmtId="166" showAll="0"/>
  </pivotFields>
  <rowFields count="1">
    <field x="2"/>
  </rowFields>
  <rowItems count="21">
    <i>
      <x v="18"/>
    </i>
    <i>
      <x v="6"/>
    </i>
    <i>
      <x v="8"/>
    </i>
    <i>
      <x v="9"/>
    </i>
    <i>
      <x v="12"/>
    </i>
    <i>
      <x v="11"/>
    </i>
    <i>
      <x v="2"/>
    </i>
    <i>
      <x v="10"/>
    </i>
    <i>
      <x v="1"/>
    </i>
    <i>
      <x v="19"/>
    </i>
    <i>
      <x v="7"/>
    </i>
    <i>
      <x v="17"/>
    </i>
    <i>
      <x v="16"/>
    </i>
    <i>
      <x/>
    </i>
    <i>
      <x v="5"/>
    </i>
    <i>
      <x v="4"/>
    </i>
    <i>
      <x v="14"/>
    </i>
    <i>
      <x v="15"/>
    </i>
    <i>
      <x v="13"/>
    </i>
    <i>
      <x v="3"/>
    </i>
    <i t="grand">
      <x/>
    </i>
  </rowItems>
  <colFields count="1">
    <field x="-2"/>
  </colFields>
  <colItems count="5">
    <i>
      <x/>
    </i>
    <i i="1">
      <x v="1"/>
    </i>
    <i i="2">
      <x v="2"/>
    </i>
    <i i="3">
      <x v="3"/>
    </i>
    <i i="4">
      <x v="4"/>
    </i>
  </colItems>
  <dataFields count="5">
    <dataField name="Máx. de Porcentaje de Ganancia" fld="13" subtotal="max" baseField="2" baseItem="0" numFmtId="10"/>
    <dataField name="Suma de Ganancia Neta" fld="11" baseField="0" baseItem="0" numFmtId="44"/>
    <dataField name="Suma de Cantidad Ordenada" fld="6" baseField="0" baseItem="0" numFmtId="164"/>
    <dataField name="Máx. de Precio Unitario" fld="5" subtotal="max" baseField="2" baseItem="18" numFmtId="44"/>
    <dataField name="Promedio de Tiempo de Preparacion" fld="7" subtotal="average" baseField="2" baseItem="14" numFmtId="43"/>
  </dataFields>
  <formats count="6">
    <format dxfId="5">
      <pivotArea outline="0" collapsedLevelsAreSubtotals="1" fieldPosition="0"/>
    </format>
    <format dxfId="4">
      <pivotArea outline="0" fieldPosition="0">
        <references count="1">
          <reference field="4294967294" count="1">
            <x v="4"/>
          </reference>
        </references>
      </pivotArea>
    </format>
    <format dxfId="3">
      <pivotArea outline="0" collapsedLevelsAreSubtotals="1" fieldPosition="0">
        <references count="1">
          <reference field="4294967294" count="1" selected="0">
            <x v="4"/>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3"/>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0B6F6D8-E412-486B-83E4-B6A13E33BDF9}"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location ref="A202:B210" firstHeaderRow="1" firstDataRow="1" firstDataCol="1"/>
  <pivotFields count="35">
    <pivotField numFmtId="49" showAll="0"/>
    <pivotField numFmtId="49" showAll="0"/>
    <pivotField showAll="0"/>
    <pivotField dataField="1"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axis="axisRow" showAll="0" sortType="ascending"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autoSortScope>
        <pivotArea dataOnly="0" outline="0" fieldPosition="0">
          <references count="1">
            <reference field="4294967294" count="1" selected="0">
              <x v="0"/>
            </reference>
          </references>
        </pivotArea>
      </autoSortScope>
    </pivotField>
    <pivotField showAll="0" sortType="descending"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autoSortScope>
        <pivotArea dataOnly="0" outline="0" fieldPosition="0">
          <references count="1">
            <reference field="4294967294" count="1" selected="0">
              <x v="0"/>
            </reference>
          </references>
        </pivotArea>
      </autoSortScope>
    </pivotField>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dragToRow="0" dragToCol="0" dragToPage="0" showAll="0" defaultSubtotal="0"/>
    <pivotField dragToRow="0" dragToCol="0" dragToPage="0" showAll="0" defaultSubtotal="0"/>
    <pivotField dragToRow="0" dragToCol="0" dragToPage="0" showAll="0" defaultSubtotal="0"/>
  </pivotFields>
  <rowFields count="1">
    <field x="27"/>
  </rowFields>
  <rowItems count="8">
    <i>
      <x v="2"/>
    </i>
    <i>
      <x v="8"/>
    </i>
    <i>
      <x v="3"/>
    </i>
    <i>
      <x v="7"/>
    </i>
    <i>
      <x v="6"/>
    </i>
    <i>
      <x v="4"/>
    </i>
    <i>
      <x v="5"/>
    </i>
    <i t="grand">
      <x/>
    </i>
  </rowItems>
  <colItems count="1">
    <i/>
  </colItems>
  <dataFields count="1">
    <dataField name="Suma de Número de Comensales" fld="3"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834CC8D-8CBC-4CD6-89EB-E5C4357C20D2}"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K14:L51" firstHeaderRow="1" firstDataRow="1" firstDataCol="1"/>
  <pivotFields count="35">
    <pivotField numFmtId="49" showAll="0"/>
    <pivotField numFmtId="49" showAll="0"/>
    <pivotField axis="axisRow" dataField="1" showAll="0" measureFilter="1" sortType="descending">
      <items count="547">
        <item x="33"/>
        <item x="85"/>
        <item x="32"/>
        <item x="507"/>
        <item x="25"/>
        <item x="359"/>
        <item x="442"/>
        <item x="424"/>
        <item x="428"/>
        <item x="512"/>
        <item x="150"/>
        <item x="102"/>
        <item x="452"/>
        <item x="65"/>
        <item x="277"/>
        <item x="496"/>
        <item x="206"/>
        <item x="399"/>
        <item x="3"/>
        <item x="172"/>
        <item x="244"/>
        <item x="445"/>
        <item x="459"/>
        <item x="320"/>
        <item x="110"/>
        <item x="330"/>
        <item x="208"/>
        <item x="373"/>
        <item x="52"/>
        <item x="153"/>
        <item x="80"/>
        <item x="398"/>
        <item x="154"/>
        <item x="283"/>
        <item x="165"/>
        <item x="349"/>
        <item x="116"/>
        <item x="358"/>
        <item x="273"/>
        <item x="467"/>
        <item x="348"/>
        <item x="37"/>
        <item x="103"/>
        <item x="410"/>
        <item x="210"/>
        <item x="15"/>
        <item x="132"/>
        <item x="460"/>
        <item x="392"/>
        <item x="314"/>
        <item x="251"/>
        <item x="389"/>
        <item x="125"/>
        <item x="480"/>
        <item x="17"/>
        <item x="313"/>
        <item x="294"/>
        <item x="386"/>
        <item x="261"/>
        <item x="338"/>
        <item x="479"/>
        <item x="223"/>
        <item x="492"/>
        <item x="16"/>
        <item x="436"/>
        <item x="381"/>
        <item x="457"/>
        <item x="441"/>
        <item x="20"/>
        <item x="262"/>
        <item x="123"/>
        <item x="291"/>
        <item x="422"/>
        <item x="301"/>
        <item x="470"/>
        <item x="505"/>
        <item x="544"/>
        <item x="191"/>
        <item x="30"/>
        <item x="41"/>
        <item x="427"/>
        <item x="346"/>
        <item x="255"/>
        <item x="183"/>
        <item x="247"/>
        <item x="90"/>
        <item x="199"/>
        <item x="423"/>
        <item x="68"/>
        <item x="365"/>
        <item x="205"/>
        <item x="527"/>
        <item x="147"/>
        <item x="60"/>
        <item x="272"/>
        <item x="276"/>
        <item x="31"/>
        <item x="237"/>
        <item x="326"/>
        <item x="253"/>
        <item x="490"/>
        <item x="451"/>
        <item x="134"/>
        <item x="178"/>
        <item x="455"/>
        <item x="380"/>
        <item x="343"/>
        <item x="171"/>
        <item x="356"/>
        <item x="303"/>
        <item x="93"/>
        <item x="18"/>
        <item x="79"/>
        <item x="278"/>
        <item x="186"/>
        <item x="297"/>
        <item x="534"/>
        <item x="536"/>
        <item x="182"/>
        <item x="239"/>
        <item x="242"/>
        <item x="229"/>
        <item x="537"/>
        <item x="6"/>
        <item x="192"/>
        <item x="94"/>
        <item x="347"/>
        <item x="369"/>
        <item x="137"/>
        <item x="431"/>
        <item x="112"/>
        <item x="143"/>
        <item x="120"/>
        <item x="352"/>
        <item x="9"/>
        <item x="341"/>
        <item x="231"/>
        <item x="361"/>
        <item x="417"/>
        <item x="146"/>
        <item x="128"/>
        <item x="360"/>
        <item x="464"/>
        <item x="252"/>
        <item x="190"/>
        <item x="364"/>
        <item x="368"/>
        <item x="508"/>
        <item x="285"/>
        <item x="463"/>
        <item x="63"/>
        <item x="529"/>
        <item x="405"/>
        <item x="27"/>
        <item x="194"/>
        <item x="84"/>
        <item x="29"/>
        <item x="406"/>
        <item x="388"/>
        <item x="176"/>
        <item x="503"/>
        <item x="454"/>
        <item x="73"/>
        <item x="542"/>
        <item x="28"/>
        <item x="87"/>
        <item x="197"/>
        <item x="135"/>
        <item x="97"/>
        <item x="263"/>
        <item x="96"/>
        <item x="53"/>
        <item x="433"/>
        <item x="355"/>
        <item x="525"/>
        <item x="240"/>
        <item x="114"/>
        <item x="376"/>
        <item x="374"/>
        <item x="204"/>
        <item x="258"/>
        <item x="449"/>
        <item x="495"/>
        <item x="156"/>
        <item x="483"/>
        <item x="119"/>
        <item x="224"/>
        <item x="72"/>
        <item x="383"/>
        <item x="385"/>
        <item x="420"/>
        <item x="23"/>
        <item x="217"/>
        <item x="22"/>
        <item x="539"/>
        <item x="169"/>
        <item x="397"/>
        <item x="287"/>
        <item x="403"/>
        <item x="528"/>
        <item x="67"/>
        <item x="216"/>
        <item x="458"/>
        <item x="184"/>
        <item x="535"/>
        <item x="89"/>
        <item x="319"/>
        <item x="443"/>
        <item x="484"/>
        <item x="439"/>
        <item x="256"/>
        <item x="516"/>
        <item x="280"/>
        <item x="312"/>
        <item x="337"/>
        <item x="375"/>
        <item x="170"/>
        <item x="304"/>
        <item x="241"/>
        <item x="357"/>
        <item x="462"/>
        <item x="498"/>
        <item x="533"/>
        <item x="175"/>
        <item x="226"/>
        <item x="284"/>
        <item x="155"/>
        <item x="173"/>
        <item x="316"/>
        <item x="514"/>
        <item x="311"/>
        <item x="315"/>
        <item x="130"/>
        <item x="82"/>
        <item x="323"/>
        <item x="333"/>
        <item x="414"/>
        <item x="55"/>
        <item x="476"/>
        <item x="201"/>
        <item x="472"/>
        <item x="510"/>
        <item x="149"/>
        <item x="98"/>
        <item x="363"/>
        <item x="489"/>
        <item x="95"/>
        <item x="129"/>
        <item x="293"/>
        <item x="401"/>
        <item x="245"/>
        <item x="382"/>
        <item x="221"/>
        <item x="391"/>
        <item x="215"/>
        <item x="1"/>
        <item x="140"/>
        <item x="317"/>
        <item x="211"/>
        <item x="345"/>
        <item x="281"/>
        <item x="101"/>
        <item x="292"/>
        <item x="158"/>
        <item x="118"/>
        <item x="152"/>
        <item x="115"/>
        <item x="105"/>
        <item x="58"/>
        <item x="430"/>
        <item x="446"/>
        <item x="390"/>
        <item x="220"/>
        <item x="222"/>
        <item x="339"/>
        <item x="465"/>
        <item x="260"/>
        <item x="227"/>
        <item x="298"/>
        <item x="174"/>
        <item x="78"/>
        <item x="475"/>
        <item x="196"/>
        <item x="228"/>
        <item x="127"/>
        <item x="515"/>
        <item x="236"/>
        <item x="481"/>
        <item x="107"/>
        <item x="379"/>
        <item x="487"/>
        <item x="474"/>
        <item x="502"/>
        <item x="524"/>
        <item x="491"/>
        <item x="288"/>
        <item x="166"/>
        <item x="274"/>
        <item x="296"/>
        <item x="478"/>
        <item x="38"/>
        <item x="86"/>
        <item x="468"/>
        <item x="336"/>
        <item x="66"/>
        <item x="233"/>
        <item x="321"/>
        <item x="88"/>
        <item x="62"/>
        <item x="434"/>
        <item x="419"/>
        <item x="249"/>
        <item x="400"/>
        <item x="308"/>
        <item x="269"/>
        <item x="332"/>
        <item x="44"/>
        <item x="396"/>
        <item x="494"/>
        <item x="106"/>
        <item x="113"/>
        <item x="51"/>
        <item x="49"/>
        <item x="76"/>
        <item x="282"/>
        <item x="532"/>
        <item x="74"/>
        <item x="408"/>
        <item x="43"/>
        <item x="499"/>
        <item x="307"/>
        <item x="235"/>
        <item x="266"/>
        <item x="100"/>
        <item x="151"/>
        <item x="275"/>
        <item x="213"/>
        <item x="469"/>
        <item x="117"/>
        <item x="279"/>
        <item x="519"/>
        <item x="136"/>
        <item x="322"/>
        <item x="335"/>
        <item x="437"/>
        <item x="202"/>
        <item x="144"/>
        <item x="270"/>
        <item x="246"/>
        <item x="334"/>
        <item x="126"/>
        <item x="230"/>
        <item x="471"/>
        <item x="179"/>
        <item x="141"/>
        <item x="482"/>
        <item x="362"/>
        <item x="290"/>
        <item x="504"/>
        <item x="393"/>
        <item x="139"/>
        <item x="486"/>
        <item x="411"/>
        <item x="207"/>
        <item x="111"/>
        <item x="267"/>
        <item x="394"/>
        <item x="438"/>
        <item x="306"/>
        <item x="48"/>
        <item x="185"/>
        <item x="402"/>
        <item x="39"/>
        <item x="99"/>
        <item x="138"/>
        <item x="517"/>
        <item x="145"/>
        <item x="522"/>
        <item x="377"/>
        <item x="404"/>
        <item x="45"/>
        <item x="395"/>
        <item x="543"/>
        <item x="232"/>
        <item x="0"/>
        <item x="511"/>
        <item x="122"/>
        <item x="14"/>
        <item x="259"/>
        <item x="248"/>
        <item x="370"/>
        <item x="83"/>
        <item x="271"/>
        <item x="351"/>
        <item x="450"/>
        <item x="188"/>
        <item x="8"/>
        <item x="162"/>
        <item x="69"/>
        <item x="538"/>
        <item x="180"/>
        <item x="257"/>
        <item x="81"/>
        <item x="540"/>
        <item x="163"/>
        <item x="75"/>
        <item x="302"/>
        <item x="545"/>
        <item x="225"/>
        <item x="157"/>
        <item x="195"/>
        <item x="530"/>
        <item x="477"/>
        <item x="214"/>
        <item x="189"/>
        <item x="26"/>
        <item x="407"/>
        <item x="13"/>
        <item x="466"/>
        <item x="378"/>
        <item x="64"/>
        <item x="429"/>
        <item x="523"/>
        <item x="418"/>
        <item x="160"/>
        <item x="329"/>
        <item x="71"/>
        <item x="124"/>
        <item x="59"/>
        <item x="295"/>
        <item x="286"/>
        <item x="200"/>
        <item x="488"/>
        <item x="181"/>
        <item x="520"/>
        <item x="521"/>
        <item x="371"/>
        <item x="541"/>
        <item x="440"/>
        <item x="218"/>
        <item x="42"/>
        <item x="300"/>
        <item x="416"/>
        <item x="485"/>
        <item x="413"/>
        <item x="289"/>
        <item x="24"/>
        <item x="444"/>
        <item x="250"/>
        <item x="34"/>
        <item x="167"/>
        <item x="187"/>
        <item x="461"/>
        <item x="309"/>
        <item x="506"/>
        <item x="412"/>
        <item x="509"/>
        <item x="91"/>
        <item x="328"/>
        <item x="367"/>
        <item x="268"/>
        <item x="142"/>
        <item x="148"/>
        <item x="456"/>
        <item x="324"/>
        <item x="109"/>
        <item x="70"/>
        <item x="426"/>
        <item x="366"/>
        <item x="40"/>
        <item x="327"/>
        <item x="193"/>
        <item x="12"/>
        <item x="35"/>
        <item x="387"/>
        <item x="198"/>
        <item x="56"/>
        <item x="21"/>
        <item x="493"/>
        <item x="10"/>
        <item x="325"/>
        <item x="501"/>
        <item x="54"/>
        <item x="447"/>
        <item x="531"/>
        <item x="11"/>
        <item x="209"/>
        <item x="50"/>
        <item x="299"/>
        <item x="310"/>
        <item x="513"/>
        <item x="372"/>
        <item x="344"/>
        <item x="131"/>
        <item x="497"/>
        <item x="2"/>
        <item x="350"/>
        <item x="448"/>
        <item x="219"/>
        <item x="353"/>
        <item x="104"/>
        <item x="318"/>
        <item x="212"/>
        <item x="203"/>
        <item x="243"/>
        <item x="47"/>
        <item x="421"/>
        <item x="238"/>
        <item x="4"/>
        <item x="177"/>
        <item x="305"/>
        <item x="342"/>
        <item x="61"/>
        <item x="409"/>
        <item x="108"/>
        <item x="425"/>
        <item x="518"/>
        <item x="415"/>
        <item x="133"/>
        <item x="526"/>
        <item x="354"/>
        <item x="161"/>
        <item x="121"/>
        <item x="500"/>
        <item x="46"/>
        <item x="168"/>
        <item x="5"/>
        <item x="435"/>
        <item x="77"/>
        <item x="19"/>
        <item x="473"/>
        <item x="7"/>
        <item x="57"/>
        <item x="164"/>
        <item x="254"/>
        <item x="159"/>
        <item x="264"/>
        <item x="453"/>
        <item x="384"/>
        <item x="234"/>
        <item x="340"/>
        <item x="331"/>
        <item x="92"/>
        <item x="265"/>
        <item x="432"/>
        <item x="36"/>
        <item t="default"/>
      </items>
      <autoSortScope>
        <pivotArea dataOnly="0" outline="0" fieldPosition="0">
          <references count="1">
            <reference field="4294967294" count="1" selected="0">
              <x v="0"/>
            </reference>
          </references>
        </pivotArea>
      </autoSortScope>
    </pivotField>
    <pivotField numFmtId="164" showAll="0">
      <items count="7">
        <item x="1"/>
        <item x="2"/>
        <item x="5"/>
        <item x="4"/>
        <item x="3"/>
        <item x="0"/>
        <item t="default"/>
      </items>
    </pivotField>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
  </rowFields>
  <rowItems count="37">
    <i>
      <x v="387"/>
    </i>
    <i>
      <x v="472"/>
    </i>
    <i>
      <x v="477"/>
    </i>
    <i>
      <x v="96"/>
    </i>
    <i>
      <x v="139"/>
    </i>
    <i>
      <x v="300"/>
    </i>
    <i>
      <x v="32"/>
    </i>
    <i>
      <x v="16"/>
    </i>
    <i>
      <x v="59"/>
    </i>
    <i>
      <x v="223"/>
    </i>
    <i>
      <x v="79"/>
    </i>
    <i>
      <x v="370"/>
    </i>
    <i>
      <x v="83"/>
    </i>
    <i>
      <x v="408"/>
    </i>
    <i>
      <x v="90"/>
    </i>
    <i>
      <x v="58"/>
    </i>
    <i>
      <x v="12"/>
    </i>
    <i>
      <x v="268"/>
    </i>
    <i>
      <x v="106"/>
    </i>
    <i>
      <x v="321"/>
    </i>
    <i>
      <x v="109"/>
    </i>
    <i>
      <x v="372"/>
    </i>
    <i>
      <x v="136"/>
    </i>
    <i>
      <x v="396"/>
    </i>
    <i>
      <x v="479"/>
    </i>
    <i>
      <x v="448"/>
    </i>
    <i>
      <x v="505"/>
    </i>
    <i>
      <x v="45"/>
    </i>
    <i>
      <x v="525"/>
    </i>
    <i>
      <x v="531"/>
    </i>
    <i>
      <x v="512"/>
    </i>
    <i>
      <x v="152"/>
    </i>
    <i>
      <x v="526"/>
    </i>
    <i>
      <x v="155"/>
    </i>
    <i>
      <x v="10"/>
    </i>
    <i>
      <x v="200"/>
    </i>
    <i t="grand">
      <x/>
    </i>
  </rowItems>
  <colItems count="1">
    <i/>
  </colItems>
  <dataFields count="1">
    <dataField name="Cuenta de Nombre del Cliente" fld="2" subtotal="count" baseField="0" baseItem="0"/>
  </dataFields>
  <pivotTableStyleInfo name="PivotStyleLight16" showRowHeaders="1" showColHeaders="1" showRowStripes="0" showColStripes="0" showLastColumn="1"/>
  <filters count="1">
    <filter fld="2" type="valueGreaterThan" evalOrder="-1" id="1" iMeasureFld="0">
      <autoFilter ref="A1">
        <filterColumn colId="0">
          <customFilters>
            <customFilter operator="greaterThan"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E28ED22-A396-4392-82EF-1491689F4CC0}"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14:B194" firstHeaderRow="1" firstDataRow="1" firstDataCol="1"/>
  <pivotFields count="35">
    <pivotField numFmtId="49" showAll="0"/>
    <pivotField numFmtId="49" showAll="0"/>
    <pivotField axis="axisRow" dataField="1" showAll="0" measureFilter="1" sortType="descending">
      <items count="547">
        <item x="33"/>
        <item x="85"/>
        <item x="32"/>
        <item x="507"/>
        <item x="25"/>
        <item x="359"/>
        <item x="442"/>
        <item x="424"/>
        <item x="428"/>
        <item x="512"/>
        <item x="150"/>
        <item x="102"/>
        <item x="452"/>
        <item x="65"/>
        <item x="277"/>
        <item x="496"/>
        <item x="206"/>
        <item x="399"/>
        <item x="3"/>
        <item x="172"/>
        <item x="244"/>
        <item x="445"/>
        <item x="459"/>
        <item x="320"/>
        <item x="110"/>
        <item x="330"/>
        <item x="208"/>
        <item x="373"/>
        <item x="52"/>
        <item x="153"/>
        <item x="80"/>
        <item x="398"/>
        <item x="154"/>
        <item x="283"/>
        <item x="165"/>
        <item x="349"/>
        <item x="116"/>
        <item x="358"/>
        <item x="273"/>
        <item x="467"/>
        <item x="348"/>
        <item x="37"/>
        <item x="103"/>
        <item x="410"/>
        <item x="210"/>
        <item x="15"/>
        <item x="132"/>
        <item x="460"/>
        <item x="392"/>
        <item x="314"/>
        <item x="251"/>
        <item x="389"/>
        <item x="125"/>
        <item x="480"/>
        <item x="17"/>
        <item x="313"/>
        <item x="294"/>
        <item x="386"/>
        <item x="261"/>
        <item x="338"/>
        <item x="479"/>
        <item x="223"/>
        <item x="492"/>
        <item x="16"/>
        <item x="436"/>
        <item x="381"/>
        <item x="457"/>
        <item x="441"/>
        <item x="20"/>
        <item x="262"/>
        <item x="123"/>
        <item x="291"/>
        <item x="422"/>
        <item x="301"/>
        <item x="470"/>
        <item x="505"/>
        <item x="544"/>
        <item x="191"/>
        <item x="30"/>
        <item x="41"/>
        <item x="427"/>
        <item x="346"/>
        <item x="255"/>
        <item x="183"/>
        <item x="247"/>
        <item x="90"/>
        <item x="199"/>
        <item x="423"/>
        <item x="68"/>
        <item x="365"/>
        <item x="205"/>
        <item x="527"/>
        <item x="147"/>
        <item x="60"/>
        <item x="272"/>
        <item x="276"/>
        <item x="31"/>
        <item x="237"/>
        <item x="326"/>
        <item x="253"/>
        <item x="490"/>
        <item x="451"/>
        <item x="134"/>
        <item x="178"/>
        <item x="455"/>
        <item x="380"/>
        <item x="343"/>
        <item x="171"/>
        <item x="356"/>
        <item x="303"/>
        <item x="93"/>
        <item x="18"/>
        <item x="79"/>
        <item x="278"/>
        <item x="186"/>
        <item x="297"/>
        <item x="534"/>
        <item x="536"/>
        <item x="182"/>
        <item x="239"/>
        <item x="242"/>
        <item x="229"/>
        <item x="537"/>
        <item x="6"/>
        <item x="192"/>
        <item x="94"/>
        <item x="347"/>
        <item x="369"/>
        <item x="137"/>
        <item x="431"/>
        <item x="112"/>
        <item x="143"/>
        <item x="120"/>
        <item x="352"/>
        <item x="9"/>
        <item x="341"/>
        <item x="231"/>
        <item x="361"/>
        <item x="417"/>
        <item x="146"/>
        <item x="128"/>
        <item x="360"/>
        <item x="464"/>
        <item x="252"/>
        <item x="190"/>
        <item x="364"/>
        <item x="368"/>
        <item x="508"/>
        <item x="285"/>
        <item x="463"/>
        <item x="63"/>
        <item x="529"/>
        <item x="405"/>
        <item x="27"/>
        <item x="194"/>
        <item x="84"/>
        <item x="29"/>
        <item x="406"/>
        <item x="388"/>
        <item x="176"/>
        <item x="503"/>
        <item x="454"/>
        <item x="73"/>
        <item x="542"/>
        <item x="28"/>
        <item x="87"/>
        <item x="197"/>
        <item x="135"/>
        <item x="97"/>
        <item x="263"/>
        <item x="96"/>
        <item x="53"/>
        <item x="433"/>
        <item x="355"/>
        <item x="525"/>
        <item x="240"/>
        <item x="114"/>
        <item x="376"/>
        <item x="374"/>
        <item x="204"/>
        <item x="258"/>
        <item x="449"/>
        <item x="495"/>
        <item x="156"/>
        <item x="483"/>
        <item x="119"/>
        <item x="224"/>
        <item x="72"/>
        <item x="383"/>
        <item x="385"/>
        <item x="420"/>
        <item x="23"/>
        <item x="217"/>
        <item x="22"/>
        <item x="539"/>
        <item x="169"/>
        <item x="397"/>
        <item x="287"/>
        <item x="403"/>
        <item x="528"/>
        <item x="67"/>
        <item x="216"/>
        <item x="458"/>
        <item x="184"/>
        <item x="535"/>
        <item x="89"/>
        <item x="319"/>
        <item x="443"/>
        <item x="484"/>
        <item x="439"/>
        <item x="256"/>
        <item x="516"/>
        <item x="280"/>
        <item x="312"/>
        <item x="337"/>
        <item x="375"/>
        <item x="170"/>
        <item x="304"/>
        <item x="241"/>
        <item x="357"/>
        <item x="462"/>
        <item x="498"/>
        <item x="533"/>
        <item x="175"/>
        <item x="226"/>
        <item x="284"/>
        <item x="155"/>
        <item x="173"/>
        <item x="316"/>
        <item x="514"/>
        <item x="311"/>
        <item x="315"/>
        <item x="130"/>
        <item x="82"/>
        <item x="323"/>
        <item x="333"/>
        <item x="414"/>
        <item x="55"/>
        <item x="476"/>
        <item x="201"/>
        <item x="472"/>
        <item x="510"/>
        <item x="149"/>
        <item x="98"/>
        <item x="363"/>
        <item x="489"/>
        <item x="95"/>
        <item x="129"/>
        <item x="293"/>
        <item x="401"/>
        <item x="245"/>
        <item x="382"/>
        <item x="221"/>
        <item x="391"/>
        <item x="215"/>
        <item x="1"/>
        <item x="140"/>
        <item x="317"/>
        <item x="211"/>
        <item x="345"/>
        <item x="281"/>
        <item x="101"/>
        <item x="292"/>
        <item x="158"/>
        <item x="118"/>
        <item x="152"/>
        <item x="115"/>
        <item x="105"/>
        <item x="58"/>
        <item x="430"/>
        <item x="446"/>
        <item x="390"/>
        <item x="220"/>
        <item x="222"/>
        <item x="339"/>
        <item x="465"/>
        <item x="260"/>
        <item x="227"/>
        <item x="298"/>
        <item x="174"/>
        <item x="78"/>
        <item x="475"/>
        <item x="196"/>
        <item x="228"/>
        <item x="127"/>
        <item x="515"/>
        <item x="236"/>
        <item x="481"/>
        <item x="107"/>
        <item x="379"/>
        <item x="487"/>
        <item x="474"/>
        <item x="502"/>
        <item x="524"/>
        <item x="491"/>
        <item x="288"/>
        <item x="166"/>
        <item x="274"/>
        <item x="296"/>
        <item x="478"/>
        <item x="38"/>
        <item x="86"/>
        <item x="468"/>
        <item x="336"/>
        <item x="66"/>
        <item x="233"/>
        <item x="321"/>
        <item x="88"/>
        <item x="62"/>
        <item x="434"/>
        <item x="419"/>
        <item x="249"/>
        <item x="400"/>
        <item x="308"/>
        <item x="269"/>
        <item x="332"/>
        <item x="44"/>
        <item x="396"/>
        <item x="494"/>
        <item x="106"/>
        <item x="113"/>
        <item x="51"/>
        <item x="49"/>
        <item x="76"/>
        <item x="282"/>
        <item x="532"/>
        <item x="74"/>
        <item x="408"/>
        <item x="43"/>
        <item x="499"/>
        <item x="307"/>
        <item x="235"/>
        <item x="266"/>
        <item x="100"/>
        <item x="151"/>
        <item x="275"/>
        <item x="213"/>
        <item x="469"/>
        <item x="117"/>
        <item x="279"/>
        <item x="519"/>
        <item x="136"/>
        <item x="322"/>
        <item x="335"/>
        <item x="437"/>
        <item x="202"/>
        <item x="144"/>
        <item x="270"/>
        <item x="246"/>
        <item x="334"/>
        <item x="126"/>
        <item x="230"/>
        <item x="471"/>
        <item x="179"/>
        <item x="141"/>
        <item x="482"/>
        <item x="362"/>
        <item x="290"/>
        <item x="504"/>
        <item x="393"/>
        <item x="139"/>
        <item x="486"/>
        <item x="411"/>
        <item x="207"/>
        <item x="111"/>
        <item x="267"/>
        <item x="394"/>
        <item x="438"/>
        <item x="306"/>
        <item x="48"/>
        <item x="185"/>
        <item x="402"/>
        <item x="39"/>
        <item x="99"/>
        <item x="138"/>
        <item x="517"/>
        <item x="145"/>
        <item x="522"/>
        <item x="377"/>
        <item x="404"/>
        <item x="45"/>
        <item x="395"/>
        <item x="543"/>
        <item x="232"/>
        <item x="0"/>
        <item x="511"/>
        <item x="122"/>
        <item x="14"/>
        <item x="259"/>
        <item x="248"/>
        <item x="370"/>
        <item x="83"/>
        <item x="271"/>
        <item x="351"/>
        <item x="450"/>
        <item x="188"/>
        <item x="8"/>
        <item x="162"/>
        <item x="69"/>
        <item x="538"/>
        <item x="180"/>
        <item x="257"/>
        <item x="81"/>
        <item x="540"/>
        <item x="163"/>
        <item x="75"/>
        <item x="302"/>
        <item x="545"/>
        <item x="225"/>
        <item x="157"/>
        <item x="195"/>
        <item x="530"/>
        <item x="477"/>
        <item x="214"/>
        <item x="189"/>
        <item x="26"/>
        <item x="407"/>
        <item x="13"/>
        <item x="466"/>
        <item x="378"/>
        <item x="64"/>
        <item x="429"/>
        <item x="523"/>
        <item x="418"/>
        <item x="160"/>
        <item x="329"/>
        <item x="71"/>
        <item x="124"/>
        <item x="59"/>
        <item x="295"/>
        <item x="286"/>
        <item x="200"/>
        <item x="488"/>
        <item x="181"/>
        <item x="520"/>
        <item x="521"/>
        <item x="371"/>
        <item x="541"/>
        <item x="440"/>
        <item x="218"/>
        <item x="42"/>
        <item x="300"/>
        <item x="416"/>
        <item x="485"/>
        <item x="413"/>
        <item x="289"/>
        <item x="24"/>
        <item x="444"/>
        <item x="250"/>
        <item x="34"/>
        <item x="167"/>
        <item x="187"/>
        <item x="461"/>
        <item x="309"/>
        <item x="506"/>
        <item x="412"/>
        <item x="509"/>
        <item x="91"/>
        <item x="328"/>
        <item x="367"/>
        <item x="268"/>
        <item x="142"/>
        <item x="148"/>
        <item x="456"/>
        <item x="324"/>
        <item x="109"/>
        <item x="70"/>
        <item x="426"/>
        <item x="366"/>
        <item x="40"/>
        <item x="327"/>
        <item x="193"/>
        <item x="12"/>
        <item x="35"/>
        <item x="387"/>
        <item x="198"/>
        <item x="56"/>
        <item x="21"/>
        <item x="493"/>
        <item x="10"/>
        <item x="325"/>
        <item x="501"/>
        <item x="54"/>
        <item x="447"/>
        <item x="531"/>
        <item x="11"/>
        <item x="209"/>
        <item x="50"/>
        <item x="299"/>
        <item x="310"/>
        <item x="513"/>
        <item x="372"/>
        <item x="344"/>
        <item x="131"/>
        <item x="497"/>
        <item x="2"/>
        <item x="350"/>
        <item x="448"/>
        <item x="219"/>
        <item x="353"/>
        <item x="104"/>
        <item x="318"/>
        <item x="212"/>
        <item x="203"/>
        <item x="243"/>
        <item x="47"/>
        <item x="421"/>
        <item x="238"/>
        <item x="4"/>
        <item x="177"/>
        <item x="305"/>
        <item x="342"/>
        <item x="61"/>
        <item x="409"/>
        <item x="108"/>
        <item x="425"/>
        <item x="518"/>
        <item x="415"/>
        <item x="133"/>
        <item x="526"/>
        <item x="354"/>
        <item x="161"/>
        <item x="121"/>
        <item x="500"/>
        <item x="46"/>
        <item x="168"/>
        <item x="5"/>
        <item x="435"/>
        <item x="77"/>
        <item x="19"/>
        <item x="473"/>
        <item x="7"/>
        <item x="57"/>
        <item x="164"/>
        <item x="254"/>
        <item x="159"/>
        <item x="264"/>
        <item x="453"/>
        <item x="384"/>
        <item x="234"/>
        <item x="340"/>
        <item x="331"/>
        <item x="92"/>
        <item x="265"/>
        <item x="432"/>
        <item x="36"/>
        <item t="default"/>
      </items>
      <autoSortScope>
        <pivotArea dataOnly="0" outline="0" fieldPosition="0">
          <references count="1">
            <reference field="4294967294" count="1" selected="0">
              <x v="0"/>
            </reference>
          </references>
        </pivotArea>
      </autoSortScope>
    </pivotField>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ragToRow="0" dragToCol="0" dragToPage="0" showAll="0" defaultSubtotal="0"/>
    <pivotField dragToRow="0" dragToCol="0" dragToPage="0" showAll="0" defaultSubtotal="0"/>
    <pivotField dragToRow="0" dragToCol="0" dragToPage="0" showAll="0" defaultSubtotal="0"/>
  </pivotFields>
  <rowFields count="1">
    <field x="2"/>
  </rowFields>
  <rowItems count="180">
    <i>
      <x v="387"/>
    </i>
    <i>
      <x v="477"/>
    </i>
    <i>
      <x v="472"/>
    </i>
    <i>
      <x v="96"/>
    </i>
    <i>
      <x v="139"/>
    </i>
    <i>
      <x v="526"/>
    </i>
    <i>
      <x v="396"/>
    </i>
    <i>
      <x v="321"/>
    </i>
    <i>
      <x v="58"/>
    </i>
    <i>
      <x v="45"/>
    </i>
    <i>
      <x v="59"/>
    </i>
    <i>
      <x v="268"/>
    </i>
    <i>
      <x v="79"/>
    </i>
    <i>
      <x v="372"/>
    </i>
    <i>
      <x v="83"/>
    </i>
    <i>
      <x v="448"/>
    </i>
    <i>
      <x v="90"/>
    </i>
    <i>
      <x v="223"/>
    </i>
    <i>
      <x v="10"/>
    </i>
    <i>
      <x v="531"/>
    </i>
    <i>
      <x v="106"/>
    </i>
    <i>
      <x v="300"/>
    </i>
    <i>
      <x v="109"/>
    </i>
    <i>
      <x v="370"/>
    </i>
    <i>
      <x v="136"/>
    </i>
    <i>
      <x v="16"/>
    </i>
    <i>
      <x v="12"/>
    </i>
    <i>
      <x v="408"/>
    </i>
    <i>
      <x v="479"/>
    </i>
    <i>
      <x v="32"/>
    </i>
    <i>
      <x v="512"/>
    </i>
    <i>
      <x v="200"/>
    </i>
    <i>
      <x v="505"/>
    </i>
    <i>
      <x v="152"/>
    </i>
    <i>
      <x v="155"/>
    </i>
    <i>
      <x v="525"/>
    </i>
    <i>
      <x v="503"/>
    </i>
    <i>
      <x v="418"/>
    </i>
    <i>
      <x v="81"/>
    </i>
    <i>
      <x v="105"/>
    </i>
    <i>
      <x v="458"/>
    </i>
    <i>
      <x v="41"/>
    </i>
    <i>
      <x v="346"/>
    </i>
    <i>
      <x v="107"/>
    </i>
    <i>
      <x v="398"/>
    </i>
    <i>
      <x v="11"/>
    </i>
    <i>
      <x v="447"/>
    </i>
    <i>
      <x v="110"/>
    </i>
    <i>
      <x v="94"/>
    </i>
    <i>
      <x v="111"/>
    </i>
    <i>
      <x v="103"/>
    </i>
    <i>
      <x v="119"/>
    </i>
    <i>
      <x v="362"/>
    </i>
    <i>
      <x v="121"/>
    </i>
    <i>
      <x v="388"/>
    </i>
    <i>
      <x v="123"/>
    </i>
    <i>
      <x v="410"/>
    </i>
    <i>
      <x v="125"/>
    </i>
    <i>
      <x v="427"/>
    </i>
    <i>
      <x v="128"/>
    </i>
    <i>
      <x v="451"/>
    </i>
    <i>
      <x v="129"/>
    </i>
    <i>
      <x v="35"/>
    </i>
    <i>
      <x v="134"/>
    </i>
    <i>
      <x v="490"/>
    </i>
    <i>
      <x v="135"/>
    </i>
    <i>
      <x v="515"/>
    </i>
    <i>
      <x v="49"/>
    </i>
    <i>
      <x v="335"/>
    </i>
    <i>
      <x v="137"/>
    </i>
    <i>
      <x v="357"/>
    </i>
    <i>
      <x v="54"/>
    </i>
    <i>
      <x v="369"/>
    </i>
    <i>
      <x v="140"/>
    </i>
    <i>
      <x v="376"/>
    </i>
    <i>
      <x v="141"/>
    </i>
    <i>
      <x v="393"/>
    </i>
    <i>
      <x v="149"/>
    </i>
    <i>
      <x v="85"/>
    </i>
    <i>
      <x v="57"/>
    </i>
    <i>
      <x v="416"/>
    </i>
    <i>
      <x v="154"/>
    </i>
    <i>
      <x v="424"/>
    </i>
    <i>
      <x v="24"/>
    </i>
    <i>
      <x v="440"/>
    </i>
    <i>
      <x v="161"/>
    </i>
    <i>
      <x v="449"/>
    </i>
    <i>
      <x v="164"/>
    </i>
    <i>
      <x v="453"/>
    </i>
    <i>
      <x v="165"/>
    </i>
    <i>
      <x v="469"/>
    </i>
    <i>
      <x v="167"/>
    </i>
    <i>
      <x v="474"/>
    </i>
    <i>
      <x v="168"/>
    </i>
    <i>
      <x v="487"/>
    </i>
    <i>
      <x v="169"/>
    </i>
    <i>
      <x v="499"/>
    </i>
    <i>
      <x v="171"/>
    </i>
    <i>
      <x v="102"/>
    </i>
    <i>
      <x v="172"/>
    </i>
    <i>
      <x v="518"/>
    </i>
    <i>
      <x v="173"/>
    </i>
    <i>
      <x v="14"/>
    </i>
    <i>
      <x v="175"/>
    </i>
    <i>
      <x v="341"/>
    </i>
    <i>
      <x v="176"/>
    </i>
    <i>
      <x v="353"/>
    </i>
    <i>
      <x v="179"/>
    </i>
    <i>
      <x v="360"/>
    </i>
    <i>
      <x v="186"/>
    </i>
    <i>
      <x v="368"/>
    </i>
    <i>
      <x v="192"/>
    </i>
    <i>
      <x v="80"/>
    </i>
    <i>
      <x v="193"/>
    </i>
    <i>
      <x v="373"/>
    </i>
    <i>
      <x v="195"/>
    </i>
    <i>
      <x v="33"/>
    </i>
    <i>
      <x v="196"/>
    </i>
    <i>
      <x v="391"/>
    </i>
    <i>
      <x v="197"/>
    </i>
    <i>
      <x v="84"/>
    </i>
    <i>
      <x v="27"/>
    </i>
    <i>
      <x v="402"/>
    </i>
    <i>
      <x v="201"/>
    </i>
    <i>
      <x v="409"/>
    </i>
    <i>
      <x v="202"/>
    </i>
    <i>
      <x v="415"/>
    </i>
    <i>
      <x v="204"/>
    </i>
    <i>
      <x v="417"/>
    </i>
    <i>
      <x v="221"/>
    </i>
    <i>
      <x v="420"/>
    </i>
    <i>
      <x v="66"/>
    </i>
    <i>
      <x v="425"/>
    </i>
    <i>
      <x v="224"/>
    </i>
    <i>
      <x v="431"/>
    </i>
    <i>
      <x v="522"/>
    </i>
    <i>
      <x v="445"/>
    </i>
    <i>
      <x v="67"/>
    </i>
    <i>
      <x v="89"/>
    </i>
    <i>
      <x v="69"/>
    </i>
    <i>
      <x v="450"/>
    </i>
    <i>
      <x v="538"/>
    </i>
    <i>
      <x v="452"/>
    </i>
    <i>
      <x v="2"/>
    </i>
    <i>
      <x v="457"/>
    </i>
    <i>
      <x v="243"/>
    </i>
    <i>
      <x v="466"/>
    </i>
    <i>
      <x v="247"/>
    </i>
    <i>
      <x v="470"/>
    </i>
    <i>
      <x v="248"/>
    </i>
    <i>
      <x v="473"/>
    </i>
    <i>
      <x v="256"/>
    </i>
    <i>
      <x v="92"/>
    </i>
    <i>
      <x v="262"/>
    </i>
    <i>
      <x v="480"/>
    </i>
    <i>
      <x v="265"/>
    </i>
    <i>
      <x v="488"/>
    </i>
    <i>
      <x v="70"/>
    </i>
    <i>
      <x v="491"/>
    </i>
    <i>
      <x v="295"/>
    </i>
    <i>
      <x v="500"/>
    </i>
    <i>
      <x v="297"/>
    </i>
    <i>
      <x v="37"/>
    </i>
    <i>
      <x v="71"/>
    </i>
    <i>
      <x v="514"/>
    </i>
    <i>
      <x v="302"/>
    </i>
    <i>
      <x v="516"/>
    </i>
    <i>
      <x v="305"/>
    </i>
    <i>
      <x v="521"/>
    </i>
    <i>
      <x v="313"/>
    </i>
    <i>
      <x v="316"/>
    </i>
    <i>
      <x v="225"/>
    </i>
    <i>
      <x v="527"/>
    </i>
    <i>
      <x v="227"/>
    </i>
    <i>
      <x v="532"/>
    </i>
    <i>
      <x v="235"/>
    </i>
    <i>
      <x v="545"/>
    </i>
    <i>
      <x v="237"/>
    </i>
    <i>
      <x v="242"/>
    </i>
    <i t="grand">
      <x/>
    </i>
  </rowItems>
  <colItems count="1">
    <i/>
  </colItems>
  <dataFields count="1">
    <dataField name="Cuenta de Nombre del Cliente" fld="2" subtotal="count" baseField="0" baseItem="0"/>
  </dataFields>
  <pivotTableStyleInfo name="PivotStyleLight16" showRowHeaders="1" showColHeaders="1" showRowStripes="0" showColStripes="0" showLastColumn="1"/>
  <filters count="1">
    <filter fld="2" type="valueGreaterThan" evalOrder="-1" id="1"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EF38DE1-3AC5-4187-A444-3881B5970DFF}"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8:A9" firstHeaderRow="1" firstDataRow="1" firstDataCol="0"/>
  <pivotFields count="35">
    <pivotField numFmtId="49" showAll="0"/>
    <pivotField numFmtId="49" showAll="0"/>
    <pivotField dataField="1" showAll="0" sortType="descending">
      <items count="547">
        <item x="33"/>
        <item x="85"/>
        <item x="32"/>
        <item x="507"/>
        <item x="25"/>
        <item x="359"/>
        <item x="442"/>
        <item x="424"/>
        <item x="428"/>
        <item x="512"/>
        <item x="150"/>
        <item x="102"/>
        <item x="452"/>
        <item x="65"/>
        <item x="277"/>
        <item x="496"/>
        <item x="206"/>
        <item x="399"/>
        <item x="3"/>
        <item x="172"/>
        <item x="244"/>
        <item x="445"/>
        <item x="459"/>
        <item x="320"/>
        <item x="110"/>
        <item x="330"/>
        <item x="208"/>
        <item x="373"/>
        <item x="52"/>
        <item x="153"/>
        <item x="80"/>
        <item x="398"/>
        <item x="154"/>
        <item x="283"/>
        <item x="165"/>
        <item x="349"/>
        <item x="116"/>
        <item x="358"/>
        <item x="273"/>
        <item x="467"/>
        <item x="348"/>
        <item x="37"/>
        <item x="103"/>
        <item x="410"/>
        <item x="210"/>
        <item x="15"/>
        <item x="132"/>
        <item x="460"/>
        <item x="392"/>
        <item x="314"/>
        <item x="251"/>
        <item x="389"/>
        <item x="125"/>
        <item x="480"/>
        <item x="17"/>
        <item x="313"/>
        <item x="294"/>
        <item x="386"/>
        <item x="261"/>
        <item x="338"/>
        <item x="479"/>
        <item x="223"/>
        <item x="492"/>
        <item x="16"/>
        <item x="436"/>
        <item x="381"/>
        <item x="457"/>
        <item x="441"/>
        <item x="20"/>
        <item x="262"/>
        <item x="123"/>
        <item x="291"/>
        <item x="422"/>
        <item x="301"/>
        <item x="470"/>
        <item x="505"/>
        <item x="544"/>
        <item x="191"/>
        <item x="30"/>
        <item x="41"/>
        <item x="427"/>
        <item x="346"/>
        <item x="255"/>
        <item x="183"/>
        <item x="247"/>
        <item x="90"/>
        <item x="199"/>
        <item x="423"/>
        <item x="68"/>
        <item x="365"/>
        <item x="205"/>
        <item x="527"/>
        <item x="147"/>
        <item x="60"/>
        <item x="272"/>
        <item x="276"/>
        <item x="31"/>
        <item x="237"/>
        <item x="326"/>
        <item x="253"/>
        <item x="490"/>
        <item x="451"/>
        <item x="134"/>
        <item x="178"/>
        <item x="455"/>
        <item x="380"/>
        <item x="343"/>
        <item x="171"/>
        <item x="356"/>
        <item x="303"/>
        <item x="93"/>
        <item x="18"/>
        <item x="79"/>
        <item x="278"/>
        <item x="186"/>
        <item x="297"/>
        <item x="534"/>
        <item x="536"/>
        <item x="182"/>
        <item x="239"/>
        <item x="242"/>
        <item x="229"/>
        <item x="537"/>
        <item x="6"/>
        <item x="192"/>
        <item x="94"/>
        <item x="347"/>
        <item x="369"/>
        <item x="137"/>
        <item x="431"/>
        <item x="112"/>
        <item x="143"/>
        <item x="120"/>
        <item x="352"/>
        <item x="9"/>
        <item x="341"/>
        <item x="231"/>
        <item x="361"/>
        <item x="417"/>
        <item x="146"/>
        <item x="128"/>
        <item x="360"/>
        <item x="464"/>
        <item x="252"/>
        <item x="190"/>
        <item x="364"/>
        <item x="368"/>
        <item x="508"/>
        <item x="285"/>
        <item x="463"/>
        <item x="63"/>
        <item x="529"/>
        <item x="405"/>
        <item x="27"/>
        <item x="194"/>
        <item x="84"/>
        <item x="29"/>
        <item x="406"/>
        <item x="388"/>
        <item x="176"/>
        <item x="503"/>
        <item x="454"/>
        <item x="73"/>
        <item x="542"/>
        <item x="28"/>
        <item x="87"/>
        <item x="197"/>
        <item x="135"/>
        <item x="97"/>
        <item x="263"/>
        <item x="96"/>
        <item x="53"/>
        <item x="433"/>
        <item x="355"/>
        <item x="525"/>
        <item x="240"/>
        <item x="114"/>
        <item x="376"/>
        <item x="374"/>
        <item x="204"/>
        <item x="258"/>
        <item x="449"/>
        <item x="495"/>
        <item x="156"/>
        <item x="483"/>
        <item x="119"/>
        <item x="224"/>
        <item x="72"/>
        <item x="383"/>
        <item x="385"/>
        <item x="420"/>
        <item x="23"/>
        <item x="217"/>
        <item x="22"/>
        <item x="539"/>
        <item x="169"/>
        <item x="397"/>
        <item x="287"/>
        <item x="403"/>
        <item x="528"/>
        <item x="67"/>
        <item x="216"/>
        <item x="458"/>
        <item x="184"/>
        <item x="535"/>
        <item x="89"/>
        <item x="319"/>
        <item x="443"/>
        <item x="484"/>
        <item x="439"/>
        <item x="256"/>
        <item x="516"/>
        <item x="280"/>
        <item x="312"/>
        <item x="337"/>
        <item x="375"/>
        <item x="170"/>
        <item x="304"/>
        <item x="241"/>
        <item x="357"/>
        <item x="462"/>
        <item x="498"/>
        <item x="533"/>
        <item x="175"/>
        <item x="226"/>
        <item x="284"/>
        <item x="155"/>
        <item x="173"/>
        <item x="316"/>
        <item x="514"/>
        <item x="311"/>
        <item x="315"/>
        <item x="130"/>
        <item x="82"/>
        <item x="323"/>
        <item x="333"/>
        <item x="414"/>
        <item x="55"/>
        <item x="476"/>
        <item x="201"/>
        <item x="472"/>
        <item x="510"/>
        <item x="149"/>
        <item x="98"/>
        <item x="363"/>
        <item x="489"/>
        <item x="95"/>
        <item x="129"/>
        <item x="293"/>
        <item x="401"/>
        <item x="245"/>
        <item x="382"/>
        <item x="221"/>
        <item x="391"/>
        <item x="215"/>
        <item x="1"/>
        <item x="140"/>
        <item x="317"/>
        <item x="211"/>
        <item x="345"/>
        <item x="281"/>
        <item x="101"/>
        <item x="292"/>
        <item x="158"/>
        <item x="118"/>
        <item x="152"/>
        <item x="115"/>
        <item x="105"/>
        <item x="58"/>
        <item x="430"/>
        <item x="446"/>
        <item x="390"/>
        <item x="220"/>
        <item x="222"/>
        <item x="339"/>
        <item x="465"/>
        <item x="260"/>
        <item x="227"/>
        <item x="298"/>
        <item x="174"/>
        <item x="78"/>
        <item x="475"/>
        <item x="196"/>
        <item x="228"/>
        <item x="127"/>
        <item x="515"/>
        <item x="236"/>
        <item x="481"/>
        <item x="107"/>
        <item x="379"/>
        <item x="487"/>
        <item x="474"/>
        <item x="502"/>
        <item x="524"/>
        <item x="491"/>
        <item x="288"/>
        <item x="166"/>
        <item x="274"/>
        <item x="296"/>
        <item x="478"/>
        <item x="38"/>
        <item x="86"/>
        <item x="468"/>
        <item x="336"/>
        <item x="66"/>
        <item x="233"/>
        <item x="321"/>
        <item x="88"/>
        <item x="62"/>
        <item x="434"/>
        <item x="419"/>
        <item x="249"/>
        <item x="400"/>
        <item x="308"/>
        <item x="269"/>
        <item x="332"/>
        <item x="44"/>
        <item x="396"/>
        <item x="494"/>
        <item x="106"/>
        <item x="113"/>
        <item x="51"/>
        <item x="49"/>
        <item x="76"/>
        <item x="282"/>
        <item x="532"/>
        <item x="74"/>
        <item x="408"/>
        <item x="43"/>
        <item x="499"/>
        <item x="307"/>
        <item x="235"/>
        <item x="266"/>
        <item x="100"/>
        <item x="151"/>
        <item x="275"/>
        <item x="213"/>
        <item x="469"/>
        <item x="117"/>
        <item x="279"/>
        <item x="519"/>
        <item x="136"/>
        <item x="322"/>
        <item x="335"/>
        <item x="437"/>
        <item x="202"/>
        <item x="144"/>
        <item x="270"/>
        <item x="246"/>
        <item x="334"/>
        <item x="126"/>
        <item x="230"/>
        <item x="471"/>
        <item x="179"/>
        <item x="141"/>
        <item x="482"/>
        <item x="362"/>
        <item x="290"/>
        <item x="504"/>
        <item x="393"/>
        <item x="139"/>
        <item x="486"/>
        <item x="411"/>
        <item x="207"/>
        <item x="111"/>
        <item x="267"/>
        <item x="394"/>
        <item x="438"/>
        <item x="306"/>
        <item x="48"/>
        <item x="185"/>
        <item x="402"/>
        <item x="39"/>
        <item x="99"/>
        <item x="138"/>
        <item x="517"/>
        <item x="145"/>
        <item x="522"/>
        <item x="377"/>
        <item x="404"/>
        <item x="45"/>
        <item x="395"/>
        <item x="543"/>
        <item x="232"/>
        <item x="0"/>
        <item x="511"/>
        <item x="122"/>
        <item x="14"/>
        <item x="259"/>
        <item x="248"/>
        <item x="370"/>
        <item x="83"/>
        <item x="271"/>
        <item x="351"/>
        <item x="450"/>
        <item x="188"/>
        <item x="8"/>
        <item x="162"/>
        <item x="69"/>
        <item x="538"/>
        <item x="180"/>
        <item x="257"/>
        <item x="81"/>
        <item x="540"/>
        <item x="163"/>
        <item x="75"/>
        <item x="302"/>
        <item x="545"/>
        <item x="225"/>
        <item x="157"/>
        <item x="195"/>
        <item x="530"/>
        <item x="477"/>
        <item x="214"/>
        <item x="189"/>
        <item x="26"/>
        <item x="407"/>
        <item x="13"/>
        <item x="466"/>
        <item x="378"/>
        <item x="64"/>
        <item x="429"/>
        <item x="523"/>
        <item x="418"/>
        <item x="160"/>
        <item x="329"/>
        <item x="71"/>
        <item x="124"/>
        <item x="59"/>
        <item x="295"/>
        <item x="286"/>
        <item x="200"/>
        <item x="488"/>
        <item x="181"/>
        <item x="520"/>
        <item x="521"/>
        <item x="371"/>
        <item x="541"/>
        <item x="440"/>
        <item x="218"/>
        <item x="42"/>
        <item x="300"/>
        <item x="416"/>
        <item x="485"/>
        <item x="413"/>
        <item x="289"/>
        <item x="24"/>
        <item x="444"/>
        <item x="250"/>
        <item x="34"/>
        <item x="167"/>
        <item x="187"/>
        <item x="461"/>
        <item x="309"/>
        <item x="506"/>
        <item x="412"/>
        <item x="509"/>
        <item x="91"/>
        <item x="328"/>
        <item x="367"/>
        <item x="268"/>
        <item x="142"/>
        <item x="148"/>
        <item x="456"/>
        <item x="324"/>
        <item x="109"/>
        <item x="70"/>
        <item x="426"/>
        <item x="366"/>
        <item x="40"/>
        <item x="327"/>
        <item x="193"/>
        <item x="12"/>
        <item x="35"/>
        <item x="387"/>
        <item x="198"/>
        <item x="56"/>
        <item x="21"/>
        <item x="493"/>
        <item x="10"/>
        <item x="325"/>
        <item x="501"/>
        <item x="54"/>
        <item x="447"/>
        <item x="531"/>
        <item x="11"/>
        <item x="209"/>
        <item x="50"/>
        <item x="299"/>
        <item x="310"/>
        <item x="513"/>
        <item x="372"/>
        <item x="344"/>
        <item x="131"/>
        <item x="497"/>
        <item x="2"/>
        <item x="350"/>
        <item x="448"/>
        <item x="219"/>
        <item x="353"/>
        <item x="104"/>
        <item x="318"/>
        <item x="212"/>
        <item x="203"/>
        <item x="243"/>
        <item x="47"/>
        <item x="421"/>
        <item x="238"/>
        <item x="4"/>
        <item x="177"/>
        <item x="305"/>
        <item x="342"/>
        <item x="61"/>
        <item x="409"/>
        <item x="108"/>
        <item x="425"/>
        <item x="518"/>
        <item x="415"/>
        <item x="133"/>
        <item x="526"/>
        <item x="354"/>
        <item x="161"/>
        <item x="121"/>
        <item x="500"/>
        <item x="46"/>
        <item x="168"/>
        <item x="5"/>
        <item x="435"/>
        <item x="77"/>
        <item x="19"/>
        <item x="473"/>
        <item x="7"/>
        <item x="57"/>
        <item x="164"/>
        <item x="254"/>
        <item x="159"/>
        <item x="264"/>
        <item x="453"/>
        <item x="384"/>
        <item x="234"/>
        <item x="340"/>
        <item x="331"/>
        <item x="92"/>
        <item x="265"/>
        <item x="432"/>
        <item x="36"/>
        <item t="default"/>
      </items>
      <autoSortScope>
        <pivotArea dataOnly="0" outline="0" fieldPosition="0">
          <references count="1">
            <reference field="4294967294" count="1" selected="0">
              <x v="0"/>
            </reference>
          </references>
        </pivotArea>
      </autoSortScope>
    </pivotField>
    <pivotField numFmtId="164" showAll="0"/>
    <pivotField numFmtId="14" showAll="0">
      <items count="644">
        <item x="49"/>
        <item x="65"/>
        <item x="97"/>
        <item x="39"/>
        <item x="9"/>
        <item x="13"/>
        <item x="4"/>
        <item x="78"/>
        <item x="87"/>
        <item x="80"/>
        <item x="92"/>
        <item x="25"/>
        <item x="88"/>
        <item x="90"/>
        <item x="48"/>
        <item x="61"/>
        <item x="81"/>
        <item x="40"/>
        <item x="63"/>
        <item x="26"/>
        <item x="77"/>
        <item x="85"/>
        <item x="11"/>
        <item x="16"/>
        <item x="18"/>
        <item x="95"/>
        <item x="5"/>
        <item x="91"/>
        <item x="43"/>
        <item x="73"/>
        <item x="82"/>
        <item x="1"/>
        <item x="0"/>
        <item x="35"/>
        <item x="2"/>
        <item x="64"/>
        <item x="89"/>
        <item x="42"/>
        <item x="45"/>
        <item x="37"/>
        <item x="60"/>
        <item x="22"/>
        <item x="69"/>
        <item x="51"/>
        <item x="38"/>
        <item x="55"/>
        <item x="6"/>
        <item x="15"/>
        <item x="8"/>
        <item x="17"/>
        <item x="3"/>
        <item x="50"/>
        <item x="21"/>
        <item x="7"/>
        <item x="54"/>
        <item x="83"/>
        <item x="53"/>
        <item x="14"/>
        <item x="52"/>
        <item x="56"/>
        <item x="94"/>
        <item x="72"/>
        <item x="62"/>
        <item x="19"/>
        <item x="70"/>
        <item x="84"/>
        <item x="46"/>
        <item x="12"/>
        <item x="96"/>
        <item x="57"/>
        <item x="24"/>
        <item x="67"/>
        <item x="20"/>
        <item x="33"/>
        <item x="66"/>
        <item x="29"/>
        <item x="32"/>
        <item x="68"/>
        <item x="27"/>
        <item x="28"/>
        <item x="71"/>
        <item x="41"/>
        <item x="23"/>
        <item x="31"/>
        <item x="58"/>
        <item x="59"/>
        <item x="34"/>
        <item x="74"/>
        <item x="10"/>
        <item x="93"/>
        <item x="76"/>
        <item x="79"/>
        <item x="86"/>
        <item x="30"/>
        <item x="47"/>
        <item x="75"/>
        <item x="44"/>
        <item x="36"/>
        <item x="211"/>
        <item x="210"/>
        <item x="207"/>
        <item x="209"/>
        <item x="208"/>
        <item x="201"/>
        <item x="198"/>
        <item x="205"/>
        <item x="182"/>
        <item x="199"/>
        <item x="202"/>
        <item x="206"/>
        <item x="189"/>
        <item x="193"/>
        <item x="184"/>
        <item x="212"/>
        <item x="188"/>
        <item x="194"/>
        <item x="168"/>
        <item x="174"/>
        <item x="173"/>
        <item x="169"/>
        <item x="175"/>
        <item x="176"/>
        <item x="163"/>
        <item x="178"/>
        <item x="181"/>
        <item x="157"/>
        <item x="159"/>
        <item x="191"/>
        <item x="177"/>
        <item x="149"/>
        <item x="166"/>
        <item x="151"/>
        <item x="152"/>
        <item x="203"/>
        <item x="165"/>
        <item x="148"/>
        <item x="140"/>
        <item x="200"/>
        <item x="204"/>
        <item x="187"/>
        <item x="185"/>
        <item x="135"/>
        <item x="183"/>
        <item x="138"/>
        <item x="134"/>
        <item x="127"/>
        <item x="150"/>
        <item x="167"/>
        <item x="123"/>
        <item x="121"/>
        <item x="171"/>
        <item x="197"/>
        <item x="196"/>
        <item x="192"/>
        <item x="190"/>
        <item x="172"/>
        <item x="120"/>
        <item x="137"/>
        <item x="142"/>
        <item x="144"/>
        <item x="179"/>
        <item x="170"/>
        <item x="195"/>
        <item x="156"/>
        <item x="186"/>
        <item x="147"/>
        <item x="143"/>
        <item x="164"/>
        <item x="161"/>
        <item x="139"/>
        <item x="130"/>
        <item x="145"/>
        <item x="180"/>
        <item x="118"/>
        <item x="160"/>
        <item x="116"/>
        <item x="104"/>
        <item x="133"/>
        <item x="154"/>
        <item x="158"/>
        <item x="98"/>
        <item x="110"/>
        <item x="109"/>
        <item x="131"/>
        <item x="124"/>
        <item x="162"/>
        <item x="155"/>
        <item x="153"/>
        <item x="122"/>
        <item x="101"/>
        <item x="136"/>
        <item x="107"/>
        <item x="141"/>
        <item x="126"/>
        <item x="132"/>
        <item x="114"/>
        <item x="105"/>
        <item x="106"/>
        <item x="146"/>
        <item x="117"/>
        <item x="115"/>
        <item x="102"/>
        <item x="128"/>
        <item x="129"/>
        <item x="103"/>
        <item x="100"/>
        <item x="125"/>
        <item x="112"/>
        <item x="111"/>
        <item x="119"/>
        <item x="113"/>
        <item x="99"/>
        <item x="108"/>
        <item x="238"/>
        <item x="241"/>
        <item x="266"/>
        <item x="232"/>
        <item x="251"/>
        <item x="225"/>
        <item x="226"/>
        <item x="255"/>
        <item x="244"/>
        <item x="219"/>
        <item x="214"/>
        <item x="213"/>
        <item x="258"/>
        <item x="223"/>
        <item x="240"/>
        <item x="262"/>
        <item x="254"/>
        <item x="246"/>
        <item x="250"/>
        <item x="215"/>
        <item x="263"/>
        <item x="264"/>
        <item x="245"/>
        <item x="218"/>
        <item x="242"/>
        <item x="236"/>
        <item x="239"/>
        <item x="230"/>
        <item x="253"/>
        <item x="249"/>
        <item x="233"/>
        <item x="229"/>
        <item x="247"/>
        <item x="216"/>
        <item x="228"/>
        <item x="261"/>
        <item x="217"/>
        <item x="224"/>
        <item x="243"/>
        <item x="259"/>
        <item x="234"/>
        <item x="222"/>
        <item x="252"/>
        <item x="257"/>
        <item x="265"/>
        <item x="220"/>
        <item x="221"/>
        <item x="231"/>
        <item x="237"/>
        <item x="256"/>
        <item x="260"/>
        <item x="235"/>
        <item x="248"/>
        <item x="227"/>
        <item x="273"/>
        <item x="280"/>
        <item x="285"/>
        <item x="296"/>
        <item x="319"/>
        <item x="270"/>
        <item x="292"/>
        <item x="290"/>
        <item x="276"/>
        <item x="312"/>
        <item x="310"/>
        <item x="294"/>
        <item x="303"/>
        <item x="279"/>
        <item x="307"/>
        <item x="286"/>
        <item x="271"/>
        <item x="269"/>
        <item x="299"/>
        <item x="282"/>
        <item x="313"/>
        <item x="297"/>
        <item x="274"/>
        <item x="278"/>
        <item x="316"/>
        <item x="305"/>
        <item x="287"/>
        <item x="268"/>
        <item x="281"/>
        <item x="306"/>
        <item x="277"/>
        <item x="300"/>
        <item x="288"/>
        <item x="295"/>
        <item x="314"/>
        <item x="315"/>
        <item x="301"/>
        <item x="308"/>
        <item x="267"/>
        <item x="284"/>
        <item x="309"/>
        <item x="298"/>
        <item x="302"/>
        <item x="291"/>
        <item x="283"/>
        <item x="311"/>
        <item x="272"/>
        <item x="317"/>
        <item x="275"/>
        <item x="318"/>
        <item x="304"/>
        <item x="289"/>
        <item x="293"/>
        <item x="373"/>
        <item x="332"/>
        <item x="347"/>
        <item x="387"/>
        <item x="324"/>
        <item x="382"/>
        <item x="341"/>
        <item x="321"/>
        <item x="344"/>
        <item x="357"/>
        <item x="391"/>
        <item x="377"/>
        <item x="359"/>
        <item x="376"/>
        <item x="375"/>
        <item x="353"/>
        <item x="323"/>
        <item x="331"/>
        <item x="393"/>
        <item x="362"/>
        <item x="360"/>
        <item x="364"/>
        <item x="368"/>
        <item x="365"/>
        <item x="370"/>
        <item x="343"/>
        <item x="356"/>
        <item x="327"/>
        <item x="326"/>
        <item x="335"/>
        <item x="397"/>
        <item x="394"/>
        <item x="386"/>
        <item x="390"/>
        <item x="339"/>
        <item x="352"/>
        <item x="350"/>
        <item x="392"/>
        <item x="342"/>
        <item x="384"/>
        <item x="358"/>
        <item x="348"/>
        <item x="340"/>
        <item x="381"/>
        <item x="361"/>
        <item x="346"/>
        <item x="383"/>
        <item x="337"/>
        <item x="338"/>
        <item x="328"/>
        <item x="325"/>
        <item x="396"/>
        <item x="345"/>
        <item x="371"/>
        <item x="355"/>
        <item x="330"/>
        <item x="398"/>
        <item x="334"/>
        <item x="354"/>
        <item x="395"/>
        <item x="374"/>
        <item x="367"/>
        <item x="389"/>
        <item x="369"/>
        <item x="363"/>
        <item x="378"/>
        <item x="322"/>
        <item x="379"/>
        <item x="351"/>
        <item x="320"/>
        <item x="399"/>
        <item x="388"/>
        <item x="336"/>
        <item x="329"/>
        <item x="333"/>
        <item x="349"/>
        <item x="380"/>
        <item x="366"/>
        <item x="385"/>
        <item x="372"/>
        <item x="491"/>
        <item x="526"/>
        <item x="420"/>
        <item x="403"/>
        <item x="534"/>
        <item x="515"/>
        <item x="536"/>
        <item x="429"/>
        <item x="415"/>
        <item x="439"/>
        <item x="457"/>
        <item x="532"/>
        <item x="490"/>
        <item x="479"/>
        <item x="437"/>
        <item x="520"/>
        <item x="447"/>
        <item x="418"/>
        <item x="466"/>
        <item x="500"/>
        <item x="519"/>
        <item x="527"/>
        <item x="528"/>
        <item x="412"/>
        <item x="444"/>
        <item x="470"/>
        <item x="404"/>
        <item x="409"/>
        <item x="530"/>
        <item x="481"/>
        <item x="474"/>
        <item x="485"/>
        <item x="522"/>
        <item x="518"/>
        <item x="476"/>
        <item x="524"/>
        <item x="436"/>
        <item x="523"/>
        <item x="405"/>
        <item x="507"/>
        <item x="401"/>
        <item x="494"/>
        <item x="513"/>
        <item x="516"/>
        <item x="462"/>
        <item x="477"/>
        <item x="541"/>
        <item x="425"/>
        <item x="451"/>
        <item x="442"/>
        <item x="414"/>
        <item x="501"/>
        <item x="535"/>
        <item x="468"/>
        <item x="496"/>
        <item x="475"/>
        <item x="430"/>
        <item x="465"/>
        <item x="467"/>
        <item x="510"/>
        <item x="525"/>
        <item x="502"/>
        <item x="489"/>
        <item x="445"/>
        <item x="482"/>
        <item x="426"/>
        <item x="455"/>
        <item x="406"/>
        <item x="411"/>
        <item x="461"/>
        <item x="435"/>
        <item x="419"/>
        <item x="514"/>
        <item x="456"/>
        <item x="446"/>
        <item x="408"/>
        <item x="486"/>
        <item x="463"/>
        <item x="431"/>
        <item x="421"/>
        <item x="438"/>
        <item x="540"/>
        <item x="417"/>
        <item x="440"/>
        <item x="512"/>
        <item x="503"/>
        <item x="471"/>
        <item x="452"/>
        <item x="492"/>
        <item x="493"/>
        <item x="427"/>
        <item x="480"/>
        <item x="517"/>
        <item x="533"/>
        <item x="454"/>
        <item x="469"/>
        <item x="453"/>
        <item x="416"/>
        <item x="529"/>
        <item x="464"/>
        <item x="441"/>
        <item x="521"/>
        <item x="458"/>
        <item x="449"/>
        <item x="531"/>
        <item x="402"/>
        <item x="450"/>
        <item x="498"/>
        <item x="497"/>
        <item x="434"/>
        <item x="506"/>
        <item x="432"/>
        <item x="413"/>
        <item x="504"/>
        <item x="499"/>
        <item x="478"/>
        <item x="423"/>
        <item x="443"/>
        <item x="505"/>
        <item x="538"/>
        <item x="483"/>
        <item x="428"/>
        <item x="433"/>
        <item x="539"/>
        <item x="488"/>
        <item x="422"/>
        <item x="460"/>
        <item x="424"/>
        <item x="495"/>
        <item x="459"/>
        <item x="410"/>
        <item x="509"/>
        <item x="400"/>
        <item x="487"/>
        <item x="484"/>
        <item x="537"/>
        <item x="448"/>
        <item x="407"/>
        <item x="508"/>
        <item x="473"/>
        <item x="472"/>
        <item x="511"/>
        <item x="564"/>
        <item x="640"/>
        <item x="636"/>
        <item x="575"/>
        <item x="546"/>
        <item x="619"/>
        <item x="635"/>
        <item x="593"/>
        <item x="579"/>
        <item x="544"/>
        <item x="602"/>
        <item x="614"/>
        <item x="567"/>
        <item x="607"/>
        <item x="590"/>
        <item x="563"/>
        <item x="595"/>
        <item x="589"/>
        <item x="628"/>
        <item x="612"/>
        <item x="569"/>
        <item x="618"/>
        <item x="629"/>
        <item x="560"/>
        <item x="611"/>
        <item x="617"/>
        <item x="638"/>
        <item x="561"/>
        <item x="600"/>
        <item x="576"/>
        <item x="599"/>
        <item x="637"/>
        <item x="566"/>
        <item x="553"/>
        <item x="562"/>
        <item x="554"/>
        <item x="642"/>
        <item x="550"/>
        <item x="572"/>
        <item x="549"/>
        <item x="610"/>
        <item x="603"/>
        <item x="545"/>
        <item x="622"/>
        <item x="582"/>
        <item x="632"/>
        <item x="594"/>
        <item x="565"/>
        <item x="559"/>
        <item x="631"/>
        <item x="630"/>
        <item x="574"/>
        <item x="558"/>
        <item x="634"/>
        <item x="604"/>
        <item x="547"/>
        <item x="641"/>
        <item x="625"/>
        <item x="596"/>
        <item x="556"/>
        <item x="542"/>
        <item x="578"/>
        <item x="639"/>
        <item x="584"/>
        <item x="592"/>
        <item x="581"/>
        <item x="601"/>
        <item x="570"/>
        <item x="568"/>
        <item x="597"/>
        <item x="616"/>
        <item x="585"/>
        <item x="577"/>
        <item x="580"/>
        <item x="543"/>
        <item x="591"/>
        <item x="608"/>
        <item x="624"/>
        <item x="551"/>
        <item x="555"/>
        <item x="627"/>
        <item x="605"/>
        <item x="613"/>
        <item x="620"/>
        <item x="586"/>
        <item x="573"/>
        <item x="621"/>
        <item x="588"/>
        <item x="626"/>
        <item x="548"/>
        <item x="587"/>
        <item x="571"/>
        <item x="552"/>
        <item x="609"/>
        <item x="606"/>
        <item x="557"/>
        <item x="615"/>
        <item x="598"/>
        <item x="583"/>
        <item x="623"/>
        <item x="633"/>
        <item t="default"/>
      </items>
    </pivotField>
    <pivotField numFmtId="20" showAll="0">
      <items count="602">
        <item x="4"/>
        <item x="9"/>
        <item x="11"/>
        <item x="16"/>
        <item x="63"/>
        <item x="87"/>
        <item x="13"/>
        <item x="38"/>
        <item x="44"/>
        <item x="2"/>
        <item x="97"/>
        <item x="18"/>
        <item x="48"/>
        <item x="57"/>
        <item x="76"/>
        <item x="26"/>
        <item x="84"/>
        <item x="39"/>
        <item x="66"/>
        <item x="0"/>
        <item x="94"/>
        <item x="77"/>
        <item x="89"/>
        <item x="25"/>
        <item x="50"/>
        <item x="53"/>
        <item x="5"/>
        <item x="19"/>
        <item x="1"/>
        <item x="90"/>
        <item x="49"/>
        <item x="52"/>
        <item x="91"/>
        <item x="88"/>
        <item x="70"/>
        <item x="80"/>
        <item x="58"/>
        <item x="47"/>
        <item x="45"/>
        <item x="75"/>
        <item x="42"/>
        <item x="92"/>
        <item x="93"/>
        <item x="81"/>
        <item x="59"/>
        <item x="6"/>
        <item x="83"/>
        <item x="36"/>
        <item x="62"/>
        <item x="8"/>
        <item x="24"/>
        <item x="17"/>
        <item x="54"/>
        <item x="7"/>
        <item x="37"/>
        <item x="41"/>
        <item x="21"/>
        <item x="85"/>
        <item x="60"/>
        <item x="15"/>
        <item x="74"/>
        <item x="34"/>
        <item x="65"/>
        <item x="64"/>
        <item x="22"/>
        <item x="69"/>
        <item x="56"/>
        <item x="29"/>
        <item x="28"/>
        <item x="68"/>
        <item x="23"/>
        <item x="27"/>
        <item x="3"/>
        <item x="51"/>
        <item x="40"/>
        <item x="30"/>
        <item x="12"/>
        <item x="96"/>
        <item x="32"/>
        <item x="82"/>
        <item x="14"/>
        <item x="72"/>
        <item x="33"/>
        <item x="43"/>
        <item x="86"/>
        <item x="31"/>
        <item x="79"/>
        <item x="67"/>
        <item x="78"/>
        <item x="20"/>
        <item x="71"/>
        <item x="35"/>
        <item x="73"/>
        <item x="95"/>
        <item x="61"/>
        <item x="10"/>
        <item x="55"/>
        <item x="46"/>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240"/>
        <item x="226"/>
        <item x="229"/>
        <item x="247"/>
        <item x="214"/>
        <item x="220"/>
        <item x="228"/>
        <item x="243"/>
        <item x="215"/>
        <item x="207"/>
        <item x="256"/>
        <item x="239"/>
        <item x="203"/>
        <item x="251"/>
        <item x="257"/>
        <item x="231"/>
        <item x="217"/>
        <item x="205"/>
        <item x="233"/>
        <item x="236"/>
        <item x="255"/>
        <item x="212"/>
        <item x="252"/>
        <item x="248"/>
        <item x="206"/>
        <item x="208"/>
        <item x="242"/>
        <item x="253"/>
        <item x="224"/>
        <item x="202"/>
        <item x="222"/>
        <item x="210"/>
        <item x="235"/>
        <item x="234"/>
        <item x="246"/>
        <item x="249"/>
        <item x="218"/>
        <item x="211"/>
        <item x="230"/>
        <item x="227"/>
        <item x="204"/>
        <item x="219"/>
        <item x="244"/>
        <item x="245"/>
        <item x="223"/>
        <item x="241"/>
        <item x="213"/>
        <item x="232"/>
        <item x="209"/>
        <item x="225"/>
        <item x="238"/>
        <item x="250"/>
        <item x="221"/>
        <item x="237"/>
        <item x="254"/>
        <item x="216"/>
        <item x="271"/>
        <item x="313"/>
        <item x="287"/>
        <item x="264"/>
        <item x="284"/>
        <item x="261"/>
        <item x="270"/>
        <item x="282"/>
        <item x="304"/>
        <item x="278"/>
        <item x="290"/>
        <item x="276"/>
        <item x="298"/>
        <item x="310"/>
        <item x="309"/>
        <item x="296"/>
        <item x="291"/>
        <item x="272"/>
        <item x="302"/>
        <item x="280"/>
        <item x="277"/>
        <item x="288"/>
        <item x="308"/>
        <item x="297"/>
        <item x="268"/>
        <item x="269"/>
        <item x="258"/>
        <item x="286"/>
        <item x="260"/>
        <item x="294"/>
        <item x="279"/>
        <item x="262"/>
        <item x="292"/>
        <item x="267"/>
        <item x="293"/>
        <item x="273"/>
        <item x="300"/>
        <item x="301"/>
        <item x="274"/>
        <item x="289"/>
        <item x="303"/>
        <item x="266"/>
        <item x="306"/>
        <item x="259"/>
        <item x="263"/>
        <item x="311"/>
        <item x="265"/>
        <item x="305"/>
        <item x="299"/>
        <item x="312"/>
        <item x="285"/>
        <item x="281"/>
        <item x="295"/>
        <item x="283"/>
        <item x="307"/>
        <item x="275"/>
        <item x="363"/>
        <item x="317"/>
        <item x="370"/>
        <item x="353"/>
        <item x="360"/>
        <item x="358"/>
        <item x="324"/>
        <item x="338"/>
        <item x="376"/>
        <item x="333"/>
        <item x="323"/>
        <item x="315"/>
        <item x="347"/>
        <item x="331"/>
        <item x="341"/>
        <item x="344"/>
        <item x="379"/>
        <item x="335"/>
        <item x="369"/>
        <item x="365"/>
        <item x="349"/>
        <item x="381"/>
        <item x="357"/>
        <item x="367"/>
        <item x="371"/>
        <item x="380"/>
        <item x="350"/>
        <item x="322"/>
        <item x="385"/>
        <item x="382"/>
        <item x="336"/>
        <item x="364"/>
        <item x="366"/>
        <item x="319"/>
        <item x="327"/>
        <item x="374"/>
        <item x="334"/>
        <item x="330"/>
        <item x="346"/>
        <item x="354"/>
        <item x="320"/>
        <item x="348"/>
        <item x="339"/>
        <item x="332"/>
        <item x="329"/>
        <item x="383"/>
        <item x="378"/>
        <item x="337"/>
        <item x="326"/>
        <item x="372"/>
        <item x="384"/>
        <item x="318"/>
        <item x="361"/>
        <item x="342"/>
        <item x="316"/>
        <item x="325"/>
        <item x="351"/>
        <item x="345"/>
        <item x="352"/>
        <item x="368"/>
        <item x="343"/>
        <item x="321"/>
        <item x="377"/>
        <item x="356"/>
        <item x="355"/>
        <item x="386"/>
        <item x="314"/>
        <item x="373"/>
        <item x="340"/>
        <item x="375"/>
        <item x="328"/>
        <item x="359"/>
        <item x="387"/>
        <item x="362"/>
        <item x="403"/>
        <item x="393"/>
        <item x="502"/>
        <item x="391"/>
        <item x="475"/>
        <item x="406"/>
        <item x="500"/>
        <item x="474"/>
        <item x="463"/>
        <item x="464"/>
        <item x="497"/>
        <item x="413"/>
        <item x="462"/>
        <item x="503"/>
        <item x="445"/>
        <item x="482"/>
        <item x="456"/>
        <item x="408"/>
        <item x="449"/>
        <item x="485"/>
        <item x="397"/>
        <item x="394"/>
        <item x="433"/>
        <item x="480"/>
        <item x="417"/>
        <item x="494"/>
        <item x="450"/>
        <item x="431"/>
        <item x="483"/>
        <item x="506"/>
        <item x="453"/>
        <item x="496"/>
        <item x="443"/>
        <item x="427"/>
        <item x="400"/>
        <item x="442"/>
        <item x="407"/>
        <item x="454"/>
        <item x="492"/>
        <item x="465"/>
        <item x="415"/>
        <item x="487"/>
        <item x="426"/>
        <item x="495"/>
        <item x="414"/>
        <item x="479"/>
        <item x="489"/>
        <item x="409"/>
        <item x="458"/>
        <item x="399"/>
        <item x="402"/>
        <item x="429"/>
        <item x="471"/>
        <item x="425"/>
        <item x="392"/>
        <item x="478"/>
        <item x="468"/>
        <item x="436"/>
        <item x="440"/>
        <item x="389"/>
        <item x="505"/>
        <item x="499"/>
        <item x="396"/>
        <item x="437"/>
        <item x="459"/>
        <item x="421"/>
        <item x="498"/>
        <item x="430"/>
        <item x="419"/>
        <item x="473"/>
        <item x="491"/>
        <item x="438"/>
        <item x="507"/>
        <item x="418"/>
        <item x="501"/>
        <item x="444"/>
        <item x="493"/>
        <item x="411"/>
        <item x="466"/>
        <item x="420"/>
        <item x="451"/>
        <item x="469"/>
        <item x="452"/>
        <item x="457"/>
        <item x="401"/>
        <item x="488"/>
        <item x="422"/>
        <item x="470"/>
        <item x="509"/>
        <item x="404"/>
        <item x="455"/>
        <item x="510"/>
        <item x="410"/>
        <item x="439"/>
        <item x="467"/>
        <item x="423"/>
        <item x="472"/>
        <item x="441"/>
        <item x="484"/>
        <item x="390"/>
        <item x="446"/>
        <item x="405"/>
        <item x="490"/>
        <item x="395"/>
        <item x="434"/>
        <item x="412"/>
        <item x="424"/>
        <item x="476"/>
        <item x="432"/>
        <item x="388"/>
        <item x="481"/>
        <item x="435"/>
        <item x="504"/>
        <item x="416"/>
        <item x="448"/>
        <item x="477"/>
        <item x="398"/>
        <item x="447"/>
        <item x="461"/>
        <item x="428"/>
        <item x="460"/>
        <item x="486"/>
        <item x="508"/>
        <item x="515"/>
        <item x="534"/>
        <item x="513"/>
        <item x="565"/>
        <item x="558"/>
        <item x="556"/>
        <item x="599"/>
        <item x="596"/>
        <item x="536"/>
        <item x="577"/>
        <item x="574"/>
        <item x="537"/>
        <item x="547"/>
        <item x="533"/>
        <item x="583"/>
        <item x="595"/>
        <item x="518"/>
        <item x="549"/>
        <item x="535"/>
        <item x="529"/>
        <item x="527"/>
        <item x="582"/>
        <item x="524"/>
        <item x="544"/>
        <item x="561"/>
        <item x="516"/>
        <item x="570"/>
        <item x="591"/>
        <item x="539"/>
        <item x="532"/>
        <item x="541"/>
        <item x="593"/>
        <item x="600"/>
        <item x="525"/>
        <item x="559"/>
        <item x="519"/>
        <item x="567"/>
        <item x="592"/>
        <item x="568"/>
        <item x="560"/>
        <item x="551"/>
        <item x="530"/>
        <item x="545"/>
        <item x="563"/>
        <item x="521"/>
        <item x="586"/>
        <item x="523"/>
        <item x="552"/>
        <item x="512"/>
        <item x="526"/>
        <item x="575"/>
        <item x="571"/>
        <item x="553"/>
        <item x="531"/>
        <item x="566"/>
        <item x="581"/>
        <item x="564"/>
        <item x="555"/>
        <item x="514"/>
        <item x="590"/>
        <item x="587"/>
        <item x="597"/>
        <item x="548"/>
        <item x="576"/>
        <item x="520"/>
        <item x="573"/>
        <item x="589"/>
        <item x="540"/>
        <item x="538"/>
        <item x="562"/>
        <item x="588"/>
        <item x="578"/>
        <item x="579"/>
        <item x="569"/>
        <item x="557"/>
        <item x="594"/>
        <item x="522"/>
        <item x="546"/>
        <item x="543"/>
        <item x="598"/>
        <item x="511"/>
        <item x="517"/>
        <item x="528"/>
        <item x="580"/>
        <item x="550"/>
        <item x="585"/>
        <item x="554"/>
        <item x="584"/>
        <item x="572"/>
        <item x="542"/>
        <item t="default"/>
      </items>
    </pivotField>
    <pivotField numFmtId="20" showAll="0"/>
    <pivotField numFmtId="20" showAll="0"/>
    <pivotField numFmtId="20" showAll="0"/>
    <pivotField numFmtId="20" showAll="0"/>
    <pivotField showAll="0"/>
    <pivotField showAll="0"/>
    <pivotField showAll="0"/>
    <pivotField showAll="0"/>
    <pivotField showAll="0"/>
    <pivotField numFmtId="44" showAll="0"/>
    <pivotField numFmtId="44" showAll="0"/>
    <pivotField showAll="0"/>
    <pivotField showAll="0"/>
    <pivotField showAll="0"/>
    <pivotField showAll="0"/>
    <pivotField showAll="0"/>
    <pivotField showAll="0"/>
    <pivotField showAll="0"/>
    <pivotField showAll="0"/>
    <pivotField numFmtId="44" showAll="0"/>
    <pivotField showAll="0" defaultSubtotal="0"/>
    <pivotField showAll="0" defaultSubtotal="0"/>
    <pivotField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uenta de Nombre del Cliente" fld="2" subtotal="count"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BB65B92-BBF3-4A60-922F-0F923134D473}" name="TablaDinámica8" cacheId="2" applyNumberFormats="0" applyBorderFormats="0" applyFontFormats="0" applyPatternFormats="0" applyAlignmentFormats="0" applyWidthHeightFormats="1" dataCaption="Valores" updatedVersion="8" minRefreshableVersion="3" useAutoFormatting="1" subtotalHiddenItems="1" itemPrintTitles="1" createdVersion="8" indent="0" outline="1" outlineData="1" multipleFieldFilters="0">
  <location ref="A259:M281" firstHeaderRow="1" firstDataRow="2" firstDataCol="1"/>
  <pivotFields count="3">
    <pivotField axis="axisRow" allDrilled="1" subtotalTop="0" showAll="0"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2">
            <reference field="4294967294" count="1" selected="0">
              <x v="0"/>
            </reference>
            <reference field="1" count="1" selected="0">
              <x v="7"/>
            </reference>
          </references>
        </pivotArea>
      </autoSortScope>
    </pivotField>
    <pivotField axis="axisCol"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21">
    <i>
      <x/>
    </i>
    <i>
      <x v="14"/>
    </i>
    <i>
      <x v="19"/>
    </i>
    <i>
      <x v="7"/>
    </i>
    <i>
      <x v="17"/>
    </i>
    <i>
      <x v="13"/>
    </i>
    <i>
      <x v="9"/>
    </i>
    <i>
      <x v="4"/>
    </i>
    <i>
      <x v="8"/>
    </i>
    <i>
      <x v="18"/>
    </i>
    <i>
      <x v="2"/>
    </i>
    <i>
      <x v="16"/>
    </i>
    <i>
      <x v="3"/>
    </i>
    <i>
      <x v="12"/>
    </i>
    <i>
      <x v="6"/>
    </i>
    <i>
      <x v="11"/>
    </i>
    <i>
      <x v="15"/>
    </i>
    <i>
      <x v="10"/>
    </i>
    <i>
      <x v="1"/>
    </i>
    <i>
      <x v="5"/>
    </i>
    <i t="grand">
      <x/>
    </i>
  </rowItems>
  <colFields count="1">
    <field x="1"/>
  </colFields>
  <colItems count="12">
    <i>
      <x/>
    </i>
    <i>
      <x v="1"/>
    </i>
    <i>
      <x v="2"/>
    </i>
    <i>
      <x v="3"/>
    </i>
    <i>
      <x v="4"/>
    </i>
    <i>
      <x v="5"/>
    </i>
    <i>
      <x v="6"/>
    </i>
    <i>
      <x v="7"/>
    </i>
    <i>
      <x v="8"/>
    </i>
    <i>
      <x v="9"/>
    </i>
    <i>
      <x v="10"/>
    </i>
    <i t="grand">
      <x/>
    </i>
  </colItems>
  <dataFields count="1">
    <dataField name="Suma de Cantidad Ordenada" fld="2" baseField="0" baseItem="1"/>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uma de Cantidad Ordenada"/>
    <pivotHierarchy dragToData="1" caption="Máx. de Cantidad Ordenada"/>
    <pivotHierarchy dragToData="1" caption="Recuento de Cantidad Ordenada"/>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_cocina]"/>
        <x15:activeTabTopLevelEntity name="[Tabla_Sal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Servicio" xr10:uid="{397642AF-EEA0-4BD9-AC5E-7C9244C8B549}" sourceName="Tipo de Servicio">
  <pivotTables>
    <pivotTable tabId="5" name="TD_Ingresos_Tipo_Servicio"/>
    <pivotTable tabId="5" name="TD_Coste_Total_Produccion_X_Dias"/>
    <pivotTable tabId="5" name="TD_Desglose_Impagos"/>
    <pivotTable tabId="5" name="TD_Desglose_Ingres_Pais_Orig"/>
    <pivotTable tabId="5" name="TD_Desglose_Ordenes_Atend_Meseros"/>
    <pivotTable tabId="5" name="TD_Desglose_Propinas"/>
    <pivotTable tabId="5" name="TD_Ingres_Tipo_Servicio_Dia"/>
    <pivotTable tabId="5" name="TD_Media_Comensales_X_Dia"/>
    <pivotTable tabId="5" name="TD_N_Transac_Metodo_Pago"/>
    <pivotTable tabId="5" name="TD_Ticket_Medio_Prop_Media_por_dia"/>
  </pivotTables>
  <data>
    <tabular pivotCacheId="206379734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étodo_de_Pago" xr10:uid="{D5840D63-CF07-4FD4-94B3-38AA37C1716B}" sourceName="Método de Pago">
  <pivotTables>
    <pivotTable tabId="5" name="TD_N_Transac_Metodo_Pago"/>
    <pivotTable tabId="5" name="TD_Coste_Total_Produccion_X_Dias"/>
    <pivotTable tabId="5" name="TD_Desglose_Impagos"/>
    <pivotTable tabId="5" name="TD_Desglose_Ingres_Pais_Orig"/>
    <pivotTable tabId="5" name="TD_Desglose_Ordenes_Atend_Meseros"/>
    <pivotTable tabId="5" name="TD_Desglose_Propinas"/>
    <pivotTable tabId="5" name="TD_Ingres_Tipo_Servicio_Dia"/>
    <pivotTable tabId="5" name="TD_Ingresos_Tipo_Servicio"/>
    <pivotTable tabId="5" name="TD_Media_Comensales_X_Dia"/>
    <pivotTable tabId="5" name="TD_Ticket_Medio_Prop_Media_por_dia"/>
  </pivotTables>
  <data>
    <tabular pivotCacheId="2063797340">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ero_Asignado" xr10:uid="{62826354-DB1D-4F75-9E10-57FCF5A3DD51}" sourceName="Mesero Asignado">
  <pivotTables>
    <pivotTable tabId="5" name="TD_Desglose_Ordenes_Atend_Meseros"/>
    <pivotTable tabId="5" name="TD_Coste_Total_Produccion_X_Dias"/>
    <pivotTable tabId="5" name="TD_Desglose_Impagos"/>
    <pivotTable tabId="5" name="TD_Desglose_Ingres_Pais_Orig"/>
    <pivotTable tabId="5" name="TD_Desglose_Propinas"/>
    <pivotTable tabId="5" name="TD_Ingres_Tipo_Servicio_Dia"/>
    <pivotTable tabId="5" name="TD_Ingresos_Tipo_Servicio"/>
    <pivotTable tabId="5" name="TD_Media_Comensales_X_Dia"/>
    <pivotTable tabId="5" name="TD_N_Transac_Metodo_Pago"/>
    <pivotTable tabId="5" name="TD_Ticket_Medio_Prop_Media_por_dia"/>
  </pivotTables>
  <data>
    <tabular pivotCacheId="2063797340">
      <items count="5">
        <i x="1" s="1"/>
        <i x="2" s="1"/>
        <i x="0"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_de_Origen" xr10:uid="{028A78A2-A26A-42B5-81D3-0F080C51067B}" sourceName="País de Origen">
  <pivotTables>
    <pivotTable tabId="5" name="TD_Desglose_Ingres_Pais_Orig"/>
    <pivotTable tabId="5" name="TD_Coste_Total_Produccion_X_Dias"/>
    <pivotTable tabId="5" name="TD_Desglose_Impagos"/>
    <pivotTable tabId="5" name="TD_Desglose_Ordenes_Atend_Meseros"/>
    <pivotTable tabId="5" name="TD_Desglose_Propinas"/>
    <pivotTable tabId="5" name="TD_Ingres_Tipo_Servicio_Dia"/>
    <pivotTable tabId="5" name="TD_Ingresos_Tipo_Servicio"/>
    <pivotTable tabId="5" name="TD_Media_Comensales_X_Dia"/>
    <pivotTable tabId="5" name="TD_N_Transac_Metodo_Pago"/>
    <pivotTable tabId="5" name="TD_Ticket_Medio_Prop_Media_por_dia"/>
  </pivotTables>
  <data>
    <tabular pivotCacheId="2063797340">
      <items count="11">
        <i x="10" s="1"/>
        <i x="6" s="1"/>
        <i x="2" s="1"/>
        <i x="9" s="1"/>
        <i x="1" s="1"/>
        <i x="8" s="1"/>
        <i x="0" s="1"/>
        <i x="3" s="1"/>
        <i x="4" s="1"/>
        <i x="7"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po de Servicio" xr10:uid="{ABAE90EF-D9AB-492B-8839-5BEED9200846}" cache="SegmentaciónDeDatos_Tipo_de_Servicio" caption="Tipo de Servicio" rowHeight="247650"/>
  <slicer name="Método de Pago" xr10:uid="{BC0B806C-02A2-4D15-B520-76D2811D967B}" cache="SegmentaciónDeDatos_Método_de_Pago" caption="Método de Pago" rowHeight="247650"/>
  <slicer name="Mesero Asignado" xr10:uid="{0AA405FE-2D0A-4859-9D63-5B0C16FA40D3}" cache="SegmentaciónDeDatos_Mesero_Asignado" caption="Mesero Asignado" columnCount="3" rowHeight="247650"/>
  <slicer name="País de Origen" xr10:uid="{62B53B23-A79D-4B34-A8B6-90D010DAF89E}" cache="SegmentaciónDeDatos_País_de_Origen" caption="País de Origen" columnCount="1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0258F2-0E30-4F3D-8DFD-84FDE89D0FF3}" name="Tabla_cocina" displayName="Tabla_cocina" ref="A2:O1904" totalsRowShown="0">
  <autoFilter ref="A2:O1904" xr:uid="{BB0258F2-0E30-4F3D-8DFD-84FDE89D0FF3}"/>
  <sortState xmlns:xlrd2="http://schemas.microsoft.com/office/spreadsheetml/2017/richdata2" ref="A3:O1904">
    <sortCondition ref="A8:A1904"/>
  </sortState>
  <tableColumns count="15">
    <tableColumn id="1" xr3:uid="{8DFA4A17-B68B-4083-B11C-AB794196F915}" name="Numero de Orden" dataDxfId="56"/>
    <tableColumn id="2" xr3:uid="{9CAF84BA-D848-45F4-8052-F6763C8351A1}" name="Numero de Mesa" dataDxfId="55"/>
    <tableColumn id="3" xr3:uid="{24D256D1-DC60-4420-A969-3C9978495072}" name="Nombre del Plato" dataDxfId="54"/>
    <tableColumn id="4" xr3:uid="{ABD59BBD-A368-4AAF-B164-72CE3EB2F6AF}" name="Descripcion del Plato" dataDxfId="53"/>
    <tableColumn id="5" xr3:uid="{FA61D043-EF6B-4E57-BF93-ADE03951BCAC}" name="Costo Unitario" dataDxfId="52" dataCellStyle="Moneda"/>
    <tableColumn id="6" xr3:uid="{36E592A9-4E0A-4F80-9131-AF97C9902FA7}" name="Precio Unitario" dataDxfId="51" dataCellStyle="Moneda"/>
    <tableColumn id="7" xr3:uid="{DA35978C-DDE9-428D-B0E9-5C7F91506DA3}" name="Cantidad Ordenada" dataDxfId="50"/>
    <tableColumn id="8" xr3:uid="{03AA228C-BAE8-4D07-A373-B4D22FD5B8B3}" name="Tiempo de Preparacion" dataDxfId="49"/>
    <tableColumn id="9" xr3:uid="{BC5CAA08-0E2A-40C4-B53D-5BB54C6D8A1F}" name="Observaciones" dataDxfId="48"/>
    <tableColumn id="11" xr3:uid="{CD4E3382-8083-4918-B770-4B4E50E5E128}" name="Total del Pedido" dataDxfId="47">
      <calculatedColumnFormula>Tabla_cocina[[#This Row],[Precio Unitario]]*Tabla_cocina[[#This Row],[Cantidad Ordenada]]</calculatedColumnFormula>
    </tableColumn>
    <tableColumn id="10" xr3:uid="{72321546-4067-43FD-A6C3-3D965FC87E44}" name="Ganancia Bruta" dataDxfId="46">
      <calculatedColumnFormula>Tabla_cocina[[#This Row],[Total del Pedido]]</calculatedColumnFormula>
    </tableColumn>
    <tableColumn id="12" xr3:uid="{3901A30A-B4EE-4CA7-842D-CD27A4C5A68E}" name="Ganancia Neta" dataDxfId="45">
      <calculatedColumnFormula>Tabla_cocina[[#This Row],[Ganancia Bruta]]-Tabla_cocina[[#This Row],[Costo]]</calculatedColumnFormula>
    </tableColumn>
    <tableColumn id="14" xr3:uid="{0EA9B72B-486E-4166-959C-18F8A1CFC75C}" name="Costo" dataDxfId="44">
      <calculatedColumnFormula>Tabla_cocina[[#This Row],[Costo Unitario]]*Tabla_cocina[[#This Row],[Cantidad Ordenada]]</calculatedColumnFormula>
    </tableColumn>
    <tableColumn id="13" xr3:uid="{15E98217-CA9A-4E6A-9BD8-94D84AF2EEEC}" name="Porcentaje de Ganancia" dataDxfId="43">
      <calculatedColumnFormula>(Tabla_cocina[[#This Row],[Ganancia Neta]]/Tabla_cocina[[#This Row],[Costo]])</calculatedColumnFormula>
    </tableColumn>
    <tableColumn id="15" xr3:uid="{650D5493-3B5E-4FBA-A50D-4C6EDECE4892}" name="minutos preparacion" dataDxfId="42" dataCellStyle="Millares">
      <calculatedColumnFormula>Tabla_cocina[[#This Row],[Tiempo de Preparacion]]/1440</calculatedColumnFormula>
    </tableColum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F82A30-28D7-4CFC-A574-704C071A25FF}" name="Tabla_Sala" displayName="Tabla_Sala" ref="A2:Z769" totalsRowShown="0" headerRowDxfId="41">
  <autoFilter ref="A2:Z769" xr:uid="{60F82A30-28D7-4CFC-A574-704C071A25FF}"/>
  <sortState xmlns:xlrd2="http://schemas.microsoft.com/office/spreadsheetml/2017/richdata2" ref="A121:W268">
    <sortCondition descending="1" ref="F2:F769"/>
  </sortState>
  <tableColumns count="26">
    <tableColumn id="11" xr3:uid="{8D0FFDAE-AA37-44F2-8745-69432316796D}" name="Número de Orden" dataDxfId="40"/>
    <tableColumn id="1" xr3:uid="{970D7E6D-4CDA-4603-BD8D-B325AADC2152}" name="Número de Mesa" dataDxfId="39"/>
    <tableColumn id="2" xr3:uid="{32AFB379-7AEB-49C7-8E5B-99638174F056}" name="Nombre del Cliente" dataDxfId="38"/>
    <tableColumn id="3" xr3:uid="{5C0F1C26-6B51-40E4-90F7-206578356A55}" name="Número de Comensales" dataDxfId="37" dataCellStyle="Millares"/>
    <tableColumn id="21" xr3:uid="{9DF7EA4C-8BC5-4DC9-AFD5-990A37B933F8}" name="Fecha de Factura" dataDxfId="36" dataCellStyle="Millares">
      <calculatedColumnFormula>Tabla_Sala[[#This Row],[Hora de Salida]]</calculatedColumnFormula>
    </tableColumn>
    <tableColumn id="4" xr3:uid="{7724D86E-277E-476E-8F5C-13EC9F4F2301}" name="Hora de Llegada" dataDxfId="35"/>
    <tableColumn id="5" xr3:uid="{19F4398E-FAD8-4EC8-9D6F-F170F0E764AF}" name="Hora de Salida" dataDxfId="34"/>
    <tableColumn id="22" xr3:uid="{F6E4CED7-BACB-4F00-A726-99C4E0B518A6}" name="Tiempo de Permanencia" dataDxfId="33">
      <calculatedColumnFormula>IF(Tabla_Sala[[#This Row],[Estado de la Mesa]]="Ocupada",(Tabla_Sala[[#This Row],[Hora de Salida]]-Tabla_Sala[[#This Row],[Hora de Llegada]]) + 15/1440, Tabla_Sala[[#This Row],[Hora de Salida]]-Tabla_Sala[[#This Row],[Hora de Llegada]])</calculatedColumnFormula>
    </tableColumn>
    <tableColumn id="23" xr3:uid="{57C3CE0E-6C04-4884-964D-B7452AD3BD54}" name="Tiempo Preparacion" dataDxfId="32">
      <calculatedColumnFormula>SUMIFS(Tabla_cocina[minutos preparacion],Tabla_cocina[Numero de Orden],Tabla_Sala[[#This Row],[Número de Orden]])</calculatedColumnFormula>
    </tableColumn>
    <tableColumn id="24" xr3:uid="{6D47AE78-A3A3-4E58-B6E0-8C790A28B896}" name="Tiempo de Degustacion" dataDxfId="31">
      <calculatedColumnFormula>IF(Tabla_Sala[[#This Row],[Tiempo de Permanencia]]-Tabla_Sala[[#This Row],[Tiempo Preparacion]] &gt; 0, Tabla_Sala[[#This Row],[Tiempo de Permanencia]]-Tabla_Sala[[#This Row],[Tiempo Preparacion]], 0)</calculatedColumnFormula>
    </tableColumn>
    <tableColumn id="6" xr3:uid="{0E46253D-E39B-4D70-9EC0-B28F34DC670F}" name="Mesero Asignado" dataDxfId="30"/>
    <tableColumn id="7" xr3:uid="{031DE842-B40E-42FF-B8AE-54E85D6FBAC3}" name="Tipo de Servicio" dataDxfId="29"/>
    <tableColumn id="8" xr3:uid="{D200E3F2-EE5A-4F19-BB69-BE6D13245335}" name="Método de Pago" dataDxfId="28"/>
    <tableColumn id="9" xr3:uid="{BE1BB7DC-20E9-46C4-B20E-EA430E010C66}" name="Propina" dataDxfId="27" dataCellStyle="Moneda"/>
    <tableColumn id="10" xr3:uid="{E702917B-21BA-4216-9A63-B66720D79527}" name="Estado de la Mesa" dataDxfId="26"/>
    <tableColumn id="18" xr3:uid="{843BFEA6-C168-487A-8B28-48E2787298B7}" name="Monto Total de la Cuenta" dataDxfId="25">
      <calculatedColumnFormula>SUMIFS(Tabla_cocina[Ganancia Bruta],Tabla_cocina[Numero de Orden],Tabla_Sala[[#This Row],[Número de Orden]])</calculatedColumnFormula>
    </tableColumn>
    <tableColumn id="20" xr3:uid="{B921ADD3-D4F2-46FA-B7C2-9D097FBB84F2}" name="Monto Total Pagado" dataDxfId="24">
      <calculatedColumnFormula>Tabla_Sala[[#This Row],[Propina]]+Tabla_Sala[[#This Row],[Monto Total de la Cuenta]]</calculatedColumnFormula>
    </tableColumn>
    <tableColumn id="17" xr3:uid="{1203A521-58B7-465E-974F-5D6ED6FEAFD7}" name="Platos Pedidos" dataDxfId="23">
      <calculatedColumnFormula>_xlfn.TEXTJOIN(", ",TRUE,T3:W3)</calculatedColumnFormula>
    </tableColumn>
    <tableColumn id="12" xr3:uid="{2575F10C-0631-42A3-8E11-03C7AAC322C7}" name="País de Origen" dataDxfId="22"/>
    <tableColumn id="13" xr3:uid="{4D4501CE-932F-49CD-BC5E-9DB605F46262}" name="Platos Ordenados" dataDxfId="21"/>
    <tableColumn id="14" xr3:uid="{32D0C17C-9E46-4832-A8D9-E633D481F8B1}" name="Columna1" dataDxfId="20"/>
    <tableColumn id="15" xr3:uid="{6C1B0ADA-BB57-4222-B683-FE8DE251CEE7}" name="Columna2" dataDxfId="19"/>
    <tableColumn id="16" xr3:uid="{E5539862-6C2B-452A-AE4F-77D79B904B3F}" name="Columna3" dataDxfId="18"/>
    <tableColumn id="19" xr3:uid="{CCBA9711-0976-44EC-8EF7-F9F73F54A74E}" name="Platos ordenados cocina_def" dataDxfId="17">
      <calculatedColumnFormula array="1">_xlfn.CONCAT(_xlfn._xlws.FILTER(Tabla_cocina[Nombre del Plato], Tabla_cocina[Numero de Orden]=Tabla_Sala[[#This Row],[Número de Orden]]), "")</calculatedColumnFormula>
    </tableColumn>
    <tableColumn id="25" xr3:uid="{E47A5E94-A480-4C77-B9D3-2EBFDBEC1F54}" name="Orden Cobrada" dataDxfId="16" dataCellStyle="Millares">
      <calculatedColumnFormula>IF(Tabla_Sala[[#This Row],[Tiempo de Degustacion]]&gt;0,TRUE,FALSE)</calculatedColumnFormula>
    </tableColumn>
    <tableColumn id="26" xr3:uid="{86C292A3-6F5E-46B7-833E-E8ADF5D82A29}" name="Coste Produccion Orden" dataCellStyle="Moneda">
      <calculatedColumnFormula>SUMIFS(Tabla_cocina[Costo],Tabla_cocina[Numero de Orden],Tabla_Sala[[#This Row],[Número de Orden]])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Fecha_de_Factura" xr10:uid="{3AA2273A-2273-4ED1-B03D-026A99A355E0}" sourceName="Fecha de Factura">
  <pivotTables>
    <pivotTable tabId="5" name="TD_Ingresos_Tipo_Servicio"/>
    <pivotTable tabId="5" name="TD_Desglose_Impagos"/>
    <pivotTable tabId="5" name="TD_Desglose_Ingres_Pais_Orig"/>
    <pivotTable tabId="5" name="TD_Desglose_Ordenes_Atend_Meseros"/>
    <pivotTable tabId="5" name="TD_Desglose_Propinas"/>
    <pivotTable tabId="5" name="TD_Ingres_Tipo_Servicio_Dia"/>
    <pivotTable tabId="5" name="TD_Media_Comensales_X_Dia"/>
    <pivotTable tabId="5" name="TD_N_Transac_Metodo_Pago"/>
    <pivotTable tabId="5" name="TD_Ticket_Medio_Prop_Media_por_dia"/>
    <pivotTable tabId="5" name="TD_Coste_Total_Produccion_X_Dias"/>
  </pivotTables>
  <state minimalRefreshVersion="6" lastRefreshVersion="6" pivotCacheId="2063797340" filterType="unknown">
    <bounds startDate="2023-01-01T01:11:00" endDate="2024-01-01T07:51: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Fecha de Factura" xr10:uid="{02509976-F9E0-420E-9260-856B103699BC}" cache="NativeTimeline_Fecha_de_Factura" caption="Fecha de Factura" level="3" selectionLevel="3" scrollPosition="2023-04-01T00:00:00"/>
  <timeline name="Fecha de Factura 1" xr10:uid="{A2350CA7-63FB-4C97-AAC9-7189C6F1755A}" cache="NativeTimeline_Fecha_de_Factura" caption="Fecha de Factura" level="3" selectionLevel="3" scrollPosition="2023-04-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openxmlformats.org/officeDocument/2006/relationships/drawing" Target="../drawings/drawing4.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66F78-AB95-4A0C-B2A2-85D24C39BEB3}">
  <dimension ref="A1:O1904"/>
  <sheetViews>
    <sheetView topLeftCell="G1" zoomScale="85" zoomScaleNormal="85" workbookViewId="0">
      <selection activeCell="T8" sqref="T8"/>
    </sheetView>
  </sheetViews>
  <sheetFormatPr baseColWidth="10" defaultRowHeight="14.4" x14ac:dyDescent="0.3"/>
  <cols>
    <col min="1" max="1" width="17.44140625" style="1" customWidth="1"/>
    <col min="2" max="2" width="16.6640625" style="1" customWidth="1"/>
    <col min="3" max="3" width="17.33203125" style="2" customWidth="1"/>
    <col min="4" max="4" width="22.109375" style="2" bestFit="1" customWidth="1"/>
    <col min="5" max="5" width="14.6640625" style="3" customWidth="1"/>
    <col min="6" max="6" width="15.21875" style="3" customWidth="1"/>
    <col min="7" max="7" width="19.109375" style="1" customWidth="1"/>
    <col min="8" max="8" width="22" style="1" customWidth="1"/>
    <col min="9" max="9" width="15.21875" style="2" customWidth="1"/>
    <col min="10" max="10" width="16.5546875" bestFit="1" customWidth="1"/>
    <col min="11" max="11" width="15.88671875" bestFit="1" customWidth="1"/>
    <col min="12" max="12" width="15.44140625" bestFit="1" customWidth="1"/>
    <col min="14" max="14" width="23" bestFit="1" customWidth="1"/>
    <col min="15" max="15" width="20.5546875" bestFit="1" customWidth="1"/>
  </cols>
  <sheetData>
    <row r="1" spans="1:15" ht="67.8" customHeight="1" x14ac:dyDescent="0.3">
      <c r="A1" s="8"/>
      <c r="B1" s="9"/>
      <c r="C1" s="10"/>
      <c r="D1" s="10"/>
      <c r="E1" s="11"/>
      <c r="F1" s="11"/>
      <c r="G1" s="9"/>
      <c r="H1" s="9"/>
      <c r="I1" s="10"/>
      <c r="J1" s="6" t="s">
        <v>661</v>
      </c>
      <c r="K1" s="6" t="s">
        <v>664</v>
      </c>
      <c r="L1" s="6" t="s">
        <v>665</v>
      </c>
      <c r="M1" s="6" t="s">
        <v>668</v>
      </c>
      <c r="N1" s="6" t="s">
        <v>666</v>
      </c>
      <c r="O1" s="121" t="s">
        <v>768</v>
      </c>
    </row>
    <row r="2" spans="1:15" x14ac:dyDescent="0.3">
      <c r="A2" t="s">
        <v>80</v>
      </c>
      <c r="B2" t="s">
        <v>81</v>
      </c>
      <c r="C2" t="s">
        <v>0</v>
      </c>
      <c r="D2" t="s">
        <v>82</v>
      </c>
      <c r="E2" t="s">
        <v>1</v>
      </c>
      <c r="F2" t="s">
        <v>2</v>
      </c>
      <c r="G2" t="s">
        <v>3</v>
      </c>
      <c r="H2" s="1" t="s">
        <v>83</v>
      </c>
      <c r="I2" t="s">
        <v>4</v>
      </c>
      <c r="J2" t="s">
        <v>660</v>
      </c>
      <c r="K2" t="s">
        <v>107</v>
      </c>
      <c r="L2" t="s">
        <v>662</v>
      </c>
      <c r="M2" t="s">
        <v>667</v>
      </c>
      <c r="N2" t="s">
        <v>663</v>
      </c>
      <c r="O2" t="s">
        <v>677</v>
      </c>
    </row>
    <row r="3" spans="1:15" x14ac:dyDescent="0.3">
      <c r="A3" s="1">
        <v>1</v>
      </c>
      <c r="B3" s="1">
        <v>10</v>
      </c>
      <c r="C3" s="2" t="s">
        <v>7</v>
      </c>
      <c r="D3" s="2" t="s">
        <v>85</v>
      </c>
      <c r="E3" s="3">
        <v>18</v>
      </c>
      <c r="F3" s="3">
        <v>30</v>
      </c>
      <c r="G3" s="1">
        <v>3</v>
      </c>
      <c r="H3" s="1">
        <v>32</v>
      </c>
      <c r="I3" s="2" t="s">
        <v>8</v>
      </c>
      <c r="J3" s="7">
        <f>Tabla_cocina[[#This Row],[Precio Unitario]]*Tabla_cocina[[#This Row],[Cantidad Ordenada]]</f>
        <v>90</v>
      </c>
      <c r="K3" s="7">
        <f>Tabla_cocina[[#This Row],[Total del Pedido]]</f>
        <v>90</v>
      </c>
      <c r="L3" s="7">
        <f>Tabla_cocina[[#This Row],[Ganancia Bruta]]-Tabla_cocina[[#This Row],[Costo]]</f>
        <v>36</v>
      </c>
      <c r="M3" s="7">
        <f>Tabla_cocina[[#This Row],[Costo Unitario]]*Tabla_cocina[[#This Row],[Cantidad Ordenada]]</f>
        <v>54</v>
      </c>
      <c r="N3" s="12">
        <f>(Tabla_cocina[[#This Row],[Ganancia Neta]]/Tabla_cocina[[#This Row],[Costo]])</f>
        <v>0.66666666666666663</v>
      </c>
      <c r="O3" s="17">
        <f>Tabla_cocina[[#This Row],[Tiempo de Preparacion]]/1440</f>
        <v>2.2222222222222223E-2</v>
      </c>
    </row>
    <row r="4" spans="1:15" x14ac:dyDescent="0.3">
      <c r="A4" s="1">
        <v>1</v>
      </c>
      <c r="B4" s="1">
        <v>10</v>
      </c>
      <c r="C4" s="2" t="s">
        <v>5</v>
      </c>
      <c r="D4" s="2" t="s">
        <v>84</v>
      </c>
      <c r="E4" s="3">
        <v>14</v>
      </c>
      <c r="F4" s="3">
        <v>24</v>
      </c>
      <c r="G4" s="1">
        <v>2</v>
      </c>
      <c r="H4" s="1">
        <v>25</v>
      </c>
      <c r="I4" s="2" t="s">
        <v>6</v>
      </c>
      <c r="J4" s="7">
        <f>Tabla_cocina[[#This Row],[Precio Unitario]]*Tabla_cocina[[#This Row],[Cantidad Ordenada]]</f>
        <v>48</v>
      </c>
      <c r="K4" s="7">
        <f>Tabla_cocina[[#This Row],[Total del Pedido]]</f>
        <v>48</v>
      </c>
      <c r="L4" s="7">
        <f>Tabla_cocina[[#This Row],[Ganancia Bruta]]-Tabla_cocina[[#This Row],[Costo]]</f>
        <v>20</v>
      </c>
      <c r="M4" s="7">
        <f>Tabla_cocina[[#This Row],[Costo Unitario]]*Tabla_cocina[[#This Row],[Cantidad Ordenada]]</f>
        <v>28</v>
      </c>
      <c r="N4" s="12">
        <f>(Tabla_cocina[[#This Row],[Ganancia Neta]]/Tabla_cocina[[#This Row],[Costo]])</f>
        <v>0.7142857142857143</v>
      </c>
      <c r="O4" s="17">
        <f>Tabla_cocina[[#This Row],[Tiempo de Preparacion]]/1440</f>
        <v>1.7361111111111112E-2</v>
      </c>
    </row>
    <row r="5" spans="1:15" x14ac:dyDescent="0.3">
      <c r="A5" s="1">
        <v>2</v>
      </c>
      <c r="B5" s="1">
        <v>6</v>
      </c>
      <c r="C5" s="2" t="s">
        <v>9</v>
      </c>
      <c r="D5" s="2" t="s">
        <v>86</v>
      </c>
      <c r="E5" s="3">
        <v>19</v>
      </c>
      <c r="F5" s="3">
        <v>31</v>
      </c>
      <c r="G5" s="1">
        <v>1</v>
      </c>
      <c r="H5" s="1">
        <v>51</v>
      </c>
      <c r="I5" s="2" t="s">
        <v>6</v>
      </c>
      <c r="J5" s="7">
        <f>Tabla_cocina[[#This Row],[Precio Unitario]]*Tabla_cocina[[#This Row],[Cantidad Ordenada]]</f>
        <v>31</v>
      </c>
      <c r="K5" s="7">
        <f>Tabla_cocina[[#This Row],[Total del Pedido]]</f>
        <v>31</v>
      </c>
      <c r="L5" s="7">
        <f>Tabla_cocina[[#This Row],[Ganancia Bruta]]-Tabla_cocina[[#This Row],[Costo]]</f>
        <v>12</v>
      </c>
      <c r="M5" s="7">
        <f>Tabla_cocina[[#This Row],[Costo Unitario]]*Tabla_cocina[[#This Row],[Cantidad Ordenada]]</f>
        <v>19</v>
      </c>
      <c r="N5" s="12">
        <f>(Tabla_cocina[[#This Row],[Ganancia Neta]]/Tabla_cocina[[#This Row],[Costo]])</f>
        <v>0.63157894736842102</v>
      </c>
      <c r="O5" s="17">
        <f>Tabla_cocina[[#This Row],[Tiempo de Preparacion]]/1440</f>
        <v>3.5416666666666666E-2</v>
      </c>
    </row>
    <row r="6" spans="1:15" x14ac:dyDescent="0.3">
      <c r="A6" s="1">
        <v>2</v>
      </c>
      <c r="B6" s="1">
        <v>6</v>
      </c>
      <c r="C6" s="2" t="s">
        <v>10</v>
      </c>
      <c r="D6" s="2" t="s">
        <v>87</v>
      </c>
      <c r="E6" s="3">
        <v>16</v>
      </c>
      <c r="F6" s="3">
        <v>27</v>
      </c>
      <c r="G6" s="1">
        <v>1</v>
      </c>
      <c r="H6" s="1">
        <v>34</v>
      </c>
      <c r="I6" s="2" t="s">
        <v>8</v>
      </c>
      <c r="J6" s="7">
        <f>Tabla_cocina[[#This Row],[Precio Unitario]]*Tabla_cocina[[#This Row],[Cantidad Ordenada]]</f>
        <v>27</v>
      </c>
      <c r="K6" s="7">
        <f>Tabla_cocina[[#This Row],[Total del Pedido]]</f>
        <v>27</v>
      </c>
      <c r="L6" s="7">
        <f>Tabla_cocina[[#This Row],[Ganancia Bruta]]-Tabla_cocina[[#This Row],[Costo]]</f>
        <v>11</v>
      </c>
      <c r="M6" s="7">
        <f>Tabla_cocina[[#This Row],[Costo Unitario]]*Tabla_cocina[[#This Row],[Cantidad Ordenada]]</f>
        <v>16</v>
      </c>
      <c r="N6" s="12">
        <f>(Tabla_cocina[[#This Row],[Ganancia Neta]]/Tabla_cocina[[#This Row],[Costo]])</f>
        <v>0.6875</v>
      </c>
      <c r="O6" s="17">
        <f>Tabla_cocina[[#This Row],[Tiempo de Preparacion]]/1440</f>
        <v>2.361111111111111E-2</v>
      </c>
    </row>
    <row r="7" spans="1:15" x14ac:dyDescent="0.3">
      <c r="A7" s="1">
        <v>3</v>
      </c>
      <c r="B7" s="1">
        <v>20</v>
      </c>
      <c r="C7" s="2" t="s">
        <v>11</v>
      </c>
      <c r="D7" s="2" t="s">
        <v>88</v>
      </c>
      <c r="E7" s="3">
        <v>25</v>
      </c>
      <c r="F7" s="3">
        <v>40</v>
      </c>
      <c r="G7" s="1">
        <v>1</v>
      </c>
      <c r="H7" s="1">
        <v>9</v>
      </c>
      <c r="I7" s="2" t="s">
        <v>8</v>
      </c>
      <c r="J7" s="7">
        <f>Tabla_cocina[[#This Row],[Precio Unitario]]*Tabla_cocina[[#This Row],[Cantidad Ordenada]]</f>
        <v>40</v>
      </c>
      <c r="K7" s="7">
        <f>Tabla_cocina[[#This Row],[Total del Pedido]]</f>
        <v>40</v>
      </c>
      <c r="L7" s="7">
        <f>Tabla_cocina[[#This Row],[Ganancia Bruta]]-Tabla_cocina[[#This Row],[Costo]]</f>
        <v>15</v>
      </c>
      <c r="M7" s="7">
        <f>Tabla_cocina[[#This Row],[Costo Unitario]]*Tabla_cocina[[#This Row],[Cantidad Ordenada]]</f>
        <v>25</v>
      </c>
      <c r="N7" s="12">
        <f>(Tabla_cocina[[#This Row],[Ganancia Neta]]/Tabla_cocina[[#This Row],[Costo]])</f>
        <v>0.6</v>
      </c>
      <c r="O7" s="17">
        <f>Tabla_cocina[[#This Row],[Tiempo de Preparacion]]/1440</f>
        <v>6.2500000000000003E-3</v>
      </c>
    </row>
    <row r="8" spans="1:15" x14ac:dyDescent="0.3">
      <c r="A8" s="1">
        <v>3</v>
      </c>
      <c r="B8" s="1">
        <v>20</v>
      </c>
      <c r="C8" s="2" t="s">
        <v>12</v>
      </c>
      <c r="D8" s="2" t="s">
        <v>89</v>
      </c>
      <c r="E8" s="3">
        <v>22</v>
      </c>
      <c r="F8" s="3">
        <v>36</v>
      </c>
      <c r="G8" s="1">
        <v>1</v>
      </c>
      <c r="H8" s="1">
        <v>36</v>
      </c>
      <c r="I8" s="2" t="s">
        <v>6</v>
      </c>
      <c r="J8" s="7">
        <f>Tabla_cocina[[#This Row],[Precio Unitario]]*Tabla_cocina[[#This Row],[Cantidad Ordenada]]</f>
        <v>36</v>
      </c>
      <c r="K8" s="7">
        <f>Tabla_cocina[[#This Row],[Total del Pedido]]</f>
        <v>36</v>
      </c>
      <c r="L8" s="7">
        <f>Tabla_cocina[[#This Row],[Ganancia Bruta]]-Tabla_cocina[[#This Row],[Costo]]</f>
        <v>14</v>
      </c>
      <c r="M8" s="7">
        <f>Tabla_cocina[[#This Row],[Costo Unitario]]*Tabla_cocina[[#This Row],[Cantidad Ordenada]]</f>
        <v>22</v>
      </c>
      <c r="N8" s="12">
        <f>(Tabla_cocina[[#This Row],[Ganancia Neta]]/Tabla_cocina[[#This Row],[Costo]])</f>
        <v>0.63636363636363635</v>
      </c>
      <c r="O8" s="17">
        <f>Tabla_cocina[[#This Row],[Tiempo de Preparacion]]/1440</f>
        <v>2.5000000000000001E-2</v>
      </c>
    </row>
    <row r="9" spans="1:15" x14ac:dyDescent="0.3">
      <c r="A9" s="1">
        <v>3</v>
      </c>
      <c r="B9" s="1">
        <v>20</v>
      </c>
      <c r="C9" s="2" t="s">
        <v>9</v>
      </c>
      <c r="D9" s="2" t="s">
        <v>86</v>
      </c>
      <c r="E9" s="3">
        <v>19</v>
      </c>
      <c r="F9" s="3">
        <v>31</v>
      </c>
      <c r="G9" s="1">
        <v>1</v>
      </c>
      <c r="H9" s="1">
        <v>27</v>
      </c>
      <c r="I9" s="2" t="s">
        <v>6</v>
      </c>
      <c r="J9" s="7">
        <f>Tabla_cocina[[#This Row],[Precio Unitario]]*Tabla_cocina[[#This Row],[Cantidad Ordenada]]</f>
        <v>31</v>
      </c>
      <c r="K9" s="7">
        <f>Tabla_cocina[[#This Row],[Total del Pedido]]</f>
        <v>31</v>
      </c>
      <c r="L9" s="7">
        <f>Tabla_cocina[[#This Row],[Ganancia Bruta]]-Tabla_cocina[[#This Row],[Costo]]</f>
        <v>12</v>
      </c>
      <c r="M9" s="7">
        <f>Tabla_cocina[[#This Row],[Costo Unitario]]*Tabla_cocina[[#This Row],[Cantidad Ordenada]]</f>
        <v>19</v>
      </c>
      <c r="N9" s="12">
        <f>(Tabla_cocina[[#This Row],[Ganancia Neta]]/Tabla_cocina[[#This Row],[Costo]])</f>
        <v>0.63157894736842102</v>
      </c>
      <c r="O9" s="17">
        <f>Tabla_cocina[[#This Row],[Tiempo de Preparacion]]/1440</f>
        <v>1.8749999999999999E-2</v>
      </c>
    </row>
    <row r="10" spans="1:15" x14ac:dyDescent="0.3">
      <c r="A10" s="1">
        <v>3</v>
      </c>
      <c r="B10" s="1">
        <v>20</v>
      </c>
      <c r="C10" s="2" t="s">
        <v>13</v>
      </c>
      <c r="D10" s="2" t="s">
        <v>90</v>
      </c>
      <c r="E10" s="3">
        <v>17</v>
      </c>
      <c r="F10" s="3">
        <v>29</v>
      </c>
      <c r="G10" s="1">
        <v>2</v>
      </c>
      <c r="H10" s="1">
        <v>54</v>
      </c>
      <c r="I10" s="2" t="s">
        <v>8</v>
      </c>
      <c r="J10" s="7">
        <f>Tabla_cocina[[#This Row],[Precio Unitario]]*Tabla_cocina[[#This Row],[Cantidad Ordenada]]</f>
        <v>58</v>
      </c>
      <c r="K10" s="7">
        <f>Tabla_cocina[[#This Row],[Total del Pedido]]</f>
        <v>58</v>
      </c>
      <c r="L10" s="7">
        <f>Tabla_cocina[[#This Row],[Ganancia Bruta]]-Tabla_cocina[[#This Row],[Costo]]</f>
        <v>24</v>
      </c>
      <c r="M10" s="7">
        <f>Tabla_cocina[[#This Row],[Costo Unitario]]*Tabla_cocina[[#This Row],[Cantidad Ordenada]]</f>
        <v>34</v>
      </c>
      <c r="N10" s="12">
        <f>(Tabla_cocina[[#This Row],[Ganancia Neta]]/Tabla_cocina[[#This Row],[Costo]])</f>
        <v>0.70588235294117652</v>
      </c>
      <c r="O10" s="17">
        <f>Tabla_cocina[[#This Row],[Tiempo de Preparacion]]/1440</f>
        <v>3.7499999999999999E-2</v>
      </c>
    </row>
    <row r="11" spans="1:15" x14ac:dyDescent="0.3">
      <c r="A11" s="1">
        <v>4</v>
      </c>
      <c r="B11" s="1">
        <v>3</v>
      </c>
      <c r="C11" s="2" t="s">
        <v>14</v>
      </c>
      <c r="D11" s="2" t="s">
        <v>91</v>
      </c>
      <c r="E11" s="3">
        <v>20</v>
      </c>
      <c r="F11" s="3">
        <v>33</v>
      </c>
      <c r="G11" s="1">
        <v>3</v>
      </c>
      <c r="H11" s="1">
        <v>23</v>
      </c>
      <c r="I11" s="2" t="s">
        <v>8</v>
      </c>
      <c r="J11" s="7">
        <f>Tabla_cocina[[#This Row],[Precio Unitario]]*Tabla_cocina[[#This Row],[Cantidad Ordenada]]</f>
        <v>99</v>
      </c>
      <c r="K11" s="7">
        <f>Tabla_cocina[[#This Row],[Total del Pedido]]</f>
        <v>99</v>
      </c>
      <c r="L11" s="7">
        <f>Tabla_cocina[[#This Row],[Ganancia Bruta]]-Tabla_cocina[[#This Row],[Costo]]</f>
        <v>39</v>
      </c>
      <c r="M11" s="7">
        <f>Tabla_cocina[[#This Row],[Costo Unitario]]*Tabla_cocina[[#This Row],[Cantidad Ordenada]]</f>
        <v>60</v>
      </c>
      <c r="N11" s="12">
        <f>(Tabla_cocina[[#This Row],[Ganancia Neta]]/Tabla_cocina[[#This Row],[Costo]])</f>
        <v>0.65</v>
      </c>
      <c r="O11" s="17">
        <f>Tabla_cocina[[#This Row],[Tiempo de Preparacion]]/1440</f>
        <v>1.5972222222222221E-2</v>
      </c>
    </row>
    <row r="12" spans="1:15" x14ac:dyDescent="0.3">
      <c r="A12" s="1">
        <v>4</v>
      </c>
      <c r="B12" s="1">
        <v>3</v>
      </c>
      <c r="C12" s="2" t="s">
        <v>15</v>
      </c>
      <c r="D12" s="2" t="s">
        <v>92</v>
      </c>
      <c r="E12" s="3">
        <v>16</v>
      </c>
      <c r="F12" s="3">
        <v>28</v>
      </c>
      <c r="G12" s="1">
        <v>3</v>
      </c>
      <c r="H12" s="1">
        <v>17</v>
      </c>
      <c r="I12" s="2" t="s">
        <v>6</v>
      </c>
      <c r="J12" s="7">
        <f>Tabla_cocina[[#This Row],[Precio Unitario]]*Tabla_cocina[[#This Row],[Cantidad Ordenada]]</f>
        <v>84</v>
      </c>
      <c r="K12" s="7">
        <f>Tabla_cocina[[#This Row],[Total del Pedido]]</f>
        <v>84</v>
      </c>
      <c r="L12" s="7">
        <f>Tabla_cocina[[#This Row],[Ganancia Bruta]]-Tabla_cocina[[#This Row],[Costo]]</f>
        <v>36</v>
      </c>
      <c r="M12" s="7">
        <f>Tabla_cocina[[#This Row],[Costo Unitario]]*Tabla_cocina[[#This Row],[Cantidad Ordenada]]</f>
        <v>48</v>
      </c>
      <c r="N12" s="12">
        <f>(Tabla_cocina[[#This Row],[Ganancia Neta]]/Tabla_cocina[[#This Row],[Costo]])</f>
        <v>0.75</v>
      </c>
      <c r="O12" s="17">
        <f>Tabla_cocina[[#This Row],[Tiempo de Preparacion]]/1440</f>
        <v>1.1805555555555555E-2</v>
      </c>
    </row>
    <row r="13" spans="1:15" x14ac:dyDescent="0.3">
      <c r="A13" s="1">
        <v>5</v>
      </c>
      <c r="B13" s="1">
        <v>8</v>
      </c>
      <c r="C13" s="2" t="s">
        <v>5</v>
      </c>
      <c r="D13" s="2" t="s">
        <v>84</v>
      </c>
      <c r="E13" s="3">
        <v>14</v>
      </c>
      <c r="F13" s="3">
        <v>24</v>
      </c>
      <c r="G13" s="1">
        <v>2</v>
      </c>
      <c r="H13" s="1">
        <v>9</v>
      </c>
      <c r="I13" s="2" t="s">
        <v>8</v>
      </c>
      <c r="J13" s="7">
        <f>Tabla_cocina[[#This Row],[Precio Unitario]]*Tabla_cocina[[#This Row],[Cantidad Ordenada]]</f>
        <v>48</v>
      </c>
      <c r="K13" s="7">
        <f>Tabla_cocina[[#This Row],[Total del Pedido]]</f>
        <v>48</v>
      </c>
      <c r="L13" s="7">
        <f>Tabla_cocina[[#This Row],[Ganancia Bruta]]-Tabla_cocina[[#This Row],[Costo]]</f>
        <v>20</v>
      </c>
      <c r="M13" s="7">
        <f>Tabla_cocina[[#This Row],[Costo Unitario]]*Tabla_cocina[[#This Row],[Cantidad Ordenada]]</f>
        <v>28</v>
      </c>
      <c r="N13" s="12">
        <f>(Tabla_cocina[[#This Row],[Ganancia Neta]]/Tabla_cocina[[#This Row],[Costo]])</f>
        <v>0.7142857142857143</v>
      </c>
      <c r="O13" s="17">
        <f>Tabla_cocina[[#This Row],[Tiempo de Preparacion]]/1440</f>
        <v>6.2500000000000003E-3</v>
      </c>
    </row>
    <row r="14" spans="1:15" x14ac:dyDescent="0.3">
      <c r="A14" s="1">
        <v>5</v>
      </c>
      <c r="B14" s="1">
        <v>8</v>
      </c>
      <c r="C14" s="2" t="s">
        <v>16</v>
      </c>
      <c r="D14" s="2" t="s">
        <v>93</v>
      </c>
      <c r="E14" s="3">
        <v>11</v>
      </c>
      <c r="F14" s="3">
        <v>19</v>
      </c>
      <c r="G14" s="1">
        <v>1</v>
      </c>
      <c r="H14" s="1">
        <v>8</v>
      </c>
      <c r="I14" s="2" t="s">
        <v>6</v>
      </c>
      <c r="J14" s="7">
        <f>Tabla_cocina[[#This Row],[Precio Unitario]]*Tabla_cocina[[#This Row],[Cantidad Ordenada]]</f>
        <v>19</v>
      </c>
      <c r="K14" s="7">
        <f>Tabla_cocina[[#This Row],[Total del Pedido]]</f>
        <v>19</v>
      </c>
      <c r="L14" s="7">
        <f>Tabla_cocina[[#This Row],[Ganancia Bruta]]-Tabla_cocina[[#This Row],[Costo]]</f>
        <v>8</v>
      </c>
      <c r="M14" s="7">
        <f>Tabla_cocina[[#This Row],[Costo Unitario]]*Tabla_cocina[[#This Row],[Cantidad Ordenada]]</f>
        <v>11</v>
      </c>
      <c r="N14" s="12">
        <f>(Tabla_cocina[[#This Row],[Ganancia Neta]]/Tabla_cocina[[#This Row],[Costo]])</f>
        <v>0.72727272727272729</v>
      </c>
      <c r="O14" s="17">
        <f>Tabla_cocina[[#This Row],[Tiempo de Preparacion]]/1440</f>
        <v>5.5555555555555558E-3</v>
      </c>
    </row>
    <row r="15" spans="1:15" x14ac:dyDescent="0.3">
      <c r="A15" s="1">
        <v>6</v>
      </c>
      <c r="B15" s="1">
        <v>7</v>
      </c>
      <c r="C15" s="2" t="s">
        <v>17</v>
      </c>
      <c r="D15" s="2" t="s">
        <v>94</v>
      </c>
      <c r="E15" s="3">
        <v>21</v>
      </c>
      <c r="F15" s="3">
        <v>35</v>
      </c>
      <c r="G15" s="1">
        <v>2</v>
      </c>
      <c r="H15" s="1">
        <v>11</v>
      </c>
      <c r="I15" s="2" t="s">
        <v>8</v>
      </c>
      <c r="J15" s="7">
        <f>Tabla_cocina[[#This Row],[Precio Unitario]]*Tabla_cocina[[#This Row],[Cantidad Ordenada]]</f>
        <v>70</v>
      </c>
      <c r="K15" s="7">
        <f>Tabla_cocina[[#This Row],[Total del Pedido]]</f>
        <v>70</v>
      </c>
      <c r="L15" s="7">
        <f>Tabla_cocina[[#This Row],[Ganancia Bruta]]-Tabla_cocina[[#This Row],[Costo]]</f>
        <v>28</v>
      </c>
      <c r="M15" s="7">
        <f>Tabla_cocina[[#This Row],[Costo Unitario]]*Tabla_cocina[[#This Row],[Cantidad Ordenada]]</f>
        <v>42</v>
      </c>
      <c r="N15" s="12">
        <f>(Tabla_cocina[[#This Row],[Ganancia Neta]]/Tabla_cocina[[#This Row],[Costo]])</f>
        <v>0.66666666666666663</v>
      </c>
      <c r="O15" s="17">
        <f>Tabla_cocina[[#This Row],[Tiempo de Preparacion]]/1440</f>
        <v>7.6388888888888886E-3</v>
      </c>
    </row>
    <row r="16" spans="1:15" x14ac:dyDescent="0.3">
      <c r="A16" s="1">
        <v>7</v>
      </c>
      <c r="B16" s="1">
        <v>17</v>
      </c>
      <c r="C16" s="2" t="s">
        <v>12</v>
      </c>
      <c r="D16" s="2" t="s">
        <v>89</v>
      </c>
      <c r="E16" s="3">
        <v>22</v>
      </c>
      <c r="F16" s="3">
        <v>36</v>
      </c>
      <c r="G16" s="1">
        <v>3</v>
      </c>
      <c r="H16" s="1">
        <v>26</v>
      </c>
      <c r="I16" s="2" t="s">
        <v>6</v>
      </c>
      <c r="J16" s="7">
        <f>Tabla_cocina[[#This Row],[Precio Unitario]]*Tabla_cocina[[#This Row],[Cantidad Ordenada]]</f>
        <v>108</v>
      </c>
      <c r="K16" s="7">
        <f>Tabla_cocina[[#This Row],[Total del Pedido]]</f>
        <v>108</v>
      </c>
      <c r="L16" s="7">
        <f>Tabla_cocina[[#This Row],[Ganancia Bruta]]-Tabla_cocina[[#This Row],[Costo]]</f>
        <v>42</v>
      </c>
      <c r="M16" s="7">
        <f>Tabla_cocina[[#This Row],[Costo Unitario]]*Tabla_cocina[[#This Row],[Cantidad Ordenada]]</f>
        <v>66</v>
      </c>
      <c r="N16" s="12">
        <f>(Tabla_cocina[[#This Row],[Ganancia Neta]]/Tabla_cocina[[#This Row],[Costo]])</f>
        <v>0.63636363636363635</v>
      </c>
      <c r="O16" s="17">
        <f>Tabla_cocina[[#This Row],[Tiempo de Preparacion]]/1440</f>
        <v>1.8055555555555554E-2</v>
      </c>
    </row>
    <row r="17" spans="1:15" x14ac:dyDescent="0.3">
      <c r="A17" s="1">
        <v>7</v>
      </c>
      <c r="B17" s="1">
        <v>17</v>
      </c>
      <c r="C17" s="2" t="s">
        <v>18</v>
      </c>
      <c r="D17" s="2" t="s">
        <v>95</v>
      </c>
      <c r="E17" s="3">
        <v>19</v>
      </c>
      <c r="F17" s="3">
        <v>32</v>
      </c>
      <c r="G17" s="1">
        <v>2</v>
      </c>
      <c r="H17" s="1">
        <v>15</v>
      </c>
      <c r="I17" s="2" t="s">
        <v>8</v>
      </c>
      <c r="J17" s="7">
        <f>Tabla_cocina[[#This Row],[Precio Unitario]]*Tabla_cocina[[#This Row],[Cantidad Ordenada]]</f>
        <v>64</v>
      </c>
      <c r="K17" s="7">
        <f>Tabla_cocina[[#This Row],[Total del Pedido]]</f>
        <v>64</v>
      </c>
      <c r="L17" s="7">
        <f>Tabla_cocina[[#This Row],[Ganancia Bruta]]-Tabla_cocina[[#This Row],[Costo]]</f>
        <v>26</v>
      </c>
      <c r="M17" s="7">
        <f>Tabla_cocina[[#This Row],[Costo Unitario]]*Tabla_cocina[[#This Row],[Cantidad Ordenada]]</f>
        <v>38</v>
      </c>
      <c r="N17" s="12">
        <f>(Tabla_cocina[[#This Row],[Ganancia Neta]]/Tabla_cocina[[#This Row],[Costo]])</f>
        <v>0.68421052631578949</v>
      </c>
      <c r="O17" s="17">
        <f>Tabla_cocina[[#This Row],[Tiempo de Preparacion]]/1440</f>
        <v>1.0416666666666666E-2</v>
      </c>
    </row>
    <row r="18" spans="1:15" x14ac:dyDescent="0.3">
      <c r="A18" s="1">
        <v>8</v>
      </c>
      <c r="B18" s="1">
        <v>11</v>
      </c>
      <c r="C18" s="2" t="s">
        <v>11</v>
      </c>
      <c r="D18" s="2" t="s">
        <v>88</v>
      </c>
      <c r="E18" s="3">
        <v>25</v>
      </c>
      <c r="F18" s="3">
        <v>40</v>
      </c>
      <c r="G18" s="1">
        <v>3</v>
      </c>
      <c r="H18" s="1">
        <v>36</v>
      </c>
      <c r="I18" s="2" t="s">
        <v>6</v>
      </c>
      <c r="J18" s="7">
        <f>Tabla_cocina[[#This Row],[Precio Unitario]]*Tabla_cocina[[#This Row],[Cantidad Ordenada]]</f>
        <v>120</v>
      </c>
      <c r="K18" s="7">
        <f>Tabla_cocina[[#This Row],[Total del Pedido]]</f>
        <v>120</v>
      </c>
      <c r="L18" s="7">
        <f>Tabla_cocina[[#This Row],[Ganancia Bruta]]-Tabla_cocina[[#This Row],[Costo]]</f>
        <v>45</v>
      </c>
      <c r="M18" s="7">
        <f>Tabla_cocina[[#This Row],[Costo Unitario]]*Tabla_cocina[[#This Row],[Cantidad Ordenada]]</f>
        <v>75</v>
      </c>
      <c r="N18" s="12">
        <f>(Tabla_cocina[[#This Row],[Ganancia Neta]]/Tabla_cocina[[#This Row],[Costo]])</f>
        <v>0.6</v>
      </c>
      <c r="O18" s="17">
        <f>Tabla_cocina[[#This Row],[Tiempo de Preparacion]]/1440</f>
        <v>2.5000000000000001E-2</v>
      </c>
    </row>
    <row r="19" spans="1:15" x14ac:dyDescent="0.3">
      <c r="A19" s="1">
        <v>8</v>
      </c>
      <c r="B19" s="1">
        <v>11</v>
      </c>
      <c r="C19" s="2" t="s">
        <v>15</v>
      </c>
      <c r="D19" s="2" t="s">
        <v>92</v>
      </c>
      <c r="E19" s="3">
        <v>16</v>
      </c>
      <c r="F19" s="3">
        <v>28</v>
      </c>
      <c r="G19" s="1">
        <v>2</v>
      </c>
      <c r="H19" s="1">
        <v>8</v>
      </c>
      <c r="I19" s="2" t="s">
        <v>6</v>
      </c>
      <c r="J19" s="7">
        <f>Tabla_cocina[[#This Row],[Precio Unitario]]*Tabla_cocina[[#This Row],[Cantidad Ordenada]]</f>
        <v>56</v>
      </c>
      <c r="K19" s="7">
        <f>Tabla_cocina[[#This Row],[Total del Pedido]]</f>
        <v>56</v>
      </c>
      <c r="L19" s="7">
        <f>Tabla_cocina[[#This Row],[Ganancia Bruta]]-Tabla_cocina[[#This Row],[Costo]]</f>
        <v>24</v>
      </c>
      <c r="M19" s="7">
        <f>Tabla_cocina[[#This Row],[Costo Unitario]]*Tabla_cocina[[#This Row],[Cantidad Ordenada]]</f>
        <v>32</v>
      </c>
      <c r="N19" s="12">
        <f>(Tabla_cocina[[#This Row],[Ganancia Neta]]/Tabla_cocina[[#This Row],[Costo]])</f>
        <v>0.75</v>
      </c>
      <c r="O19" s="17">
        <f>Tabla_cocina[[#This Row],[Tiempo de Preparacion]]/1440</f>
        <v>5.5555555555555558E-3</v>
      </c>
    </row>
    <row r="20" spans="1:15" x14ac:dyDescent="0.3">
      <c r="A20" s="1">
        <v>8</v>
      </c>
      <c r="B20" s="1">
        <v>11</v>
      </c>
      <c r="C20" s="2" t="s">
        <v>19</v>
      </c>
      <c r="D20" s="2" t="s">
        <v>96</v>
      </c>
      <c r="E20" s="3">
        <v>13</v>
      </c>
      <c r="F20" s="3">
        <v>22</v>
      </c>
      <c r="G20" s="1">
        <v>3</v>
      </c>
      <c r="H20" s="1">
        <v>11</v>
      </c>
      <c r="I20" s="2" t="s">
        <v>6</v>
      </c>
      <c r="J20" s="7">
        <f>Tabla_cocina[[#This Row],[Precio Unitario]]*Tabla_cocina[[#This Row],[Cantidad Ordenada]]</f>
        <v>66</v>
      </c>
      <c r="K20" s="7">
        <f>Tabla_cocina[[#This Row],[Total del Pedido]]</f>
        <v>66</v>
      </c>
      <c r="L20" s="7">
        <f>Tabla_cocina[[#This Row],[Ganancia Bruta]]-Tabla_cocina[[#This Row],[Costo]]</f>
        <v>27</v>
      </c>
      <c r="M20" s="7">
        <f>Tabla_cocina[[#This Row],[Costo Unitario]]*Tabla_cocina[[#This Row],[Cantidad Ordenada]]</f>
        <v>39</v>
      </c>
      <c r="N20" s="12">
        <f>(Tabla_cocina[[#This Row],[Ganancia Neta]]/Tabla_cocina[[#This Row],[Costo]])</f>
        <v>0.69230769230769229</v>
      </c>
      <c r="O20" s="17">
        <f>Tabla_cocina[[#This Row],[Tiempo de Preparacion]]/1440</f>
        <v>7.6388888888888886E-3</v>
      </c>
    </row>
    <row r="21" spans="1:15" x14ac:dyDescent="0.3">
      <c r="A21" s="1">
        <v>9</v>
      </c>
      <c r="B21" s="1">
        <v>15</v>
      </c>
      <c r="C21" s="2" t="s">
        <v>18</v>
      </c>
      <c r="D21" s="2" t="s">
        <v>95</v>
      </c>
      <c r="E21" s="3">
        <v>19</v>
      </c>
      <c r="F21" s="3">
        <v>32</v>
      </c>
      <c r="G21" s="1">
        <v>3</v>
      </c>
      <c r="H21" s="1">
        <v>31</v>
      </c>
      <c r="I21" s="2" t="s">
        <v>6</v>
      </c>
      <c r="J21" s="7">
        <f>Tabla_cocina[[#This Row],[Precio Unitario]]*Tabla_cocina[[#This Row],[Cantidad Ordenada]]</f>
        <v>96</v>
      </c>
      <c r="K21" s="7">
        <f>Tabla_cocina[[#This Row],[Total del Pedido]]</f>
        <v>96</v>
      </c>
      <c r="L21" s="7">
        <f>Tabla_cocina[[#This Row],[Ganancia Bruta]]-Tabla_cocina[[#This Row],[Costo]]</f>
        <v>39</v>
      </c>
      <c r="M21" s="7">
        <f>Tabla_cocina[[#This Row],[Costo Unitario]]*Tabla_cocina[[#This Row],[Cantidad Ordenada]]</f>
        <v>57</v>
      </c>
      <c r="N21" s="12">
        <f>(Tabla_cocina[[#This Row],[Ganancia Neta]]/Tabla_cocina[[#This Row],[Costo]])</f>
        <v>0.68421052631578949</v>
      </c>
      <c r="O21" s="17">
        <f>Tabla_cocina[[#This Row],[Tiempo de Preparacion]]/1440</f>
        <v>2.1527777777777778E-2</v>
      </c>
    </row>
    <row r="22" spans="1:15" x14ac:dyDescent="0.3">
      <c r="A22" s="1">
        <v>9</v>
      </c>
      <c r="B22" s="1">
        <v>15</v>
      </c>
      <c r="C22" s="2" t="s">
        <v>7</v>
      </c>
      <c r="D22" s="2" t="s">
        <v>85</v>
      </c>
      <c r="E22" s="3">
        <v>18</v>
      </c>
      <c r="F22" s="3">
        <v>30</v>
      </c>
      <c r="G22" s="1">
        <v>1</v>
      </c>
      <c r="H22" s="1">
        <v>51</v>
      </c>
      <c r="I22" s="2" t="s">
        <v>6</v>
      </c>
      <c r="J22" s="7">
        <f>Tabla_cocina[[#This Row],[Precio Unitario]]*Tabla_cocina[[#This Row],[Cantidad Ordenada]]</f>
        <v>30</v>
      </c>
      <c r="K22" s="7">
        <f>Tabla_cocina[[#This Row],[Total del Pedido]]</f>
        <v>30</v>
      </c>
      <c r="L22" s="7">
        <f>Tabla_cocina[[#This Row],[Ganancia Bruta]]-Tabla_cocina[[#This Row],[Costo]]</f>
        <v>12</v>
      </c>
      <c r="M22" s="7">
        <f>Tabla_cocina[[#This Row],[Costo Unitario]]*Tabla_cocina[[#This Row],[Cantidad Ordenada]]</f>
        <v>18</v>
      </c>
      <c r="N22" s="12">
        <f>(Tabla_cocina[[#This Row],[Ganancia Neta]]/Tabla_cocina[[#This Row],[Costo]])</f>
        <v>0.66666666666666663</v>
      </c>
      <c r="O22" s="17">
        <f>Tabla_cocina[[#This Row],[Tiempo de Preparacion]]/1440</f>
        <v>3.5416666666666666E-2</v>
      </c>
    </row>
    <row r="23" spans="1:15" x14ac:dyDescent="0.3">
      <c r="A23" s="1">
        <v>9</v>
      </c>
      <c r="B23" s="1">
        <v>15</v>
      </c>
      <c r="C23" s="2" t="s">
        <v>5</v>
      </c>
      <c r="D23" s="2" t="s">
        <v>84</v>
      </c>
      <c r="E23" s="3">
        <v>14</v>
      </c>
      <c r="F23" s="3">
        <v>24</v>
      </c>
      <c r="G23" s="1">
        <v>1</v>
      </c>
      <c r="H23" s="1">
        <v>49</v>
      </c>
      <c r="I23" s="2" t="s">
        <v>8</v>
      </c>
      <c r="J23" s="7">
        <f>Tabla_cocina[[#This Row],[Precio Unitario]]*Tabla_cocina[[#This Row],[Cantidad Ordenada]]</f>
        <v>24</v>
      </c>
      <c r="K23" s="7">
        <f>Tabla_cocina[[#This Row],[Total del Pedido]]</f>
        <v>24</v>
      </c>
      <c r="L23" s="7">
        <f>Tabla_cocina[[#This Row],[Ganancia Bruta]]-Tabla_cocina[[#This Row],[Costo]]</f>
        <v>10</v>
      </c>
      <c r="M23" s="7">
        <f>Tabla_cocina[[#This Row],[Costo Unitario]]*Tabla_cocina[[#This Row],[Cantidad Ordenada]]</f>
        <v>14</v>
      </c>
      <c r="N23" s="12">
        <f>(Tabla_cocina[[#This Row],[Ganancia Neta]]/Tabla_cocina[[#This Row],[Costo]])</f>
        <v>0.7142857142857143</v>
      </c>
      <c r="O23" s="17">
        <f>Tabla_cocina[[#This Row],[Tiempo de Preparacion]]/1440</f>
        <v>3.4027777777777775E-2</v>
      </c>
    </row>
    <row r="24" spans="1:15" x14ac:dyDescent="0.3">
      <c r="A24" s="1">
        <v>9</v>
      </c>
      <c r="B24" s="1">
        <v>15</v>
      </c>
      <c r="C24" s="2" t="s">
        <v>16</v>
      </c>
      <c r="D24" s="2" t="s">
        <v>93</v>
      </c>
      <c r="E24" s="3">
        <v>11</v>
      </c>
      <c r="F24" s="3">
        <v>19</v>
      </c>
      <c r="G24" s="1">
        <v>1</v>
      </c>
      <c r="H24" s="1">
        <v>15</v>
      </c>
      <c r="I24" s="2" t="s">
        <v>6</v>
      </c>
      <c r="J24" s="7">
        <f>Tabla_cocina[[#This Row],[Precio Unitario]]*Tabla_cocina[[#This Row],[Cantidad Ordenada]]</f>
        <v>19</v>
      </c>
      <c r="K24" s="7">
        <f>Tabla_cocina[[#This Row],[Total del Pedido]]</f>
        <v>19</v>
      </c>
      <c r="L24" s="7">
        <f>Tabla_cocina[[#This Row],[Ganancia Bruta]]-Tabla_cocina[[#This Row],[Costo]]</f>
        <v>8</v>
      </c>
      <c r="M24" s="7">
        <f>Tabla_cocina[[#This Row],[Costo Unitario]]*Tabla_cocina[[#This Row],[Cantidad Ordenada]]</f>
        <v>11</v>
      </c>
      <c r="N24" s="12">
        <f>(Tabla_cocina[[#This Row],[Ganancia Neta]]/Tabla_cocina[[#This Row],[Costo]])</f>
        <v>0.72727272727272729</v>
      </c>
      <c r="O24" s="17">
        <f>Tabla_cocina[[#This Row],[Tiempo de Preparacion]]/1440</f>
        <v>1.0416666666666666E-2</v>
      </c>
    </row>
    <row r="25" spans="1:15" x14ac:dyDescent="0.3">
      <c r="A25" s="1">
        <v>10</v>
      </c>
      <c r="B25" s="1">
        <v>17</v>
      </c>
      <c r="C25" s="2" t="s">
        <v>11</v>
      </c>
      <c r="D25" s="2" t="s">
        <v>88</v>
      </c>
      <c r="E25" s="3">
        <v>25</v>
      </c>
      <c r="F25" s="3">
        <v>40</v>
      </c>
      <c r="G25" s="1">
        <v>2</v>
      </c>
      <c r="H25" s="1">
        <v>19</v>
      </c>
      <c r="I25" s="2" t="s">
        <v>6</v>
      </c>
      <c r="J25" s="7">
        <f>Tabla_cocina[[#This Row],[Precio Unitario]]*Tabla_cocina[[#This Row],[Cantidad Ordenada]]</f>
        <v>80</v>
      </c>
      <c r="K25" s="7">
        <f>Tabla_cocina[[#This Row],[Total del Pedido]]</f>
        <v>80</v>
      </c>
      <c r="L25" s="7">
        <f>Tabla_cocina[[#This Row],[Ganancia Bruta]]-Tabla_cocina[[#This Row],[Costo]]</f>
        <v>30</v>
      </c>
      <c r="M25" s="7">
        <f>Tabla_cocina[[#This Row],[Costo Unitario]]*Tabla_cocina[[#This Row],[Cantidad Ordenada]]</f>
        <v>50</v>
      </c>
      <c r="N25" s="12">
        <f>(Tabla_cocina[[#This Row],[Ganancia Neta]]/Tabla_cocina[[#This Row],[Costo]])</f>
        <v>0.6</v>
      </c>
      <c r="O25" s="17">
        <f>Tabla_cocina[[#This Row],[Tiempo de Preparacion]]/1440</f>
        <v>1.3194444444444444E-2</v>
      </c>
    </row>
    <row r="26" spans="1:15" x14ac:dyDescent="0.3">
      <c r="A26" s="1">
        <v>10</v>
      </c>
      <c r="B26" s="1">
        <v>17</v>
      </c>
      <c r="C26" s="2" t="s">
        <v>20</v>
      </c>
      <c r="D26" s="2" t="s">
        <v>97</v>
      </c>
      <c r="E26" s="3">
        <v>20</v>
      </c>
      <c r="F26" s="3">
        <v>34</v>
      </c>
      <c r="G26" s="1">
        <v>2</v>
      </c>
      <c r="H26" s="1">
        <v>10</v>
      </c>
      <c r="I26" s="2" t="s">
        <v>8</v>
      </c>
      <c r="J26" s="7">
        <f>Tabla_cocina[[#This Row],[Precio Unitario]]*Tabla_cocina[[#This Row],[Cantidad Ordenada]]</f>
        <v>68</v>
      </c>
      <c r="K26" s="7">
        <f>Tabla_cocina[[#This Row],[Total del Pedido]]</f>
        <v>68</v>
      </c>
      <c r="L26" s="7">
        <f>Tabla_cocina[[#This Row],[Ganancia Bruta]]-Tabla_cocina[[#This Row],[Costo]]</f>
        <v>28</v>
      </c>
      <c r="M26" s="7">
        <f>Tabla_cocina[[#This Row],[Costo Unitario]]*Tabla_cocina[[#This Row],[Cantidad Ordenada]]</f>
        <v>40</v>
      </c>
      <c r="N26" s="12">
        <f>(Tabla_cocina[[#This Row],[Ganancia Neta]]/Tabla_cocina[[#This Row],[Costo]])</f>
        <v>0.7</v>
      </c>
      <c r="O26" s="17">
        <f>Tabla_cocina[[#This Row],[Tiempo de Preparacion]]/1440</f>
        <v>6.9444444444444441E-3</v>
      </c>
    </row>
    <row r="27" spans="1:15" x14ac:dyDescent="0.3">
      <c r="A27" s="1">
        <v>11</v>
      </c>
      <c r="B27" s="1">
        <v>14</v>
      </c>
      <c r="C27" s="2" t="s">
        <v>7</v>
      </c>
      <c r="D27" s="2" t="s">
        <v>85</v>
      </c>
      <c r="E27" s="3">
        <v>18</v>
      </c>
      <c r="F27" s="3">
        <v>30</v>
      </c>
      <c r="G27" s="1">
        <v>2</v>
      </c>
      <c r="H27" s="1">
        <v>24</v>
      </c>
      <c r="I27" s="2" t="s">
        <v>8</v>
      </c>
      <c r="J27" s="7">
        <f>Tabla_cocina[[#This Row],[Precio Unitario]]*Tabla_cocina[[#This Row],[Cantidad Ordenada]]</f>
        <v>60</v>
      </c>
      <c r="K27" s="7">
        <f>Tabla_cocina[[#This Row],[Total del Pedido]]</f>
        <v>60</v>
      </c>
      <c r="L27" s="7">
        <f>Tabla_cocina[[#This Row],[Ganancia Bruta]]-Tabla_cocina[[#This Row],[Costo]]</f>
        <v>24</v>
      </c>
      <c r="M27" s="7">
        <f>Tabla_cocina[[#This Row],[Costo Unitario]]*Tabla_cocina[[#This Row],[Cantidad Ordenada]]</f>
        <v>36</v>
      </c>
      <c r="N27" s="12">
        <f>(Tabla_cocina[[#This Row],[Ganancia Neta]]/Tabla_cocina[[#This Row],[Costo]])</f>
        <v>0.66666666666666663</v>
      </c>
      <c r="O27" s="17">
        <f>Tabla_cocina[[#This Row],[Tiempo de Preparacion]]/1440</f>
        <v>1.6666666666666666E-2</v>
      </c>
    </row>
    <row r="28" spans="1:15" x14ac:dyDescent="0.3">
      <c r="A28" s="1">
        <v>11</v>
      </c>
      <c r="B28" s="1">
        <v>14</v>
      </c>
      <c r="C28" s="2" t="s">
        <v>15</v>
      </c>
      <c r="D28" s="2" t="s">
        <v>92</v>
      </c>
      <c r="E28" s="3">
        <v>16</v>
      </c>
      <c r="F28" s="3">
        <v>28</v>
      </c>
      <c r="G28" s="1">
        <v>1</v>
      </c>
      <c r="H28" s="1">
        <v>32</v>
      </c>
      <c r="I28" s="2" t="s">
        <v>8</v>
      </c>
      <c r="J28" s="7">
        <f>Tabla_cocina[[#This Row],[Precio Unitario]]*Tabla_cocina[[#This Row],[Cantidad Ordenada]]</f>
        <v>28</v>
      </c>
      <c r="K28" s="7">
        <f>Tabla_cocina[[#This Row],[Total del Pedido]]</f>
        <v>28</v>
      </c>
      <c r="L28" s="7">
        <f>Tabla_cocina[[#This Row],[Ganancia Bruta]]-Tabla_cocina[[#This Row],[Costo]]</f>
        <v>12</v>
      </c>
      <c r="M28" s="7">
        <f>Tabla_cocina[[#This Row],[Costo Unitario]]*Tabla_cocina[[#This Row],[Cantidad Ordenada]]</f>
        <v>16</v>
      </c>
      <c r="N28" s="12">
        <f>(Tabla_cocina[[#This Row],[Ganancia Neta]]/Tabla_cocina[[#This Row],[Costo]])</f>
        <v>0.75</v>
      </c>
      <c r="O28" s="17">
        <f>Tabla_cocina[[#This Row],[Tiempo de Preparacion]]/1440</f>
        <v>2.2222222222222223E-2</v>
      </c>
    </row>
    <row r="29" spans="1:15" x14ac:dyDescent="0.3">
      <c r="A29" s="1">
        <v>12</v>
      </c>
      <c r="B29" s="1">
        <v>14</v>
      </c>
      <c r="C29" s="2" t="s">
        <v>11</v>
      </c>
      <c r="D29" s="2" t="s">
        <v>88</v>
      </c>
      <c r="E29" s="3">
        <v>25</v>
      </c>
      <c r="F29" s="3">
        <v>40</v>
      </c>
      <c r="G29" s="1">
        <v>3</v>
      </c>
      <c r="H29" s="1">
        <v>40</v>
      </c>
      <c r="I29" s="2" t="s">
        <v>6</v>
      </c>
      <c r="J29" s="7">
        <f>Tabla_cocina[[#This Row],[Precio Unitario]]*Tabla_cocina[[#This Row],[Cantidad Ordenada]]</f>
        <v>120</v>
      </c>
      <c r="K29" s="7">
        <f>Tabla_cocina[[#This Row],[Total del Pedido]]</f>
        <v>120</v>
      </c>
      <c r="L29" s="7">
        <f>Tabla_cocina[[#This Row],[Ganancia Bruta]]-Tabla_cocina[[#This Row],[Costo]]</f>
        <v>45</v>
      </c>
      <c r="M29" s="7">
        <f>Tabla_cocina[[#This Row],[Costo Unitario]]*Tabla_cocina[[#This Row],[Cantidad Ordenada]]</f>
        <v>75</v>
      </c>
      <c r="N29" s="12">
        <f>(Tabla_cocina[[#This Row],[Ganancia Neta]]/Tabla_cocina[[#This Row],[Costo]])</f>
        <v>0.6</v>
      </c>
      <c r="O29" s="17">
        <f>Tabla_cocina[[#This Row],[Tiempo de Preparacion]]/1440</f>
        <v>2.7777777777777776E-2</v>
      </c>
    </row>
    <row r="30" spans="1:15" x14ac:dyDescent="0.3">
      <c r="A30" s="1">
        <v>12</v>
      </c>
      <c r="B30" s="1">
        <v>14</v>
      </c>
      <c r="C30" s="2" t="s">
        <v>12</v>
      </c>
      <c r="D30" s="2" t="s">
        <v>89</v>
      </c>
      <c r="E30" s="3">
        <v>22</v>
      </c>
      <c r="F30" s="3">
        <v>36</v>
      </c>
      <c r="G30" s="1">
        <v>3</v>
      </c>
      <c r="H30" s="1">
        <v>44</v>
      </c>
      <c r="I30" s="2" t="s">
        <v>6</v>
      </c>
      <c r="J30" s="7">
        <f>Tabla_cocina[[#This Row],[Precio Unitario]]*Tabla_cocina[[#This Row],[Cantidad Ordenada]]</f>
        <v>108</v>
      </c>
      <c r="K30" s="7">
        <f>Tabla_cocina[[#This Row],[Total del Pedido]]</f>
        <v>108</v>
      </c>
      <c r="L30" s="7">
        <f>Tabla_cocina[[#This Row],[Ganancia Bruta]]-Tabla_cocina[[#This Row],[Costo]]</f>
        <v>42</v>
      </c>
      <c r="M30" s="7">
        <f>Tabla_cocina[[#This Row],[Costo Unitario]]*Tabla_cocina[[#This Row],[Cantidad Ordenada]]</f>
        <v>66</v>
      </c>
      <c r="N30" s="12">
        <f>(Tabla_cocina[[#This Row],[Ganancia Neta]]/Tabla_cocina[[#This Row],[Costo]])</f>
        <v>0.63636363636363635</v>
      </c>
      <c r="O30" s="17">
        <f>Tabla_cocina[[#This Row],[Tiempo de Preparacion]]/1440</f>
        <v>3.0555555555555555E-2</v>
      </c>
    </row>
    <row r="31" spans="1:15" x14ac:dyDescent="0.3">
      <c r="A31" s="1">
        <v>12</v>
      </c>
      <c r="B31" s="1">
        <v>14</v>
      </c>
      <c r="C31" s="2" t="s">
        <v>17</v>
      </c>
      <c r="D31" s="2" t="s">
        <v>94</v>
      </c>
      <c r="E31" s="3">
        <v>21</v>
      </c>
      <c r="F31" s="3">
        <v>35</v>
      </c>
      <c r="G31" s="1">
        <v>2</v>
      </c>
      <c r="H31" s="1">
        <v>6</v>
      </c>
      <c r="I31" s="2" t="s">
        <v>6</v>
      </c>
      <c r="J31" s="7">
        <f>Tabla_cocina[[#This Row],[Precio Unitario]]*Tabla_cocina[[#This Row],[Cantidad Ordenada]]</f>
        <v>70</v>
      </c>
      <c r="K31" s="7">
        <f>Tabla_cocina[[#This Row],[Total del Pedido]]</f>
        <v>70</v>
      </c>
      <c r="L31" s="7">
        <f>Tabla_cocina[[#This Row],[Ganancia Bruta]]-Tabla_cocina[[#This Row],[Costo]]</f>
        <v>28</v>
      </c>
      <c r="M31" s="7">
        <f>Tabla_cocina[[#This Row],[Costo Unitario]]*Tabla_cocina[[#This Row],[Cantidad Ordenada]]</f>
        <v>42</v>
      </c>
      <c r="N31" s="12">
        <f>(Tabla_cocina[[#This Row],[Ganancia Neta]]/Tabla_cocina[[#This Row],[Costo]])</f>
        <v>0.66666666666666663</v>
      </c>
      <c r="O31" s="17">
        <f>Tabla_cocina[[#This Row],[Tiempo de Preparacion]]/1440</f>
        <v>4.1666666666666666E-3</v>
      </c>
    </row>
    <row r="32" spans="1:15" x14ac:dyDescent="0.3">
      <c r="A32" s="1">
        <v>12</v>
      </c>
      <c r="B32" s="1">
        <v>14</v>
      </c>
      <c r="C32" s="2" t="s">
        <v>15</v>
      </c>
      <c r="D32" s="2" t="s">
        <v>92</v>
      </c>
      <c r="E32" s="3">
        <v>16</v>
      </c>
      <c r="F32" s="3">
        <v>28</v>
      </c>
      <c r="G32" s="1">
        <v>1</v>
      </c>
      <c r="H32" s="1">
        <v>5</v>
      </c>
      <c r="I32" s="2" t="s">
        <v>8</v>
      </c>
      <c r="J32" s="7">
        <f>Tabla_cocina[[#This Row],[Precio Unitario]]*Tabla_cocina[[#This Row],[Cantidad Ordenada]]</f>
        <v>28</v>
      </c>
      <c r="K32" s="7">
        <f>Tabla_cocina[[#This Row],[Total del Pedido]]</f>
        <v>28</v>
      </c>
      <c r="L32" s="7">
        <f>Tabla_cocina[[#This Row],[Ganancia Bruta]]-Tabla_cocina[[#This Row],[Costo]]</f>
        <v>12</v>
      </c>
      <c r="M32" s="7">
        <f>Tabla_cocina[[#This Row],[Costo Unitario]]*Tabla_cocina[[#This Row],[Cantidad Ordenada]]</f>
        <v>16</v>
      </c>
      <c r="N32" s="12">
        <f>(Tabla_cocina[[#This Row],[Ganancia Neta]]/Tabla_cocina[[#This Row],[Costo]])</f>
        <v>0.75</v>
      </c>
      <c r="O32" s="17">
        <f>Tabla_cocina[[#This Row],[Tiempo de Preparacion]]/1440</f>
        <v>3.472222222222222E-3</v>
      </c>
    </row>
    <row r="33" spans="1:15" x14ac:dyDescent="0.3">
      <c r="A33" s="1">
        <v>13</v>
      </c>
      <c r="B33" s="1">
        <v>2</v>
      </c>
      <c r="C33" s="2" t="s">
        <v>13</v>
      </c>
      <c r="D33" s="2" t="s">
        <v>90</v>
      </c>
      <c r="E33" s="3">
        <v>17</v>
      </c>
      <c r="F33" s="3">
        <v>29</v>
      </c>
      <c r="G33" s="1">
        <v>3</v>
      </c>
      <c r="H33" s="1">
        <v>59</v>
      </c>
      <c r="I33" s="2" t="s">
        <v>8</v>
      </c>
      <c r="J33" s="7">
        <f>Tabla_cocina[[#This Row],[Precio Unitario]]*Tabla_cocina[[#This Row],[Cantidad Ordenada]]</f>
        <v>87</v>
      </c>
      <c r="K33" s="7">
        <f>Tabla_cocina[[#This Row],[Total del Pedido]]</f>
        <v>87</v>
      </c>
      <c r="L33" s="7">
        <f>Tabla_cocina[[#This Row],[Ganancia Bruta]]-Tabla_cocina[[#This Row],[Costo]]</f>
        <v>36</v>
      </c>
      <c r="M33" s="7">
        <f>Tabla_cocina[[#This Row],[Costo Unitario]]*Tabla_cocina[[#This Row],[Cantidad Ordenada]]</f>
        <v>51</v>
      </c>
      <c r="N33" s="12">
        <f>(Tabla_cocina[[#This Row],[Ganancia Neta]]/Tabla_cocina[[#This Row],[Costo]])</f>
        <v>0.70588235294117652</v>
      </c>
      <c r="O33" s="17">
        <f>Tabla_cocina[[#This Row],[Tiempo de Preparacion]]/1440</f>
        <v>4.0972222222222222E-2</v>
      </c>
    </row>
    <row r="34" spans="1:15" x14ac:dyDescent="0.3">
      <c r="A34" s="1">
        <v>14</v>
      </c>
      <c r="B34" s="1">
        <v>16</v>
      </c>
      <c r="C34" s="2" t="s">
        <v>14</v>
      </c>
      <c r="D34" s="2" t="s">
        <v>91</v>
      </c>
      <c r="E34" s="3">
        <v>20</v>
      </c>
      <c r="F34" s="3">
        <v>33</v>
      </c>
      <c r="G34" s="1">
        <v>1</v>
      </c>
      <c r="H34" s="1">
        <v>26</v>
      </c>
      <c r="I34" s="2" t="s">
        <v>6</v>
      </c>
      <c r="J34" s="7">
        <f>Tabla_cocina[[#This Row],[Precio Unitario]]*Tabla_cocina[[#This Row],[Cantidad Ordenada]]</f>
        <v>33</v>
      </c>
      <c r="K34" s="7">
        <f>Tabla_cocina[[#This Row],[Total del Pedido]]</f>
        <v>33</v>
      </c>
      <c r="L34" s="7">
        <f>Tabla_cocina[[#This Row],[Ganancia Bruta]]-Tabla_cocina[[#This Row],[Costo]]</f>
        <v>13</v>
      </c>
      <c r="M34" s="7">
        <f>Tabla_cocina[[#This Row],[Costo Unitario]]*Tabla_cocina[[#This Row],[Cantidad Ordenada]]</f>
        <v>20</v>
      </c>
      <c r="N34" s="12">
        <f>(Tabla_cocina[[#This Row],[Ganancia Neta]]/Tabla_cocina[[#This Row],[Costo]])</f>
        <v>0.65</v>
      </c>
      <c r="O34" s="17">
        <f>Tabla_cocina[[#This Row],[Tiempo de Preparacion]]/1440</f>
        <v>1.8055555555555554E-2</v>
      </c>
    </row>
    <row r="35" spans="1:15" x14ac:dyDescent="0.3">
      <c r="A35" s="1">
        <v>14</v>
      </c>
      <c r="B35" s="1">
        <v>16</v>
      </c>
      <c r="C35" s="2" t="s">
        <v>7</v>
      </c>
      <c r="D35" s="2" t="s">
        <v>85</v>
      </c>
      <c r="E35" s="3">
        <v>18</v>
      </c>
      <c r="F35" s="3">
        <v>30</v>
      </c>
      <c r="G35" s="1">
        <v>1</v>
      </c>
      <c r="H35" s="1">
        <v>48</v>
      </c>
      <c r="I35" s="2" t="s">
        <v>6</v>
      </c>
      <c r="J35" s="7">
        <f>Tabla_cocina[[#This Row],[Precio Unitario]]*Tabla_cocina[[#This Row],[Cantidad Ordenada]]</f>
        <v>30</v>
      </c>
      <c r="K35" s="7">
        <f>Tabla_cocina[[#This Row],[Total del Pedido]]</f>
        <v>30</v>
      </c>
      <c r="L35" s="7">
        <f>Tabla_cocina[[#This Row],[Ganancia Bruta]]-Tabla_cocina[[#This Row],[Costo]]</f>
        <v>12</v>
      </c>
      <c r="M35" s="7">
        <f>Tabla_cocina[[#This Row],[Costo Unitario]]*Tabla_cocina[[#This Row],[Cantidad Ordenada]]</f>
        <v>18</v>
      </c>
      <c r="N35" s="12">
        <f>(Tabla_cocina[[#This Row],[Ganancia Neta]]/Tabla_cocina[[#This Row],[Costo]])</f>
        <v>0.66666666666666663</v>
      </c>
      <c r="O35" s="17">
        <f>Tabla_cocina[[#This Row],[Tiempo de Preparacion]]/1440</f>
        <v>3.3333333333333333E-2</v>
      </c>
    </row>
    <row r="36" spans="1:15" x14ac:dyDescent="0.3">
      <c r="A36" s="1">
        <v>14</v>
      </c>
      <c r="B36" s="1">
        <v>16</v>
      </c>
      <c r="C36" s="2" t="s">
        <v>22</v>
      </c>
      <c r="D36" s="2" t="s">
        <v>99</v>
      </c>
      <c r="E36" s="3">
        <v>14</v>
      </c>
      <c r="F36" s="3">
        <v>23</v>
      </c>
      <c r="G36" s="1">
        <v>2</v>
      </c>
      <c r="H36" s="1">
        <v>44</v>
      </c>
      <c r="I36" s="2" t="s">
        <v>8</v>
      </c>
      <c r="J36" s="7">
        <f>Tabla_cocina[[#This Row],[Precio Unitario]]*Tabla_cocina[[#This Row],[Cantidad Ordenada]]</f>
        <v>46</v>
      </c>
      <c r="K36" s="7">
        <f>Tabla_cocina[[#This Row],[Total del Pedido]]</f>
        <v>46</v>
      </c>
      <c r="L36" s="7">
        <f>Tabla_cocina[[#This Row],[Ganancia Bruta]]-Tabla_cocina[[#This Row],[Costo]]</f>
        <v>18</v>
      </c>
      <c r="M36" s="7">
        <f>Tabla_cocina[[#This Row],[Costo Unitario]]*Tabla_cocina[[#This Row],[Cantidad Ordenada]]</f>
        <v>28</v>
      </c>
      <c r="N36" s="12">
        <f>(Tabla_cocina[[#This Row],[Ganancia Neta]]/Tabla_cocina[[#This Row],[Costo]])</f>
        <v>0.6428571428571429</v>
      </c>
      <c r="O36" s="17">
        <f>Tabla_cocina[[#This Row],[Tiempo de Preparacion]]/1440</f>
        <v>3.0555555555555555E-2</v>
      </c>
    </row>
    <row r="37" spans="1:15" x14ac:dyDescent="0.3">
      <c r="A37" s="1">
        <v>14</v>
      </c>
      <c r="B37" s="1">
        <v>16</v>
      </c>
      <c r="C37" s="2" t="s">
        <v>21</v>
      </c>
      <c r="D37" s="2" t="s">
        <v>98</v>
      </c>
      <c r="E37" s="3">
        <v>12</v>
      </c>
      <c r="F37" s="3">
        <v>20</v>
      </c>
      <c r="G37" s="1">
        <v>1</v>
      </c>
      <c r="H37" s="1">
        <v>36</v>
      </c>
      <c r="I37" s="2" t="s">
        <v>6</v>
      </c>
      <c r="J37" s="7">
        <f>Tabla_cocina[[#This Row],[Precio Unitario]]*Tabla_cocina[[#This Row],[Cantidad Ordenada]]</f>
        <v>20</v>
      </c>
      <c r="K37" s="7">
        <f>Tabla_cocina[[#This Row],[Total del Pedido]]</f>
        <v>20</v>
      </c>
      <c r="L37" s="7">
        <f>Tabla_cocina[[#This Row],[Ganancia Bruta]]-Tabla_cocina[[#This Row],[Costo]]</f>
        <v>8</v>
      </c>
      <c r="M37" s="7">
        <f>Tabla_cocina[[#This Row],[Costo Unitario]]*Tabla_cocina[[#This Row],[Cantidad Ordenada]]</f>
        <v>12</v>
      </c>
      <c r="N37" s="12">
        <f>(Tabla_cocina[[#This Row],[Ganancia Neta]]/Tabla_cocina[[#This Row],[Costo]])</f>
        <v>0.66666666666666663</v>
      </c>
      <c r="O37" s="17">
        <f>Tabla_cocina[[#This Row],[Tiempo de Preparacion]]/1440</f>
        <v>2.5000000000000001E-2</v>
      </c>
    </row>
    <row r="38" spans="1:15" x14ac:dyDescent="0.3">
      <c r="A38" s="1">
        <v>15</v>
      </c>
      <c r="B38" s="1">
        <v>6</v>
      </c>
      <c r="C38" s="2" t="s">
        <v>17</v>
      </c>
      <c r="D38" s="2" t="s">
        <v>94</v>
      </c>
      <c r="E38" s="3">
        <v>21</v>
      </c>
      <c r="F38" s="3">
        <v>35</v>
      </c>
      <c r="G38" s="1">
        <v>3</v>
      </c>
      <c r="H38" s="1">
        <v>51</v>
      </c>
      <c r="I38" s="2" t="s">
        <v>6</v>
      </c>
      <c r="J38" s="7">
        <f>Tabla_cocina[[#This Row],[Precio Unitario]]*Tabla_cocina[[#This Row],[Cantidad Ordenada]]</f>
        <v>105</v>
      </c>
      <c r="K38" s="7">
        <f>Tabla_cocina[[#This Row],[Total del Pedido]]</f>
        <v>105</v>
      </c>
      <c r="L38" s="7">
        <f>Tabla_cocina[[#This Row],[Ganancia Bruta]]-Tabla_cocina[[#This Row],[Costo]]</f>
        <v>42</v>
      </c>
      <c r="M38" s="7">
        <f>Tabla_cocina[[#This Row],[Costo Unitario]]*Tabla_cocina[[#This Row],[Cantidad Ordenada]]</f>
        <v>63</v>
      </c>
      <c r="N38" s="12">
        <f>(Tabla_cocina[[#This Row],[Ganancia Neta]]/Tabla_cocina[[#This Row],[Costo]])</f>
        <v>0.66666666666666663</v>
      </c>
      <c r="O38" s="17">
        <f>Tabla_cocina[[#This Row],[Tiempo de Preparacion]]/1440</f>
        <v>3.5416666666666666E-2</v>
      </c>
    </row>
    <row r="39" spans="1:15" x14ac:dyDescent="0.3">
      <c r="A39" s="1">
        <v>15</v>
      </c>
      <c r="B39" s="1">
        <v>6</v>
      </c>
      <c r="C39" s="2" t="s">
        <v>15</v>
      </c>
      <c r="D39" s="2" t="s">
        <v>92</v>
      </c>
      <c r="E39" s="3">
        <v>16</v>
      </c>
      <c r="F39" s="3">
        <v>28</v>
      </c>
      <c r="G39" s="1">
        <v>2</v>
      </c>
      <c r="H39" s="1">
        <v>25</v>
      </c>
      <c r="I39" s="2" t="s">
        <v>6</v>
      </c>
      <c r="J39" s="7">
        <f>Tabla_cocina[[#This Row],[Precio Unitario]]*Tabla_cocina[[#This Row],[Cantidad Ordenada]]</f>
        <v>56</v>
      </c>
      <c r="K39" s="7">
        <f>Tabla_cocina[[#This Row],[Total del Pedido]]</f>
        <v>56</v>
      </c>
      <c r="L39" s="7">
        <f>Tabla_cocina[[#This Row],[Ganancia Bruta]]-Tabla_cocina[[#This Row],[Costo]]</f>
        <v>24</v>
      </c>
      <c r="M39" s="7">
        <f>Tabla_cocina[[#This Row],[Costo Unitario]]*Tabla_cocina[[#This Row],[Cantidad Ordenada]]</f>
        <v>32</v>
      </c>
      <c r="N39" s="12">
        <f>(Tabla_cocina[[#This Row],[Ganancia Neta]]/Tabla_cocina[[#This Row],[Costo]])</f>
        <v>0.75</v>
      </c>
      <c r="O39" s="17">
        <f>Tabla_cocina[[#This Row],[Tiempo de Preparacion]]/1440</f>
        <v>1.7361111111111112E-2</v>
      </c>
    </row>
    <row r="40" spans="1:15" x14ac:dyDescent="0.3">
      <c r="A40" s="1">
        <v>15</v>
      </c>
      <c r="B40" s="1">
        <v>6</v>
      </c>
      <c r="C40" s="2" t="s">
        <v>23</v>
      </c>
      <c r="D40" s="2" t="s">
        <v>100</v>
      </c>
      <c r="E40" s="3">
        <v>13</v>
      </c>
      <c r="F40" s="3">
        <v>21</v>
      </c>
      <c r="G40" s="1">
        <v>3</v>
      </c>
      <c r="H40" s="1">
        <v>27</v>
      </c>
      <c r="I40" s="2" t="s">
        <v>6</v>
      </c>
      <c r="J40" s="7">
        <f>Tabla_cocina[[#This Row],[Precio Unitario]]*Tabla_cocina[[#This Row],[Cantidad Ordenada]]</f>
        <v>63</v>
      </c>
      <c r="K40" s="7">
        <f>Tabla_cocina[[#This Row],[Total del Pedido]]</f>
        <v>63</v>
      </c>
      <c r="L40" s="7">
        <f>Tabla_cocina[[#This Row],[Ganancia Bruta]]-Tabla_cocina[[#This Row],[Costo]]</f>
        <v>24</v>
      </c>
      <c r="M40" s="7">
        <f>Tabla_cocina[[#This Row],[Costo Unitario]]*Tabla_cocina[[#This Row],[Cantidad Ordenada]]</f>
        <v>39</v>
      </c>
      <c r="N40" s="12">
        <f>(Tabla_cocina[[#This Row],[Ganancia Neta]]/Tabla_cocina[[#This Row],[Costo]])</f>
        <v>0.61538461538461542</v>
      </c>
      <c r="O40" s="17">
        <f>Tabla_cocina[[#This Row],[Tiempo de Preparacion]]/1440</f>
        <v>1.8749999999999999E-2</v>
      </c>
    </row>
    <row r="41" spans="1:15" x14ac:dyDescent="0.3">
      <c r="A41" s="1">
        <v>16</v>
      </c>
      <c r="B41" s="1">
        <v>20</v>
      </c>
      <c r="C41" s="2" t="s">
        <v>15</v>
      </c>
      <c r="D41" s="2" t="s">
        <v>92</v>
      </c>
      <c r="E41" s="3">
        <v>16</v>
      </c>
      <c r="F41" s="3">
        <v>28</v>
      </c>
      <c r="G41" s="1">
        <v>1</v>
      </c>
      <c r="H41" s="1">
        <v>38</v>
      </c>
      <c r="I41" s="2" t="s">
        <v>6</v>
      </c>
      <c r="J41" s="7">
        <f>Tabla_cocina[[#This Row],[Precio Unitario]]*Tabla_cocina[[#This Row],[Cantidad Ordenada]]</f>
        <v>28</v>
      </c>
      <c r="K41" s="7">
        <f>Tabla_cocina[[#This Row],[Total del Pedido]]</f>
        <v>28</v>
      </c>
      <c r="L41" s="7">
        <f>Tabla_cocina[[#This Row],[Ganancia Bruta]]-Tabla_cocina[[#This Row],[Costo]]</f>
        <v>12</v>
      </c>
      <c r="M41" s="7">
        <f>Tabla_cocina[[#This Row],[Costo Unitario]]*Tabla_cocina[[#This Row],[Cantidad Ordenada]]</f>
        <v>16</v>
      </c>
      <c r="N41" s="12">
        <f>(Tabla_cocina[[#This Row],[Ganancia Neta]]/Tabla_cocina[[#This Row],[Costo]])</f>
        <v>0.75</v>
      </c>
      <c r="O41" s="17">
        <f>Tabla_cocina[[#This Row],[Tiempo de Preparacion]]/1440</f>
        <v>2.6388888888888889E-2</v>
      </c>
    </row>
    <row r="42" spans="1:15" x14ac:dyDescent="0.3">
      <c r="A42" s="1">
        <v>17</v>
      </c>
      <c r="B42" s="1">
        <v>14</v>
      </c>
      <c r="C42" s="2" t="s">
        <v>17</v>
      </c>
      <c r="D42" s="2" t="s">
        <v>94</v>
      </c>
      <c r="E42" s="3">
        <v>21</v>
      </c>
      <c r="F42" s="3">
        <v>35</v>
      </c>
      <c r="G42" s="1">
        <v>1</v>
      </c>
      <c r="H42" s="1">
        <v>43</v>
      </c>
      <c r="I42" s="2" t="s">
        <v>8</v>
      </c>
      <c r="J42" s="7">
        <f>Tabla_cocina[[#This Row],[Precio Unitario]]*Tabla_cocina[[#This Row],[Cantidad Ordenada]]</f>
        <v>35</v>
      </c>
      <c r="K42" s="7">
        <f>Tabla_cocina[[#This Row],[Total del Pedido]]</f>
        <v>35</v>
      </c>
      <c r="L42" s="7">
        <f>Tabla_cocina[[#This Row],[Ganancia Bruta]]-Tabla_cocina[[#This Row],[Costo]]</f>
        <v>14</v>
      </c>
      <c r="M42" s="7">
        <f>Tabla_cocina[[#This Row],[Costo Unitario]]*Tabla_cocina[[#This Row],[Cantidad Ordenada]]</f>
        <v>21</v>
      </c>
      <c r="N42" s="12">
        <f>(Tabla_cocina[[#This Row],[Ganancia Neta]]/Tabla_cocina[[#This Row],[Costo]])</f>
        <v>0.66666666666666663</v>
      </c>
      <c r="O42" s="17">
        <f>Tabla_cocina[[#This Row],[Tiempo de Preparacion]]/1440</f>
        <v>2.9861111111111113E-2</v>
      </c>
    </row>
    <row r="43" spans="1:15" x14ac:dyDescent="0.3">
      <c r="A43" s="1">
        <v>17</v>
      </c>
      <c r="B43" s="1">
        <v>14</v>
      </c>
      <c r="C43" s="2" t="s">
        <v>19</v>
      </c>
      <c r="D43" s="2" t="s">
        <v>96</v>
      </c>
      <c r="E43" s="3">
        <v>13</v>
      </c>
      <c r="F43" s="3">
        <v>22</v>
      </c>
      <c r="G43" s="1">
        <v>3</v>
      </c>
      <c r="H43" s="1">
        <v>57</v>
      </c>
      <c r="I43" s="2" t="s">
        <v>8</v>
      </c>
      <c r="J43" s="7">
        <f>Tabla_cocina[[#This Row],[Precio Unitario]]*Tabla_cocina[[#This Row],[Cantidad Ordenada]]</f>
        <v>66</v>
      </c>
      <c r="K43" s="7">
        <f>Tabla_cocina[[#This Row],[Total del Pedido]]</f>
        <v>66</v>
      </c>
      <c r="L43" s="7">
        <f>Tabla_cocina[[#This Row],[Ganancia Bruta]]-Tabla_cocina[[#This Row],[Costo]]</f>
        <v>27</v>
      </c>
      <c r="M43" s="7">
        <f>Tabla_cocina[[#This Row],[Costo Unitario]]*Tabla_cocina[[#This Row],[Cantidad Ordenada]]</f>
        <v>39</v>
      </c>
      <c r="N43" s="12">
        <f>(Tabla_cocina[[#This Row],[Ganancia Neta]]/Tabla_cocina[[#This Row],[Costo]])</f>
        <v>0.69230769230769229</v>
      </c>
      <c r="O43" s="17">
        <f>Tabla_cocina[[#This Row],[Tiempo de Preparacion]]/1440</f>
        <v>3.9583333333333331E-2</v>
      </c>
    </row>
    <row r="44" spans="1:15" x14ac:dyDescent="0.3">
      <c r="A44" s="1">
        <v>17</v>
      </c>
      <c r="B44" s="1">
        <v>14</v>
      </c>
      <c r="C44" s="2" t="s">
        <v>24</v>
      </c>
      <c r="D44" s="2" t="s">
        <v>101</v>
      </c>
      <c r="E44" s="3">
        <v>10</v>
      </c>
      <c r="F44" s="3">
        <v>18</v>
      </c>
      <c r="G44" s="1">
        <v>2</v>
      </c>
      <c r="H44" s="1">
        <v>58</v>
      </c>
      <c r="I44" s="2" t="s">
        <v>6</v>
      </c>
      <c r="J44" s="7">
        <f>Tabla_cocina[[#This Row],[Precio Unitario]]*Tabla_cocina[[#This Row],[Cantidad Ordenada]]</f>
        <v>36</v>
      </c>
      <c r="K44" s="7">
        <f>Tabla_cocina[[#This Row],[Total del Pedido]]</f>
        <v>36</v>
      </c>
      <c r="L44" s="7">
        <f>Tabla_cocina[[#This Row],[Ganancia Bruta]]-Tabla_cocina[[#This Row],[Costo]]</f>
        <v>16</v>
      </c>
      <c r="M44" s="7">
        <f>Tabla_cocina[[#This Row],[Costo Unitario]]*Tabla_cocina[[#This Row],[Cantidad Ordenada]]</f>
        <v>20</v>
      </c>
      <c r="N44" s="12">
        <f>(Tabla_cocina[[#This Row],[Ganancia Neta]]/Tabla_cocina[[#This Row],[Costo]])</f>
        <v>0.8</v>
      </c>
      <c r="O44" s="17">
        <f>Tabla_cocina[[#This Row],[Tiempo de Preparacion]]/1440</f>
        <v>4.027777777777778E-2</v>
      </c>
    </row>
    <row r="45" spans="1:15" x14ac:dyDescent="0.3">
      <c r="A45" s="1">
        <v>18</v>
      </c>
      <c r="B45" s="1">
        <v>9</v>
      </c>
      <c r="C45" s="2" t="s">
        <v>11</v>
      </c>
      <c r="D45" s="2" t="s">
        <v>88</v>
      </c>
      <c r="E45" s="3">
        <v>25</v>
      </c>
      <c r="F45" s="3">
        <v>40</v>
      </c>
      <c r="G45" s="1">
        <v>2</v>
      </c>
      <c r="H45" s="1">
        <v>54</v>
      </c>
      <c r="I45" s="2" t="s">
        <v>6</v>
      </c>
      <c r="J45" s="7">
        <f>Tabla_cocina[[#This Row],[Precio Unitario]]*Tabla_cocina[[#This Row],[Cantidad Ordenada]]</f>
        <v>80</v>
      </c>
      <c r="K45" s="7">
        <f>Tabla_cocina[[#This Row],[Total del Pedido]]</f>
        <v>80</v>
      </c>
      <c r="L45" s="7">
        <f>Tabla_cocina[[#This Row],[Ganancia Bruta]]-Tabla_cocina[[#This Row],[Costo]]</f>
        <v>30</v>
      </c>
      <c r="M45" s="7">
        <f>Tabla_cocina[[#This Row],[Costo Unitario]]*Tabla_cocina[[#This Row],[Cantidad Ordenada]]</f>
        <v>50</v>
      </c>
      <c r="N45" s="12">
        <f>(Tabla_cocina[[#This Row],[Ganancia Neta]]/Tabla_cocina[[#This Row],[Costo]])</f>
        <v>0.6</v>
      </c>
      <c r="O45" s="17">
        <f>Tabla_cocina[[#This Row],[Tiempo de Preparacion]]/1440</f>
        <v>3.7499999999999999E-2</v>
      </c>
    </row>
    <row r="46" spans="1:15" x14ac:dyDescent="0.3">
      <c r="A46" s="1">
        <v>18</v>
      </c>
      <c r="B46" s="1">
        <v>9</v>
      </c>
      <c r="C46" s="2" t="s">
        <v>18</v>
      </c>
      <c r="D46" s="2" t="s">
        <v>95</v>
      </c>
      <c r="E46" s="3">
        <v>19</v>
      </c>
      <c r="F46" s="3">
        <v>32</v>
      </c>
      <c r="G46" s="1">
        <v>2</v>
      </c>
      <c r="H46" s="1">
        <v>34</v>
      </c>
      <c r="I46" s="2" t="s">
        <v>6</v>
      </c>
      <c r="J46" s="7">
        <f>Tabla_cocina[[#This Row],[Precio Unitario]]*Tabla_cocina[[#This Row],[Cantidad Ordenada]]</f>
        <v>64</v>
      </c>
      <c r="K46" s="7">
        <f>Tabla_cocina[[#This Row],[Total del Pedido]]</f>
        <v>64</v>
      </c>
      <c r="L46" s="7">
        <f>Tabla_cocina[[#This Row],[Ganancia Bruta]]-Tabla_cocina[[#This Row],[Costo]]</f>
        <v>26</v>
      </c>
      <c r="M46" s="7">
        <f>Tabla_cocina[[#This Row],[Costo Unitario]]*Tabla_cocina[[#This Row],[Cantidad Ordenada]]</f>
        <v>38</v>
      </c>
      <c r="N46" s="12">
        <f>(Tabla_cocina[[#This Row],[Ganancia Neta]]/Tabla_cocina[[#This Row],[Costo]])</f>
        <v>0.68421052631578949</v>
      </c>
      <c r="O46" s="17">
        <f>Tabla_cocina[[#This Row],[Tiempo de Preparacion]]/1440</f>
        <v>2.361111111111111E-2</v>
      </c>
    </row>
    <row r="47" spans="1:15" x14ac:dyDescent="0.3">
      <c r="A47" s="1">
        <v>18</v>
      </c>
      <c r="B47" s="1">
        <v>9</v>
      </c>
      <c r="C47" s="2" t="s">
        <v>13</v>
      </c>
      <c r="D47" s="2" t="s">
        <v>90</v>
      </c>
      <c r="E47" s="3">
        <v>17</v>
      </c>
      <c r="F47" s="3">
        <v>29</v>
      </c>
      <c r="G47" s="1">
        <v>1</v>
      </c>
      <c r="H47" s="1">
        <v>23</v>
      </c>
      <c r="I47" s="2" t="s">
        <v>6</v>
      </c>
      <c r="J47" s="7">
        <f>Tabla_cocina[[#This Row],[Precio Unitario]]*Tabla_cocina[[#This Row],[Cantidad Ordenada]]</f>
        <v>29</v>
      </c>
      <c r="K47" s="7">
        <f>Tabla_cocina[[#This Row],[Total del Pedido]]</f>
        <v>29</v>
      </c>
      <c r="L47" s="7">
        <f>Tabla_cocina[[#This Row],[Ganancia Bruta]]-Tabla_cocina[[#This Row],[Costo]]</f>
        <v>12</v>
      </c>
      <c r="M47" s="7">
        <f>Tabla_cocina[[#This Row],[Costo Unitario]]*Tabla_cocina[[#This Row],[Cantidad Ordenada]]</f>
        <v>17</v>
      </c>
      <c r="N47" s="12">
        <f>(Tabla_cocina[[#This Row],[Ganancia Neta]]/Tabla_cocina[[#This Row],[Costo]])</f>
        <v>0.70588235294117652</v>
      </c>
      <c r="O47" s="17">
        <f>Tabla_cocina[[#This Row],[Tiempo de Preparacion]]/1440</f>
        <v>1.5972222222222221E-2</v>
      </c>
    </row>
    <row r="48" spans="1:15" x14ac:dyDescent="0.3">
      <c r="A48" s="1">
        <v>18</v>
      </c>
      <c r="B48" s="1">
        <v>9</v>
      </c>
      <c r="C48" s="2" t="s">
        <v>25</v>
      </c>
      <c r="D48" s="2" t="s">
        <v>102</v>
      </c>
      <c r="E48" s="3">
        <v>15</v>
      </c>
      <c r="F48" s="3">
        <v>26</v>
      </c>
      <c r="G48" s="1">
        <v>3</v>
      </c>
      <c r="H48" s="1">
        <v>23</v>
      </c>
      <c r="I48" s="2" t="s">
        <v>6</v>
      </c>
      <c r="J48" s="7">
        <f>Tabla_cocina[[#This Row],[Precio Unitario]]*Tabla_cocina[[#This Row],[Cantidad Ordenada]]</f>
        <v>78</v>
      </c>
      <c r="K48" s="7">
        <f>Tabla_cocina[[#This Row],[Total del Pedido]]</f>
        <v>78</v>
      </c>
      <c r="L48" s="7">
        <f>Tabla_cocina[[#This Row],[Ganancia Bruta]]-Tabla_cocina[[#This Row],[Costo]]</f>
        <v>33</v>
      </c>
      <c r="M48" s="7">
        <f>Tabla_cocina[[#This Row],[Costo Unitario]]*Tabla_cocina[[#This Row],[Cantidad Ordenada]]</f>
        <v>45</v>
      </c>
      <c r="N48" s="12">
        <f>(Tabla_cocina[[#This Row],[Ganancia Neta]]/Tabla_cocina[[#This Row],[Costo]])</f>
        <v>0.73333333333333328</v>
      </c>
      <c r="O48" s="17">
        <f>Tabla_cocina[[#This Row],[Tiempo de Preparacion]]/1440</f>
        <v>1.5972222222222221E-2</v>
      </c>
    </row>
    <row r="49" spans="1:15" x14ac:dyDescent="0.3">
      <c r="A49" s="1">
        <v>19</v>
      </c>
      <c r="B49" s="1">
        <v>18</v>
      </c>
      <c r="C49" s="2" t="s">
        <v>11</v>
      </c>
      <c r="D49" s="2" t="s">
        <v>88</v>
      </c>
      <c r="E49" s="3">
        <v>25</v>
      </c>
      <c r="F49" s="3">
        <v>40</v>
      </c>
      <c r="G49" s="1">
        <v>2</v>
      </c>
      <c r="H49" s="1">
        <v>44</v>
      </c>
      <c r="I49" s="2" t="s">
        <v>8</v>
      </c>
      <c r="J49" s="7">
        <f>Tabla_cocina[[#This Row],[Precio Unitario]]*Tabla_cocina[[#This Row],[Cantidad Ordenada]]</f>
        <v>80</v>
      </c>
      <c r="K49" s="7">
        <f>Tabla_cocina[[#This Row],[Total del Pedido]]</f>
        <v>80</v>
      </c>
      <c r="L49" s="7">
        <f>Tabla_cocina[[#This Row],[Ganancia Bruta]]-Tabla_cocina[[#This Row],[Costo]]</f>
        <v>30</v>
      </c>
      <c r="M49" s="7">
        <f>Tabla_cocina[[#This Row],[Costo Unitario]]*Tabla_cocina[[#This Row],[Cantidad Ordenada]]</f>
        <v>50</v>
      </c>
      <c r="N49" s="12">
        <f>(Tabla_cocina[[#This Row],[Ganancia Neta]]/Tabla_cocina[[#This Row],[Costo]])</f>
        <v>0.6</v>
      </c>
      <c r="O49" s="17">
        <f>Tabla_cocina[[#This Row],[Tiempo de Preparacion]]/1440</f>
        <v>3.0555555555555555E-2</v>
      </c>
    </row>
    <row r="50" spans="1:15" x14ac:dyDescent="0.3">
      <c r="A50" s="1">
        <v>20</v>
      </c>
      <c r="B50" s="1">
        <v>8</v>
      </c>
      <c r="C50" s="2" t="s">
        <v>17</v>
      </c>
      <c r="D50" s="2" t="s">
        <v>94</v>
      </c>
      <c r="E50" s="3">
        <v>21</v>
      </c>
      <c r="F50" s="3">
        <v>35</v>
      </c>
      <c r="G50" s="1">
        <v>3</v>
      </c>
      <c r="H50" s="1">
        <v>50</v>
      </c>
      <c r="I50" s="2" t="s">
        <v>8</v>
      </c>
      <c r="J50" s="7">
        <f>Tabla_cocina[[#This Row],[Precio Unitario]]*Tabla_cocina[[#This Row],[Cantidad Ordenada]]</f>
        <v>105</v>
      </c>
      <c r="K50" s="7">
        <f>Tabla_cocina[[#This Row],[Total del Pedido]]</f>
        <v>105</v>
      </c>
      <c r="L50" s="7">
        <f>Tabla_cocina[[#This Row],[Ganancia Bruta]]-Tabla_cocina[[#This Row],[Costo]]</f>
        <v>42</v>
      </c>
      <c r="M50" s="7">
        <f>Tabla_cocina[[#This Row],[Costo Unitario]]*Tabla_cocina[[#This Row],[Cantidad Ordenada]]</f>
        <v>63</v>
      </c>
      <c r="N50" s="12">
        <f>(Tabla_cocina[[#This Row],[Ganancia Neta]]/Tabla_cocina[[#This Row],[Costo]])</f>
        <v>0.66666666666666663</v>
      </c>
      <c r="O50" s="17">
        <f>Tabla_cocina[[#This Row],[Tiempo de Preparacion]]/1440</f>
        <v>3.4722222222222224E-2</v>
      </c>
    </row>
    <row r="51" spans="1:15" x14ac:dyDescent="0.3">
      <c r="A51" s="1">
        <v>20</v>
      </c>
      <c r="B51" s="1">
        <v>8</v>
      </c>
      <c r="C51" s="2" t="s">
        <v>26</v>
      </c>
      <c r="D51" s="2" t="s">
        <v>103</v>
      </c>
      <c r="E51" s="3">
        <v>15</v>
      </c>
      <c r="F51" s="3">
        <v>25</v>
      </c>
      <c r="G51" s="1">
        <v>2</v>
      </c>
      <c r="H51" s="1">
        <v>6</v>
      </c>
      <c r="I51" s="2" t="s">
        <v>8</v>
      </c>
      <c r="J51" s="7">
        <f>Tabla_cocina[[#This Row],[Precio Unitario]]*Tabla_cocina[[#This Row],[Cantidad Ordenada]]</f>
        <v>50</v>
      </c>
      <c r="K51" s="7">
        <f>Tabla_cocina[[#This Row],[Total del Pedido]]</f>
        <v>50</v>
      </c>
      <c r="L51" s="7">
        <f>Tabla_cocina[[#This Row],[Ganancia Bruta]]-Tabla_cocina[[#This Row],[Costo]]</f>
        <v>20</v>
      </c>
      <c r="M51" s="7">
        <f>Tabla_cocina[[#This Row],[Costo Unitario]]*Tabla_cocina[[#This Row],[Cantidad Ordenada]]</f>
        <v>30</v>
      </c>
      <c r="N51" s="12">
        <f>(Tabla_cocina[[#This Row],[Ganancia Neta]]/Tabla_cocina[[#This Row],[Costo]])</f>
        <v>0.66666666666666663</v>
      </c>
      <c r="O51" s="17">
        <f>Tabla_cocina[[#This Row],[Tiempo de Preparacion]]/1440</f>
        <v>4.1666666666666666E-3</v>
      </c>
    </row>
    <row r="52" spans="1:15" x14ac:dyDescent="0.3">
      <c r="A52" s="1">
        <v>20</v>
      </c>
      <c r="B52" s="1">
        <v>8</v>
      </c>
      <c r="C52" s="2" t="s">
        <v>22</v>
      </c>
      <c r="D52" s="2" t="s">
        <v>99</v>
      </c>
      <c r="E52" s="3">
        <v>14</v>
      </c>
      <c r="F52" s="3">
        <v>23</v>
      </c>
      <c r="G52" s="1">
        <v>1</v>
      </c>
      <c r="H52" s="1">
        <v>14</v>
      </c>
      <c r="I52" s="2" t="s">
        <v>8</v>
      </c>
      <c r="J52" s="7">
        <f>Tabla_cocina[[#This Row],[Precio Unitario]]*Tabla_cocina[[#This Row],[Cantidad Ordenada]]</f>
        <v>23</v>
      </c>
      <c r="K52" s="7">
        <f>Tabla_cocina[[#This Row],[Total del Pedido]]</f>
        <v>23</v>
      </c>
      <c r="L52" s="7">
        <f>Tabla_cocina[[#This Row],[Ganancia Bruta]]-Tabla_cocina[[#This Row],[Costo]]</f>
        <v>9</v>
      </c>
      <c r="M52" s="7">
        <f>Tabla_cocina[[#This Row],[Costo Unitario]]*Tabla_cocina[[#This Row],[Cantidad Ordenada]]</f>
        <v>14</v>
      </c>
      <c r="N52" s="12">
        <f>(Tabla_cocina[[#This Row],[Ganancia Neta]]/Tabla_cocina[[#This Row],[Costo]])</f>
        <v>0.6428571428571429</v>
      </c>
      <c r="O52" s="17">
        <f>Tabla_cocina[[#This Row],[Tiempo de Preparacion]]/1440</f>
        <v>9.7222222222222224E-3</v>
      </c>
    </row>
    <row r="53" spans="1:15" x14ac:dyDescent="0.3">
      <c r="A53" s="1">
        <v>21</v>
      </c>
      <c r="B53" s="1">
        <v>12</v>
      </c>
      <c r="C53" s="2" t="s">
        <v>11</v>
      </c>
      <c r="D53" s="2" t="s">
        <v>88</v>
      </c>
      <c r="E53" s="3">
        <v>25</v>
      </c>
      <c r="F53" s="3">
        <v>40</v>
      </c>
      <c r="G53" s="1">
        <v>3</v>
      </c>
      <c r="H53" s="1">
        <v>20</v>
      </c>
      <c r="I53" s="2" t="s">
        <v>6</v>
      </c>
      <c r="J53" s="7">
        <f>Tabla_cocina[[#This Row],[Precio Unitario]]*Tabla_cocina[[#This Row],[Cantidad Ordenada]]</f>
        <v>120</v>
      </c>
      <c r="K53" s="7">
        <f>Tabla_cocina[[#This Row],[Total del Pedido]]</f>
        <v>120</v>
      </c>
      <c r="L53" s="7">
        <f>Tabla_cocina[[#This Row],[Ganancia Bruta]]-Tabla_cocina[[#This Row],[Costo]]</f>
        <v>45</v>
      </c>
      <c r="M53" s="7">
        <f>Tabla_cocina[[#This Row],[Costo Unitario]]*Tabla_cocina[[#This Row],[Cantidad Ordenada]]</f>
        <v>75</v>
      </c>
      <c r="N53" s="12">
        <f>(Tabla_cocina[[#This Row],[Ganancia Neta]]/Tabla_cocina[[#This Row],[Costo]])</f>
        <v>0.6</v>
      </c>
      <c r="O53" s="17">
        <f>Tabla_cocina[[#This Row],[Tiempo de Preparacion]]/1440</f>
        <v>1.3888888888888888E-2</v>
      </c>
    </row>
    <row r="54" spans="1:15" x14ac:dyDescent="0.3">
      <c r="A54" s="1">
        <v>21</v>
      </c>
      <c r="B54" s="1">
        <v>12</v>
      </c>
      <c r="C54" s="2" t="s">
        <v>18</v>
      </c>
      <c r="D54" s="2" t="s">
        <v>95</v>
      </c>
      <c r="E54" s="3">
        <v>19</v>
      </c>
      <c r="F54" s="3">
        <v>32</v>
      </c>
      <c r="G54" s="1">
        <v>2</v>
      </c>
      <c r="H54" s="1">
        <v>44</v>
      </c>
      <c r="I54" s="2" t="s">
        <v>8</v>
      </c>
      <c r="J54" s="7">
        <f>Tabla_cocina[[#This Row],[Precio Unitario]]*Tabla_cocina[[#This Row],[Cantidad Ordenada]]</f>
        <v>64</v>
      </c>
      <c r="K54" s="7">
        <f>Tabla_cocina[[#This Row],[Total del Pedido]]</f>
        <v>64</v>
      </c>
      <c r="L54" s="7">
        <f>Tabla_cocina[[#This Row],[Ganancia Bruta]]-Tabla_cocina[[#This Row],[Costo]]</f>
        <v>26</v>
      </c>
      <c r="M54" s="7">
        <f>Tabla_cocina[[#This Row],[Costo Unitario]]*Tabla_cocina[[#This Row],[Cantidad Ordenada]]</f>
        <v>38</v>
      </c>
      <c r="N54" s="12">
        <f>(Tabla_cocina[[#This Row],[Ganancia Neta]]/Tabla_cocina[[#This Row],[Costo]])</f>
        <v>0.68421052631578949</v>
      </c>
      <c r="O54" s="17">
        <f>Tabla_cocina[[#This Row],[Tiempo de Preparacion]]/1440</f>
        <v>3.0555555555555555E-2</v>
      </c>
    </row>
    <row r="55" spans="1:15" x14ac:dyDescent="0.3">
      <c r="A55" s="1">
        <v>21</v>
      </c>
      <c r="B55" s="1">
        <v>12</v>
      </c>
      <c r="C55" s="2" t="s">
        <v>26</v>
      </c>
      <c r="D55" s="2" t="s">
        <v>103</v>
      </c>
      <c r="E55" s="3">
        <v>15</v>
      </c>
      <c r="F55" s="3">
        <v>25</v>
      </c>
      <c r="G55" s="1">
        <v>2</v>
      </c>
      <c r="H55" s="1">
        <v>45</v>
      </c>
      <c r="I55" s="2" t="s">
        <v>8</v>
      </c>
      <c r="J55" s="7">
        <f>Tabla_cocina[[#This Row],[Precio Unitario]]*Tabla_cocina[[#This Row],[Cantidad Ordenada]]</f>
        <v>50</v>
      </c>
      <c r="K55" s="7">
        <f>Tabla_cocina[[#This Row],[Total del Pedido]]</f>
        <v>50</v>
      </c>
      <c r="L55" s="7">
        <f>Tabla_cocina[[#This Row],[Ganancia Bruta]]-Tabla_cocina[[#This Row],[Costo]]</f>
        <v>20</v>
      </c>
      <c r="M55" s="7">
        <f>Tabla_cocina[[#This Row],[Costo Unitario]]*Tabla_cocina[[#This Row],[Cantidad Ordenada]]</f>
        <v>30</v>
      </c>
      <c r="N55" s="12">
        <f>(Tabla_cocina[[#This Row],[Ganancia Neta]]/Tabla_cocina[[#This Row],[Costo]])</f>
        <v>0.66666666666666663</v>
      </c>
      <c r="O55" s="17">
        <f>Tabla_cocina[[#This Row],[Tiempo de Preparacion]]/1440</f>
        <v>3.125E-2</v>
      </c>
    </row>
    <row r="56" spans="1:15" x14ac:dyDescent="0.3">
      <c r="A56" s="1">
        <v>21</v>
      </c>
      <c r="B56" s="1">
        <v>12</v>
      </c>
      <c r="C56" s="2" t="s">
        <v>21</v>
      </c>
      <c r="D56" s="2" t="s">
        <v>98</v>
      </c>
      <c r="E56" s="3">
        <v>12</v>
      </c>
      <c r="F56" s="3">
        <v>20</v>
      </c>
      <c r="G56" s="1">
        <v>2</v>
      </c>
      <c r="H56" s="1">
        <v>43</v>
      </c>
      <c r="I56" s="2" t="s">
        <v>6</v>
      </c>
      <c r="J56" s="7">
        <f>Tabla_cocina[[#This Row],[Precio Unitario]]*Tabla_cocina[[#This Row],[Cantidad Ordenada]]</f>
        <v>40</v>
      </c>
      <c r="K56" s="7">
        <f>Tabla_cocina[[#This Row],[Total del Pedido]]</f>
        <v>40</v>
      </c>
      <c r="L56" s="7">
        <f>Tabla_cocina[[#This Row],[Ganancia Bruta]]-Tabla_cocina[[#This Row],[Costo]]</f>
        <v>16</v>
      </c>
      <c r="M56" s="7">
        <f>Tabla_cocina[[#This Row],[Costo Unitario]]*Tabla_cocina[[#This Row],[Cantidad Ordenada]]</f>
        <v>24</v>
      </c>
      <c r="N56" s="12">
        <f>(Tabla_cocina[[#This Row],[Ganancia Neta]]/Tabla_cocina[[#This Row],[Costo]])</f>
        <v>0.66666666666666663</v>
      </c>
      <c r="O56" s="17">
        <f>Tabla_cocina[[#This Row],[Tiempo de Preparacion]]/1440</f>
        <v>2.9861111111111113E-2</v>
      </c>
    </row>
    <row r="57" spans="1:15" x14ac:dyDescent="0.3">
      <c r="A57" s="1">
        <v>22</v>
      </c>
      <c r="B57" s="1">
        <v>15</v>
      </c>
      <c r="C57" s="2" t="s">
        <v>17</v>
      </c>
      <c r="D57" s="2" t="s">
        <v>94</v>
      </c>
      <c r="E57" s="3">
        <v>21</v>
      </c>
      <c r="F57" s="3">
        <v>35</v>
      </c>
      <c r="G57" s="1">
        <v>1</v>
      </c>
      <c r="H57" s="1">
        <v>59</v>
      </c>
      <c r="I57" s="2" t="s">
        <v>8</v>
      </c>
      <c r="J57" s="7">
        <f>Tabla_cocina[[#This Row],[Precio Unitario]]*Tabla_cocina[[#This Row],[Cantidad Ordenada]]</f>
        <v>35</v>
      </c>
      <c r="K57" s="7">
        <f>Tabla_cocina[[#This Row],[Total del Pedido]]</f>
        <v>35</v>
      </c>
      <c r="L57" s="7">
        <f>Tabla_cocina[[#This Row],[Ganancia Bruta]]-Tabla_cocina[[#This Row],[Costo]]</f>
        <v>14</v>
      </c>
      <c r="M57" s="7">
        <f>Tabla_cocina[[#This Row],[Costo Unitario]]*Tabla_cocina[[#This Row],[Cantidad Ordenada]]</f>
        <v>21</v>
      </c>
      <c r="N57" s="12">
        <f>(Tabla_cocina[[#This Row],[Ganancia Neta]]/Tabla_cocina[[#This Row],[Costo]])</f>
        <v>0.66666666666666663</v>
      </c>
      <c r="O57" s="17">
        <f>Tabla_cocina[[#This Row],[Tiempo de Preparacion]]/1440</f>
        <v>4.0972222222222222E-2</v>
      </c>
    </row>
    <row r="58" spans="1:15" x14ac:dyDescent="0.3">
      <c r="A58" s="1">
        <v>22</v>
      </c>
      <c r="B58" s="1">
        <v>15</v>
      </c>
      <c r="C58" s="2" t="s">
        <v>20</v>
      </c>
      <c r="D58" s="2" t="s">
        <v>97</v>
      </c>
      <c r="E58" s="3">
        <v>20</v>
      </c>
      <c r="F58" s="3">
        <v>34</v>
      </c>
      <c r="G58" s="1">
        <v>3</v>
      </c>
      <c r="H58" s="1">
        <v>19</v>
      </c>
      <c r="I58" s="2" t="s">
        <v>6</v>
      </c>
      <c r="J58" s="7">
        <f>Tabla_cocina[[#This Row],[Precio Unitario]]*Tabla_cocina[[#This Row],[Cantidad Ordenada]]</f>
        <v>102</v>
      </c>
      <c r="K58" s="7">
        <f>Tabla_cocina[[#This Row],[Total del Pedido]]</f>
        <v>102</v>
      </c>
      <c r="L58" s="7">
        <f>Tabla_cocina[[#This Row],[Ganancia Bruta]]-Tabla_cocina[[#This Row],[Costo]]</f>
        <v>42</v>
      </c>
      <c r="M58" s="7">
        <f>Tabla_cocina[[#This Row],[Costo Unitario]]*Tabla_cocina[[#This Row],[Cantidad Ordenada]]</f>
        <v>60</v>
      </c>
      <c r="N58" s="12">
        <f>(Tabla_cocina[[#This Row],[Ganancia Neta]]/Tabla_cocina[[#This Row],[Costo]])</f>
        <v>0.7</v>
      </c>
      <c r="O58" s="17">
        <f>Tabla_cocina[[#This Row],[Tiempo de Preparacion]]/1440</f>
        <v>1.3194444444444444E-2</v>
      </c>
    </row>
    <row r="59" spans="1:15" x14ac:dyDescent="0.3">
      <c r="A59" s="1">
        <v>22</v>
      </c>
      <c r="B59" s="1">
        <v>15</v>
      </c>
      <c r="C59" s="2" t="s">
        <v>13</v>
      </c>
      <c r="D59" s="2" t="s">
        <v>90</v>
      </c>
      <c r="E59" s="3">
        <v>17</v>
      </c>
      <c r="F59" s="3">
        <v>29</v>
      </c>
      <c r="G59" s="1">
        <v>2</v>
      </c>
      <c r="H59" s="1">
        <v>13</v>
      </c>
      <c r="I59" s="2" t="s">
        <v>8</v>
      </c>
      <c r="J59" s="7">
        <f>Tabla_cocina[[#This Row],[Precio Unitario]]*Tabla_cocina[[#This Row],[Cantidad Ordenada]]</f>
        <v>58</v>
      </c>
      <c r="K59" s="7">
        <f>Tabla_cocina[[#This Row],[Total del Pedido]]</f>
        <v>58</v>
      </c>
      <c r="L59" s="7">
        <f>Tabla_cocina[[#This Row],[Ganancia Bruta]]-Tabla_cocina[[#This Row],[Costo]]</f>
        <v>24</v>
      </c>
      <c r="M59" s="7">
        <f>Tabla_cocina[[#This Row],[Costo Unitario]]*Tabla_cocina[[#This Row],[Cantidad Ordenada]]</f>
        <v>34</v>
      </c>
      <c r="N59" s="12">
        <f>(Tabla_cocina[[#This Row],[Ganancia Neta]]/Tabla_cocina[[#This Row],[Costo]])</f>
        <v>0.70588235294117652</v>
      </c>
      <c r="O59" s="17">
        <f>Tabla_cocina[[#This Row],[Tiempo de Preparacion]]/1440</f>
        <v>9.0277777777777769E-3</v>
      </c>
    </row>
    <row r="60" spans="1:15" x14ac:dyDescent="0.3">
      <c r="A60" s="1">
        <v>22</v>
      </c>
      <c r="B60" s="1">
        <v>15</v>
      </c>
      <c r="C60" s="2" t="s">
        <v>24</v>
      </c>
      <c r="D60" s="2" t="s">
        <v>101</v>
      </c>
      <c r="E60" s="3">
        <v>10</v>
      </c>
      <c r="F60" s="3">
        <v>18</v>
      </c>
      <c r="G60" s="1">
        <v>1</v>
      </c>
      <c r="H60" s="1">
        <v>32</v>
      </c>
      <c r="I60" s="2" t="s">
        <v>6</v>
      </c>
      <c r="J60" s="7">
        <f>Tabla_cocina[[#This Row],[Precio Unitario]]*Tabla_cocina[[#This Row],[Cantidad Ordenada]]</f>
        <v>18</v>
      </c>
      <c r="K60" s="7">
        <f>Tabla_cocina[[#This Row],[Total del Pedido]]</f>
        <v>18</v>
      </c>
      <c r="L60" s="7">
        <f>Tabla_cocina[[#This Row],[Ganancia Bruta]]-Tabla_cocina[[#This Row],[Costo]]</f>
        <v>8</v>
      </c>
      <c r="M60" s="7">
        <f>Tabla_cocina[[#This Row],[Costo Unitario]]*Tabla_cocina[[#This Row],[Cantidad Ordenada]]</f>
        <v>10</v>
      </c>
      <c r="N60" s="12">
        <f>(Tabla_cocina[[#This Row],[Ganancia Neta]]/Tabla_cocina[[#This Row],[Costo]])</f>
        <v>0.8</v>
      </c>
      <c r="O60" s="17">
        <f>Tabla_cocina[[#This Row],[Tiempo de Preparacion]]/1440</f>
        <v>2.2222222222222223E-2</v>
      </c>
    </row>
    <row r="61" spans="1:15" x14ac:dyDescent="0.3">
      <c r="A61" s="1">
        <v>23</v>
      </c>
      <c r="B61" s="1">
        <v>1</v>
      </c>
      <c r="C61" s="2" t="s">
        <v>10</v>
      </c>
      <c r="D61" s="2" t="s">
        <v>87</v>
      </c>
      <c r="E61" s="3">
        <v>16</v>
      </c>
      <c r="F61" s="3">
        <v>27</v>
      </c>
      <c r="G61" s="1">
        <v>3</v>
      </c>
      <c r="H61" s="1">
        <v>17</v>
      </c>
      <c r="I61" s="2" t="s">
        <v>8</v>
      </c>
      <c r="J61" s="7">
        <f>Tabla_cocina[[#This Row],[Precio Unitario]]*Tabla_cocina[[#This Row],[Cantidad Ordenada]]</f>
        <v>81</v>
      </c>
      <c r="K61" s="7">
        <f>Tabla_cocina[[#This Row],[Total del Pedido]]</f>
        <v>81</v>
      </c>
      <c r="L61" s="7">
        <f>Tabla_cocina[[#This Row],[Ganancia Bruta]]-Tabla_cocina[[#This Row],[Costo]]</f>
        <v>33</v>
      </c>
      <c r="M61" s="7">
        <f>Tabla_cocina[[#This Row],[Costo Unitario]]*Tabla_cocina[[#This Row],[Cantidad Ordenada]]</f>
        <v>48</v>
      </c>
      <c r="N61" s="12">
        <f>(Tabla_cocina[[#This Row],[Ganancia Neta]]/Tabla_cocina[[#This Row],[Costo]])</f>
        <v>0.6875</v>
      </c>
      <c r="O61" s="17">
        <f>Tabla_cocina[[#This Row],[Tiempo de Preparacion]]/1440</f>
        <v>1.1805555555555555E-2</v>
      </c>
    </row>
    <row r="62" spans="1:15" x14ac:dyDescent="0.3">
      <c r="A62" s="1">
        <v>23</v>
      </c>
      <c r="B62" s="1">
        <v>1</v>
      </c>
      <c r="C62" s="2" t="s">
        <v>16</v>
      </c>
      <c r="D62" s="2" t="s">
        <v>93</v>
      </c>
      <c r="E62" s="3">
        <v>11</v>
      </c>
      <c r="F62" s="3">
        <v>19</v>
      </c>
      <c r="G62" s="1">
        <v>3</v>
      </c>
      <c r="H62" s="1">
        <v>46</v>
      </c>
      <c r="I62" s="2" t="s">
        <v>8</v>
      </c>
      <c r="J62" s="7">
        <f>Tabla_cocina[[#This Row],[Precio Unitario]]*Tabla_cocina[[#This Row],[Cantidad Ordenada]]</f>
        <v>57</v>
      </c>
      <c r="K62" s="7">
        <f>Tabla_cocina[[#This Row],[Total del Pedido]]</f>
        <v>57</v>
      </c>
      <c r="L62" s="7">
        <f>Tabla_cocina[[#This Row],[Ganancia Bruta]]-Tabla_cocina[[#This Row],[Costo]]</f>
        <v>24</v>
      </c>
      <c r="M62" s="7">
        <f>Tabla_cocina[[#This Row],[Costo Unitario]]*Tabla_cocina[[#This Row],[Cantidad Ordenada]]</f>
        <v>33</v>
      </c>
      <c r="N62" s="12">
        <f>(Tabla_cocina[[#This Row],[Ganancia Neta]]/Tabla_cocina[[#This Row],[Costo]])</f>
        <v>0.72727272727272729</v>
      </c>
      <c r="O62" s="17">
        <f>Tabla_cocina[[#This Row],[Tiempo de Preparacion]]/1440</f>
        <v>3.1944444444444442E-2</v>
      </c>
    </row>
    <row r="63" spans="1:15" x14ac:dyDescent="0.3">
      <c r="A63" s="1">
        <v>24</v>
      </c>
      <c r="B63" s="1">
        <v>5</v>
      </c>
      <c r="C63" s="2" t="s">
        <v>11</v>
      </c>
      <c r="D63" s="2" t="s">
        <v>88</v>
      </c>
      <c r="E63" s="3">
        <v>25</v>
      </c>
      <c r="F63" s="3">
        <v>40</v>
      </c>
      <c r="G63" s="1">
        <v>2</v>
      </c>
      <c r="H63" s="1">
        <v>47</v>
      </c>
      <c r="I63" s="2" t="s">
        <v>8</v>
      </c>
      <c r="J63" s="7">
        <f>Tabla_cocina[[#This Row],[Precio Unitario]]*Tabla_cocina[[#This Row],[Cantidad Ordenada]]</f>
        <v>80</v>
      </c>
      <c r="K63" s="7">
        <f>Tabla_cocina[[#This Row],[Total del Pedido]]</f>
        <v>80</v>
      </c>
      <c r="L63" s="7">
        <f>Tabla_cocina[[#This Row],[Ganancia Bruta]]-Tabla_cocina[[#This Row],[Costo]]</f>
        <v>30</v>
      </c>
      <c r="M63" s="7">
        <f>Tabla_cocina[[#This Row],[Costo Unitario]]*Tabla_cocina[[#This Row],[Cantidad Ordenada]]</f>
        <v>50</v>
      </c>
      <c r="N63" s="12">
        <f>(Tabla_cocina[[#This Row],[Ganancia Neta]]/Tabla_cocina[[#This Row],[Costo]])</f>
        <v>0.6</v>
      </c>
      <c r="O63" s="17">
        <f>Tabla_cocina[[#This Row],[Tiempo de Preparacion]]/1440</f>
        <v>3.2638888888888891E-2</v>
      </c>
    </row>
    <row r="64" spans="1:15" x14ac:dyDescent="0.3">
      <c r="A64" s="1">
        <v>24</v>
      </c>
      <c r="B64" s="1">
        <v>5</v>
      </c>
      <c r="C64" s="2" t="s">
        <v>13</v>
      </c>
      <c r="D64" s="2" t="s">
        <v>90</v>
      </c>
      <c r="E64" s="3">
        <v>17</v>
      </c>
      <c r="F64" s="3">
        <v>29</v>
      </c>
      <c r="G64" s="1">
        <v>1</v>
      </c>
      <c r="H64" s="1">
        <v>46</v>
      </c>
      <c r="I64" s="2" t="s">
        <v>6</v>
      </c>
      <c r="J64" s="7">
        <f>Tabla_cocina[[#This Row],[Precio Unitario]]*Tabla_cocina[[#This Row],[Cantidad Ordenada]]</f>
        <v>29</v>
      </c>
      <c r="K64" s="7">
        <f>Tabla_cocina[[#This Row],[Total del Pedido]]</f>
        <v>29</v>
      </c>
      <c r="L64" s="7">
        <f>Tabla_cocina[[#This Row],[Ganancia Bruta]]-Tabla_cocina[[#This Row],[Costo]]</f>
        <v>12</v>
      </c>
      <c r="M64" s="7">
        <f>Tabla_cocina[[#This Row],[Costo Unitario]]*Tabla_cocina[[#This Row],[Cantidad Ordenada]]</f>
        <v>17</v>
      </c>
      <c r="N64" s="12">
        <f>(Tabla_cocina[[#This Row],[Ganancia Neta]]/Tabla_cocina[[#This Row],[Costo]])</f>
        <v>0.70588235294117652</v>
      </c>
      <c r="O64" s="17">
        <f>Tabla_cocina[[#This Row],[Tiempo de Preparacion]]/1440</f>
        <v>3.1944444444444442E-2</v>
      </c>
    </row>
    <row r="65" spans="1:15" x14ac:dyDescent="0.3">
      <c r="A65" s="1">
        <v>24</v>
      </c>
      <c r="B65" s="1">
        <v>5</v>
      </c>
      <c r="C65" s="2" t="s">
        <v>25</v>
      </c>
      <c r="D65" s="2" t="s">
        <v>102</v>
      </c>
      <c r="E65" s="3">
        <v>15</v>
      </c>
      <c r="F65" s="3">
        <v>26</v>
      </c>
      <c r="G65" s="1">
        <v>3</v>
      </c>
      <c r="H65" s="1">
        <v>45</v>
      </c>
      <c r="I65" s="2" t="s">
        <v>6</v>
      </c>
      <c r="J65" s="7">
        <f>Tabla_cocina[[#This Row],[Precio Unitario]]*Tabla_cocina[[#This Row],[Cantidad Ordenada]]</f>
        <v>78</v>
      </c>
      <c r="K65" s="7">
        <f>Tabla_cocina[[#This Row],[Total del Pedido]]</f>
        <v>78</v>
      </c>
      <c r="L65" s="7">
        <f>Tabla_cocina[[#This Row],[Ganancia Bruta]]-Tabla_cocina[[#This Row],[Costo]]</f>
        <v>33</v>
      </c>
      <c r="M65" s="7">
        <f>Tabla_cocina[[#This Row],[Costo Unitario]]*Tabla_cocina[[#This Row],[Cantidad Ordenada]]</f>
        <v>45</v>
      </c>
      <c r="N65" s="12">
        <f>(Tabla_cocina[[#This Row],[Ganancia Neta]]/Tabla_cocina[[#This Row],[Costo]])</f>
        <v>0.73333333333333328</v>
      </c>
      <c r="O65" s="17">
        <f>Tabla_cocina[[#This Row],[Tiempo de Preparacion]]/1440</f>
        <v>3.125E-2</v>
      </c>
    </row>
    <row r="66" spans="1:15" x14ac:dyDescent="0.3">
      <c r="A66" s="1">
        <v>24</v>
      </c>
      <c r="B66" s="1">
        <v>5</v>
      </c>
      <c r="C66" s="2" t="s">
        <v>22</v>
      </c>
      <c r="D66" s="2" t="s">
        <v>99</v>
      </c>
      <c r="E66" s="3">
        <v>14</v>
      </c>
      <c r="F66" s="3">
        <v>23</v>
      </c>
      <c r="G66" s="1">
        <v>2</v>
      </c>
      <c r="H66" s="1">
        <v>42</v>
      </c>
      <c r="I66" s="2" t="s">
        <v>8</v>
      </c>
      <c r="J66" s="7">
        <f>Tabla_cocina[[#This Row],[Precio Unitario]]*Tabla_cocina[[#This Row],[Cantidad Ordenada]]</f>
        <v>46</v>
      </c>
      <c r="K66" s="7">
        <f>Tabla_cocina[[#This Row],[Total del Pedido]]</f>
        <v>46</v>
      </c>
      <c r="L66" s="7">
        <f>Tabla_cocina[[#This Row],[Ganancia Bruta]]-Tabla_cocina[[#This Row],[Costo]]</f>
        <v>18</v>
      </c>
      <c r="M66" s="7">
        <f>Tabla_cocina[[#This Row],[Costo Unitario]]*Tabla_cocina[[#This Row],[Cantidad Ordenada]]</f>
        <v>28</v>
      </c>
      <c r="N66" s="12">
        <f>(Tabla_cocina[[#This Row],[Ganancia Neta]]/Tabla_cocina[[#This Row],[Costo]])</f>
        <v>0.6428571428571429</v>
      </c>
      <c r="O66" s="17">
        <f>Tabla_cocina[[#This Row],[Tiempo de Preparacion]]/1440</f>
        <v>2.9166666666666667E-2</v>
      </c>
    </row>
    <row r="67" spans="1:15" x14ac:dyDescent="0.3">
      <c r="A67" s="1">
        <v>25</v>
      </c>
      <c r="B67" s="1">
        <v>12</v>
      </c>
      <c r="C67" s="2" t="s">
        <v>20</v>
      </c>
      <c r="D67" s="2" t="s">
        <v>97</v>
      </c>
      <c r="E67" s="3">
        <v>20</v>
      </c>
      <c r="F67" s="3">
        <v>34</v>
      </c>
      <c r="G67" s="1">
        <v>1</v>
      </c>
      <c r="H67" s="1">
        <v>35</v>
      </c>
      <c r="I67" s="2" t="s">
        <v>8</v>
      </c>
      <c r="J67" s="7">
        <f>Tabla_cocina[[#This Row],[Precio Unitario]]*Tabla_cocina[[#This Row],[Cantidad Ordenada]]</f>
        <v>34</v>
      </c>
      <c r="K67" s="7">
        <f>Tabla_cocina[[#This Row],[Total del Pedido]]</f>
        <v>34</v>
      </c>
      <c r="L67" s="7">
        <f>Tabla_cocina[[#This Row],[Ganancia Bruta]]-Tabla_cocina[[#This Row],[Costo]]</f>
        <v>14</v>
      </c>
      <c r="M67" s="7">
        <f>Tabla_cocina[[#This Row],[Costo Unitario]]*Tabla_cocina[[#This Row],[Cantidad Ordenada]]</f>
        <v>20</v>
      </c>
      <c r="N67" s="12">
        <f>(Tabla_cocina[[#This Row],[Ganancia Neta]]/Tabla_cocina[[#This Row],[Costo]])</f>
        <v>0.7</v>
      </c>
      <c r="O67" s="17">
        <f>Tabla_cocina[[#This Row],[Tiempo de Preparacion]]/1440</f>
        <v>2.4305555555555556E-2</v>
      </c>
    </row>
    <row r="68" spans="1:15" x14ac:dyDescent="0.3">
      <c r="A68" s="1">
        <v>26</v>
      </c>
      <c r="B68" s="1">
        <v>18</v>
      </c>
      <c r="C68" s="2" t="s">
        <v>5</v>
      </c>
      <c r="D68" s="2" t="s">
        <v>84</v>
      </c>
      <c r="E68" s="3">
        <v>14</v>
      </c>
      <c r="F68" s="3">
        <v>24</v>
      </c>
      <c r="G68" s="1">
        <v>2</v>
      </c>
      <c r="H68" s="1">
        <v>42</v>
      </c>
      <c r="I68" s="2" t="s">
        <v>8</v>
      </c>
      <c r="J68" s="7">
        <f>Tabla_cocina[[#This Row],[Precio Unitario]]*Tabla_cocina[[#This Row],[Cantidad Ordenada]]</f>
        <v>48</v>
      </c>
      <c r="K68" s="7">
        <f>Tabla_cocina[[#This Row],[Total del Pedido]]</f>
        <v>48</v>
      </c>
      <c r="L68" s="7">
        <f>Tabla_cocina[[#This Row],[Ganancia Bruta]]-Tabla_cocina[[#This Row],[Costo]]</f>
        <v>20</v>
      </c>
      <c r="M68" s="7">
        <f>Tabla_cocina[[#This Row],[Costo Unitario]]*Tabla_cocina[[#This Row],[Cantidad Ordenada]]</f>
        <v>28</v>
      </c>
      <c r="N68" s="12">
        <f>(Tabla_cocina[[#This Row],[Ganancia Neta]]/Tabla_cocina[[#This Row],[Costo]])</f>
        <v>0.7142857142857143</v>
      </c>
      <c r="O68" s="17">
        <f>Tabla_cocina[[#This Row],[Tiempo de Preparacion]]/1440</f>
        <v>2.9166666666666667E-2</v>
      </c>
    </row>
    <row r="69" spans="1:15" x14ac:dyDescent="0.3">
      <c r="A69" s="1">
        <v>26</v>
      </c>
      <c r="B69" s="1">
        <v>18</v>
      </c>
      <c r="C69" s="2" t="s">
        <v>23</v>
      </c>
      <c r="D69" s="2" t="s">
        <v>100</v>
      </c>
      <c r="E69" s="3">
        <v>13</v>
      </c>
      <c r="F69" s="3">
        <v>21</v>
      </c>
      <c r="G69" s="1">
        <v>2</v>
      </c>
      <c r="H69" s="1">
        <v>54</v>
      </c>
      <c r="I69" s="2" t="s">
        <v>6</v>
      </c>
      <c r="J69" s="7">
        <f>Tabla_cocina[[#This Row],[Precio Unitario]]*Tabla_cocina[[#This Row],[Cantidad Ordenada]]</f>
        <v>42</v>
      </c>
      <c r="K69" s="7">
        <f>Tabla_cocina[[#This Row],[Total del Pedido]]</f>
        <v>42</v>
      </c>
      <c r="L69" s="7">
        <f>Tabla_cocina[[#This Row],[Ganancia Bruta]]-Tabla_cocina[[#This Row],[Costo]]</f>
        <v>16</v>
      </c>
      <c r="M69" s="7">
        <f>Tabla_cocina[[#This Row],[Costo Unitario]]*Tabla_cocina[[#This Row],[Cantidad Ordenada]]</f>
        <v>26</v>
      </c>
      <c r="N69" s="12">
        <f>(Tabla_cocina[[#This Row],[Ganancia Neta]]/Tabla_cocina[[#This Row],[Costo]])</f>
        <v>0.61538461538461542</v>
      </c>
      <c r="O69" s="17">
        <f>Tabla_cocina[[#This Row],[Tiempo de Preparacion]]/1440</f>
        <v>3.7499999999999999E-2</v>
      </c>
    </row>
    <row r="70" spans="1:15" x14ac:dyDescent="0.3">
      <c r="A70" s="1">
        <v>26</v>
      </c>
      <c r="B70" s="1">
        <v>18</v>
      </c>
      <c r="C70" s="2" t="s">
        <v>24</v>
      </c>
      <c r="D70" s="2" t="s">
        <v>101</v>
      </c>
      <c r="E70" s="3">
        <v>10</v>
      </c>
      <c r="F70" s="3">
        <v>18</v>
      </c>
      <c r="G70" s="1">
        <v>2</v>
      </c>
      <c r="H70" s="1">
        <v>13</v>
      </c>
      <c r="I70" s="2" t="s">
        <v>8</v>
      </c>
      <c r="J70" s="7">
        <f>Tabla_cocina[[#This Row],[Precio Unitario]]*Tabla_cocina[[#This Row],[Cantidad Ordenada]]</f>
        <v>36</v>
      </c>
      <c r="K70" s="7">
        <f>Tabla_cocina[[#This Row],[Total del Pedido]]</f>
        <v>36</v>
      </c>
      <c r="L70" s="7">
        <f>Tabla_cocina[[#This Row],[Ganancia Bruta]]-Tabla_cocina[[#This Row],[Costo]]</f>
        <v>16</v>
      </c>
      <c r="M70" s="7">
        <f>Tabla_cocina[[#This Row],[Costo Unitario]]*Tabla_cocina[[#This Row],[Cantidad Ordenada]]</f>
        <v>20</v>
      </c>
      <c r="N70" s="12">
        <f>(Tabla_cocina[[#This Row],[Ganancia Neta]]/Tabla_cocina[[#This Row],[Costo]])</f>
        <v>0.8</v>
      </c>
      <c r="O70" s="17">
        <f>Tabla_cocina[[#This Row],[Tiempo de Preparacion]]/1440</f>
        <v>9.0277777777777769E-3</v>
      </c>
    </row>
    <row r="71" spans="1:15" x14ac:dyDescent="0.3">
      <c r="A71" s="1">
        <v>27</v>
      </c>
      <c r="B71" s="1">
        <v>4</v>
      </c>
      <c r="C71" s="2" t="s">
        <v>17</v>
      </c>
      <c r="D71" s="2" t="s">
        <v>94</v>
      </c>
      <c r="E71" s="3">
        <v>21</v>
      </c>
      <c r="F71" s="3">
        <v>35</v>
      </c>
      <c r="G71" s="1">
        <v>1</v>
      </c>
      <c r="H71" s="1">
        <v>17</v>
      </c>
      <c r="I71" s="2" t="s">
        <v>6</v>
      </c>
      <c r="J71" s="7">
        <f>Tabla_cocina[[#This Row],[Precio Unitario]]*Tabla_cocina[[#This Row],[Cantidad Ordenada]]</f>
        <v>35</v>
      </c>
      <c r="K71" s="7">
        <f>Tabla_cocina[[#This Row],[Total del Pedido]]</f>
        <v>35</v>
      </c>
      <c r="L71" s="7">
        <f>Tabla_cocina[[#This Row],[Ganancia Bruta]]-Tabla_cocina[[#This Row],[Costo]]</f>
        <v>14</v>
      </c>
      <c r="M71" s="7">
        <f>Tabla_cocina[[#This Row],[Costo Unitario]]*Tabla_cocina[[#This Row],[Cantidad Ordenada]]</f>
        <v>21</v>
      </c>
      <c r="N71" s="12">
        <f>(Tabla_cocina[[#This Row],[Ganancia Neta]]/Tabla_cocina[[#This Row],[Costo]])</f>
        <v>0.66666666666666663</v>
      </c>
      <c r="O71" s="17">
        <f>Tabla_cocina[[#This Row],[Tiempo de Preparacion]]/1440</f>
        <v>1.1805555555555555E-2</v>
      </c>
    </row>
    <row r="72" spans="1:15" x14ac:dyDescent="0.3">
      <c r="A72" s="1">
        <v>27</v>
      </c>
      <c r="B72" s="1">
        <v>4</v>
      </c>
      <c r="C72" s="2" t="s">
        <v>25</v>
      </c>
      <c r="D72" s="2" t="s">
        <v>102</v>
      </c>
      <c r="E72" s="3">
        <v>15</v>
      </c>
      <c r="F72" s="3">
        <v>26</v>
      </c>
      <c r="G72" s="1">
        <v>1</v>
      </c>
      <c r="H72" s="1">
        <v>38</v>
      </c>
      <c r="I72" s="2" t="s">
        <v>8</v>
      </c>
      <c r="J72" s="7">
        <f>Tabla_cocina[[#This Row],[Precio Unitario]]*Tabla_cocina[[#This Row],[Cantidad Ordenada]]</f>
        <v>26</v>
      </c>
      <c r="K72" s="7">
        <f>Tabla_cocina[[#This Row],[Total del Pedido]]</f>
        <v>26</v>
      </c>
      <c r="L72" s="7">
        <f>Tabla_cocina[[#This Row],[Ganancia Bruta]]-Tabla_cocina[[#This Row],[Costo]]</f>
        <v>11</v>
      </c>
      <c r="M72" s="7">
        <f>Tabla_cocina[[#This Row],[Costo Unitario]]*Tabla_cocina[[#This Row],[Cantidad Ordenada]]</f>
        <v>15</v>
      </c>
      <c r="N72" s="12">
        <f>(Tabla_cocina[[#This Row],[Ganancia Neta]]/Tabla_cocina[[#This Row],[Costo]])</f>
        <v>0.73333333333333328</v>
      </c>
      <c r="O72" s="17">
        <f>Tabla_cocina[[#This Row],[Tiempo de Preparacion]]/1440</f>
        <v>2.6388888888888889E-2</v>
      </c>
    </row>
    <row r="73" spans="1:15" x14ac:dyDescent="0.3">
      <c r="A73" s="1">
        <v>28</v>
      </c>
      <c r="B73" s="1">
        <v>2</v>
      </c>
      <c r="C73" s="2" t="s">
        <v>13</v>
      </c>
      <c r="D73" s="2" t="s">
        <v>90</v>
      </c>
      <c r="E73" s="3">
        <v>17</v>
      </c>
      <c r="F73" s="3">
        <v>29</v>
      </c>
      <c r="G73" s="1">
        <v>2</v>
      </c>
      <c r="H73" s="1">
        <v>39</v>
      </c>
      <c r="I73" s="2" t="s">
        <v>8</v>
      </c>
      <c r="J73" s="7">
        <f>Tabla_cocina[[#This Row],[Precio Unitario]]*Tabla_cocina[[#This Row],[Cantidad Ordenada]]</f>
        <v>58</v>
      </c>
      <c r="K73" s="7">
        <f>Tabla_cocina[[#This Row],[Total del Pedido]]</f>
        <v>58</v>
      </c>
      <c r="L73" s="7">
        <f>Tabla_cocina[[#This Row],[Ganancia Bruta]]-Tabla_cocina[[#This Row],[Costo]]</f>
        <v>24</v>
      </c>
      <c r="M73" s="7">
        <f>Tabla_cocina[[#This Row],[Costo Unitario]]*Tabla_cocina[[#This Row],[Cantidad Ordenada]]</f>
        <v>34</v>
      </c>
      <c r="N73" s="12">
        <f>(Tabla_cocina[[#This Row],[Ganancia Neta]]/Tabla_cocina[[#This Row],[Costo]])</f>
        <v>0.70588235294117652</v>
      </c>
      <c r="O73" s="17">
        <f>Tabla_cocina[[#This Row],[Tiempo de Preparacion]]/1440</f>
        <v>2.7083333333333334E-2</v>
      </c>
    </row>
    <row r="74" spans="1:15" x14ac:dyDescent="0.3">
      <c r="A74" s="1">
        <v>28</v>
      </c>
      <c r="B74" s="1">
        <v>2</v>
      </c>
      <c r="C74" s="2" t="s">
        <v>24</v>
      </c>
      <c r="D74" s="2" t="s">
        <v>101</v>
      </c>
      <c r="E74" s="3">
        <v>10</v>
      </c>
      <c r="F74" s="3">
        <v>18</v>
      </c>
      <c r="G74" s="1">
        <v>2</v>
      </c>
      <c r="H74" s="1">
        <v>17</v>
      </c>
      <c r="I74" s="2" t="s">
        <v>8</v>
      </c>
      <c r="J74" s="7">
        <f>Tabla_cocina[[#This Row],[Precio Unitario]]*Tabla_cocina[[#This Row],[Cantidad Ordenada]]</f>
        <v>36</v>
      </c>
      <c r="K74" s="7">
        <f>Tabla_cocina[[#This Row],[Total del Pedido]]</f>
        <v>36</v>
      </c>
      <c r="L74" s="7">
        <f>Tabla_cocina[[#This Row],[Ganancia Bruta]]-Tabla_cocina[[#This Row],[Costo]]</f>
        <v>16</v>
      </c>
      <c r="M74" s="7">
        <f>Tabla_cocina[[#This Row],[Costo Unitario]]*Tabla_cocina[[#This Row],[Cantidad Ordenada]]</f>
        <v>20</v>
      </c>
      <c r="N74" s="12">
        <f>(Tabla_cocina[[#This Row],[Ganancia Neta]]/Tabla_cocina[[#This Row],[Costo]])</f>
        <v>0.8</v>
      </c>
      <c r="O74" s="17">
        <f>Tabla_cocina[[#This Row],[Tiempo de Preparacion]]/1440</f>
        <v>1.1805555555555555E-2</v>
      </c>
    </row>
    <row r="75" spans="1:15" x14ac:dyDescent="0.3">
      <c r="A75" s="1">
        <v>29</v>
      </c>
      <c r="B75" s="1">
        <v>20</v>
      </c>
      <c r="C75" s="2" t="s">
        <v>9</v>
      </c>
      <c r="D75" s="2" t="s">
        <v>86</v>
      </c>
      <c r="E75" s="3">
        <v>19</v>
      </c>
      <c r="F75" s="3">
        <v>31</v>
      </c>
      <c r="G75" s="1">
        <v>2</v>
      </c>
      <c r="H75" s="1">
        <v>31</v>
      </c>
      <c r="I75" s="2" t="s">
        <v>8</v>
      </c>
      <c r="J75" s="7">
        <f>Tabla_cocina[[#This Row],[Precio Unitario]]*Tabla_cocina[[#This Row],[Cantidad Ordenada]]</f>
        <v>62</v>
      </c>
      <c r="K75" s="7">
        <f>Tabla_cocina[[#This Row],[Total del Pedido]]</f>
        <v>62</v>
      </c>
      <c r="L75" s="7">
        <f>Tabla_cocina[[#This Row],[Ganancia Bruta]]-Tabla_cocina[[#This Row],[Costo]]</f>
        <v>24</v>
      </c>
      <c r="M75" s="7">
        <f>Tabla_cocina[[#This Row],[Costo Unitario]]*Tabla_cocina[[#This Row],[Cantidad Ordenada]]</f>
        <v>38</v>
      </c>
      <c r="N75" s="12">
        <f>(Tabla_cocina[[#This Row],[Ganancia Neta]]/Tabla_cocina[[#This Row],[Costo]])</f>
        <v>0.63157894736842102</v>
      </c>
      <c r="O75" s="17">
        <f>Tabla_cocina[[#This Row],[Tiempo de Preparacion]]/1440</f>
        <v>2.1527777777777778E-2</v>
      </c>
    </row>
    <row r="76" spans="1:15" x14ac:dyDescent="0.3">
      <c r="A76" s="1">
        <v>29</v>
      </c>
      <c r="B76" s="1">
        <v>20</v>
      </c>
      <c r="C76" s="2" t="s">
        <v>26</v>
      </c>
      <c r="D76" s="2" t="s">
        <v>103</v>
      </c>
      <c r="E76" s="3">
        <v>15</v>
      </c>
      <c r="F76" s="3">
        <v>25</v>
      </c>
      <c r="G76" s="1">
        <v>3</v>
      </c>
      <c r="H76" s="1">
        <v>22</v>
      </c>
      <c r="I76" s="2" t="s">
        <v>8</v>
      </c>
      <c r="J76" s="7">
        <f>Tabla_cocina[[#This Row],[Precio Unitario]]*Tabla_cocina[[#This Row],[Cantidad Ordenada]]</f>
        <v>75</v>
      </c>
      <c r="K76" s="7">
        <f>Tabla_cocina[[#This Row],[Total del Pedido]]</f>
        <v>75</v>
      </c>
      <c r="L76" s="7">
        <f>Tabla_cocina[[#This Row],[Ganancia Bruta]]-Tabla_cocina[[#This Row],[Costo]]</f>
        <v>30</v>
      </c>
      <c r="M76" s="7">
        <f>Tabla_cocina[[#This Row],[Costo Unitario]]*Tabla_cocina[[#This Row],[Cantidad Ordenada]]</f>
        <v>45</v>
      </c>
      <c r="N76" s="12">
        <f>(Tabla_cocina[[#This Row],[Ganancia Neta]]/Tabla_cocina[[#This Row],[Costo]])</f>
        <v>0.66666666666666663</v>
      </c>
      <c r="O76" s="17">
        <f>Tabla_cocina[[#This Row],[Tiempo de Preparacion]]/1440</f>
        <v>1.5277777777777777E-2</v>
      </c>
    </row>
    <row r="77" spans="1:15" x14ac:dyDescent="0.3">
      <c r="A77" s="1">
        <v>29</v>
      </c>
      <c r="B77" s="1">
        <v>20</v>
      </c>
      <c r="C77" s="2" t="s">
        <v>24</v>
      </c>
      <c r="D77" s="2" t="s">
        <v>101</v>
      </c>
      <c r="E77" s="3">
        <v>10</v>
      </c>
      <c r="F77" s="3">
        <v>18</v>
      </c>
      <c r="G77" s="1">
        <v>2</v>
      </c>
      <c r="H77" s="1">
        <v>18</v>
      </c>
      <c r="I77" s="2" t="s">
        <v>6</v>
      </c>
      <c r="J77" s="7">
        <f>Tabla_cocina[[#This Row],[Precio Unitario]]*Tabla_cocina[[#This Row],[Cantidad Ordenada]]</f>
        <v>36</v>
      </c>
      <c r="K77" s="7">
        <f>Tabla_cocina[[#This Row],[Total del Pedido]]</f>
        <v>36</v>
      </c>
      <c r="L77" s="7">
        <f>Tabla_cocina[[#This Row],[Ganancia Bruta]]-Tabla_cocina[[#This Row],[Costo]]</f>
        <v>16</v>
      </c>
      <c r="M77" s="7">
        <f>Tabla_cocina[[#This Row],[Costo Unitario]]*Tabla_cocina[[#This Row],[Cantidad Ordenada]]</f>
        <v>20</v>
      </c>
      <c r="N77" s="12">
        <f>(Tabla_cocina[[#This Row],[Ganancia Neta]]/Tabla_cocina[[#This Row],[Costo]])</f>
        <v>0.8</v>
      </c>
      <c r="O77" s="17">
        <f>Tabla_cocina[[#This Row],[Tiempo de Preparacion]]/1440</f>
        <v>1.2500000000000001E-2</v>
      </c>
    </row>
    <row r="78" spans="1:15" x14ac:dyDescent="0.3">
      <c r="A78" s="1">
        <v>30</v>
      </c>
      <c r="B78" s="1">
        <v>14</v>
      </c>
      <c r="C78" s="2" t="s">
        <v>25</v>
      </c>
      <c r="D78" s="2" t="s">
        <v>102</v>
      </c>
      <c r="E78" s="3">
        <v>15</v>
      </c>
      <c r="F78" s="3">
        <v>26</v>
      </c>
      <c r="G78" s="1">
        <v>2</v>
      </c>
      <c r="H78" s="1">
        <v>14</v>
      </c>
      <c r="I78" s="2" t="s">
        <v>6</v>
      </c>
      <c r="J78" s="7">
        <f>Tabla_cocina[[#This Row],[Precio Unitario]]*Tabla_cocina[[#This Row],[Cantidad Ordenada]]</f>
        <v>52</v>
      </c>
      <c r="K78" s="7">
        <f>Tabla_cocina[[#This Row],[Total del Pedido]]</f>
        <v>52</v>
      </c>
      <c r="L78" s="7">
        <f>Tabla_cocina[[#This Row],[Ganancia Bruta]]-Tabla_cocina[[#This Row],[Costo]]</f>
        <v>22</v>
      </c>
      <c r="M78" s="7">
        <f>Tabla_cocina[[#This Row],[Costo Unitario]]*Tabla_cocina[[#This Row],[Cantidad Ordenada]]</f>
        <v>30</v>
      </c>
      <c r="N78" s="12">
        <f>(Tabla_cocina[[#This Row],[Ganancia Neta]]/Tabla_cocina[[#This Row],[Costo]])</f>
        <v>0.73333333333333328</v>
      </c>
      <c r="O78" s="17">
        <f>Tabla_cocina[[#This Row],[Tiempo de Preparacion]]/1440</f>
        <v>9.7222222222222224E-3</v>
      </c>
    </row>
    <row r="79" spans="1:15" x14ac:dyDescent="0.3">
      <c r="A79" s="1">
        <v>30</v>
      </c>
      <c r="B79" s="1">
        <v>14</v>
      </c>
      <c r="C79" s="2" t="s">
        <v>21</v>
      </c>
      <c r="D79" s="2" t="s">
        <v>98</v>
      </c>
      <c r="E79" s="3">
        <v>12</v>
      </c>
      <c r="F79" s="3">
        <v>20</v>
      </c>
      <c r="G79" s="1">
        <v>3</v>
      </c>
      <c r="H79" s="1">
        <v>55</v>
      </c>
      <c r="I79" s="2" t="s">
        <v>6</v>
      </c>
      <c r="J79" s="7">
        <f>Tabla_cocina[[#This Row],[Precio Unitario]]*Tabla_cocina[[#This Row],[Cantidad Ordenada]]</f>
        <v>60</v>
      </c>
      <c r="K79" s="7">
        <f>Tabla_cocina[[#This Row],[Total del Pedido]]</f>
        <v>60</v>
      </c>
      <c r="L79" s="7">
        <f>Tabla_cocina[[#This Row],[Ganancia Bruta]]-Tabla_cocina[[#This Row],[Costo]]</f>
        <v>24</v>
      </c>
      <c r="M79" s="7">
        <f>Tabla_cocina[[#This Row],[Costo Unitario]]*Tabla_cocina[[#This Row],[Cantidad Ordenada]]</f>
        <v>36</v>
      </c>
      <c r="N79" s="12">
        <f>(Tabla_cocina[[#This Row],[Ganancia Neta]]/Tabla_cocina[[#This Row],[Costo]])</f>
        <v>0.66666666666666663</v>
      </c>
      <c r="O79" s="17">
        <f>Tabla_cocina[[#This Row],[Tiempo de Preparacion]]/1440</f>
        <v>3.8194444444444448E-2</v>
      </c>
    </row>
    <row r="80" spans="1:15" x14ac:dyDescent="0.3">
      <c r="A80" s="1">
        <v>31</v>
      </c>
      <c r="B80" s="1">
        <v>13</v>
      </c>
      <c r="C80" s="2" t="s">
        <v>13</v>
      </c>
      <c r="D80" s="2" t="s">
        <v>90</v>
      </c>
      <c r="E80" s="3">
        <v>17</v>
      </c>
      <c r="F80" s="3">
        <v>29</v>
      </c>
      <c r="G80" s="1">
        <v>1</v>
      </c>
      <c r="H80" s="1">
        <v>59</v>
      </c>
      <c r="I80" s="2" t="s">
        <v>8</v>
      </c>
      <c r="J80" s="7">
        <f>Tabla_cocina[[#This Row],[Precio Unitario]]*Tabla_cocina[[#This Row],[Cantidad Ordenada]]</f>
        <v>29</v>
      </c>
      <c r="K80" s="7">
        <f>Tabla_cocina[[#This Row],[Total del Pedido]]</f>
        <v>29</v>
      </c>
      <c r="L80" s="7">
        <f>Tabla_cocina[[#This Row],[Ganancia Bruta]]-Tabla_cocina[[#This Row],[Costo]]</f>
        <v>12</v>
      </c>
      <c r="M80" s="7">
        <f>Tabla_cocina[[#This Row],[Costo Unitario]]*Tabla_cocina[[#This Row],[Cantidad Ordenada]]</f>
        <v>17</v>
      </c>
      <c r="N80" s="12">
        <f>(Tabla_cocina[[#This Row],[Ganancia Neta]]/Tabla_cocina[[#This Row],[Costo]])</f>
        <v>0.70588235294117652</v>
      </c>
      <c r="O80" s="17">
        <f>Tabla_cocina[[#This Row],[Tiempo de Preparacion]]/1440</f>
        <v>4.0972222222222222E-2</v>
      </c>
    </row>
    <row r="81" spans="1:15" x14ac:dyDescent="0.3">
      <c r="A81" s="1">
        <v>31</v>
      </c>
      <c r="B81" s="1">
        <v>13</v>
      </c>
      <c r="C81" s="2" t="s">
        <v>16</v>
      </c>
      <c r="D81" s="2" t="s">
        <v>93</v>
      </c>
      <c r="E81" s="3">
        <v>11</v>
      </c>
      <c r="F81" s="3">
        <v>19</v>
      </c>
      <c r="G81" s="1">
        <v>2</v>
      </c>
      <c r="H81" s="1">
        <v>46</v>
      </c>
      <c r="I81" s="2" t="s">
        <v>8</v>
      </c>
      <c r="J81" s="7">
        <f>Tabla_cocina[[#This Row],[Precio Unitario]]*Tabla_cocina[[#This Row],[Cantidad Ordenada]]</f>
        <v>38</v>
      </c>
      <c r="K81" s="7">
        <f>Tabla_cocina[[#This Row],[Total del Pedido]]</f>
        <v>38</v>
      </c>
      <c r="L81" s="7">
        <f>Tabla_cocina[[#This Row],[Ganancia Bruta]]-Tabla_cocina[[#This Row],[Costo]]</f>
        <v>16</v>
      </c>
      <c r="M81" s="7">
        <f>Tabla_cocina[[#This Row],[Costo Unitario]]*Tabla_cocina[[#This Row],[Cantidad Ordenada]]</f>
        <v>22</v>
      </c>
      <c r="N81" s="12">
        <f>(Tabla_cocina[[#This Row],[Ganancia Neta]]/Tabla_cocina[[#This Row],[Costo]])</f>
        <v>0.72727272727272729</v>
      </c>
      <c r="O81" s="17">
        <f>Tabla_cocina[[#This Row],[Tiempo de Preparacion]]/1440</f>
        <v>3.1944444444444442E-2</v>
      </c>
    </row>
    <row r="82" spans="1:15" x14ac:dyDescent="0.3">
      <c r="A82" s="1">
        <v>32</v>
      </c>
      <c r="B82" s="1">
        <v>5</v>
      </c>
      <c r="C82" s="2" t="s">
        <v>14</v>
      </c>
      <c r="D82" s="2" t="s">
        <v>91</v>
      </c>
      <c r="E82" s="3">
        <v>20</v>
      </c>
      <c r="F82" s="3">
        <v>33</v>
      </c>
      <c r="G82" s="1">
        <v>1</v>
      </c>
      <c r="H82" s="1">
        <v>20</v>
      </c>
      <c r="I82" s="2" t="s">
        <v>8</v>
      </c>
      <c r="J82" s="7">
        <f>Tabla_cocina[[#This Row],[Precio Unitario]]*Tabla_cocina[[#This Row],[Cantidad Ordenada]]</f>
        <v>33</v>
      </c>
      <c r="K82" s="7">
        <f>Tabla_cocina[[#This Row],[Total del Pedido]]</f>
        <v>33</v>
      </c>
      <c r="L82" s="7">
        <f>Tabla_cocina[[#This Row],[Ganancia Bruta]]-Tabla_cocina[[#This Row],[Costo]]</f>
        <v>13</v>
      </c>
      <c r="M82" s="7">
        <f>Tabla_cocina[[#This Row],[Costo Unitario]]*Tabla_cocina[[#This Row],[Cantidad Ordenada]]</f>
        <v>20</v>
      </c>
      <c r="N82" s="12">
        <f>(Tabla_cocina[[#This Row],[Ganancia Neta]]/Tabla_cocina[[#This Row],[Costo]])</f>
        <v>0.65</v>
      </c>
      <c r="O82" s="17">
        <f>Tabla_cocina[[#This Row],[Tiempo de Preparacion]]/1440</f>
        <v>1.3888888888888888E-2</v>
      </c>
    </row>
    <row r="83" spans="1:15" x14ac:dyDescent="0.3">
      <c r="A83" s="1">
        <v>32</v>
      </c>
      <c r="B83" s="1">
        <v>5</v>
      </c>
      <c r="C83" s="2" t="s">
        <v>18</v>
      </c>
      <c r="D83" s="2" t="s">
        <v>95</v>
      </c>
      <c r="E83" s="3">
        <v>19</v>
      </c>
      <c r="F83" s="3">
        <v>32</v>
      </c>
      <c r="G83" s="1">
        <v>2</v>
      </c>
      <c r="H83" s="1">
        <v>50</v>
      </c>
      <c r="I83" s="2" t="s">
        <v>8</v>
      </c>
      <c r="J83" s="7">
        <f>Tabla_cocina[[#This Row],[Precio Unitario]]*Tabla_cocina[[#This Row],[Cantidad Ordenada]]</f>
        <v>64</v>
      </c>
      <c r="K83" s="7">
        <f>Tabla_cocina[[#This Row],[Total del Pedido]]</f>
        <v>64</v>
      </c>
      <c r="L83" s="7">
        <f>Tabla_cocina[[#This Row],[Ganancia Bruta]]-Tabla_cocina[[#This Row],[Costo]]</f>
        <v>26</v>
      </c>
      <c r="M83" s="7">
        <f>Tabla_cocina[[#This Row],[Costo Unitario]]*Tabla_cocina[[#This Row],[Cantidad Ordenada]]</f>
        <v>38</v>
      </c>
      <c r="N83" s="12">
        <f>(Tabla_cocina[[#This Row],[Ganancia Neta]]/Tabla_cocina[[#This Row],[Costo]])</f>
        <v>0.68421052631578949</v>
      </c>
      <c r="O83" s="17">
        <f>Tabla_cocina[[#This Row],[Tiempo de Preparacion]]/1440</f>
        <v>3.4722222222222224E-2</v>
      </c>
    </row>
    <row r="84" spans="1:15" x14ac:dyDescent="0.3">
      <c r="A84" s="1">
        <v>32</v>
      </c>
      <c r="B84" s="1">
        <v>5</v>
      </c>
      <c r="C84" s="2" t="s">
        <v>25</v>
      </c>
      <c r="D84" s="2" t="s">
        <v>102</v>
      </c>
      <c r="E84" s="3">
        <v>15</v>
      </c>
      <c r="F84" s="3">
        <v>26</v>
      </c>
      <c r="G84" s="1">
        <v>3</v>
      </c>
      <c r="H84" s="1">
        <v>35</v>
      </c>
      <c r="I84" s="2" t="s">
        <v>6</v>
      </c>
      <c r="J84" s="7">
        <f>Tabla_cocina[[#This Row],[Precio Unitario]]*Tabla_cocina[[#This Row],[Cantidad Ordenada]]</f>
        <v>78</v>
      </c>
      <c r="K84" s="7">
        <f>Tabla_cocina[[#This Row],[Total del Pedido]]</f>
        <v>78</v>
      </c>
      <c r="L84" s="7">
        <f>Tabla_cocina[[#This Row],[Ganancia Bruta]]-Tabla_cocina[[#This Row],[Costo]]</f>
        <v>33</v>
      </c>
      <c r="M84" s="7">
        <f>Tabla_cocina[[#This Row],[Costo Unitario]]*Tabla_cocina[[#This Row],[Cantidad Ordenada]]</f>
        <v>45</v>
      </c>
      <c r="N84" s="12">
        <f>(Tabla_cocina[[#This Row],[Ganancia Neta]]/Tabla_cocina[[#This Row],[Costo]])</f>
        <v>0.73333333333333328</v>
      </c>
      <c r="O84" s="17">
        <f>Tabla_cocina[[#This Row],[Tiempo de Preparacion]]/1440</f>
        <v>2.4305555555555556E-2</v>
      </c>
    </row>
    <row r="85" spans="1:15" x14ac:dyDescent="0.3">
      <c r="A85" s="1">
        <v>32</v>
      </c>
      <c r="B85" s="1">
        <v>5</v>
      </c>
      <c r="C85" s="2" t="s">
        <v>24</v>
      </c>
      <c r="D85" s="2" t="s">
        <v>101</v>
      </c>
      <c r="E85" s="3">
        <v>10</v>
      </c>
      <c r="F85" s="3">
        <v>18</v>
      </c>
      <c r="G85" s="1">
        <v>2</v>
      </c>
      <c r="H85" s="1">
        <v>23</v>
      </c>
      <c r="I85" s="2" t="s">
        <v>6</v>
      </c>
      <c r="J85" s="7">
        <f>Tabla_cocina[[#This Row],[Precio Unitario]]*Tabla_cocina[[#This Row],[Cantidad Ordenada]]</f>
        <v>36</v>
      </c>
      <c r="K85" s="7">
        <f>Tabla_cocina[[#This Row],[Total del Pedido]]</f>
        <v>36</v>
      </c>
      <c r="L85" s="7">
        <f>Tabla_cocina[[#This Row],[Ganancia Bruta]]-Tabla_cocina[[#This Row],[Costo]]</f>
        <v>16</v>
      </c>
      <c r="M85" s="7">
        <f>Tabla_cocina[[#This Row],[Costo Unitario]]*Tabla_cocina[[#This Row],[Cantidad Ordenada]]</f>
        <v>20</v>
      </c>
      <c r="N85" s="12">
        <f>(Tabla_cocina[[#This Row],[Ganancia Neta]]/Tabla_cocina[[#This Row],[Costo]])</f>
        <v>0.8</v>
      </c>
      <c r="O85" s="17">
        <f>Tabla_cocina[[#This Row],[Tiempo de Preparacion]]/1440</f>
        <v>1.5972222222222221E-2</v>
      </c>
    </row>
    <row r="86" spans="1:15" x14ac:dyDescent="0.3">
      <c r="A86" s="1">
        <v>33</v>
      </c>
      <c r="B86" s="1">
        <v>4</v>
      </c>
      <c r="C86" s="2" t="s">
        <v>17</v>
      </c>
      <c r="D86" s="2" t="s">
        <v>94</v>
      </c>
      <c r="E86" s="3">
        <v>21</v>
      </c>
      <c r="F86" s="3">
        <v>35</v>
      </c>
      <c r="G86" s="1">
        <v>3</v>
      </c>
      <c r="H86" s="1">
        <v>6</v>
      </c>
      <c r="I86" s="2" t="s">
        <v>8</v>
      </c>
      <c r="J86" s="7">
        <f>Tabla_cocina[[#This Row],[Precio Unitario]]*Tabla_cocina[[#This Row],[Cantidad Ordenada]]</f>
        <v>105</v>
      </c>
      <c r="K86" s="7">
        <f>Tabla_cocina[[#This Row],[Total del Pedido]]</f>
        <v>105</v>
      </c>
      <c r="L86" s="7">
        <f>Tabla_cocina[[#This Row],[Ganancia Bruta]]-Tabla_cocina[[#This Row],[Costo]]</f>
        <v>42</v>
      </c>
      <c r="M86" s="7">
        <f>Tabla_cocina[[#This Row],[Costo Unitario]]*Tabla_cocina[[#This Row],[Cantidad Ordenada]]</f>
        <v>63</v>
      </c>
      <c r="N86" s="12">
        <f>(Tabla_cocina[[#This Row],[Ganancia Neta]]/Tabla_cocina[[#This Row],[Costo]])</f>
        <v>0.66666666666666663</v>
      </c>
      <c r="O86" s="17">
        <f>Tabla_cocina[[#This Row],[Tiempo de Preparacion]]/1440</f>
        <v>4.1666666666666666E-3</v>
      </c>
    </row>
    <row r="87" spans="1:15" x14ac:dyDescent="0.3">
      <c r="A87" s="1">
        <v>33</v>
      </c>
      <c r="B87" s="1">
        <v>4</v>
      </c>
      <c r="C87" s="2" t="s">
        <v>18</v>
      </c>
      <c r="D87" s="2" t="s">
        <v>95</v>
      </c>
      <c r="E87" s="3">
        <v>19</v>
      </c>
      <c r="F87" s="3">
        <v>32</v>
      </c>
      <c r="G87" s="1">
        <v>3</v>
      </c>
      <c r="H87" s="1">
        <v>55</v>
      </c>
      <c r="I87" s="2" t="s">
        <v>8</v>
      </c>
      <c r="J87" s="7">
        <f>Tabla_cocina[[#This Row],[Precio Unitario]]*Tabla_cocina[[#This Row],[Cantidad Ordenada]]</f>
        <v>96</v>
      </c>
      <c r="K87" s="7">
        <f>Tabla_cocina[[#This Row],[Total del Pedido]]</f>
        <v>96</v>
      </c>
      <c r="L87" s="7">
        <f>Tabla_cocina[[#This Row],[Ganancia Bruta]]-Tabla_cocina[[#This Row],[Costo]]</f>
        <v>39</v>
      </c>
      <c r="M87" s="7">
        <f>Tabla_cocina[[#This Row],[Costo Unitario]]*Tabla_cocina[[#This Row],[Cantidad Ordenada]]</f>
        <v>57</v>
      </c>
      <c r="N87" s="12">
        <f>(Tabla_cocina[[#This Row],[Ganancia Neta]]/Tabla_cocina[[#This Row],[Costo]])</f>
        <v>0.68421052631578949</v>
      </c>
      <c r="O87" s="17">
        <f>Tabla_cocina[[#This Row],[Tiempo de Preparacion]]/1440</f>
        <v>3.8194444444444448E-2</v>
      </c>
    </row>
    <row r="88" spans="1:15" x14ac:dyDescent="0.3">
      <c r="A88" s="1">
        <v>33</v>
      </c>
      <c r="B88" s="1">
        <v>4</v>
      </c>
      <c r="C88" s="2" t="s">
        <v>10</v>
      </c>
      <c r="D88" s="2" t="s">
        <v>87</v>
      </c>
      <c r="E88" s="3">
        <v>16</v>
      </c>
      <c r="F88" s="3">
        <v>27</v>
      </c>
      <c r="G88" s="1">
        <v>1</v>
      </c>
      <c r="H88" s="1">
        <v>59</v>
      </c>
      <c r="I88" s="2" t="s">
        <v>6</v>
      </c>
      <c r="J88" s="7">
        <f>Tabla_cocina[[#This Row],[Precio Unitario]]*Tabla_cocina[[#This Row],[Cantidad Ordenada]]</f>
        <v>27</v>
      </c>
      <c r="K88" s="7">
        <f>Tabla_cocina[[#This Row],[Total del Pedido]]</f>
        <v>27</v>
      </c>
      <c r="L88" s="7">
        <f>Tabla_cocina[[#This Row],[Ganancia Bruta]]-Tabla_cocina[[#This Row],[Costo]]</f>
        <v>11</v>
      </c>
      <c r="M88" s="7">
        <f>Tabla_cocina[[#This Row],[Costo Unitario]]*Tabla_cocina[[#This Row],[Cantidad Ordenada]]</f>
        <v>16</v>
      </c>
      <c r="N88" s="12">
        <f>(Tabla_cocina[[#This Row],[Ganancia Neta]]/Tabla_cocina[[#This Row],[Costo]])</f>
        <v>0.6875</v>
      </c>
      <c r="O88" s="17">
        <f>Tabla_cocina[[#This Row],[Tiempo de Preparacion]]/1440</f>
        <v>4.0972222222222222E-2</v>
      </c>
    </row>
    <row r="89" spans="1:15" x14ac:dyDescent="0.3">
      <c r="A89" s="1">
        <v>33</v>
      </c>
      <c r="B89" s="1">
        <v>4</v>
      </c>
      <c r="C89" s="2" t="s">
        <v>25</v>
      </c>
      <c r="D89" s="2" t="s">
        <v>102</v>
      </c>
      <c r="E89" s="3">
        <v>15</v>
      </c>
      <c r="F89" s="3">
        <v>26</v>
      </c>
      <c r="G89" s="1">
        <v>3</v>
      </c>
      <c r="H89" s="1">
        <v>10</v>
      </c>
      <c r="I89" s="2" t="s">
        <v>6</v>
      </c>
      <c r="J89" s="7">
        <f>Tabla_cocina[[#This Row],[Precio Unitario]]*Tabla_cocina[[#This Row],[Cantidad Ordenada]]</f>
        <v>78</v>
      </c>
      <c r="K89" s="7">
        <f>Tabla_cocina[[#This Row],[Total del Pedido]]</f>
        <v>78</v>
      </c>
      <c r="L89" s="7">
        <f>Tabla_cocina[[#This Row],[Ganancia Bruta]]-Tabla_cocina[[#This Row],[Costo]]</f>
        <v>33</v>
      </c>
      <c r="M89" s="7">
        <f>Tabla_cocina[[#This Row],[Costo Unitario]]*Tabla_cocina[[#This Row],[Cantidad Ordenada]]</f>
        <v>45</v>
      </c>
      <c r="N89" s="12">
        <f>(Tabla_cocina[[#This Row],[Ganancia Neta]]/Tabla_cocina[[#This Row],[Costo]])</f>
        <v>0.73333333333333328</v>
      </c>
      <c r="O89" s="17">
        <f>Tabla_cocina[[#This Row],[Tiempo de Preparacion]]/1440</f>
        <v>6.9444444444444441E-3</v>
      </c>
    </row>
    <row r="90" spans="1:15" x14ac:dyDescent="0.3">
      <c r="A90" s="1">
        <v>34</v>
      </c>
      <c r="B90" s="1">
        <v>15</v>
      </c>
      <c r="C90" s="2" t="s">
        <v>20</v>
      </c>
      <c r="D90" s="2" t="s">
        <v>97</v>
      </c>
      <c r="E90" s="3">
        <v>20</v>
      </c>
      <c r="F90" s="3">
        <v>34</v>
      </c>
      <c r="G90" s="1">
        <v>1</v>
      </c>
      <c r="H90" s="1">
        <v>46</v>
      </c>
      <c r="I90" s="2" t="s">
        <v>6</v>
      </c>
      <c r="J90" s="7">
        <f>Tabla_cocina[[#This Row],[Precio Unitario]]*Tabla_cocina[[#This Row],[Cantidad Ordenada]]</f>
        <v>34</v>
      </c>
      <c r="K90" s="7">
        <f>Tabla_cocina[[#This Row],[Total del Pedido]]</f>
        <v>34</v>
      </c>
      <c r="L90" s="7">
        <f>Tabla_cocina[[#This Row],[Ganancia Bruta]]-Tabla_cocina[[#This Row],[Costo]]</f>
        <v>14</v>
      </c>
      <c r="M90" s="7">
        <f>Tabla_cocina[[#This Row],[Costo Unitario]]*Tabla_cocina[[#This Row],[Cantidad Ordenada]]</f>
        <v>20</v>
      </c>
      <c r="N90" s="12">
        <f>(Tabla_cocina[[#This Row],[Ganancia Neta]]/Tabla_cocina[[#This Row],[Costo]])</f>
        <v>0.7</v>
      </c>
      <c r="O90" s="17">
        <f>Tabla_cocina[[#This Row],[Tiempo de Preparacion]]/1440</f>
        <v>3.1944444444444442E-2</v>
      </c>
    </row>
    <row r="91" spans="1:15" x14ac:dyDescent="0.3">
      <c r="A91" s="1">
        <v>34</v>
      </c>
      <c r="B91" s="1">
        <v>15</v>
      </c>
      <c r="C91" s="2" t="s">
        <v>25</v>
      </c>
      <c r="D91" s="2" t="s">
        <v>102</v>
      </c>
      <c r="E91" s="3">
        <v>15</v>
      </c>
      <c r="F91" s="3">
        <v>26</v>
      </c>
      <c r="G91" s="1">
        <v>3</v>
      </c>
      <c r="H91" s="1">
        <v>19</v>
      </c>
      <c r="I91" s="2" t="s">
        <v>8</v>
      </c>
      <c r="J91" s="7">
        <f>Tabla_cocina[[#This Row],[Precio Unitario]]*Tabla_cocina[[#This Row],[Cantidad Ordenada]]</f>
        <v>78</v>
      </c>
      <c r="K91" s="7">
        <f>Tabla_cocina[[#This Row],[Total del Pedido]]</f>
        <v>78</v>
      </c>
      <c r="L91" s="7">
        <f>Tabla_cocina[[#This Row],[Ganancia Bruta]]-Tabla_cocina[[#This Row],[Costo]]</f>
        <v>33</v>
      </c>
      <c r="M91" s="7">
        <f>Tabla_cocina[[#This Row],[Costo Unitario]]*Tabla_cocina[[#This Row],[Cantidad Ordenada]]</f>
        <v>45</v>
      </c>
      <c r="N91" s="12">
        <f>(Tabla_cocina[[#This Row],[Ganancia Neta]]/Tabla_cocina[[#This Row],[Costo]])</f>
        <v>0.73333333333333328</v>
      </c>
      <c r="O91" s="17">
        <f>Tabla_cocina[[#This Row],[Tiempo de Preparacion]]/1440</f>
        <v>1.3194444444444444E-2</v>
      </c>
    </row>
    <row r="92" spans="1:15" x14ac:dyDescent="0.3">
      <c r="A92" s="1">
        <v>35</v>
      </c>
      <c r="B92" s="1">
        <v>13</v>
      </c>
      <c r="C92" s="2" t="s">
        <v>14</v>
      </c>
      <c r="D92" s="2" t="s">
        <v>91</v>
      </c>
      <c r="E92" s="3">
        <v>20</v>
      </c>
      <c r="F92" s="3">
        <v>33</v>
      </c>
      <c r="G92" s="1">
        <v>1</v>
      </c>
      <c r="H92" s="1">
        <v>21</v>
      </c>
      <c r="I92" s="2" t="s">
        <v>6</v>
      </c>
      <c r="J92" s="7">
        <f>Tabla_cocina[[#This Row],[Precio Unitario]]*Tabla_cocina[[#This Row],[Cantidad Ordenada]]</f>
        <v>33</v>
      </c>
      <c r="K92" s="7">
        <f>Tabla_cocina[[#This Row],[Total del Pedido]]</f>
        <v>33</v>
      </c>
      <c r="L92" s="7">
        <f>Tabla_cocina[[#This Row],[Ganancia Bruta]]-Tabla_cocina[[#This Row],[Costo]]</f>
        <v>13</v>
      </c>
      <c r="M92" s="7">
        <f>Tabla_cocina[[#This Row],[Costo Unitario]]*Tabla_cocina[[#This Row],[Cantidad Ordenada]]</f>
        <v>20</v>
      </c>
      <c r="N92" s="12">
        <f>(Tabla_cocina[[#This Row],[Ganancia Neta]]/Tabla_cocina[[#This Row],[Costo]])</f>
        <v>0.65</v>
      </c>
      <c r="O92" s="17">
        <f>Tabla_cocina[[#This Row],[Tiempo de Preparacion]]/1440</f>
        <v>1.4583333333333334E-2</v>
      </c>
    </row>
    <row r="93" spans="1:15" x14ac:dyDescent="0.3">
      <c r="A93" s="1">
        <v>35</v>
      </c>
      <c r="B93" s="1">
        <v>13</v>
      </c>
      <c r="C93" s="2" t="s">
        <v>9</v>
      </c>
      <c r="D93" s="2" t="s">
        <v>86</v>
      </c>
      <c r="E93" s="3">
        <v>19</v>
      </c>
      <c r="F93" s="3">
        <v>31</v>
      </c>
      <c r="G93" s="1">
        <v>2</v>
      </c>
      <c r="H93" s="1">
        <v>31</v>
      </c>
      <c r="I93" s="2" t="s">
        <v>8</v>
      </c>
      <c r="J93" s="7">
        <f>Tabla_cocina[[#This Row],[Precio Unitario]]*Tabla_cocina[[#This Row],[Cantidad Ordenada]]</f>
        <v>62</v>
      </c>
      <c r="K93" s="7">
        <f>Tabla_cocina[[#This Row],[Total del Pedido]]</f>
        <v>62</v>
      </c>
      <c r="L93" s="7">
        <f>Tabla_cocina[[#This Row],[Ganancia Bruta]]-Tabla_cocina[[#This Row],[Costo]]</f>
        <v>24</v>
      </c>
      <c r="M93" s="7">
        <f>Tabla_cocina[[#This Row],[Costo Unitario]]*Tabla_cocina[[#This Row],[Cantidad Ordenada]]</f>
        <v>38</v>
      </c>
      <c r="N93" s="12">
        <f>(Tabla_cocina[[#This Row],[Ganancia Neta]]/Tabla_cocina[[#This Row],[Costo]])</f>
        <v>0.63157894736842102</v>
      </c>
      <c r="O93" s="17">
        <f>Tabla_cocina[[#This Row],[Tiempo de Preparacion]]/1440</f>
        <v>2.1527777777777778E-2</v>
      </c>
    </row>
    <row r="94" spans="1:15" x14ac:dyDescent="0.3">
      <c r="A94" s="1">
        <v>35</v>
      </c>
      <c r="B94" s="1">
        <v>13</v>
      </c>
      <c r="C94" s="2" t="s">
        <v>7</v>
      </c>
      <c r="D94" s="2" t="s">
        <v>85</v>
      </c>
      <c r="E94" s="3">
        <v>18</v>
      </c>
      <c r="F94" s="3">
        <v>30</v>
      </c>
      <c r="G94" s="1">
        <v>3</v>
      </c>
      <c r="H94" s="1">
        <v>5</v>
      </c>
      <c r="I94" s="2" t="s">
        <v>8</v>
      </c>
      <c r="J94" s="7">
        <f>Tabla_cocina[[#This Row],[Precio Unitario]]*Tabla_cocina[[#This Row],[Cantidad Ordenada]]</f>
        <v>90</v>
      </c>
      <c r="K94" s="7">
        <f>Tabla_cocina[[#This Row],[Total del Pedido]]</f>
        <v>90</v>
      </c>
      <c r="L94" s="7">
        <f>Tabla_cocina[[#This Row],[Ganancia Bruta]]-Tabla_cocina[[#This Row],[Costo]]</f>
        <v>36</v>
      </c>
      <c r="M94" s="7">
        <f>Tabla_cocina[[#This Row],[Costo Unitario]]*Tabla_cocina[[#This Row],[Cantidad Ordenada]]</f>
        <v>54</v>
      </c>
      <c r="N94" s="12">
        <f>(Tabla_cocina[[#This Row],[Ganancia Neta]]/Tabla_cocina[[#This Row],[Costo]])</f>
        <v>0.66666666666666663</v>
      </c>
      <c r="O94" s="17">
        <f>Tabla_cocina[[#This Row],[Tiempo de Preparacion]]/1440</f>
        <v>3.472222222222222E-3</v>
      </c>
    </row>
    <row r="95" spans="1:15" x14ac:dyDescent="0.3">
      <c r="A95" s="1">
        <v>35</v>
      </c>
      <c r="B95" s="1">
        <v>13</v>
      </c>
      <c r="C95" s="2" t="s">
        <v>13</v>
      </c>
      <c r="D95" s="2" t="s">
        <v>90</v>
      </c>
      <c r="E95" s="3">
        <v>17</v>
      </c>
      <c r="F95" s="3">
        <v>29</v>
      </c>
      <c r="G95" s="1">
        <v>1</v>
      </c>
      <c r="H95" s="1">
        <v>8</v>
      </c>
      <c r="I95" s="2" t="s">
        <v>6</v>
      </c>
      <c r="J95" s="7">
        <f>Tabla_cocina[[#This Row],[Precio Unitario]]*Tabla_cocina[[#This Row],[Cantidad Ordenada]]</f>
        <v>29</v>
      </c>
      <c r="K95" s="7">
        <f>Tabla_cocina[[#This Row],[Total del Pedido]]</f>
        <v>29</v>
      </c>
      <c r="L95" s="7">
        <f>Tabla_cocina[[#This Row],[Ganancia Bruta]]-Tabla_cocina[[#This Row],[Costo]]</f>
        <v>12</v>
      </c>
      <c r="M95" s="7">
        <f>Tabla_cocina[[#This Row],[Costo Unitario]]*Tabla_cocina[[#This Row],[Cantidad Ordenada]]</f>
        <v>17</v>
      </c>
      <c r="N95" s="12">
        <f>(Tabla_cocina[[#This Row],[Ganancia Neta]]/Tabla_cocina[[#This Row],[Costo]])</f>
        <v>0.70588235294117652</v>
      </c>
      <c r="O95" s="17">
        <f>Tabla_cocina[[#This Row],[Tiempo de Preparacion]]/1440</f>
        <v>5.5555555555555558E-3</v>
      </c>
    </row>
    <row r="96" spans="1:15" x14ac:dyDescent="0.3">
      <c r="A96" s="1">
        <v>36</v>
      </c>
      <c r="B96" s="1">
        <v>5</v>
      </c>
      <c r="C96" s="2" t="s">
        <v>7</v>
      </c>
      <c r="D96" s="2" t="s">
        <v>85</v>
      </c>
      <c r="E96" s="3">
        <v>18</v>
      </c>
      <c r="F96" s="3">
        <v>30</v>
      </c>
      <c r="G96" s="1">
        <v>1</v>
      </c>
      <c r="H96" s="1">
        <v>38</v>
      </c>
      <c r="I96" s="2" t="s">
        <v>6</v>
      </c>
      <c r="J96" s="7">
        <f>Tabla_cocina[[#This Row],[Precio Unitario]]*Tabla_cocina[[#This Row],[Cantidad Ordenada]]</f>
        <v>30</v>
      </c>
      <c r="K96" s="7">
        <f>Tabla_cocina[[#This Row],[Total del Pedido]]</f>
        <v>30</v>
      </c>
      <c r="L96" s="7">
        <f>Tabla_cocina[[#This Row],[Ganancia Bruta]]-Tabla_cocina[[#This Row],[Costo]]</f>
        <v>12</v>
      </c>
      <c r="M96" s="7">
        <f>Tabla_cocina[[#This Row],[Costo Unitario]]*Tabla_cocina[[#This Row],[Cantidad Ordenada]]</f>
        <v>18</v>
      </c>
      <c r="N96" s="12">
        <f>(Tabla_cocina[[#This Row],[Ganancia Neta]]/Tabla_cocina[[#This Row],[Costo]])</f>
        <v>0.66666666666666663</v>
      </c>
      <c r="O96" s="17">
        <f>Tabla_cocina[[#This Row],[Tiempo de Preparacion]]/1440</f>
        <v>2.6388888888888889E-2</v>
      </c>
    </row>
    <row r="97" spans="1:15" x14ac:dyDescent="0.3">
      <c r="A97" s="1">
        <v>37</v>
      </c>
      <c r="B97" s="1">
        <v>20</v>
      </c>
      <c r="C97" s="2" t="s">
        <v>23</v>
      </c>
      <c r="D97" s="2" t="s">
        <v>100</v>
      </c>
      <c r="E97" s="3">
        <v>13</v>
      </c>
      <c r="F97" s="3">
        <v>21</v>
      </c>
      <c r="G97" s="1">
        <v>1</v>
      </c>
      <c r="H97" s="1">
        <v>47</v>
      </c>
      <c r="I97" s="2" t="s">
        <v>6</v>
      </c>
      <c r="J97" s="7">
        <f>Tabla_cocina[[#This Row],[Precio Unitario]]*Tabla_cocina[[#This Row],[Cantidad Ordenada]]</f>
        <v>21</v>
      </c>
      <c r="K97" s="7">
        <f>Tabla_cocina[[#This Row],[Total del Pedido]]</f>
        <v>21</v>
      </c>
      <c r="L97" s="7">
        <f>Tabla_cocina[[#This Row],[Ganancia Bruta]]-Tabla_cocina[[#This Row],[Costo]]</f>
        <v>8</v>
      </c>
      <c r="M97" s="7">
        <f>Tabla_cocina[[#This Row],[Costo Unitario]]*Tabla_cocina[[#This Row],[Cantidad Ordenada]]</f>
        <v>13</v>
      </c>
      <c r="N97" s="12">
        <f>(Tabla_cocina[[#This Row],[Ganancia Neta]]/Tabla_cocina[[#This Row],[Costo]])</f>
        <v>0.61538461538461542</v>
      </c>
      <c r="O97" s="17">
        <f>Tabla_cocina[[#This Row],[Tiempo de Preparacion]]/1440</f>
        <v>3.2638888888888891E-2</v>
      </c>
    </row>
    <row r="98" spans="1:15" x14ac:dyDescent="0.3">
      <c r="A98" s="1">
        <v>38</v>
      </c>
      <c r="B98" s="1">
        <v>10</v>
      </c>
      <c r="C98" s="2" t="s">
        <v>12</v>
      </c>
      <c r="D98" s="2" t="s">
        <v>89</v>
      </c>
      <c r="E98" s="3">
        <v>22</v>
      </c>
      <c r="F98" s="3">
        <v>36</v>
      </c>
      <c r="G98" s="1">
        <v>2</v>
      </c>
      <c r="H98" s="1">
        <v>43</v>
      </c>
      <c r="I98" s="2" t="s">
        <v>6</v>
      </c>
      <c r="J98" s="7">
        <f>Tabla_cocina[[#This Row],[Precio Unitario]]*Tabla_cocina[[#This Row],[Cantidad Ordenada]]</f>
        <v>72</v>
      </c>
      <c r="K98" s="7">
        <f>Tabla_cocina[[#This Row],[Total del Pedido]]</f>
        <v>72</v>
      </c>
      <c r="L98" s="7">
        <f>Tabla_cocina[[#This Row],[Ganancia Bruta]]-Tabla_cocina[[#This Row],[Costo]]</f>
        <v>28</v>
      </c>
      <c r="M98" s="7">
        <f>Tabla_cocina[[#This Row],[Costo Unitario]]*Tabla_cocina[[#This Row],[Cantidad Ordenada]]</f>
        <v>44</v>
      </c>
      <c r="N98" s="12">
        <f>(Tabla_cocina[[#This Row],[Ganancia Neta]]/Tabla_cocina[[#This Row],[Costo]])</f>
        <v>0.63636363636363635</v>
      </c>
      <c r="O98" s="17">
        <f>Tabla_cocina[[#This Row],[Tiempo de Preparacion]]/1440</f>
        <v>2.9861111111111113E-2</v>
      </c>
    </row>
    <row r="99" spans="1:15" x14ac:dyDescent="0.3">
      <c r="A99" s="1">
        <v>38</v>
      </c>
      <c r="B99" s="1">
        <v>10</v>
      </c>
      <c r="C99" s="2" t="s">
        <v>17</v>
      </c>
      <c r="D99" s="2" t="s">
        <v>94</v>
      </c>
      <c r="E99" s="3">
        <v>21</v>
      </c>
      <c r="F99" s="3">
        <v>35</v>
      </c>
      <c r="G99" s="1">
        <v>2</v>
      </c>
      <c r="H99" s="1">
        <v>34</v>
      </c>
      <c r="I99" s="2" t="s">
        <v>6</v>
      </c>
      <c r="J99" s="7">
        <f>Tabla_cocina[[#This Row],[Precio Unitario]]*Tabla_cocina[[#This Row],[Cantidad Ordenada]]</f>
        <v>70</v>
      </c>
      <c r="K99" s="7">
        <f>Tabla_cocina[[#This Row],[Total del Pedido]]</f>
        <v>70</v>
      </c>
      <c r="L99" s="7">
        <f>Tabla_cocina[[#This Row],[Ganancia Bruta]]-Tabla_cocina[[#This Row],[Costo]]</f>
        <v>28</v>
      </c>
      <c r="M99" s="7">
        <f>Tabla_cocina[[#This Row],[Costo Unitario]]*Tabla_cocina[[#This Row],[Cantidad Ordenada]]</f>
        <v>42</v>
      </c>
      <c r="N99" s="12">
        <f>(Tabla_cocina[[#This Row],[Ganancia Neta]]/Tabla_cocina[[#This Row],[Costo]])</f>
        <v>0.66666666666666663</v>
      </c>
      <c r="O99" s="17">
        <f>Tabla_cocina[[#This Row],[Tiempo de Preparacion]]/1440</f>
        <v>2.361111111111111E-2</v>
      </c>
    </row>
    <row r="100" spans="1:15" x14ac:dyDescent="0.3">
      <c r="A100" s="1">
        <v>38</v>
      </c>
      <c r="B100" s="1">
        <v>10</v>
      </c>
      <c r="C100" s="2" t="s">
        <v>9</v>
      </c>
      <c r="D100" s="2" t="s">
        <v>86</v>
      </c>
      <c r="E100" s="3">
        <v>19</v>
      </c>
      <c r="F100" s="3">
        <v>31</v>
      </c>
      <c r="G100" s="1">
        <v>3</v>
      </c>
      <c r="H100" s="1">
        <v>21</v>
      </c>
      <c r="I100" s="2" t="s">
        <v>8</v>
      </c>
      <c r="J100" s="7">
        <f>Tabla_cocina[[#This Row],[Precio Unitario]]*Tabla_cocina[[#This Row],[Cantidad Ordenada]]</f>
        <v>93</v>
      </c>
      <c r="K100" s="7">
        <f>Tabla_cocina[[#This Row],[Total del Pedido]]</f>
        <v>93</v>
      </c>
      <c r="L100" s="7">
        <f>Tabla_cocina[[#This Row],[Ganancia Bruta]]-Tabla_cocina[[#This Row],[Costo]]</f>
        <v>36</v>
      </c>
      <c r="M100" s="7">
        <f>Tabla_cocina[[#This Row],[Costo Unitario]]*Tabla_cocina[[#This Row],[Cantidad Ordenada]]</f>
        <v>57</v>
      </c>
      <c r="N100" s="12">
        <f>(Tabla_cocina[[#This Row],[Ganancia Neta]]/Tabla_cocina[[#This Row],[Costo]])</f>
        <v>0.63157894736842102</v>
      </c>
      <c r="O100" s="17">
        <f>Tabla_cocina[[#This Row],[Tiempo de Preparacion]]/1440</f>
        <v>1.4583333333333334E-2</v>
      </c>
    </row>
    <row r="101" spans="1:15" x14ac:dyDescent="0.3">
      <c r="A101" s="1">
        <v>39</v>
      </c>
      <c r="B101" s="1">
        <v>15</v>
      </c>
      <c r="C101" s="2" t="s">
        <v>12</v>
      </c>
      <c r="D101" s="2" t="s">
        <v>89</v>
      </c>
      <c r="E101" s="3">
        <v>22</v>
      </c>
      <c r="F101" s="3">
        <v>36</v>
      </c>
      <c r="G101" s="1">
        <v>3</v>
      </c>
      <c r="H101" s="1">
        <v>57</v>
      </c>
      <c r="I101" s="2" t="s">
        <v>6</v>
      </c>
      <c r="J101" s="7">
        <f>Tabla_cocina[[#This Row],[Precio Unitario]]*Tabla_cocina[[#This Row],[Cantidad Ordenada]]</f>
        <v>108</v>
      </c>
      <c r="K101" s="7">
        <f>Tabla_cocina[[#This Row],[Total del Pedido]]</f>
        <v>108</v>
      </c>
      <c r="L101" s="7">
        <f>Tabla_cocina[[#This Row],[Ganancia Bruta]]-Tabla_cocina[[#This Row],[Costo]]</f>
        <v>42</v>
      </c>
      <c r="M101" s="7">
        <f>Tabla_cocina[[#This Row],[Costo Unitario]]*Tabla_cocina[[#This Row],[Cantidad Ordenada]]</f>
        <v>66</v>
      </c>
      <c r="N101" s="12">
        <f>(Tabla_cocina[[#This Row],[Ganancia Neta]]/Tabla_cocina[[#This Row],[Costo]])</f>
        <v>0.63636363636363635</v>
      </c>
      <c r="O101" s="17">
        <f>Tabla_cocina[[#This Row],[Tiempo de Preparacion]]/1440</f>
        <v>3.9583333333333331E-2</v>
      </c>
    </row>
    <row r="102" spans="1:15" x14ac:dyDescent="0.3">
      <c r="A102" s="1">
        <v>40</v>
      </c>
      <c r="B102" s="1">
        <v>1</v>
      </c>
      <c r="C102" s="2" t="s">
        <v>14</v>
      </c>
      <c r="D102" s="2" t="s">
        <v>91</v>
      </c>
      <c r="E102" s="3">
        <v>20</v>
      </c>
      <c r="F102" s="3">
        <v>33</v>
      </c>
      <c r="G102" s="1">
        <v>1</v>
      </c>
      <c r="H102" s="1">
        <v>50</v>
      </c>
      <c r="I102" s="2" t="s">
        <v>8</v>
      </c>
      <c r="J102" s="7">
        <f>Tabla_cocina[[#This Row],[Precio Unitario]]*Tabla_cocina[[#This Row],[Cantidad Ordenada]]</f>
        <v>33</v>
      </c>
      <c r="K102" s="7">
        <f>Tabla_cocina[[#This Row],[Total del Pedido]]</f>
        <v>33</v>
      </c>
      <c r="L102" s="7">
        <f>Tabla_cocina[[#This Row],[Ganancia Bruta]]-Tabla_cocina[[#This Row],[Costo]]</f>
        <v>13</v>
      </c>
      <c r="M102" s="7">
        <f>Tabla_cocina[[#This Row],[Costo Unitario]]*Tabla_cocina[[#This Row],[Cantidad Ordenada]]</f>
        <v>20</v>
      </c>
      <c r="N102" s="12">
        <f>(Tabla_cocina[[#This Row],[Ganancia Neta]]/Tabla_cocina[[#This Row],[Costo]])</f>
        <v>0.65</v>
      </c>
      <c r="O102" s="17">
        <f>Tabla_cocina[[#This Row],[Tiempo de Preparacion]]/1440</f>
        <v>3.4722222222222224E-2</v>
      </c>
    </row>
    <row r="103" spans="1:15" x14ac:dyDescent="0.3">
      <c r="A103" s="1">
        <v>40</v>
      </c>
      <c r="B103" s="1">
        <v>1</v>
      </c>
      <c r="C103" s="2" t="s">
        <v>13</v>
      </c>
      <c r="D103" s="2" t="s">
        <v>90</v>
      </c>
      <c r="E103" s="3">
        <v>17</v>
      </c>
      <c r="F103" s="3">
        <v>29</v>
      </c>
      <c r="G103" s="1">
        <v>3</v>
      </c>
      <c r="H103" s="1">
        <v>15</v>
      </c>
      <c r="I103" s="2" t="s">
        <v>8</v>
      </c>
      <c r="J103" s="7">
        <f>Tabla_cocina[[#This Row],[Precio Unitario]]*Tabla_cocina[[#This Row],[Cantidad Ordenada]]</f>
        <v>87</v>
      </c>
      <c r="K103" s="7">
        <f>Tabla_cocina[[#This Row],[Total del Pedido]]</f>
        <v>87</v>
      </c>
      <c r="L103" s="7">
        <f>Tabla_cocina[[#This Row],[Ganancia Bruta]]-Tabla_cocina[[#This Row],[Costo]]</f>
        <v>36</v>
      </c>
      <c r="M103" s="7">
        <f>Tabla_cocina[[#This Row],[Costo Unitario]]*Tabla_cocina[[#This Row],[Cantidad Ordenada]]</f>
        <v>51</v>
      </c>
      <c r="N103" s="12">
        <f>(Tabla_cocina[[#This Row],[Ganancia Neta]]/Tabla_cocina[[#This Row],[Costo]])</f>
        <v>0.70588235294117652</v>
      </c>
      <c r="O103" s="17">
        <f>Tabla_cocina[[#This Row],[Tiempo de Preparacion]]/1440</f>
        <v>1.0416666666666666E-2</v>
      </c>
    </row>
    <row r="104" spans="1:15" x14ac:dyDescent="0.3">
      <c r="A104" s="1">
        <v>40</v>
      </c>
      <c r="B104" s="1">
        <v>1</v>
      </c>
      <c r="C104" s="2" t="s">
        <v>15</v>
      </c>
      <c r="D104" s="2" t="s">
        <v>92</v>
      </c>
      <c r="E104" s="3">
        <v>16</v>
      </c>
      <c r="F104" s="3">
        <v>28</v>
      </c>
      <c r="G104" s="1">
        <v>1</v>
      </c>
      <c r="H104" s="1">
        <v>13</v>
      </c>
      <c r="I104" s="2" t="s">
        <v>8</v>
      </c>
      <c r="J104" s="7">
        <f>Tabla_cocina[[#This Row],[Precio Unitario]]*Tabla_cocina[[#This Row],[Cantidad Ordenada]]</f>
        <v>28</v>
      </c>
      <c r="K104" s="7">
        <f>Tabla_cocina[[#This Row],[Total del Pedido]]</f>
        <v>28</v>
      </c>
      <c r="L104" s="7">
        <f>Tabla_cocina[[#This Row],[Ganancia Bruta]]-Tabla_cocina[[#This Row],[Costo]]</f>
        <v>12</v>
      </c>
      <c r="M104" s="7">
        <f>Tabla_cocina[[#This Row],[Costo Unitario]]*Tabla_cocina[[#This Row],[Cantidad Ordenada]]</f>
        <v>16</v>
      </c>
      <c r="N104" s="12">
        <f>(Tabla_cocina[[#This Row],[Ganancia Neta]]/Tabla_cocina[[#This Row],[Costo]])</f>
        <v>0.75</v>
      </c>
      <c r="O104" s="17">
        <f>Tabla_cocina[[#This Row],[Tiempo de Preparacion]]/1440</f>
        <v>9.0277777777777769E-3</v>
      </c>
    </row>
    <row r="105" spans="1:15" x14ac:dyDescent="0.3">
      <c r="A105" s="1">
        <v>41</v>
      </c>
      <c r="B105" s="1">
        <v>7</v>
      </c>
      <c r="C105" s="2" t="s">
        <v>18</v>
      </c>
      <c r="D105" s="2" t="s">
        <v>95</v>
      </c>
      <c r="E105" s="3">
        <v>19</v>
      </c>
      <c r="F105" s="3">
        <v>32</v>
      </c>
      <c r="G105" s="1">
        <v>3</v>
      </c>
      <c r="H105" s="1">
        <v>23</v>
      </c>
      <c r="I105" s="2" t="s">
        <v>8</v>
      </c>
      <c r="J105" s="7">
        <f>Tabla_cocina[[#This Row],[Precio Unitario]]*Tabla_cocina[[#This Row],[Cantidad Ordenada]]</f>
        <v>96</v>
      </c>
      <c r="K105" s="7">
        <f>Tabla_cocina[[#This Row],[Total del Pedido]]</f>
        <v>96</v>
      </c>
      <c r="L105" s="7">
        <f>Tabla_cocina[[#This Row],[Ganancia Bruta]]-Tabla_cocina[[#This Row],[Costo]]</f>
        <v>39</v>
      </c>
      <c r="M105" s="7">
        <f>Tabla_cocina[[#This Row],[Costo Unitario]]*Tabla_cocina[[#This Row],[Cantidad Ordenada]]</f>
        <v>57</v>
      </c>
      <c r="N105" s="12">
        <f>(Tabla_cocina[[#This Row],[Ganancia Neta]]/Tabla_cocina[[#This Row],[Costo]])</f>
        <v>0.68421052631578949</v>
      </c>
      <c r="O105" s="17">
        <f>Tabla_cocina[[#This Row],[Tiempo de Preparacion]]/1440</f>
        <v>1.5972222222222221E-2</v>
      </c>
    </row>
    <row r="106" spans="1:15" x14ac:dyDescent="0.3">
      <c r="A106" s="1">
        <v>41</v>
      </c>
      <c r="B106" s="1">
        <v>7</v>
      </c>
      <c r="C106" s="2" t="s">
        <v>7</v>
      </c>
      <c r="D106" s="2" t="s">
        <v>85</v>
      </c>
      <c r="E106" s="3">
        <v>18</v>
      </c>
      <c r="F106" s="3">
        <v>30</v>
      </c>
      <c r="G106" s="1">
        <v>1</v>
      </c>
      <c r="H106" s="1">
        <v>19</v>
      </c>
      <c r="I106" s="2" t="s">
        <v>8</v>
      </c>
      <c r="J106" s="7">
        <f>Tabla_cocina[[#This Row],[Precio Unitario]]*Tabla_cocina[[#This Row],[Cantidad Ordenada]]</f>
        <v>30</v>
      </c>
      <c r="K106" s="7">
        <f>Tabla_cocina[[#This Row],[Total del Pedido]]</f>
        <v>30</v>
      </c>
      <c r="L106" s="7">
        <f>Tabla_cocina[[#This Row],[Ganancia Bruta]]-Tabla_cocina[[#This Row],[Costo]]</f>
        <v>12</v>
      </c>
      <c r="M106" s="7">
        <f>Tabla_cocina[[#This Row],[Costo Unitario]]*Tabla_cocina[[#This Row],[Cantidad Ordenada]]</f>
        <v>18</v>
      </c>
      <c r="N106" s="12">
        <f>(Tabla_cocina[[#This Row],[Ganancia Neta]]/Tabla_cocina[[#This Row],[Costo]])</f>
        <v>0.66666666666666663</v>
      </c>
      <c r="O106" s="17">
        <f>Tabla_cocina[[#This Row],[Tiempo de Preparacion]]/1440</f>
        <v>1.3194444444444444E-2</v>
      </c>
    </row>
    <row r="107" spans="1:15" x14ac:dyDescent="0.3">
      <c r="A107" s="1">
        <v>41</v>
      </c>
      <c r="B107" s="1">
        <v>7</v>
      </c>
      <c r="C107" s="2" t="s">
        <v>25</v>
      </c>
      <c r="D107" s="2" t="s">
        <v>102</v>
      </c>
      <c r="E107" s="3">
        <v>15</v>
      </c>
      <c r="F107" s="3">
        <v>26</v>
      </c>
      <c r="G107" s="1">
        <v>3</v>
      </c>
      <c r="H107" s="1">
        <v>47</v>
      </c>
      <c r="I107" s="2" t="s">
        <v>8</v>
      </c>
      <c r="J107" s="7">
        <f>Tabla_cocina[[#This Row],[Precio Unitario]]*Tabla_cocina[[#This Row],[Cantidad Ordenada]]</f>
        <v>78</v>
      </c>
      <c r="K107" s="7">
        <f>Tabla_cocina[[#This Row],[Total del Pedido]]</f>
        <v>78</v>
      </c>
      <c r="L107" s="7">
        <f>Tabla_cocina[[#This Row],[Ganancia Bruta]]-Tabla_cocina[[#This Row],[Costo]]</f>
        <v>33</v>
      </c>
      <c r="M107" s="7">
        <f>Tabla_cocina[[#This Row],[Costo Unitario]]*Tabla_cocina[[#This Row],[Cantidad Ordenada]]</f>
        <v>45</v>
      </c>
      <c r="N107" s="12">
        <f>(Tabla_cocina[[#This Row],[Ganancia Neta]]/Tabla_cocina[[#This Row],[Costo]])</f>
        <v>0.73333333333333328</v>
      </c>
      <c r="O107" s="17">
        <f>Tabla_cocina[[#This Row],[Tiempo de Preparacion]]/1440</f>
        <v>3.2638888888888891E-2</v>
      </c>
    </row>
    <row r="108" spans="1:15" x14ac:dyDescent="0.3">
      <c r="A108" s="1">
        <v>42</v>
      </c>
      <c r="B108" s="1">
        <v>14</v>
      </c>
      <c r="C108" s="2" t="s">
        <v>11</v>
      </c>
      <c r="D108" s="2" t="s">
        <v>88</v>
      </c>
      <c r="E108" s="3">
        <v>25</v>
      </c>
      <c r="F108" s="3">
        <v>40</v>
      </c>
      <c r="G108" s="1">
        <v>2</v>
      </c>
      <c r="H108" s="1">
        <v>12</v>
      </c>
      <c r="I108" s="2" t="s">
        <v>8</v>
      </c>
      <c r="J108" s="7">
        <f>Tabla_cocina[[#This Row],[Precio Unitario]]*Tabla_cocina[[#This Row],[Cantidad Ordenada]]</f>
        <v>80</v>
      </c>
      <c r="K108" s="7">
        <f>Tabla_cocina[[#This Row],[Total del Pedido]]</f>
        <v>80</v>
      </c>
      <c r="L108" s="7">
        <f>Tabla_cocina[[#This Row],[Ganancia Bruta]]-Tabla_cocina[[#This Row],[Costo]]</f>
        <v>30</v>
      </c>
      <c r="M108" s="7">
        <f>Tabla_cocina[[#This Row],[Costo Unitario]]*Tabla_cocina[[#This Row],[Cantidad Ordenada]]</f>
        <v>50</v>
      </c>
      <c r="N108" s="12">
        <f>(Tabla_cocina[[#This Row],[Ganancia Neta]]/Tabla_cocina[[#This Row],[Costo]])</f>
        <v>0.6</v>
      </c>
      <c r="O108" s="17">
        <f>Tabla_cocina[[#This Row],[Tiempo de Preparacion]]/1440</f>
        <v>8.3333333333333332E-3</v>
      </c>
    </row>
    <row r="109" spans="1:15" x14ac:dyDescent="0.3">
      <c r="A109" s="1">
        <v>42</v>
      </c>
      <c r="B109" s="1">
        <v>14</v>
      </c>
      <c r="C109" s="2" t="s">
        <v>19</v>
      </c>
      <c r="D109" s="2" t="s">
        <v>96</v>
      </c>
      <c r="E109" s="3">
        <v>13</v>
      </c>
      <c r="F109" s="3">
        <v>22</v>
      </c>
      <c r="G109" s="1">
        <v>1</v>
      </c>
      <c r="H109" s="1">
        <v>57</v>
      </c>
      <c r="I109" s="2" t="s">
        <v>8</v>
      </c>
      <c r="J109" s="7">
        <f>Tabla_cocina[[#This Row],[Precio Unitario]]*Tabla_cocina[[#This Row],[Cantidad Ordenada]]</f>
        <v>22</v>
      </c>
      <c r="K109" s="7">
        <f>Tabla_cocina[[#This Row],[Total del Pedido]]</f>
        <v>22</v>
      </c>
      <c r="L109" s="7">
        <f>Tabla_cocina[[#This Row],[Ganancia Bruta]]-Tabla_cocina[[#This Row],[Costo]]</f>
        <v>9</v>
      </c>
      <c r="M109" s="7">
        <f>Tabla_cocina[[#This Row],[Costo Unitario]]*Tabla_cocina[[#This Row],[Cantidad Ordenada]]</f>
        <v>13</v>
      </c>
      <c r="N109" s="12">
        <f>(Tabla_cocina[[#This Row],[Ganancia Neta]]/Tabla_cocina[[#This Row],[Costo]])</f>
        <v>0.69230769230769229</v>
      </c>
      <c r="O109" s="17">
        <f>Tabla_cocina[[#This Row],[Tiempo de Preparacion]]/1440</f>
        <v>3.9583333333333331E-2</v>
      </c>
    </row>
    <row r="110" spans="1:15" x14ac:dyDescent="0.3">
      <c r="A110" s="1">
        <v>43</v>
      </c>
      <c r="B110" s="1">
        <v>8</v>
      </c>
      <c r="C110" s="2" t="s">
        <v>20</v>
      </c>
      <c r="D110" s="2" t="s">
        <v>97</v>
      </c>
      <c r="E110" s="3">
        <v>20</v>
      </c>
      <c r="F110" s="3">
        <v>34</v>
      </c>
      <c r="G110" s="1">
        <v>2</v>
      </c>
      <c r="H110" s="1">
        <v>59</v>
      </c>
      <c r="I110" s="2" t="s">
        <v>8</v>
      </c>
      <c r="J110" s="7">
        <f>Tabla_cocina[[#This Row],[Precio Unitario]]*Tabla_cocina[[#This Row],[Cantidad Ordenada]]</f>
        <v>68</v>
      </c>
      <c r="K110" s="7">
        <f>Tabla_cocina[[#This Row],[Total del Pedido]]</f>
        <v>68</v>
      </c>
      <c r="L110" s="7">
        <f>Tabla_cocina[[#This Row],[Ganancia Bruta]]-Tabla_cocina[[#This Row],[Costo]]</f>
        <v>28</v>
      </c>
      <c r="M110" s="7">
        <f>Tabla_cocina[[#This Row],[Costo Unitario]]*Tabla_cocina[[#This Row],[Cantidad Ordenada]]</f>
        <v>40</v>
      </c>
      <c r="N110" s="12">
        <f>(Tabla_cocina[[#This Row],[Ganancia Neta]]/Tabla_cocina[[#This Row],[Costo]])</f>
        <v>0.7</v>
      </c>
      <c r="O110" s="17">
        <f>Tabla_cocina[[#This Row],[Tiempo de Preparacion]]/1440</f>
        <v>4.0972222222222222E-2</v>
      </c>
    </row>
    <row r="111" spans="1:15" x14ac:dyDescent="0.3">
      <c r="A111" s="1">
        <v>43</v>
      </c>
      <c r="B111" s="1">
        <v>8</v>
      </c>
      <c r="C111" s="2" t="s">
        <v>18</v>
      </c>
      <c r="D111" s="2" t="s">
        <v>95</v>
      </c>
      <c r="E111" s="3">
        <v>19</v>
      </c>
      <c r="F111" s="3">
        <v>32</v>
      </c>
      <c r="G111" s="1">
        <v>1</v>
      </c>
      <c r="H111" s="1">
        <v>6</v>
      </c>
      <c r="I111" s="2" t="s">
        <v>8</v>
      </c>
      <c r="J111" s="7">
        <f>Tabla_cocina[[#This Row],[Precio Unitario]]*Tabla_cocina[[#This Row],[Cantidad Ordenada]]</f>
        <v>32</v>
      </c>
      <c r="K111" s="7">
        <f>Tabla_cocina[[#This Row],[Total del Pedido]]</f>
        <v>32</v>
      </c>
      <c r="L111" s="7">
        <f>Tabla_cocina[[#This Row],[Ganancia Bruta]]-Tabla_cocina[[#This Row],[Costo]]</f>
        <v>13</v>
      </c>
      <c r="M111" s="7">
        <f>Tabla_cocina[[#This Row],[Costo Unitario]]*Tabla_cocina[[#This Row],[Cantidad Ordenada]]</f>
        <v>19</v>
      </c>
      <c r="N111" s="12">
        <f>(Tabla_cocina[[#This Row],[Ganancia Neta]]/Tabla_cocina[[#This Row],[Costo]])</f>
        <v>0.68421052631578949</v>
      </c>
      <c r="O111" s="17">
        <f>Tabla_cocina[[#This Row],[Tiempo de Preparacion]]/1440</f>
        <v>4.1666666666666666E-3</v>
      </c>
    </row>
    <row r="112" spans="1:15" x14ac:dyDescent="0.3">
      <c r="A112" s="1">
        <v>43</v>
      </c>
      <c r="B112" s="1">
        <v>8</v>
      </c>
      <c r="C112" s="2" t="s">
        <v>9</v>
      </c>
      <c r="D112" s="2" t="s">
        <v>86</v>
      </c>
      <c r="E112" s="3">
        <v>19</v>
      </c>
      <c r="F112" s="3">
        <v>31</v>
      </c>
      <c r="G112" s="1">
        <v>1</v>
      </c>
      <c r="H112" s="1">
        <v>24</v>
      </c>
      <c r="I112" s="2" t="s">
        <v>6</v>
      </c>
      <c r="J112" s="7">
        <f>Tabla_cocina[[#This Row],[Precio Unitario]]*Tabla_cocina[[#This Row],[Cantidad Ordenada]]</f>
        <v>31</v>
      </c>
      <c r="K112" s="7">
        <f>Tabla_cocina[[#This Row],[Total del Pedido]]</f>
        <v>31</v>
      </c>
      <c r="L112" s="7">
        <f>Tabla_cocina[[#This Row],[Ganancia Bruta]]-Tabla_cocina[[#This Row],[Costo]]</f>
        <v>12</v>
      </c>
      <c r="M112" s="7">
        <f>Tabla_cocina[[#This Row],[Costo Unitario]]*Tabla_cocina[[#This Row],[Cantidad Ordenada]]</f>
        <v>19</v>
      </c>
      <c r="N112" s="12">
        <f>(Tabla_cocina[[#This Row],[Ganancia Neta]]/Tabla_cocina[[#This Row],[Costo]])</f>
        <v>0.63157894736842102</v>
      </c>
      <c r="O112" s="17">
        <f>Tabla_cocina[[#This Row],[Tiempo de Preparacion]]/1440</f>
        <v>1.6666666666666666E-2</v>
      </c>
    </row>
    <row r="113" spans="1:15" x14ac:dyDescent="0.3">
      <c r="A113" s="1">
        <v>43</v>
      </c>
      <c r="B113" s="1">
        <v>8</v>
      </c>
      <c r="C113" s="2" t="s">
        <v>5</v>
      </c>
      <c r="D113" s="2" t="s">
        <v>84</v>
      </c>
      <c r="E113" s="3">
        <v>14</v>
      </c>
      <c r="F113" s="3">
        <v>24</v>
      </c>
      <c r="G113" s="1">
        <v>3</v>
      </c>
      <c r="H113" s="1">
        <v>57</v>
      </c>
      <c r="I113" s="2" t="s">
        <v>6</v>
      </c>
      <c r="J113" s="7">
        <f>Tabla_cocina[[#This Row],[Precio Unitario]]*Tabla_cocina[[#This Row],[Cantidad Ordenada]]</f>
        <v>72</v>
      </c>
      <c r="K113" s="7">
        <f>Tabla_cocina[[#This Row],[Total del Pedido]]</f>
        <v>72</v>
      </c>
      <c r="L113" s="7">
        <f>Tabla_cocina[[#This Row],[Ganancia Bruta]]-Tabla_cocina[[#This Row],[Costo]]</f>
        <v>30</v>
      </c>
      <c r="M113" s="7">
        <f>Tabla_cocina[[#This Row],[Costo Unitario]]*Tabla_cocina[[#This Row],[Cantidad Ordenada]]</f>
        <v>42</v>
      </c>
      <c r="N113" s="12">
        <f>(Tabla_cocina[[#This Row],[Ganancia Neta]]/Tabla_cocina[[#This Row],[Costo]])</f>
        <v>0.7142857142857143</v>
      </c>
      <c r="O113" s="17">
        <f>Tabla_cocina[[#This Row],[Tiempo de Preparacion]]/1440</f>
        <v>3.9583333333333331E-2</v>
      </c>
    </row>
    <row r="114" spans="1:15" x14ac:dyDescent="0.3">
      <c r="A114" s="1">
        <v>44</v>
      </c>
      <c r="B114" s="1">
        <v>18</v>
      </c>
      <c r="C114" s="2" t="s">
        <v>25</v>
      </c>
      <c r="D114" s="2" t="s">
        <v>102</v>
      </c>
      <c r="E114" s="3">
        <v>15</v>
      </c>
      <c r="F114" s="3">
        <v>26</v>
      </c>
      <c r="G114" s="1">
        <v>1</v>
      </c>
      <c r="H114" s="1">
        <v>34</v>
      </c>
      <c r="I114" s="2" t="s">
        <v>8</v>
      </c>
      <c r="J114" s="7">
        <f>Tabla_cocina[[#This Row],[Precio Unitario]]*Tabla_cocina[[#This Row],[Cantidad Ordenada]]</f>
        <v>26</v>
      </c>
      <c r="K114" s="7">
        <f>Tabla_cocina[[#This Row],[Total del Pedido]]</f>
        <v>26</v>
      </c>
      <c r="L114" s="7">
        <f>Tabla_cocina[[#This Row],[Ganancia Bruta]]-Tabla_cocina[[#This Row],[Costo]]</f>
        <v>11</v>
      </c>
      <c r="M114" s="7">
        <f>Tabla_cocina[[#This Row],[Costo Unitario]]*Tabla_cocina[[#This Row],[Cantidad Ordenada]]</f>
        <v>15</v>
      </c>
      <c r="N114" s="12">
        <f>(Tabla_cocina[[#This Row],[Ganancia Neta]]/Tabla_cocina[[#This Row],[Costo]])</f>
        <v>0.73333333333333328</v>
      </c>
      <c r="O114" s="17">
        <f>Tabla_cocina[[#This Row],[Tiempo de Preparacion]]/1440</f>
        <v>2.361111111111111E-2</v>
      </c>
    </row>
    <row r="115" spans="1:15" x14ac:dyDescent="0.3">
      <c r="A115" s="1">
        <v>44</v>
      </c>
      <c r="B115" s="1">
        <v>18</v>
      </c>
      <c r="C115" s="2" t="s">
        <v>26</v>
      </c>
      <c r="D115" s="2" t="s">
        <v>103</v>
      </c>
      <c r="E115" s="3">
        <v>15</v>
      </c>
      <c r="F115" s="3">
        <v>25</v>
      </c>
      <c r="G115" s="1">
        <v>3</v>
      </c>
      <c r="H115" s="1">
        <v>8</v>
      </c>
      <c r="I115" s="2" t="s">
        <v>6</v>
      </c>
      <c r="J115" s="7">
        <f>Tabla_cocina[[#This Row],[Precio Unitario]]*Tabla_cocina[[#This Row],[Cantidad Ordenada]]</f>
        <v>75</v>
      </c>
      <c r="K115" s="7">
        <f>Tabla_cocina[[#This Row],[Total del Pedido]]</f>
        <v>75</v>
      </c>
      <c r="L115" s="7">
        <f>Tabla_cocina[[#This Row],[Ganancia Bruta]]-Tabla_cocina[[#This Row],[Costo]]</f>
        <v>30</v>
      </c>
      <c r="M115" s="7">
        <f>Tabla_cocina[[#This Row],[Costo Unitario]]*Tabla_cocina[[#This Row],[Cantidad Ordenada]]</f>
        <v>45</v>
      </c>
      <c r="N115" s="12">
        <f>(Tabla_cocina[[#This Row],[Ganancia Neta]]/Tabla_cocina[[#This Row],[Costo]])</f>
        <v>0.66666666666666663</v>
      </c>
      <c r="O115" s="17">
        <f>Tabla_cocina[[#This Row],[Tiempo de Preparacion]]/1440</f>
        <v>5.5555555555555558E-3</v>
      </c>
    </row>
    <row r="116" spans="1:15" x14ac:dyDescent="0.3">
      <c r="A116" s="1">
        <v>44</v>
      </c>
      <c r="B116" s="1">
        <v>18</v>
      </c>
      <c r="C116" s="2" t="s">
        <v>23</v>
      </c>
      <c r="D116" s="2" t="s">
        <v>100</v>
      </c>
      <c r="E116" s="3">
        <v>13</v>
      </c>
      <c r="F116" s="3">
        <v>21</v>
      </c>
      <c r="G116" s="1">
        <v>1</v>
      </c>
      <c r="H116" s="1">
        <v>43</v>
      </c>
      <c r="I116" s="2" t="s">
        <v>6</v>
      </c>
      <c r="J116" s="7">
        <f>Tabla_cocina[[#This Row],[Precio Unitario]]*Tabla_cocina[[#This Row],[Cantidad Ordenada]]</f>
        <v>21</v>
      </c>
      <c r="K116" s="7">
        <f>Tabla_cocina[[#This Row],[Total del Pedido]]</f>
        <v>21</v>
      </c>
      <c r="L116" s="7">
        <f>Tabla_cocina[[#This Row],[Ganancia Bruta]]-Tabla_cocina[[#This Row],[Costo]]</f>
        <v>8</v>
      </c>
      <c r="M116" s="7">
        <f>Tabla_cocina[[#This Row],[Costo Unitario]]*Tabla_cocina[[#This Row],[Cantidad Ordenada]]</f>
        <v>13</v>
      </c>
      <c r="N116" s="12">
        <f>(Tabla_cocina[[#This Row],[Ganancia Neta]]/Tabla_cocina[[#This Row],[Costo]])</f>
        <v>0.61538461538461542</v>
      </c>
      <c r="O116" s="17">
        <f>Tabla_cocina[[#This Row],[Tiempo de Preparacion]]/1440</f>
        <v>2.9861111111111113E-2</v>
      </c>
    </row>
    <row r="117" spans="1:15" x14ac:dyDescent="0.3">
      <c r="A117" s="1">
        <v>45</v>
      </c>
      <c r="B117" s="1">
        <v>17</v>
      </c>
      <c r="C117" s="2" t="s">
        <v>24</v>
      </c>
      <c r="D117" s="2" t="s">
        <v>101</v>
      </c>
      <c r="E117" s="3">
        <v>10</v>
      </c>
      <c r="F117" s="3">
        <v>18</v>
      </c>
      <c r="G117" s="1">
        <v>3</v>
      </c>
      <c r="H117" s="1">
        <v>47</v>
      </c>
      <c r="I117" s="2" t="s">
        <v>6</v>
      </c>
      <c r="J117" s="7">
        <f>Tabla_cocina[[#This Row],[Precio Unitario]]*Tabla_cocina[[#This Row],[Cantidad Ordenada]]</f>
        <v>54</v>
      </c>
      <c r="K117" s="7">
        <f>Tabla_cocina[[#This Row],[Total del Pedido]]</f>
        <v>54</v>
      </c>
      <c r="L117" s="7">
        <f>Tabla_cocina[[#This Row],[Ganancia Bruta]]-Tabla_cocina[[#This Row],[Costo]]</f>
        <v>24</v>
      </c>
      <c r="M117" s="7">
        <f>Tabla_cocina[[#This Row],[Costo Unitario]]*Tabla_cocina[[#This Row],[Cantidad Ordenada]]</f>
        <v>30</v>
      </c>
      <c r="N117" s="12">
        <f>(Tabla_cocina[[#This Row],[Ganancia Neta]]/Tabla_cocina[[#This Row],[Costo]])</f>
        <v>0.8</v>
      </c>
      <c r="O117" s="17">
        <f>Tabla_cocina[[#This Row],[Tiempo de Preparacion]]/1440</f>
        <v>3.2638888888888891E-2</v>
      </c>
    </row>
    <row r="118" spans="1:15" x14ac:dyDescent="0.3">
      <c r="A118" s="1">
        <v>46</v>
      </c>
      <c r="B118" s="1">
        <v>10</v>
      </c>
      <c r="C118" s="2" t="s">
        <v>20</v>
      </c>
      <c r="D118" s="2" t="s">
        <v>97</v>
      </c>
      <c r="E118" s="3">
        <v>20</v>
      </c>
      <c r="F118" s="3">
        <v>34</v>
      </c>
      <c r="G118" s="1">
        <v>1</v>
      </c>
      <c r="H118" s="1">
        <v>48</v>
      </c>
      <c r="I118" s="2" t="s">
        <v>8</v>
      </c>
      <c r="J118" s="7">
        <f>Tabla_cocina[[#This Row],[Precio Unitario]]*Tabla_cocina[[#This Row],[Cantidad Ordenada]]</f>
        <v>34</v>
      </c>
      <c r="K118" s="7">
        <f>Tabla_cocina[[#This Row],[Total del Pedido]]</f>
        <v>34</v>
      </c>
      <c r="L118" s="7">
        <f>Tabla_cocina[[#This Row],[Ganancia Bruta]]-Tabla_cocina[[#This Row],[Costo]]</f>
        <v>14</v>
      </c>
      <c r="M118" s="7">
        <f>Tabla_cocina[[#This Row],[Costo Unitario]]*Tabla_cocina[[#This Row],[Cantidad Ordenada]]</f>
        <v>20</v>
      </c>
      <c r="N118" s="12">
        <f>(Tabla_cocina[[#This Row],[Ganancia Neta]]/Tabla_cocina[[#This Row],[Costo]])</f>
        <v>0.7</v>
      </c>
      <c r="O118" s="17">
        <f>Tabla_cocina[[#This Row],[Tiempo de Preparacion]]/1440</f>
        <v>3.3333333333333333E-2</v>
      </c>
    </row>
    <row r="119" spans="1:15" x14ac:dyDescent="0.3">
      <c r="A119" s="1">
        <v>46</v>
      </c>
      <c r="B119" s="1">
        <v>10</v>
      </c>
      <c r="C119" s="2" t="s">
        <v>7</v>
      </c>
      <c r="D119" s="2" t="s">
        <v>85</v>
      </c>
      <c r="E119" s="3">
        <v>18</v>
      </c>
      <c r="F119" s="3">
        <v>30</v>
      </c>
      <c r="G119" s="1">
        <v>2</v>
      </c>
      <c r="H119" s="1">
        <v>23</v>
      </c>
      <c r="I119" s="2" t="s">
        <v>8</v>
      </c>
      <c r="J119" s="7">
        <f>Tabla_cocina[[#This Row],[Precio Unitario]]*Tabla_cocina[[#This Row],[Cantidad Ordenada]]</f>
        <v>60</v>
      </c>
      <c r="K119" s="7">
        <f>Tabla_cocina[[#This Row],[Total del Pedido]]</f>
        <v>60</v>
      </c>
      <c r="L119" s="7">
        <f>Tabla_cocina[[#This Row],[Ganancia Bruta]]-Tabla_cocina[[#This Row],[Costo]]</f>
        <v>24</v>
      </c>
      <c r="M119" s="7">
        <f>Tabla_cocina[[#This Row],[Costo Unitario]]*Tabla_cocina[[#This Row],[Cantidad Ordenada]]</f>
        <v>36</v>
      </c>
      <c r="N119" s="12">
        <f>(Tabla_cocina[[#This Row],[Ganancia Neta]]/Tabla_cocina[[#This Row],[Costo]])</f>
        <v>0.66666666666666663</v>
      </c>
      <c r="O119" s="17">
        <f>Tabla_cocina[[#This Row],[Tiempo de Preparacion]]/1440</f>
        <v>1.5972222222222221E-2</v>
      </c>
    </row>
    <row r="120" spans="1:15" x14ac:dyDescent="0.3">
      <c r="A120" s="1">
        <v>46</v>
      </c>
      <c r="B120" s="1">
        <v>10</v>
      </c>
      <c r="C120" s="2" t="s">
        <v>22</v>
      </c>
      <c r="D120" s="2" t="s">
        <v>99</v>
      </c>
      <c r="E120" s="3">
        <v>14</v>
      </c>
      <c r="F120" s="3">
        <v>23</v>
      </c>
      <c r="G120" s="1">
        <v>2</v>
      </c>
      <c r="H120" s="1">
        <v>15</v>
      </c>
      <c r="I120" s="2" t="s">
        <v>6</v>
      </c>
      <c r="J120" s="7">
        <f>Tabla_cocina[[#This Row],[Precio Unitario]]*Tabla_cocina[[#This Row],[Cantidad Ordenada]]</f>
        <v>46</v>
      </c>
      <c r="K120" s="7">
        <f>Tabla_cocina[[#This Row],[Total del Pedido]]</f>
        <v>46</v>
      </c>
      <c r="L120" s="7">
        <f>Tabla_cocina[[#This Row],[Ganancia Bruta]]-Tabla_cocina[[#This Row],[Costo]]</f>
        <v>18</v>
      </c>
      <c r="M120" s="7">
        <f>Tabla_cocina[[#This Row],[Costo Unitario]]*Tabla_cocina[[#This Row],[Cantidad Ordenada]]</f>
        <v>28</v>
      </c>
      <c r="N120" s="12">
        <f>(Tabla_cocina[[#This Row],[Ganancia Neta]]/Tabla_cocina[[#This Row],[Costo]])</f>
        <v>0.6428571428571429</v>
      </c>
      <c r="O120" s="17">
        <f>Tabla_cocina[[#This Row],[Tiempo de Preparacion]]/1440</f>
        <v>1.0416666666666666E-2</v>
      </c>
    </row>
    <row r="121" spans="1:15" x14ac:dyDescent="0.3">
      <c r="A121" s="1">
        <v>47</v>
      </c>
      <c r="B121" s="1">
        <v>18</v>
      </c>
      <c r="C121" s="2" t="s">
        <v>14</v>
      </c>
      <c r="D121" s="2" t="s">
        <v>91</v>
      </c>
      <c r="E121" s="3">
        <v>20</v>
      </c>
      <c r="F121" s="3">
        <v>33</v>
      </c>
      <c r="G121" s="1">
        <v>2</v>
      </c>
      <c r="H121" s="1">
        <v>56</v>
      </c>
      <c r="I121" s="2" t="s">
        <v>6</v>
      </c>
      <c r="J121" s="7">
        <f>Tabla_cocina[[#This Row],[Precio Unitario]]*Tabla_cocina[[#This Row],[Cantidad Ordenada]]</f>
        <v>66</v>
      </c>
      <c r="K121" s="7">
        <f>Tabla_cocina[[#This Row],[Total del Pedido]]</f>
        <v>66</v>
      </c>
      <c r="L121" s="7">
        <f>Tabla_cocina[[#This Row],[Ganancia Bruta]]-Tabla_cocina[[#This Row],[Costo]]</f>
        <v>26</v>
      </c>
      <c r="M121" s="7">
        <f>Tabla_cocina[[#This Row],[Costo Unitario]]*Tabla_cocina[[#This Row],[Cantidad Ordenada]]</f>
        <v>40</v>
      </c>
      <c r="N121" s="12">
        <f>(Tabla_cocina[[#This Row],[Ganancia Neta]]/Tabla_cocina[[#This Row],[Costo]])</f>
        <v>0.65</v>
      </c>
      <c r="O121" s="17">
        <f>Tabla_cocina[[#This Row],[Tiempo de Preparacion]]/1440</f>
        <v>3.888888888888889E-2</v>
      </c>
    </row>
    <row r="122" spans="1:15" x14ac:dyDescent="0.3">
      <c r="A122" s="1">
        <v>47</v>
      </c>
      <c r="B122" s="1">
        <v>18</v>
      </c>
      <c r="C122" s="2" t="s">
        <v>22</v>
      </c>
      <c r="D122" s="2" t="s">
        <v>99</v>
      </c>
      <c r="E122" s="3">
        <v>14</v>
      </c>
      <c r="F122" s="3">
        <v>23</v>
      </c>
      <c r="G122" s="1">
        <v>1</v>
      </c>
      <c r="H122" s="1">
        <v>17</v>
      </c>
      <c r="I122" s="2" t="s">
        <v>8</v>
      </c>
      <c r="J122" s="7">
        <f>Tabla_cocina[[#This Row],[Precio Unitario]]*Tabla_cocina[[#This Row],[Cantidad Ordenada]]</f>
        <v>23</v>
      </c>
      <c r="K122" s="7">
        <f>Tabla_cocina[[#This Row],[Total del Pedido]]</f>
        <v>23</v>
      </c>
      <c r="L122" s="7">
        <f>Tabla_cocina[[#This Row],[Ganancia Bruta]]-Tabla_cocina[[#This Row],[Costo]]</f>
        <v>9</v>
      </c>
      <c r="M122" s="7">
        <f>Tabla_cocina[[#This Row],[Costo Unitario]]*Tabla_cocina[[#This Row],[Cantidad Ordenada]]</f>
        <v>14</v>
      </c>
      <c r="N122" s="12">
        <f>(Tabla_cocina[[#This Row],[Ganancia Neta]]/Tabla_cocina[[#This Row],[Costo]])</f>
        <v>0.6428571428571429</v>
      </c>
      <c r="O122" s="17">
        <f>Tabla_cocina[[#This Row],[Tiempo de Preparacion]]/1440</f>
        <v>1.1805555555555555E-2</v>
      </c>
    </row>
    <row r="123" spans="1:15" x14ac:dyDescent="0.3">
      <c r="A123" s="1">
        <v>47</v>
      </c>
      <c r="B123" s="1">
        <v>18</v>
      </c>
      <c r="C123" s="2" t="s">
        <v>21</v>
      </c>
      <c r="D123" s="2" t="s">
        <v>98</v>
      </c>
      <c r="E123" s="3">
        <v>12</v>
      </c>
      <c r="F123" s="3">
        <v>20</v>
      </c>
      <c r="G123" s="1">
        <v>1</v>
      </c>
      <c r="H123" s="1">
        <v>14</v>
      </c>
      <c r="I123" s="2" t="s">
        <v>8</v>
      </c>
      <c r="J123" s="7">
        <f>Tabla_cocina[[#This Row],[Precio Unitario]]*Tabla_cocina[[#This Row],[Cantidad Ordenada]]</f>
        <v>20</v>
      </c>
      <c r="K123" s="7">
        <f>Tabla_cocina[[#This Row],[Total del Pedido]]</f>
        <v>20</v>
      </c>
      <c r="L123" s="7">
        <f>Tabla_cocina[[#This Row],[Ganancia Bruta]]-Tabla_cocina[[#This Row],[Costo]]</f>
        <v>8</v>
      </c>
      <c r="M123" s="7">
        <f>Tabla_cocina[[#This Row],[Costo Unitario]]*Tabla_cocina[[#This Row],[Cantidad Ordenada]]</f>
        <v>12</v>
      </c>
      <c r="N123" s="12">
        <f>(Tabla_cocina[[#This Row],[Ganancia Neta]]/Tabla_cocina[[#This Row],[Costo]])</f>
        <v>0.66666666666666663</v>
      </c>
      <c r="O123" s="17">
        <f>Tabla_cocina[[#This Row],[Tiempo de Preparacion]]/1440</f>
        <v>9.7222222222222224E-3</v>
      </c>
    </row>
    <row r="124" spans="1:15" x14ac:dyDescent="0.3">
      <c r="A124" s="1">
        <v>48</v>
      </c>
      <c r="B124" s="1">
        <v>17</v>
      </c>
      <c r="C124" s="2" t="s">
        <v>14</v>
      </c>
      <c r="D124" s="2" t="s">
        <v>91</v>
      </c>
      <c r="E124" s="3">
        <v>20</v>
      </c>
      <c r="F124" s="3">
        <v>33</v>
      </c>
      <c r="G124" s="1">
        <v>1</v>
      </c>
      <c r="H124" s="1">
        <v>32</v>
      </c>
      <c r="I124" s="2" t="s">
        <v>8</v>
      </c>
      <c r="J124" s="7">
        <f>Tabla_cocina[[#This Row],[Precio Unitario]]*Tabla_cocina[[#This Row],[Cantidad Ordenada]]</f>
        <v>33</v>
      </c>
      <c r="K124" s="7">
        <f>Tabla_cocina[[#This Row],[Total del Pedido]]</f>
        <v>33</v>
      </c>
      <c r="L124" s="7">
        <f>Tabla_cocina[[#This Row],[Ganancia Bruta]]-Tabla_cocina[[#This Row],[Costo]]</f>
        <v>13</v>
      </c>
      <c r="M124" s="7">
        <f>Tabla_cocina[[#This Row],[Costo Unitario]]*Tabla_cocina[[#This Row],[Cantidad Ordenada]]</f>
        <v>20</v>
      </c>
      <c r="N124" s="12">
        <f>(Tabla_cocina[[#This Row],[Ganancia Neta]]/Tabla_cocina[[#This Row],[Costo]])</f>
        <v>0.65</v>
      </c>
      <c r="O124" s="17">
        <f>Tabla_cocina[[#This Row],[Tiempo de Preparacion]]/1440</f>
        <v>2.2222222222222223E-2</v>
      </c>
    </row>
    <row r="125" spans="1:15" x14ac:dyDescent="0.3">
      <c r="A125" s="1">
        <v>48</v>
      </c>
      <c r="B125" s="1">
        <v>17</v>
      </c>
      <c r="C125" s="2" t="s">
        <v>10</v>
      </c>
      <c r="D125" s="2" t="s">
        <v>87</v>
      </c>
      <c r="E125" s="3">
        <v>16</v>
      </c>
      <c r="F125" s="3">
        <v>27</v>
      </c>
      <c r="G125" s="1">
        <v>3</v>
      </c>
      <c r="H125" s="1">
        <v>37</v>
      </c>
      <c r="I125" s="2" t="s">
        <v>8</v>
      </c>
      <c r="J125" s="7">
        <f>Tabla_cocina[[#This Row],[Precio Unitario]]*Tabla_cocina[[#This Row],[Cantidad Ordenada]]</f>
        <v>81</v>
      </c>
      <c r="K125" s="7">
        <f>Tabla_cocina[[#This Row],[Total del Pedido]]</f>
        <v>81</v>
      </c>
      <c r="L125" s="7">
        <f>Tabla_cocina[[#This Row],[Ganancia Bruta]]-Tabla_cocina[[#This Row],[Costo]]</f>
        <v>33</v>
      </c>
      <c r="M125" s="7">
        <f>Tabla_cocina[[#This Row],[Costo Unitario]]*Tabla_cocina[[#This Row],[Cantidad Ordenada]]</f>
        <v>48</v>
      </c>
      <c r="N125" s="12">
        <f>(Tabla_cocina[[#This Row],[Ganancia Neta]]/Tabla_cocina[[#This Row],[Costo]])</f>
        <v>0.6875</v>
      </c>
      <c r="O125" s="17">
        <f>Tabla_cocina[[#This Row],[Tiempo de Preparacion]]/1440</f>
        <v>2.5694444444444443E-2</v>
      </c>
    </row>
    <row r="126" spans="1:15" x14ac:dyDescent="0.3">
      <c r="A126" s="1">
        <v>48</v>
      </c>
      <c r="B126" s="1">
        <v>17</v>
      </c>
      <c r="C126" s="2" t="s">
        <v>19</v>
      </c>
      <c r="D126" s="2" t="s">
        <v>96</v>
      </c>
      <c r="E126" s="3">
        <v>13</v>
      </c>
      <c r="F126" s="3">
        <v>22</v>
      </c>
      <c r="G126" s="1">
        <v>2</v>
      </c>
      <c r="H126" s="1">
        <v>55</v>
      </c>
      <c r="I126" s="2" t="s">
        <v>6</v>
      </c>
      <c r="J126" s="7">
        <f>Tabla_cocina[[#This Row],[Precio Unitario]]*Tabla_cocina[[#This Row],[Cantidad Ordenada]]</f>
        <v>44</v>
      </c>
      <c r="K126" s="7">
        <f>Tabla_cocina[[#This Row],[Total del Pedido]]</f>
        <v>44</v>
      </c>
      <c r="L126" s="7">
        <f>Tabla_cocina[[#This Row],[Ganancia Bruta]]-Tabla_cocina[[#This Row],[Costo]]</f>
        <v>18</v>
      </c>
      <c r="M126" s="7">
        <f>Tabla_cocina[[#This Row],[Costo Unitario]]*Tabla_cocina[[#This Row],[Cantidad Ordenada]]</f>
        <v>26</v>
      </c>
      <c r="N126" s="12">
        <f>(Tabla_cocina[[#This Row],[Ganancia Neta]]/Tabla_cocina[[#This Row],[Costo]])</f>
        <v>0.69230769230769229</v>
      </c>
      <c r="O126" s="17">
        <f>Tabla_cocina[[#This Row],[Tiempo de Preparacion]]/1440</f>
        <v>3.8194444444444448E-2</v>
      </c>
    </row>
    <row r="127" spans="1:15" x14ac:dyDescent="0.3">
      <c r="A127" s="1">
        <v>49</v>
      </c>
      <c r="B127" s="1">
        <v>8</v>
      </c>
      <c r="C127" s="2" t="s">
        <v>18</v>
      </c>
      <c r="D127" s="2" t="s">
        <v>95</v>
      </c>
      <c r="E127" s="3">
        <v>19</v>
      </c>
      <c r="F127" s="3">
        <v>32</v>
      </c>
      <c r="G127" s="1">
        <v>3</v>
      </c>
      <c r="H127" s="1">
        <v>27</v>
      </c>
      <c r="I127" s="2" t="s">
        <v>6</v>
      </c>
      <c r="J127" s="7">
        <f>Tabla_cocina[[#This Row],[Precio Unitario]]*Tabla_cocina[[#This Row],[Cantidad Ordenada]]</f>
        <v>96</v>
      </c>
      <c r="K127" s="7">
        <f>Tabla_cocina[[#This Row],[Total del Pedido]]</f>
        <v>96</v>
      </c>
      <c r="L127" s="7">
        <f>Tabla_cocina[[#This Row],[Ganancia Bruta]]-Tabla_cocina[[#This Row],[Costo]]</f>
        <v>39</v>
      </c>
      <c r="M127" s="7">
        <f>Tabla_cocina[[#This Row],[Costo Unitario]]*Tabla_cocina[[#This Row],[Cantidad Ordenada]]</f>
        <v>57</v>
      </c>
      <c r="N127" s="12">
        <f>(Tabla_cocina[[#This Row],[Ganancia Neta]]/Tabla_cocina[[#This Row],[Costo]])</f>
        <v>0.68421052631578949</v>
      </c>
      <c r="O127" s="17">
        <f>Tabla_cocina[[#This Row],[Tiempo de Preparacion]]/1440</f>
        <v>1.8749999999999999E-2</v>
      </c>
    </row>
    <row r="128" spans="1:15" x14ac:dyDescent="0.3">
      <c r="A128" s="1">
        <v>49</v>
      </c>
      <c r="B128" s="1">
        <v>8</v>
      </c>
      <c r="C128" s="2" t="s">
        <v>5</v>
      </c>
      <c r="D128" s="2" t="s">
        <v>84</v>
      </c>
      <c r="E128" s="3">
        <v>14</v>
      </c>
      <c r="F128" s="3">
        <v>24</v>
      </c>
      <c r="G128" s="1">
        <v>3</v>
      </c>
      <c r="H128" s="1">
        <v>9</v>
      </c>
      <c r="I128" s="2" t="s">
        <v>6</v>
      </c>
      <c r="J128" s="7">
        <f>Tabla_cocina[[#This Row],[Precio Unitario]]*Tabla_cocina[[#This Row],[Cantidad Ordenada]]</f>
        <v>72</v>
      </c>
      <c r="K128" s="7">
        <f>Tabla_cocina[[#This Row],[Total del Pedido]]</f>
        <v>72</v>
      </c>
      <c r="L128" s="7">
        <f>Tabla_cocina[[#This Row],[Ganancia Bruta]]-Tabla_cocina[[#This Row],[Costo]]</f>
        <v>30</v>
      </c>
      <c r="M128" s="7">
        <f>Tabla_cocina[[#This Row],[Costo Unitario]]*Tabla_cocina[[#This Row],[Cantidad Ordenada]]</f>
        <v>42</v>
      </c>
      <c r="N128" s="12">
        <f>(Tabla_cocina[[#This Row],[Ganancia Neta]]/Tabla_cocina[[#This Row],[Costo]])</f>
        <v>0.7142857142857143</v>
      </c>
      <c r="O128" s="17">
        <f>Tabla_cocina[[#This Row],[Tiempo de Preparacion]]/1440</f>
        <v>6.2500000000000003E-3</v>
      </c>
    </row>
    <row r="129" spans="1:15" x14ac:dyDescent="0.3">
      <c r="A129" s="1">
        <v>49</v>
      </c>
      <c r="B129" s="1">
        <v>8</v>
      </c>
      <c r="C129" s="2" t="s">
        <v>24</v>
      </c>
      <c r="D129" s="2" t="s">
        <v>101</v>
      </c>
      <c r="E129" s="3">
        <v>10</v>
      </c>
      <c r="F129" s="3">
        <v>18</v>
      </c>
      <c r="G129" s="1">
        <v>1</v>
      </c>
      <c r="H129" s="1">
        <v>45</v>
      </c>
      <c r="I129" s="2" t="s">
        <v>8</v>
      </c>
      <c r="J129" s="7">
        <f>Tabla_cocina[[#This Row],[Precio Unitario]]*Tabla_cocina[[#This Row],[Cantidad Ordenada]]</f>
        <v>18</v>
      </c>
      <c r="K129" s="7">
        <f>Tabla_cocina[[#This Row],[Total del Pedido]]</f>
        <v>18</v>
      </c>
      <c r="L129" s="7">
        <f>Tabla_cocina[[#This Row],[Ganancia Bruta]]-Tabla_cocina[[#This Row],[Costo]]</f>
        <v>8</v>
      </c>
      <c r="M129" s="7">
        <f>Tabla_cocina[[#This Row],[Costo Unitario]]*Tabla_cocina[[#This Row],[Cantidad Ordenada]]</f>
        <v>10</v>
      </c>
      <c r="N129" s="12">
        <f>(Tabla_cocina[[#This Row],[Ganancia Neta]]/Tabla_cocina[[#This Row],[Costo]])</f>
        <v>0.8</v>
      </c>
      <c r="O129" s="17">
        <f>Tabla_cocina[[#This Row],[Tiempo de Preparacion]]/1440</f>
        <v>3.125E-2</v>
      </c>
    </row>
    <row r="130" spans="1:15" x14ac:dyDescent="0.3">
      <c r="A130" s="1">
        <v>50</v>
      </c>
      <c r="B130" s="1">
        <v>19</v>
      </c>
      <c r="C130" s="2" t="s">
        <v>18</v>
      </c>
      <c r="D130" s="2" t="s">
        <v>95</v>
      </c>
      <c r="E130" s="3">
        <v>19</v>
      </c>
      <c r="F130" s="3">
        <v>32</v>
      </c>
      <c r="G130" s="1">
        <v>1</v>
      </c>
      <c r="H130" s="1">
        <v>6</v>
      </c>
      <c r="I130" s="2" t="s">
        <v>6</v>
      </c>
      <c r="J130" s="7">
        <f>Tabla_cocina[[#This Row],[Precio Unitario]]*Tabla_cocina[[#This Row],[Cantidad Ordenada]]</f>
        <v>32</v>
      </c>
      <c r="K130" s="7">
        <f>Tabla_cocina[[#This Row],[Total del Pedido]]</f>
        <v>32</v>
      </c>
      <c r="L130" s="7">
        <f>Tabla_cocina[[#This Row],[Ganancia Bruta]]-Tabla_cocina[[#This Row],[Costo]]</f>
        <v>13</v>
      </c>
      <c r="M130" s="7">
        <f>Tabla_cocina[[#This Row],[Costo Unitario]]*Tabla_cocina[[#This Row],[Cantidad Ordenada]]</f>
        <v>19</v>
      </c>
      <c r="N130" s="12">
        <f>(Tabla_cocina[[#This Row],[Ganancia Neta]]/Tabla_cocina[[#This Row],[Costo]])</f>
        <v>0.68421052631578949</v>
      </c>
      <c r="O130" s="17">
        <f>Tabla_cocina[[#This Row],[Tiempo de Preparacion]]/1440</f>
        <v>4.1666666666666666E-3</v>
      </c>
    </row>
    <row r="131" spans="1:15" x14ac:dyDescent="0.3">
      <c r="A131" s="1">
        <v>50</v>
      </c>
      <c r="B131" s="1">
        <v>19</v>
      </c>
      <c r="C131" s="2" t="s">
        <v>19</v>
      </c>
      <c r="D131" s="2" t="s">
        <v>96</v>
      </c>
      <c r="E131" s="3">
        <v>13</v>
      </c>
      <c r="F131" s="3">
        <v>22</v>
      </c>
      <c r="G131" s="1">
        <v>2</v>
      </c>
      <c r="H131" s="1">
        <v>15</v>
      </c>
      <c r="I131" s="2" t="s">
        <v>6</v>
      </c>
      <c r="J131" s="7">
        <f>Tabla_cocina[[#This Row],[Precio Unitario]]*Tabla_cocina[[#This Row],[Cantidad Ordenada]]</f>
        <v>44</v>
      </c>
      <c r="K131" s="7">
        <f>Tabla_cocina[[#This Row],[Total del Pedido]]</f>
        <v>44</v>
      </c>
      <c r="L131" s="7">
        <f>Tabla_cocina[[#This Row],[Ganancia Bruta]]-Tabla_cocina[[#This Row],[Costo]]</f>
        <v>18</v>
      </c>
      <c r="M131" s="7">
        <f>Tabla_cocina[[#This Row],[Costo Unitario]]*Tabla_cocina[[#This Row],[Cantidad Ordenada]]</f>
        <v>26</v>
      </c>
      <c r="N131" s="12">
        <f>(Tabla_cocina[[#This Row],[Ganancia Neta]]/Tabla_cocina[[#This Row],[Costo]])</f>
        <v>0.69230769230769229</v>
      </c>
      <c r="O131" s="17">
        <f>Tabla_cocina[[#This Row],[Tiempo de Preparacion]]/1440</f>
        <v>1.0416666666666666E-2</v>
      </c>
    </row>
    <row r="132" spans="1:15" x14ac:dyDescent="0.3">
      <c r="A132" s="1">
        <v>51</v>
      </c>
      <c r="B132" s="1">
        <v>12</v>
      </c>
      <c r="C132" s="2" t="s">
        <v>14</v>
      </c>
      <c r="D132" s="2" t="s">
        <v>91</v>
      </c>
      <c r="E132" s="3">
        <v>20</v>
      </c>
      <c r="F132" s="3">
        <v>33</v>
      </c>
      <c r="G132" s="1">
        <v>3</v>
      </c>
      <c r="H132" s="1">
        <v>56</v>
      </c>
      <c r="I132" s="2" t="s">
        <v>6</v>
      </c>
      <c r="J132" s="7">
        <f>Tabla_cocina[[#This Row],[Precio Unitario]]*Tabla_cocina[[#This Row],[Cantidad Ordenada]]</f>
        <v>99</v>
      </c>
      <c r="K132" s="7">
        <f>Tabla_cocina[[#This Row],[Total del Pedido]]</f>
        <v>99</v>
      </c>
      <c r="L132" s="7">
        <f>Tabla_cocina[[#This Row],[Ganancia Bruta]]-Tabla_cocina[[#This Row],[Costo]]</f>
        <v>39</v>
      </c>
      <c r="M132" s="7">
        <f>Tabla_cocina[[#This Row],[Costo Unitario]]*Tabla_cocina[[#This Row],[Cantidad Ordenada]]</f>
        <v>60</v>
      </c>
      <c r="N132" s="12">
        <f>(Tabla_cocina[[#This Row],[Ganancia Neta]]/Tabla_cocina[[#This Row],[Costo]])</f>
        <v>0.65</v>
      </c>
      <c r="O132" s="17">
        <f>Tabla_cocina[[#This Row],[Tiempo de Preparacion]]/1440</f>
        <v>3.888888888888889E-2</v>
      </c>
    </row>
    <row r="133" spans="1:15" x14ac:dyDescent="0.3">
      <c r="A133" s="1">
        <v>51</v>
      </c>
      <c r="B133" s="1">
        <v>12</v>
      </c>
      <c r="C133" s="2" t="s">
        <v>22</v>
      </c>
      <c r="D133" s="2" t="s">
        <v>99</v>
      </c>
      <c r="E133" s="3">
        <v>14</v>
      </c>
      <c r="F133" s="3">
        <v>23</v>
      </c>
      <c r="G133" s="1">
        <v>2</v>
      </c>
      <c r="H133" s="1">
        <v>33</v>
      </c>
      <c r="I133" s="2" t="s">
        <v>8</v>
      </c>
      <c r="J133" s="7">
        <f>Tabla_cocina[[#This Row],[Precio Unitario]]*Tabla_cocina[[#This Row],[Cantidad Ordenada]]</f>
        <v>46</v>
      </c>
      <c r="K133" s="7">
        <f>Tabla_cocina[[#This Row],[Total del Pedido]]</f>
        <v>46</v>
      </c>
      <c r="L133" s="7">
        <f>Tabla_cocina[[#This Row],[Ganancia Bruta]]-Tabla_cocina[[#This Row],[Costo]]</f>
        <v>18</v>
      </c>
      <c r="M133" s="7">
        <f>Tabla_cocina[[#This Row],[Costo Unitario]]*Tabla_cocina[[#This Row],[Cantidad Ordenada]]</f>
        <v>28</v>
      </c>
      <c r="N133" s="12">
        <f>(Tabla_cocina[[#This Row],[Ganancia Neta]]/Tabla_cocina[[#This Row],[Costo]])</f>
        <v>0.6428571428571429</v>
      </c>
      <c r="O133" s="17">
        <f>Tabla_cocina[[#This Row],[Tiempo de Preparacion]]/1440</f>
        <v>2.2916666666666665E-2</v>
      </c>
    </row>
    <row r="134" spans="1:15" x14ac:dyDescent="0.3">
      <c r="A134" s="1">
        <v>51</v>
      </c>
      <c r="B134" s="1">
        <v>12</v>
      </c>
      <c r="C134" s="2" t="s">
        <v>19</v>
      </c>
      <c r="D134" s="2" t="s">
        <v>96</v>
      </c>
      <c r="E134" s="3">
        <v>13</v>
      </c>
      <c r="F134" s="3">
        <v>22</v>
      </c>
      <c r="G134" s="1">
        <v>2</v>
      </c>
      <c r="H134" s="1">
        <v>53</v>
      </c>
      <c r="I134" s="2" t="s">
        <v>6</v>
      </c>
      <c r="J134" s="7">
        <f>Tabla_cocina[[#This Row],[Precio Unitario]]*Tabla_cocina[[#This Row],[Cantidad Ordenada]]</f>
        <v>44</v>
      </c>
      <c r="K134" s="7">
        <f>Tabla_cocina[[#This Row],[Total del Pedido]]</f>
        <v>44</v>
      </c>
      <c r="L134" s="7">
        <f>Tabla_cocina[[#This Row],[Ganancia Bruta]]-Tabla_cocina[[#This Row],[Costo]]</f>
        <v>18</v>
      </c>
      <c r="M134" s="7">
        <f>Tabla_cocina[[#This Row],[Costo Unitario]]*Tabla_cocina[[#This Row],[Cantidad Ordenada]]</f>
        <v>26</v>
      </c>
      <c r="N134" s="12">
        <f>(Tabla_cocina[[#This Row],[Ganancia Neta]]/Tabla_cocina[[#This Row],[Costo]])</f>
        <v>0.69230769230769229</v>
      </c>
      <c r="O134" s="17">
        <f>Tabla_cocina[[#This Row],[Tiempo de Preparacion]]/1440</f>
        <v>3.6805555555555557E-2</v>
      </c>
    </row>
    <row r="135" spans="1:15" x14ac:dyDescent="0.3">
      <c r="A135" s="1">
        <v>51</v>
      </c>
      <c r="B135" s="1">
        <v>12</v>
      </c>
      <c r="C135" s="2" t="s">
        <v>24</v>
      </c>
      <c r="D135" s="2" t="s">
        <v>101</v>
      </c>
      <c r="E135" s="3">
        <v>10</v>
      </c>
      <c r="F135" s="3">
        <v>18</v>
      </c>
      <c r="G135" s="1">
        <v>2</v>
      </c>
      <c r="H135" s="1">
        <v>22</v>
      </c>
      <c r="I135" s="2" t="s">
        <v>6</v>
      </c>
      <c r="J135" s="7">
        <f>Tabla_cocina[[#This Row],[Precio Unitario]]*Tabla_cocina[[#This Row],[Cantidad Ordenada]]</f>
        <v>36</v>
      </c>
      <c r="K135" s="7">
        <f>Tabla_cocina[[#This Row],[Total del Pedido]]</f>
        <v>36</v>
      </c>
      <c r="L135" s="7">
        <f>Tabla_cocina[[#This Row],[Ganancia Bruta]]-Tabla_cocina[[#This Row],[Costo]]</f>
        <v>16</v>
      </c>
      <c r="M135" s="7">
        <f>Tabla_cocina[[#This Row],[Costo Unitario]]*Tabla_cocina[[#This Row],[Cantidad Ordenada]]</f>
        <v>20</v>
      </c>
      <c r="N135" s="12">
        <f>(Tabla_cocina[[#This Row],[Ganancia Neta]]/Tabla_cocina[[#This Row],[Costo]])</f>
        <v>0.8</v>
      </c>
      <c r="O135" s="17">
        <f>Tabla_cocina[[#This Row],[Tiempo de Preparacion]]/1440</f>
        <v>1.5277777777777777E-2</v>
      </c>
    </row>
    <row r="136" spans="1:15" x14ac:dyDescent="0.3">
      <c r="A136" s="1">
        <v>52</v>
      </c>
      <c r="B136" s="1">
        <v>7</v>
      </c>
      <c r="C136" s="2" t="s">
        <v>20</v>
      </c>
      <c r="D136" s="2" t="s">
        <v>97</v>
      </c>
      <c r="E136" s="3">
        <v>20</v>
      </c>
      <c r="F136" s="3">
        <v>34</v>
      </c>
      <c r="G136" s="1">
        <v>3</v>
      </c>
      <c r="H136" s="1">
        <v>32</v>
      </c>
      <c r="I136" s="2" t="s">
        <v>6</v>
      </c>
      <c r="J136" s="7">
        <f>Tabla_cocina[[#This Row],[Precio Unitario]]*Tabla_cocina[[#This Row],[Cantidad Ordenada]]</f>
        <v>102</v>
      </c>
      <c r="K136" s="7">
        <f>Tabla_cocina[[#This Row],[Total del Pedido]]</f>
        <v>102</v>
      </c>
      <c r="L136" s="7">
        <f>Tabla_cocina[[#This Row],[Ganancia Bruta]]-Tabla_cocina[[#This Row],[Costo]]</f>
        <v>42</v>
      </c>
      <c r="M136" s="7">
        <f>Tabla_cocina[[#This Row],[Costo Unitario]]*Tabla_cocina[[#This Row],[Cantidad Ordenada]]</f>
        <v>60</v>
      </c>
      <c r="N136" s="12">
        <f>(Tabla_cocina[[#This Row],[Ganancia Neta]]/Tabla_cocina[[#This Row],[Costo]])</f>
        <v>0.7</v>
      </c>
      <c r="O136" s="17">
        <f>Tabla_cocina[[#This Row],[Tiempo de Preparacion]]/1440</f>
        <v>2.2222222222222223E-2</v>
      </c>
    </row>
    <row r="137" spans="1:15" x14ac:dyDescent="0.3">
      <c r="A137" s="1">
        <v>52</v>
      </c>
      <c r="B137" s="1">
        <v>7</v>
      </c>
      <c r="C137" s="2" t="s">
        <v>14</v>
      </c>
      <c r="D137" s="2" t="s">
        <v>91</v>
      </c>
      <c r="E137" s="3">
        <v>20</v>
      </c>
      <c r="F137" s="3">
        <v>33</v>
      </c>
      <c r="G137" s="1">
        <v>3</v>
      </c>
      <c r="H137" s="1">
        <v>13</v>
      </c>
      <c r="I137" s="2" t="s">
        <v>6</v>
      </c>
      <c r="J137" s="7">
        <f>Tabla_cocina[[#This Row],[Precio Unitario]]*Tabla_cocina[[#This Row],[Cantidad Ordenada]]</f>
        <v>99</v>
      </c>
      <c r="K137" s="7">
        <f>Tabla_cocina[[#This Row],[Total del Pedido]]</f>
        <v>99</v>
      </c>
      <c r="L137" s="7">
        <f>Tabla_cocina[[#This Row],[Ganancia Bruta]]-Tabla_cocina[[#This Row],[Costo]]</f>
        <v>39</v>
      </c>
      <c r="M137" s="7">
        <f>Tabla_cocina[[#This Row],[Costo Unitario]]*Tabla_cocina[[#This Row],[Cantidad Ordenada]]</f>
        <v>60</v>
      </c>
      <c r="N137" s="12">
        <f>(Tabla_cocina[[#This Row],[Ganancia Neta]]/Tabla_cocina[[#This Row],[Costo]])</f>
        <v>0.65</v>
      </c>
      <c r="O137" s="17">
        <f>Tabla_cocina[[#This Row],[Tiempo de Preparacion]]/1440</f>
        <v>9.0277777777777769E-3</v>
      </c>
    </row>
    <row r="138" spans="1:15" x14ac:dyDescent="0.3">
      <c r="A138" s="1">
        <v>52</v>
      </c>
      <c r="B138" s="1">
        <v>7</v>
      </c>
      <c r="C138" s="2" t="s">
        <v>9</v>
      </c>
      <c r="D138" s="2" t="s">
        <v>86</v>
      </c>
      <c r="E138" s="3">
        <v>19</v>
      </c>
      <c r="F138" s="3">
        <v>31</v>
      </c>
      <c r="G138" s="1">
        <v>2</v>
      </c>
      <c r="H138" s="1">
        <v>17</v>
      </c>
      <c r="I138" s="2" t="s">
        <v>8</v>
      </c>
      <c r="J138" s="7">
        <f>Tabla_cocina[[#This Row],[Precio Unitario]]*Tabla_cocina[[#This Row],[Cantidad Ordenada]]</f>
        <v>62</v>
      </c>
      <c r="K138" s="7">
        <f>Tabla_cocina[[#This Row],[Total del Pedido]]</f>
        <v>62</v>
      </c>
      <c r="L138" s="7">
        <f>Tabla_cocina[[#This Row],[Ganancia Bruta]]-Tabla_cocina[[#This Row],[Costo]]</f>
        <v>24</v>
      </c>
      <c r="M138" s="7">
        <f>Tabla_cocina[[#This Row],[Costo Unitario]]*Tabla_cocina[[#This Row],[Cantidad Ordenada]]</f>
        <v>38</v>
      </c>
      <c r="N138" s="12">
        <f>(Tabla_cocina[[#This Row],[Ganancia Neta]]/Tabla_cocina[[#This Row],[Costo]])</f>
        <v>0.63157894736842102</v>
      </c>
      <c r="O138" s="17">
        <f>Tabla_cocina[[#This Row],[Tiempo de Preparacion]]/1440</f>
        <v>1.1805555555555555E-2</v>
      </c>
    </row>
    <row r="139" spans="1:15" x14ac:dyDescent="0.3">
      <c r="A139" s="1">
        <v>53</v>
      </c>
      <c r="B139" s="1">
        <v>16</v>
      </c>
      <c r="C139" s="2" t="s">
        <v>12</v>
      </c>
      <c r="D139" s="2" t="s">
        <v>89</v>
      </c>
      <c r="E139" s="3">
        <v>22</v>
      </c>
      <c r="F139" s="3">
        <v>36</v>
      </c>
      <c r="G139" s="1">
        <v>3</v>
      </c>
      <c r="H139" s="1">
        <v>26</v>
      </c>
      <c r="I139" s="2" t="s">
        <v>6</v>
      </c>
      <c r="J139" s="7">
        <f>Tabla_cocina[[#This Row],[Precio Unitario]]*Tabla_cocina[[#This Row],[Cantidad Ordenada]]</f>
        <v>108</v>
      </c>
      <c r="K139" s="7">
        <f>Tabla_cocina[[#This Row],[Total del Pedido]]</f>
        <v>108</v>
      </c>
      <c r="L139" s="7">
        <f>Tabla_cocina[[#This Row],[Ganancia Bruta]]-Tabla_cocina[[#This Row],[Costo]]</f>
        <v>42</v>
      </c>
      <c r="M139" s="7">
        <f>Tabla_cocina[[#This Row],[Costo Unitario]]*Tabla_cocina[[#This Row],[Cantidad Ordenada]]</f>
        <v>66</v>
      </c>
      <c r="N139" s="12">
        <f>(Tabla_cocina[[#This Row],[Ganancia Neta]]/Tabla_cocina[[#This Row],[Costo]])</f>
        <v>0.63636363636363635</v>
      </c>
      <c r="O139" s="17">
        <f>Tabla_cocina[[#This Row],[Tiempo de Preparacion]]/1440</f>
        <v>1.8055555555555554E-2</v>
      </c>
    </row>
    <row r="140" spans="1:15" x14ac:dyDescent="0.3">
      <c r="A140" s="1">
        <v>53</v>
      </c>
      <c r="B140" s="1">
        <v>16</v>
      </c>
      <c r="C140" s="2" t="s">
        <v>7</v>
      </c>
      <c r="D140" s="2" t="s">
        <v>85</v>
      </c>
      <c r="E140" s="3">
        <v>18</v>
      </c>
      <c r="F140" s="3">
        <v>30</v>
      </c>
      <c r="G140" s="1">
        <v>3</v>
      </c>
      <c r="H140" s="1">
        <v>39</v>
      </c>
      <c r="I140" s="2" t="s">
        <v>8</v>
      </c>
      <c r="J140" s="7">
        <f>Tabla_cocina[[#This Row],[Precio Unitario]]*Tabla_cocina[[#This Row],[Cantidad Ordenada]]</f>
        <v>90</v>
      </c>
      <c r="K140" s="7">
        <f>Tabla_cocina[[#This Row],[Total del Pedido]]</f>
        <v>90</v>
      </c>
      <c r="L140" s="7">
        <f>Tabla_cocina[[#This Row],[Ganancia Bruta]]-Tabla_cocina[[#This Row],[Costo]]</f>
        <v>36</v>
      </c>
      <c r="M140" s="7">
        <f>Tabla_cocina[[#This Row],[Costo Unitario]]*Tabla_cocina[[#This Row],[Cantidad Ordenada]]</f>
        <v>54</v>
      </c>
      <c r="N140" s="12">
        <f>(Tabla_cocina[[#This Row],[Ganancia Neta]]/Tabla_cocina[[#This Row],[Costo]])</f>
        <v>0.66666666666666663</v>
      </c>
      <c r="O140" s="17">
        <f>Tabla_cocina[[#This Row],[Tiempo de Preparacion]]/1440</f>
        <v>2.7083333333333334E-2</v>
      </c>
    </row>
    <row r="141" spans="1:15" x14ac:dyDescent="0.3">
      <c r="A141" s="1">
        <v>53</v>
      </c>
      <c r="B141" s="1">
        <v>16</v>
      </c>
      <c r="C141" s="2" t="s">
        <v>22</v>
      </c>
      <c r="D141" s="2" t="s">
        <v>99</v>
      </c>
      <c r="E141" s="3">
        <v>14</v>
      </c>
      <c r="F141" s="3">
        <v>23</v>
      </c>
      <c r="G141" s="1">
        <v>3</v>
      </c>
      <c r="H141" s="1">
        <v>47</v>
      </c>
      <c r="I141" s="2" t="s">
        <v>8</v>
      </c>
      <c r="J141" s="7">
        <f>Tabla_cocina[[#This Row],[Precio Unitario]]*Tabla_cocina[[#This Row],[Cantidad Ordenada]]</f>
        <v>69</v>
      </c>
      <c r="K141" s="7">
        <f>Tabla_cocina[[#This Row],[Total del Pedido]]</f>
        <v>69</v>
      </c>
      <c r="L141" s="7">
        <f>Tabla_cocina[[#This Row],[Ganancia Bruta]]-Tabla_cocina[[#This Row],[Costo]]</f>
        <v>27</v>
      </c>
      <c r="M141" s="7">
        <f>Tabla_cocina[[#This Row],[Costo Unitario]]*Tabla_cocina[[#This Row],[Cantidad Ordenada]]</f>
        <v>42</v>
      </c>
      <c r="N141" s="12">
        <f>(Tabla_cocina[[#This Row],[Ganancia Neta]]/Tabla_cocina[[#This Row],[Costo]])</f>
        <v>0.6428571428571429</v>
      </c>
      <c r="O141" s="17">
        <f>Tabla_cocina[[#This Row],[Tiempo de Preparacion]]/1440</f>
        <v>3.2638888888888891E-2</v>
      </c>
    </row>
    <row r="142" spans="1:15" x14ac:dyDescent="0.3">
      <c r="A142" s="1">
        <v>54</v>
      </c>
      <c r="B142" s="1">
        <v>6</v>
      </c>
      <c r="C142" s="2" t="s">
        <v>17</v>
      </c>
      <c r="D142" s="2" t="s">
        <v>94</v>
      </c>
      <c r="E142" s="3">
        <v>21</v>
      </c>
      <c r="F142" s="3">
        <v>35</v>
      </c>
      <c r="G142" s="1">
        <v>3</v>
      </c>
      <c r="H142" s="1">
        <v>47</v>
      </c>
      <c r="I142" s="2" t="s">
        <v>6</v>
      </c>
      <c r="J142" s="7">
        <f>Tabla_cocina[[#This Row],[Precio Unitario]]*Tabla_cocina[[#This Row],[Cantidad Ordenada]]</f>
        <v>105</v>
      </c>
      <c r="K142" s="7">
        <f>Tabla_cocina[[#This Row],[Total del Pedido]]</f>
        <v>105</v>
      </c>
      <c r="L142" s="7">
        <f>Tabla_cocina[[#This Row],[Ganancia Bruta]]-Tabla_cocina[[#This Row],[Costo]]</f>
        <v>42</v>
      </c>
      <c r="M142" s="7">
        <f>Tabla_cocina[[#This Row],[Costo Unitario]]*Tabla_cocina[[#This Row],[Cantidad Ordenada]]</f>
        <v>63</v>
      </c>
      <c r="N142" s="12">
        <f>(Tabla_cocina[[#This Row],[Ganancia Neta]]/Tabla_cocina[[#This Row],[Costo]])</f>
        <v>0.66666666666666663</v>
      </c>
      <c r="O142" s="17">
        <f>Tabla_cocina[[#This Row],[Tiempo de Preparacion]]/1440</f>
        <v>3.2638888888888891E-2</v>
      </c>
    </row>
    <row r="143" spans="1:15" x14ac:dyDescent="0.3">
      <c r="A143" s="1">
        <v>54</v>
      </c>
      <c r="B143" s="1">
        <v>6</v>
      </c>
      <c r="C143" s="2" t="s">
        <v>14</v>
      </c>
      <c r="D143" s="2" t="s">
        <v>91</v>
      </c>
      <c r="E143" s="3">
        <v>20</v>
      </c>
      <c r="F143" s="3">
        <v>33</v>
      </c>
      <c r="G143" s="1">
        <v>1</v>
      </c>
      <c r="H143" s="1">
        <v>46</v>
      </c>
      <c r="I143" s="2" t="s">
        <v>8</v>
      </c>
      <c r="J143" s="7">
        <f>Tabla_cocina[[#This Row],[Precio Unitario]]*Tabla_cocina[[#This Row],[Cantidad Ordenada]]</f>
        <v>33</v>
      </c>
      <c r="K143" s="7">
        <f>Tabla_cocina[[#This Row],[Total del Pedido]]</f>
        <v>33</v>
      </c>
      <c r="L143" s="7">
        <f>Tabla_cocina[[#This Row],[Ganancia Bruta]]-Tabla_cocina[[#This Row],[Costo]]</f>
        <v>13</v>
      </c>
      <c r="M143" s="7">
        <f>Tabla_cocina[[#This Row],[Costo Unitario]]*Tabla_cocina[[#This Row],[Cantidad Ordenada]]</f>
        <v>20</v>
      </c>
      <c r="N143" s="12">
        <f>(Tabla_cocina[[#This Row],[Ganancia Neta]]/Tabla_cocina[[#This Row],[Costo]])</f>
        <v>0.65</v>
      </c>
      <c r="O143" s="17">
        <f>Tabla_cocina[[#This Row],[Tiempo de Preparacion]]/1440</f>
        <v>3.1944444444444442E-2</v>
      </c>
    </row>
    <row r="144" spans="1:15" x14ac:dyDescent="0.3">
      <c r="A144" s="1">
        <v>54</v>
      </c>
      <c r="B144" s="1">
        <v>6</v>
      </c>
      <c r="C144" s="2" t="s">
        <v>9</v>
      </c>
      <c r="D144" s="2" t="s">
        <v>86</v>
      </c>
      <c r="E144" s="3">
        <v>19</v>
      </c>
      <c r="F144" s="3">
        <v>31</v>
      </c>
      <c r="G144" s="1">
        <v>1</v>
      </c>
      <c r="H144" s="1">
        <v>55</v>
      </c>
      <c r="I144" s="2" t="s">
        <v>8</v>
      </c>
      <c r="J144" s="7">
        <f>Tabla_cocina[[#This Row],[Precio Unitario]]*Tabla_cocina[[#This Row],[Cantidad Ordenada]]</f>
        <v>31</v>
      </c>
      <c r="K144" s="7">
        <f>Tabla_cocina[[#This Row],[Total del Pedido]]</f>
        <v>31</v>
      </c>
      <c r="L144" s="7">
        <f>Tabla_cocina[[#This Row],[Ganancia Bruta]]-Tabla_cocina[[#This Row],[Costo]]</f>
        <v>12</v>
      </c>
      <c r="M144" s="7">
        <f>Tabla_cocina[[#This Row],[Costo Unitario]]*Tabla_cocina[[#This Row],[Cantidad Ordenada]]</f>
        <v>19</v>
      </c>
      <c r="N144" s="12">
        <f>(Tabla_cocina[[#This Row],[Ganancia Neta]]/Tabla_cocina[[#This Row],[Costo]])</f>
        <v>0.63157894736842102</v>
      </c>
      <c r="O144" s="17">
        <f>Tabla_cocina[[#This Row],[Tiempo de Preparacion]]/1440</f>
        <v>3.8194444444444448E-2</v>
      </c>
    </row>
    <row r="145" spans="1:15" x14ac:dyDescent="0.3">
      <c r="A145" s="1">
        <v>54</v>
      </c>
      <c r="B145" s="1">
        <v>6</v>
      </c>
      <c r="C145" s="2" t="s">
        <v>24</v>
      </c>
      <c r="D145" s="2" t="s">
        <v>101</v>
      </c>
      <c r="E145" s="3">
        <v>10</v>
      </c>
      <c r="F145" s="3">
        <v>18</v>
      </c>
      <c r="G145" s="1">
        <v>1</v>
      </c>
      <c r="H145" s="1">
        <v>55</v>
      </c>
      <c r="I145" s="2" t="s">
        <v>8</v>
      </c>
      <c r="J145" s="7">
        <f>Tabla_cocina[[#This Row],[Precio Unitario]]*Tabla_cocina[[#This Row],[Cantidad Ordenada]]</f>
        <v>18</v>
      </c>
      <c r="K145" s="7">
        <f>Tabla_cocina[[#This Row],[Total del Pedido]]</f>
        <v>18</v>
      </c>
      <c r="L145" s="7">
        <f>Tabla_cocina[[#This Row],[Ganancia Bruta]]-Tabla_cocina[[#This Row],[Costo]]</f>
        <v>8</v>
      </c>
      <c r="M145" s="7">
        <f>Tabla_cocina[[#This Row],[Costo Unitario]]*Tabla_cocina[[#This Row],[Cantidad Ordenada]]</f>
        <v>10</v>
      </c>
      <c r="N145" s="12">
        <f>(Tabla_cocina[[#This Row],[Ganancia Neta]]/Tabla_cocina[[#This Row],[Costo]])</f>
        <v>0.8</v>
      </c>
      <c r="O145" s="17">
        <f>Tabla_cocina[[#This Row],[Tiempo de Preparacion]]/1440</f>
        <v>3.8194444444444448E-2</v>
      </c>
    </row>
    <row r="146" spans="1:15" x14ac:dyDescent="0.3">
      <c r="A146" s="1">
        <v>55</v>
      </c>
      <c r="B146" s="1">
        <v>20</v>
      </c>
      <c r="C146" s="2" t="s">
        <v>12</v>
      </c>
      <c r="D146" s="2" t="s">
        <v>89</v>
      </c>
      <c r="E146" s="3">
        <v>22</v>
      </c>
      <c r="F146" s="3">
        <v>36</v>
      </c>
      <c r="G146" s="1">
        <v>1</v>
      </c>
      <c r="H146" s="1">
        <v>51</v>
      </c>
      <c r="I146" s="2" t="s">
        <v>8</v>
      </c>
      <c r="J146" s="7">
        <f>Tabla_cocina[[#This Row],[Precio Unitario]]*Tabla_cocina[[#This Row],[Cantidad Ordenada]]</f>
        <v>36</v>
      </c>
      <c r="K146" s="7">
        <f>Tabla_cocina[[#This Row],[Total del Pedido]]</f>
        <v>36</v>
      </c>
      <c r="L146" s="7">
        <f>Tabla_cocina[[#This Row],[Ganancia Bruta]]-Tabla_cocina[[#This Row],[Costo]]</f>
        <v>14</v>
      </c>
      <c r="M146" s="7">
        <f>Tabla_cocina[[#This Row],[Costo Unitario]]*Tabla_cocina[[#This Row],[Cantidad Ordenada]]</f>
        <v>22</v>
      </c>
      <c r="N146" s="12">
        <f>(Tabla_cocina[[#This Row],[Ganancia Neta]]/Tabla_cocina[[#This Row],[Costo]])</f>
        <v>0.63636363636363635</v>
      </c>
      <c r="O146" s="17">
        <f>Tabla_cocina[[#This Row],[Tiempo de Preparacion]]/1440</f>
        <v>3.5416666666666666E-2</v>
      </c>
    </row>
    <row r="147" spans="1:15" x14ac:dyDescent="0.3">
      <c r="A147" s="1">
        <v>55</v>
      </c>
      <c r="B147" s="1">
        <v>20</v>
      </c>
      <c r="C147" s="2" t="s">
        <v>14</v>
      </c>
      <c r="D147" s="2" t="s">
        <v>91</v>
      </c>
      <c r="E147" s="3">
        <v>20</v>
      </c>
      <c r="F147" s="3">
        <v>33</v>
      </c>
      <c r="G147" s="1">
        <v>3</v>
      </c>
      <c r="H147" s="1">
        <v>27</v>
      </c>
      <c r="I147" s="2" t="s">
        <v>8</v>
      </c>
      <c r="J147" s="7">
        <f>Tabla_cocina[[#This Row],[Precio Unitario]]*Tabla_cocina[[#This Row],[Cantidad Ordenada]]</f>
        <v>99</v>
      </c>
      <c r="K147" s="7">
        <f>Tabla_cocina[[#This Row],[Total del Pedido]]</f>
        <v>99</v>
      </c>
      <c r="L147" s="7">
        <f>Tabla_cocina[[#This Row],[Ganancia Bruta]]-Tabla_cocina[[#This Row],[Costo]]</f>
        <v>39</v>
      </c>
      <c r="M147" s="7">
        <f>Tabla_cocina[[#This Row],[Costo Unitario]]*Tabla_cocina[[#This Row],[Cantidad Ordenada]]</f>
        <v>60</v>
      </c>
      <c r="N147" s="12">
        <f>(Tabla_cocina[[#This Row],[Ganancia Neta]]/Tabla_cocina[[#This Row],[Costo]])</f>
        <v>0.65</v>
      </c>
      <c r="O147" s="17">
        <f>Tabla_cocina[[#This Row],[Tiempo de Preparacion]]/1440</f>
        <v>1.8749999999999999E-2</v>
      </c>
    </row>
    <row r="148" spans="1:15" x14ac:dyDescent="0.3">
      <c r="A148" s="1">
        <v>55</v>
      </c>
      <c r="B148" s="1">
        <v>20</v>
      </c>
      <c r="C148" s="2" t="s">
        <v>18</v>
      </c>
      <c r="D148" s="2" t="s">
        <v>95</v>
      </c>
      <c r="E148" s="3">
        <v>19</v>
      </c>
      <c r="F148" s="3">
        <v>32</v>
      </c>
      <c r="G148" s="1">
        <v>3</v>
      </c>
      <c r="H148" s="1">
        <v>13</v>
      </c>
      <c r="I148" s="2" t="s">
        <v>6</v>
      </c>
      <c r="J148" s="7">
        <f>Tabla_cocina[[#This Row],[Precio Unitario]]*Tabla_cocina[[#This Row],[Cantidad Ordenada]]</f>
        <v>96</v>
      </c>
      <c r="K148" s="7">
        <f>Tabla_cocina[[#This Row],[Total del Pedido]]</f>
        <v>96</v>
      </c>
      <c r="L148" s="7">
        <f>Tabla_cocina[[#This Row],[Ganancia Bruta]]-Tabla_cocina[[#This Row],[Costo]]</f>
        <v>39</v>
      </c>
      <c r="M148" s="7">
        <f>Tabla_cocina[[#This Row],[Costo Unitario]]*Tabla_cocina[[#This Row],[Cantidad Ordenada]]</f>
        <v>57</v>
      </c>
      <c r="N148" s="12">
        <f>(Tabla_cocina[[#This Row],[Ganancia Neta]]/Tabla_cocina[[#This Row],[Costo]])</f>
        <v>0.68421052631578949</v>
      </c>
      <c r="O148" s="17">
        <f>Tabla_cocina[[#This Row],[Tiempo de Preparacion]]/1440</f>
        <v>9.0277777777777769E-3</v>
      </c>
    </row>
    <row r="149" spans="1:15" x14ac:dyDescent="0.3">
      <c r="A149" s="1">
        <v>55</v>
      </c>
      <c r="B149" s="1">
        <v>20</v>
      </c>
      <c r="C149" s="2" t="s">
        <v>5</v>
      </c>
      <c r="D149" s="2" t="s">
        <v>84</v>
      </c>
      <c r="E149" s="3">
        <v>14</v>
      </c>
      <c r="F149" s="3">
        <v>24</v>
      </c>
      <c r="G149" s="1">
        <v>1</v>
      </c>
      <c r="H149" s="1">
        <v>5</v>
      </c>
      <c r="I149" s="2" t="s">
        <v>6</v>
      </c>
      <c r="J149" s="7">
        <f>Tabla_cocina[[#This Row],[Precio Unitario]]*Tabla_cocina[[#This Row],[Cantidad Ordenada]]</f>
        <v>24</v>
      </c>
      <c r="K149" s="7">
        <f>Tabla_cocina[[#This Row],[Total del Pedido]]</f>
        <v>24</v>
      </c>
      <c r="L149" s="7">
        <f>Tabla_cocina[[#This Row],[Ganancia Bruta]]-Tabla_cocina[[#This Row],[Costo]]</f>
        <v>10</v>
      </c>
      <c r="M149" s="7">
        <f>Tabla_cocina[[#This Row],[Costo Unitario]]*Tabla_cocina[[#This Row],[Cantidad Ordenada]]</f>
        <v>14</v>
      </c>
      <c r="N149" s="12">
        <f>(Tabla_cocina[[#This Row],[Ganancia Neta]]/Tabla_cocina[[#This Row],[Costo]])</f>
        <v>0.7142857142857143</v>
      </c>
      <c r="O149" s="17">
        <f>Tabla_cocina[[#This Row],[Tiempo de Preparacion]]/1440</f>
        <v>3.472222222222222E-3</v>
      </c>
    </row>
    <row r="150" spans="1:15" x14ac:dyDescent="0.3">
      <c r="A150" s="1">
        <v>56</v>
      </c>
      <c r="B150" s="1">
        <v>1</v>
      </c>
      <c r="C150" s="2" t="s">
        <v>13</v>
      </c>
      <c r="D150" s="2" t="s">
        <v>90</v>
      </c>
      <c r="E150" s="3">
        <v>17</v>
      </c>
      <c r="F150" s="3">
        <v>29</v>
      </c>
      <c r="G150" s="1">
        <v>1</v>
      </c>
      <c r="H150" s="1">
        <v>38</v>
      </c>
      <c r="I150" s="2" t="s">
        <v>6</v>
      </c>
      <c r="J150" s="7">
        <f>Tabla_cocina[[#This Row],[Precio Unitario]]*Tabla_cocina[[#This Row],[Cantidad Ordenada]]</f>
        <v>29</v>
      </c>
      <c r="K150" s="7">
        <f>Tabla_cocina[[#This Row],[Total del Pedido]]</f>
        <v>29</v>
      </c>
      <c r="L150" s="7">
        <f>Tabla_cocina[[#This Row],[Ganancia Bruta]]-Tabla_cocina[[#This Row],[Costo]]</f>
        <v>12</v>
      </c>
      <c r="M150" s="7">
        <f>Tabla_cocina[[#This Row],[Costo Unitario]]*Tabla_cocina[[#This Row],[Cantidad Ordenada]]</f>
        <v>17</v>
      </c>
      <c r="N150" s="12">
        <f>(Tabla_cocina[[#This Row],[Ganancia Neta]]/Tabla_cocina[[#This Row],[Costo]])</f>
        <v>0.70588235294117652</v>
      </c>
      <c r="O150" s="17">
        <f>Tabla_cocina[[#This Row],[Tiempo de Preparacion]]/1440</f>
        <v>2.6388888888888889E-2</v>
      </c>
    </row>
    <row r="151" spans="1:15" x14ac:dyDescent="0.3">
      <c r="A151" s="1">
        <v>56</v>
      </c>
      <c r="B151" s="1">
        <v>1</v>
      </c>
      <c r="C151" s="2" t="s">
        <v>16</v>
      </c>
      <c r="D151" s="2" t="s">
        <v>93</v>
      </c>
      <c r="E151" s="3">
        <v>11</v>
      </c>
      <c r="F151" s="3">
        <v>19</v>
      </c>
      <c r="G151" s="1">
        <v>1</v>
      </c>
      <c r="H151" s="1">
        <v>40</v>
      </c>
      <c r="I151" s="2" t="s">
        <v>8</v>
      </c>
      <c r="J151" s="7">
        <f>Tabla_cocina[[#This Row],[Precio Unitario]]*Tabla_cocina[[#This Row],[Cantidad Ordenada]]</f>
        <v>19</v>
      </c>
      <c r="K151" s="7">
        <f>Tabla_cocina[[#This Row],[Total del Pedido]]</f>
        <v>19</v>
      </c>
      <c r="L151" s="7">
        <f>Tabla_cocina[[#This Row],[Ganancia Bruta]]-Tabla_cocina[[#This Row],[Costo]]</f>
        <v>8</v>
      </c>
      <c r="M151" s="7">
        <f>Tabla_cocina[[#This Row],[Costo Unitario]]*Tabla_cocina[[#This Row],[Cantidad Ordenada]]</f>
        <v>11</v>
      </c>
      <c r="N151" s="12">
        <f>(Tabla_cocina[[#This Row],[Ganancia Neta]]/Tabla_cocina[[#This Row],[Costo]])</f>
        <v>0.72727272727272729</v>
      </c>
      <c r="O151" s="17">
        <f>Tabla_cocina[[#This Row],[Tiempo de Preparacion]]/1440</f>
        <v>2.7777777777777776E-2</v>
      </c>
    </row>
    <row r="152" spans="1:15" x14ac:dyDescent="0.3">
      <c r="A152" s="1">
        <v>57</v>
      </c>
      <c r="B152" s="1">
        <v>18</v>
      </c>
      <c r="C152" s="2" t="s">
        <v>11</v>
      </c>
      <c r="D152" s="2" t="s">
        <v>88</v>
      </c>
      <c r="E152" s="3">
        <v>25</v>
      </c>
      <c r="F152" s="3">
        <v>40</v>
      </c>
      <c r="G152" s="1">
        <v>1</v>
      </c>
      <c r="H152" s="1">
        <v>30</v>
      </c>
      <c r="I152" s="2" t="s">
        <v>8</v>
      </c>
      <c r="J152" s="7">
        <f>Tabla_cocina[[#This Row],[Precio Unitario]]*Tabla_cocina[[#This Row],[Cantidad Ordenada]]</f>
        <v>40</v>
      </c>
      <c r="K152" s="7">
        <f>Tabla_cocina[[#This Row],[Total del Pedido]]</f>
        <v>40</v>
      </c>
      <c r="L152" s="7">
        <f>Tabla_cocina[[#This Row],[Ganancia Bruta]]-Tabla_cocina[[#This Row],[Costo]]</f>
        <v>15</v>
      </c>
      <c r="M152" s="7">
        <f>Tabla_cocina[[#This Row],[Costo Unitario]]*Tabla_cocina[[#This Row],[Cantidad Ordenada]]</f>
        <v>25</v>
      </c>
      <c r="N152" s="12">
        <f>(Tabla_cocina[[#This Row],[Ganancia Neta]]/Tabla_cocina[[#This Row],[Costo]])</f>
        <v>0.6</v>
      </c>
      <c r="O152" s="17">
        <f>Tabla_cocina[[#This Row],[Tiempo de Preparacion]]/1440</f>
        <v>2.0833333333333332E-2</v>
      </c>
    </row>
    <row r="153" spans="1:15" x14ac:dyDescent="0.3">
      <c r="A153" s="1">
        <v>57</v>
      </c>
      <c r="B153" s="1">
        <v>18</v>
      </c>
      <c r="C153" s="2" t="s">
        <v>12</v>
      </c>
      <c r="D153" s="2" t="s">
        <v>89</v>
      </c>
      <c r="E153" s="3">
        <v>22</v>
      </c>
      <c r="F153" s="3">
        <v>36</v>
      </c>
      <c r="G153" s="1">
        <v>2</v>
      </c>
      <c r="H153" s="1">
        <v>7</v>
      </c>
      <c r="I153" s="2" t="s">
        <v>8</v>
      </c>
      <c r="J153" s="7">
        <f>Tabla_cocina[[#This Row],[Precio Unitario]]*Tabla_cocina[[#This Row],[Cantidad Ordenada]]</f>
        <v>72</v>
      </c>
      <c r="K153" s="7">
        <f>Tabla_cocina[[#This Row],[Total del Pedido]]</f>
        <v>72</v>
      </c>
      <c r="L153" s="7">
        <f>Tabla_cocina[[#This Row],[Ganancia Bruta]]-Tabla_cocina[[#This Row],[Costo]]</f>
        <v>28</v>
      </c>
      <c r="M153" s="7">
        <f>Tabla_cocina[[#This Row],[Costo Unitario]]*Tabla_cocina[[#This Row],[Cantidad Ordenada]]</f>
        <v>44</v>
      </c>
      <c r="N153" s="12">
        <f>(Tabla_cocina[[#This Row],[Ganancia Neta]]/Tabla_cocina[[#This Row],[Costo]])</f>
        <v>0.63636363636363635</v>
      </c>
      <c r="O153" s="17">
        <f>Tabla_cocina[[#This Row],[Tiempo de Preparacion]]/1440</f>
        <v>4.8611111111111112E-3</v>
      </c>
    </row>
    <row r="154" spans="1:15" x14ac:dyDescent="0.3">
      <c r="A154" s="1">
        <v>57</v>
      </c>
      <c r="B154" s="1">
        <v>18</v>
      </c>
      <c r="C154" s="2" t="s">
        <v>17</v>
      </c>
      <c r="D154" s="2" t="s">
        <v>94</v>
      </c>
      <c r="E154" s="3">
        <v>21</v>
      </c>
      <c r="F154" s="3">
        <v>35</v>
      </c>
      <c r="G154" s="1">
        <v>1</v>
      </c>
      <c r="H154" s="1">
        <v>21</v>
      </c>
      <c r="I154" s="2" t="s">
        <v>8</v>
      </c>
      <c r="J154" s="7">
        <f>Tabla_cocina[[#This Row],[Precio Unitario]]*Tabla_cocina[[#This Row],[Cantidad Ordenada]]</f>
        <v>35</v>
      </c>
      <c r="K154" s="7">
        <f>Tabla_cocina[[#This Row],[Total del Pedido]]</f>
        <v>35</v>
      </c>
      <c r="L154" s="7">
        <f>Tabla_cocina[[#This Row],[Ganancia Bruta]]-Tabla_cocina[[#This Row],[Costo]]</f>
        <v>14</v>
      </c>
      <c r="M154" s="7">
        <f>Tabla_cocina[[#This Row],[Costo Unitario]]*Tabla_cocina[[#This Row],[Cantidad Ordenada]]</f>
        <v>21</v>
      </c>
      <c r="N154" s="12">
        <f>(Tabla_cocina[[#This Row],[Ganancia Neta]]/Tabla_cocina[[#This Row],[Costo]])</f>
        <v>0.66666666666666663</v>
      </c>
      <c r="O154" s="17">
        <f>Tabla_cocina[[#This Row],[Tiempo de Preparacion]]/1440</f>
        <v>1.4583333333333334E-2</v>
      </c>
    </row>
    <row r="155" spans="1:15" x14ac:dyDescent="0.3">
      <c r="A155" s="1">
        <v>57</v>
      </c>
      <c r="B155" s="1">
        <v>18</v>
      </c>
      <c r="C155" s="2" t="s">
        <v>19</v>
      </c>
      <c r="D155" s="2" t="s">
        <v>96</v>
      </c>
      <c r="E155" s="3">
        <v>13</v>
      </c>
      <c r="F155" s="3">
        <v>22</v>
      </c>
      <c r="G155" s="1">
        <v>1</v>
      </c>
      <c r="H155" s="1">
        <v>10</v>
      </c>
      <c r="I155" s="2" t="s">
        <v>6</v>
      </c>
      <c r="J155" s="7">
        <f>Tabla_cocina[[#This Row],[Precio Unitario]]*Tabla_cocina[[#This Row],[Cantidad Ordenada]]</f>
        <v>22</v>
      </c>
      <c r="K155" s="7">
        <f>Tabla_cocina[[#This Row],[Total del Pedido]]</f>
        <v>22</v>
      </c>
      <c r="L155" s="7">
        <f>Tabla_cocina[[#This Row],[Ganancia Bruta]]-Tabla_cocina[[#This Row],[Costo]]</f>
        <v>9</v>
      </c>
      <c r="M155" s="7">
        <f>Tabla_cocina[[#This Row],[Costo Unitario]]*Tabla_cocina[[#This Row],[Cantidad Ordenada]]</f>
        <v>13</v>
      </c>
      <c r="N155" s="12">
        <f>(Tabla_cocina[[#This Row],[Ganancia Neta]]/Tabla_cocina[[#This Row],[Costo]])</f>
        <v>0.69230769230769229</v>
      </c>
      <c r="O155" s="17">
        <f>Tabla_cocina[[#This Row],[Tiempo de Preparacion]]/1440</f>
        <v>6.9444444444444441E-3</v>
      </c>
    </row>
    <row r="156" spans="1:15" x14ac:dyDescent="0.3">
      <c r="A156" s="1">
        <v>58</v>
      </c>
      <c r="B156" s="1">
        <v>8</v>
      </c>
      <c r="C156" s="2" t="s">
        <v>19</v>
      </c>
      <c r="D156" s="2" t="s">
        <v>96</v>
      </c>
      <c r="E156" s="3">
        <v>13</v>
      </c>
      <c r="F156" s="3">
        <v>22</v>
      </c>
      <c r="G156" s="1">
        <v>1</v>
      </c>
      <c r="H156" s="1">
        <v>17</v>
      </c>
      <c r="I156" s="2" t="s">
        <v>8</v>
      </c>
      <c r="J156" s="7">
        <f>Tabla_cocina[[#This Row],[Precio Unitario]]*Tabla_cocina[[#This Row],[Cantidad Ordenada]]</f>
        <v>22</v>
      </c>
      <c r="K156" s="7">
        <f>Tabla_cocina[[#This Row],[Total del Pedido]]</f>
        <v>22</v>
      </c>
      <c r="L156" s="7">
        <f>Tabla_cocina[[#This Row],[Ganancia Bruta]]-Tabla_cocina[[#This Row],[Costo]]</f>
        <v>9</v>
      </c>
      <c r="M156" s="7">
        <f>Tabla_cocina[[#This Row],[Costo Unitario]]*Tabla_cocina[[#This Row],[Cantidad Ordenada]]</f>
        <v>13</v>
      </c>
      <c r="N156" s="12">
        <f>(Tabla_cocina[[#This Row],[Ganancia Neta]]/Tabla_cocina[[#This Row],[Costo]])</f>
        <v>0.69230769230769229</v>
      </c>
      <c r="O156" s="17">
        <f>Tabla_cocina[[#This Row],[Tiempo de Preparacion]]/1440</f>
        <v>1.1805555555555555E-2</v>
      </c>
    </row>
    <row r="157" spans="1:15" x14ac:dyDescent="0.3">
      <c r="A157" s="1">
        <v>58</v>
      </c>
      <c r="B157" s="1">
        <v>8</v>
      </c>
      <c r="C157" s="2" t="s">
        <v>21</v>
      </c>
      <c r="D157" s="2" t="s">
        <v>98</v>
      </c>
      <c r="E157" s="3">
        <v>12</v>
      </c>
      <c r="F157" s="3">
        <v>20</v>
      </c>
      <c r="G157" s="1">
        <v>3</v>
      </c>
      <c r="H157" s="1">
        <v>56</v>
      </c>
      <c r="I157" s="2" t="s">
        <v>8</v>
      </c>
      <c r="J157" s="7">
        <f>Tabla_cocina[[#This Row],[Precio Unitario]]*Tabla_cocina[[#This Row],[Cantidad Ordenada]]</f>
        <v>60</v>
      </c>
      <c r="K157" s="7">
        <f>Tabla_cocina[[#This Row],[Total del Pedido]]</f>
        <v>60</v>
      </c>
      <c r="L157" s="7">
        <f>Tabla_cocina[[#This Row],[Ganancia Bruta]]-Tabla_cocina[[#This Row],[Costo]]</f>
        <v>24</v>
      </c>
      <c r="M157" s="7">
        <f>Tabla_cocina[[#This Row],[Costo Unitario]]*Tabla_cocina[[#This Row],[Cantidad Ordenada]]</f>
        <v>36</v>
      </c>
      <c r="N157" s="12">
        <f>(Tabla_cocina[[#This Row],[Ganancia Neta]]/Tabla_cocina[[#This Row],[Costo]])</f>
        <v>0.66666666666666663</v>
      </c>
      <c r="O157" s="17">
        <f>Tabla_cocina[[#This Row],[Tiempo de Preparacion]]/1440</f>
        <v>3.888888888888889E-2</v>
      </c>
    </row>
    <row r="158" spans="1:15" x14ac:dyDescent="0.3">
      <c r="A158" s="1">
        <v>59</v>
      </c>
      <c r="B158" s="1">
        <v>8</v>
      </c>
      <c r="C158" s="2" t="s">
        <v>11</v>
      </c>
      <c r="D158" s="2" t="s">
        <v>88</v>
      </c>
      <c r="E158" s="3">
        <v>25</v>
      </c>
      <c r="F158" s="3">
        <v>40</v>
      </c>
      <c r="G158" s="1">
        <v>1</v>
      </c>
      <c r="H158" s="1">
        <v>13</v>
      </c>
      <c r="I158" s="2" t="s">
        <v>8</v>
      </c>
      <c r="J158" s="7">
        <f>Tabla_cocina[[#This Row],[Precio Unitario]]*Tabla_cocina[[#This Row],[Cantidad Ordenada]]</f>
        <v>40</v>
      </c>
      <c r="K158" s="7">
        <f>Tabla_cocina[[#This Row],[Total del Pedido]]</f>
        <v>40</v>
      </c>
      <c r="L158" s="7">
        <f>Tabla_cocina[[#This Row],[Ganancia Bruta]]-Tabla_cocina[[#This Row],[Costo]]</f>
        <v>15</v>
      </c>
      <c r="M158" s="7">
        <f>Tabla_cocina[[#This Row],[Costo Unitario]]*Tabla_cocina[[#This Row],[Cantidad Ordenada]]</f>
        <v>25</v>
      </c>
      <c r="N158" s="12">
        <f>(Tabla_cocina[[#This Row],[Ganancia Neta]]/Tabla_cocina[[#This Row],[Costo]])</f>
        <v>0.6</v>
      </c>
      <c r="O158" s="17">
        <f>Tabla_cocina[[#This Row],[Tiempo de Preparacion]]/1440</f>
        <v>9.0277777777777769E-3</v>
      </c>
    </row>
    <row r="159" spans="1:15" x14ac:dyDescent="0.3">
      <c r="A159" s="1">
        <v>59</v>
      </c>
      <c r="B159" s="1">
        <v>8</v>
      </c>
      <c r="C159" s="2" t="s">
        <v>22</v>
      </c>
      <c r="D159" s="2" t="s">
        <v>99</v>
      </c>
      <c r="E159" s="3">
        <v>14</v>
      </c>
      <c r="F159" s="3">
        <v>23</v>
      </c>
      <c r="G159" s="1">
        <v>2</v>
      </c>
      <c r="H159" s="1">
        <v>9</v>
      </c>
      <c r="I159" s="2" t="s">
        <v>6</v>
      </c>
      <c r="J159" s="7">
        <f>Tabla_cocina[[#This Row],[Precio Unitario]]*Tabla_cocina[[#This Row],[Cantidad Ordenada]]</f>
        <v>46</v>
      </c>
      <c r="K159" s="7">
        <f>Tabla_cocina[[#This Row],[Total del Pedido]]</f>
        <v>46</v>
      </c>
      <c r="L159" s="7">
        <f>Tabla_cocina[[#This Row],[Ganancia Bruta]]-Tabla_cocina[[#This Row],[Costo]]</f>
        <v>18</v>
      </c>
      <c r="M159" s="7">
        <f>Tabla_cocina[[#This Row],[Costo Unitario]]*Tabla_cocina[[#This Row],[Cantidad Ordenada]]</f>
        <v>28</v>
      </c>
      <c r="N159" s="12">
        <f>(Tabla_cocina[[#This Row],[Ganancia Neta]]/Tabla_cocina[[#This Row],[Costo]])</f>
        <v>0.6428571428571429</v>
      </c>
      <c r="O159" s="17">
        <f>Tabla_cocina[[#This Row],[Tiempo de Preparacion]]/1440</f>
        <v>6.2500000000000003E-3</v>
      </c>
    </row>
    <row r="160" spans="1:15" x14ac:dyDescent="0.3">
      <c r="A160" s="1">
        <v>59</v>
      </c>
      <c r="B160" s="1">
        <v>8</v>
      </c>
      <c r="C160" s="2" t="s">
        <v>16</v>
      </c>
      <c r="D160" s="2" t="s">
        <v>93</v>
      </c>
      <c r="E160" s="3">
        <v>11</v>
      </c>
      <c r="F160" s="3">
        <v>19</v>
      </c>
      <c r="G160" s="1">
        <v>2</v>
      </c>
      <c r="H160" s="1">
        <v>13</v>
      </c>
      <c r="I160" s="2" t="s">
        <v>6</v>
      </c>
      <c r="J160" s="7">
        <f>Tabla_cocina[[#This Row],[Precio Unitario]]*Tabla_cocina[[#This Row],[Cantidad Ordenada]]</f>
        <v>38</v>
      </c>
      <c r="K160" s="7">
        <f>Tabla_cocina[[#This Row],[Total del Pedido]]</f>
        <v>38</v>
      </c>
      <c r="L160" s="7">
        <f>Tabla_cocina[[#This Row],[Ganancia Bruta]]-Tabla_cocina[[#This Row],[Costo]]</f>
        <v>16</v>
      </c>
      <c r="M160" s="7">
        <f>Tabla_cocina[[#This Row],[Costo Unitario]]*Tabla_cocina[[#This Row],[Cantidad Ordenada]]</f>
        <v>22</v>
      </c>
      <c r="N160" s="12">
        <f>(Tabla_cocina[[#This Row],[Ganancia Neta]]/Tabla_cocina[[#This Row],[Costo]])</f>
        <v>0.72727272727272729</v>
      </c>
      <c r="O160" s="17">
        <f>Tabla_cocina[[#This Row],[Tiempo de Preparacion]]/1440</f>
        <v>9.0277777777777769E-3</v>
      </c>
    </row>
    <row r="161" spans="1:15" x14ac:dyDescent="0.3">
      <c r="A161" s="1">
        <v>59</v>
      </c>
      <c r="B161" s="1">
        <v>8</v>
      </c>
      <c r="C161" s="2" t="s">
        <v>24</v>
      </c>
      <c r="D161" s="2" t="s">
        <v>101</v>
      </c>
      <c r="E161" s="3">
        <v>10</v>
      </c>
      <c r="F161" s="3">
        <v>18</v>
      </c>
      <c r="G161" s="1">
        <v>2</v>
      </c>
      <c r="H161" s="1">
        <v>13</v>
      </c>
      <c r="I161" s="2" t="s">
        <v>8</v>
      </c>
      <c r="J161" s="7">
        <f>Tabla_cocina[[#This Row],[Precio Unitario]]*Tabla_cocina[[#This Row],[Cantidad Ordenada]]</f>
        <v>36</v>
      </c>
      <c r="K161" s="7">
        <f>Tabla_cocina[[#This Row],[Total del Pedido]]</f>
        <v>36</v>
      </c>
      <c r="L161" s="7">
        <f>Tabla_cocina[[#This Row],[Ganancia Bruta]]-Tabla_cocina[[#This Row],[Costo]]</f>
        <v>16</v>
      </c>
      <c r="M161" s="7">
        <f>Tabla_cocina[[#This Row],[Costo Unitario]]*Tabla_cocina[[#This Row],[Cantidad Ordenada]]</f>
        <v>20</v>
      </c>
      <c r="N161" s="12">
        <f>(Tabla_cocina[[#This Row],[Ganancia Neta]]/Tabla_cocina[[#This Row],[Costo]])</f>
        <v>0.8</v>
      </c>
      <c r="O161" s="17">
        <f>Tabla_cocina[[#This Row],[Tiempo de Preparacion]]/1440</f>
        <v>9.0277777777777769E-3</v>
      </c>
    </row>
    <row r="162" spans="1:15" x14ac:dyDescent="0.3">
      <c r="A162" s="1">
        <v>60</v>
      </c>
      <c r="B162" s="1">
        <v>6</v>
      </c>
      <c r="C162" s="2" t="s">
        <v>14</v>
      </c>
      <c r="D162" s="2" t="s">
        <v>91</v>
      </c>
      <c r="E162" s="3">
        <v>20</v>
      </c>
      <c r="F162" s="3">
        <v>33</v>
      </c>
      <c r="G162" s="1">
        <v>2</v>
      </c>
      <c r="H162" s="1">
        <v>20</v>
      </c>
      <c r="I162" s="2" t="s">
        <v>8</v>
      </c>
      <c r="J162" s="7">
        <f>Tabla_cocina[[#This Row],[Precio Unitario]]*Tabla_cocina[[#This Row],[Cantidad Ordenada]]</f>
        <v>66</v>
      </c>
      <c r="K162" s="7">
        <f>Tabla_cocina[[#This Row],[Total del Pedido]]</f>
        <v>66</v>
      </c>
      <c r="L162" s="7">
        <f>Tabla_cocina[[#This Row],[Ganancia Bruta]]-Tabla_cocina[[#This Row],[Costo]]</f>
        <v>26</v>
      </c>
      <c r="M162" s="7">
        <f>Tabla_cocina[[#This Row],[Costo Unitario]]*Tabla_cocina[[#This Row],[Cantidad Ordenada]]</f>
        <v>40</v>
      </c>
      <c r="N162" s="12">
        <f>(Tabla_cocina[[#This Row],[Ganancia Neta]]/Tabla_cocina[[#This Row],[Costo]])</f>
        <v>0.65</v>
      </c>
      <c r="O162" s="17">
        <f>Tabla_cocina[[#This Row],[Tiempo de Preparacion]]/1440</f>
        <v>1.3888888888888888E-2</v>
      </c>
    </row>
    <row r="163" spans="1:15" x14ac:dyDescent="0.3">
      <c r="A163" s="1">
        <v>60</v>
      </c>
      <c r="B163" s="1">
        <v>6</v>
      </c>
      <c r="C163" s="2" t="s">
        <v>24</v>
      </c>
      <c r="D163" s="2" t="s">
        <v>101</v>
      </c>
      <c r="E163" s="3">
        <v>10</v>
      </c>
      <c r="F163" s="3">
        <v>18</v>
      </c>
      <c r="G163" s="1">
        <v>2</v>
      </c>
      <c r="H163" s="1">
        <v>23</v>
      </c>
      <c r="I163" s="2" t="s">
        <v>6</v>
      </c>
      <c r="J163" s="7">
        <f>Tabla_cocina[[#This Row],[Precio Unitario]]*Tabla_cocina[[#This Row],[Cantidad Ordenada]]</f>
        <v>36</v>
      </c>
      <c r="K163" s="7">
        <f>Tabla_cocina[[#This Row],[Total del Pedido]]</f>
        <v>36</v>
      </c>
      <c r="L163" s="7">
        <f>Tabla_cocina[[#This Row],[Ganancia Bruta]]-Tabla_cocina[[#This Row],[Costo]]</f>
        <v>16</v>
      </c>
      <c r="M163" s="7">
        <f>Tabla_cocina[[#This Row],[Costo Unitario]]*Tabla_cocina[[#This Row],[Cantidad Ordenada]]</f>
        <v>20</v>
      </c>
      <c r="N163" s="12">
        <f>(Tabla_cocina[[#This Row],[Ganancia Neta]]/Tabla_cocina[[#This Row],[Costo]])</f>
        <v>0.8</v>
      </c>
      <c r="O163" s="17">
        <f>Tabla_cocina[[#This Row],[Tiempo de Preparacion]]/1440</f>
        <v>1.5972222222222221E-2</v>
      </c>
    </row>
    <row r="164" spans="1:15" x14ac:dyDescent="0.3">
      <c r="A164" s="1">
        <v>61</v>
      </c>
      <c r="B164" s="1">
        <v>10</v>
      </c>
      <c r="C164" s="2" t="s">
        <v>11</v>
      </c>
      <c r="D164" s="2" t="s">
        <v>88</v>
      </c>
      <c r="E164" s="3">
        <v>25</v>
      </c>
      <c r="F164" s="3">
        <v>40</v>
      </c>
      <c r="G164" s="1">
        <v>2</v>
      </c>
      <c r="H164" s="1">
        <v>56</v>
      </c>
      <c r="I164" s="2" t="s">
        <v>6</v>
      </c>
      <c r="J164" s="7">
        <f>Tabla_cocina[[#This Row],[Precio Unitario]]*Tabla_cocina[[#This Row],[Cantidad Ordenada]]</f>
        <v>80</v>
      </c>
      <c r="K164" s="7">
        <f>Tabla_cocina[[#This Row],[Total del Pedido]]</f>
        <v>80</v>
      </c>
      <c r="L164" s="7">
        <f>Tabla_cocina[[#This Row],[Ganancia Bruta]]-Tabla_cocina[[#This Row],[Costo]]</f>
        <v>30</v>
      </c>
      <c r="M164" s="7">
        <f>Tabla_cocina[[#This Row],[Costo Unitario]]*Tabla_cocina[[#This Row],[Cantidad Ordenada]]</f>
        <v>50</v>
      </c>
      <c r="N164" s="12">
        <f>(Tabla_cocina[[#This Row],[Ganancia Neta]]/Tabla_cocina[[#This Row],[Costo]])</f>
        <v>0.6</v>
      </c>
      <c r="O164" s="17">
        <f>Tabla_cocina[[#This Row],[Tiempo de Preparacion]]/1440</f>
        <v>3.888888888888889E-2</v>
      </c>
    </row>
    <row r="165" spans="1:15" x14ac:dyDescent="0.3">
      <c r="A165" s="1">
        <v>61</v>
      </c>
      <c r="B165" s="1">
        <v>10</v>
      </c>
      <c r="C165" s="2" t="s">
        <v>7</v>
      </c>
      <c r="D165" s="2" t="s">
        <v>85</v>
      </c>
      <c r="E165" s="3">
        <v>18</v>
      </c>
      <c r="F165" s="3">
        <v>30</v>
      </c>
      <c r="G165" s="1">
        <v>2</v>
      </c>
      <c r="H165" s="1">
        <v>13</v>
      </c>
      <c r="I165" s="2" t="s">
        <v>6</v>
      </c>
      <c r="J165" s="7">
        <f>Tabla_cocina[[#This Row],[Precio Unitario]]*Tabla_cocina[[#This Row],[Cantidad Ordenada]]</f>
        <v>60</v>
      </c>
      <c r="K165" s="7">
        <f>Tabla_cocina[[#This Row],[Total del Pedido]]</f>
        <v>60</v>
      </c>
      <c r="L165" s="7">
        <f>Tabla_cocina[[#This Row],[Ganancia Bruta]]-Tabla_cocina[[#This Row],[Costo]]</f>
        <v>24</v>
      </c>
      <c r="M165" s="7">
        <f>Tabla_cocina[[#This Row],[Costo Unitario]]*Tabla_cocina[[#This Row],[Cantidad Ordenada]]</f>
        <v>36</v>
      </c>
      <c r="N165" s="12">
        <f>(Tabla_cocina[[#This Row],[Ganancia Neta]]/Tabla_cocina[[#This Row],[Costo]])</f>
        <v>0.66666666666666663</v>
      </c>
      <c r="O165" s="17">
        <f>Tabla_cocina[[#This Row],[Tiempo de Preparacion]]/1440</f>
        <v>9.0277777777777769E-3</v>
      </c>
    </row>
    <row r="166" spans="1:15" x14ac:dyDescent="0.3">
      <c r="A166" s="1">
        <v>61</v>
      </c>
      <c r="B166" s="1">
        <v>10</v>
      </c>
      <c r="C166" s="2" t="s">
        <v>15</v>
      </c>
      <c r="D166" s="2" t="s">
        <v>92</v>
      </c>
      <c r="E166" s="3">
        <v>16</v>
      </c>
      <c r="F166" s="3">
        <v>28</v>
      </c>
      <c r="G166" s="1">
        <v>3</v>
      </c>
      <c r="H166" s="1">
        <v>51</v>
      </c>
      <c r="I166" s="2" t="s">
        <v>8</v>
      </c>
      <c r="J166" s="7">
        <f>Tabla_cocina[[#This Row],[Precio Unitario]]*Tabla_cocina[[#This Row],[Cantidad Ordenada]]</f>
        <v>84</v>
      </c>
      <c r="K166" s="7">
        <f>Tabla_cocina[[#This Row],[Total del Pedido]]</f>
        <v>84</v>
      </c>
      <c r="L166" s="7">
        <f>Tabla_cocina[[#This Row],[Ganancia Bruta]]-Tabla_cocina[[#This Row],[Costo]]</f>
        <v>36</v>
      </c>
      <c r="M166" s="7">
        <f>Tabla_cocina[[#This Row],[Costo Unitario]]*Tabla_cocina[[#This Row],[Cantidad Ordenada]]</f>
        <v>48</v>
      </c>
      <c r="N166" s="12">
        <f>(Tabla_cocina[[#This Row],[Ganancia Neta]]/Tabla_cocina[[#This Row],[Costo]])</f>
        <v>0.75</v>
      </c>
      <c r="O166" s="17">
        <f>Tabla_cocina[[#This Row],[Tiempo de Preparacion]]/1440</f>
        <v>3.5416666666666666E-2</v>
      </c>
    </row>
    <row r="167" spans="1:15" x14ac:dyDescent="0.3">
      <c r="A167" s="1">
        <v>61</v>
      </c>
      <c r="B167" s="1">
        <v>10</v>
      </c>
      <c r="C167" s="2" t="s">
        <v>24</v>
      </c>
      <c r="D167" s="2" t="s">
        <v>101</v>
      </c>
      <c r="E167" s="3">
        <v>10</v>
      </c>
      <c r="F167" s="3">
        <v>18</v>
      </c>
      <c r="G167" s="1">
        <v>1</v>
      </c>
      <c r="H167" s="1">
        <v>39</v>
      </c>
      <c r="I167" s="2" t="s">
        <v>8</v>
      </c>
      <c r="J167" s="7">
        <f>Tabla_cocina[[#This Row],[Precio Unitario]]*Tabla_cocina[[#This Row],[Cantidad Ordenada]]</f>
        <v>18</v>
      </c>
      <c r="K167" s="7">
        <f>Tabla_cocina[[#This Row],[Total del Pedido]]</f>
        <v>18</v>
      </c>
      <c r="L167" s="7">
        <f>Tabla_cocina[[#This Row],[Ganancia Bruta]]-Tabla_cocina[[#This Row],[Costo]]</f>
        <v>8</v>
      </c>
      <c r="M167" s="7">
        <f>Tabla_cocina[[#This Row],[Costo Unitario]]*Tabla_cocina[[#This Row],[Cantidad Ordenada]]</f>
        <v>10</v>
      </c>
      <c r="N167" s="12">
        <f>(Tabla_cocina[[#This Row],[Ganancia Neta]]/Tabla_cocina[[#This Row],[Costo]])</f>
        <v>0.8</v>
      </c>
      <c r="O167" s="17">
        <f>Tabla_cocina[[#This Row],[Tiempo de Preparacion]]/1440</f>
        <v>2.7083333333333334E-2</v>
      </c>
    </row>
    <row r="168" spans="1:15" x14ac:dyDescent="0.3">
      <c r="A168" s="1">
        <v>62</v>
      </c>
      <c r="B168" s="1">
        <v>2</v>
      </c>
      <c r="C168" s="2" t="s">
        <v>9</v>
      </c>
      <c r="D168" s="2" t="s">
        <v>86</v>
      </c>
      <c r="E168" s="3">
        <v>19</v>
      </c>
      <c r="F168" s="3">
        <v>31</v>
      </c>
      <c r="G168" s="1">
        <v>1</v>
      </c>
      <c r="H168" s="1">
        <v>50</v>
      </c>
      <c r="I168" s="2" t="s">
        <v>8</v>
      </c>
      <c r="J168" s="7">
        <f>Tabla_cocina[[#This Row],[Precio Unitario]]*Tabla_cocina[[#This Row],[Cantidad Ordenada]]</f>
        <v>31</v>
      </c>
      <c r="K168" s="7">
        <f>Tabla_cocina[[#This Row],[Total del Pedido]]</f>
        <v>31</v>
      </c>
      <c r="L168" s="7">
        <f>Tabla_cocina[[#This Row],[Ganancia Bruta]]-Tabla_cocina[[#This Row],[Costo]]</f>
        <v>12</v>
      </c>
      <c r="M168" s="7">
        <f>Tabla_cocina[[#This Row],[Costo Unitario]]*Tabla_cocina[[#This Row],[Cantidad Ordenada]]</f>
        <v>19</v>
      </c>
      <c r="N168" s="12">
        <f>(Tabla_cocina[[#This Row],[Ganancia Neta]]/Tabla_cocina[[#This Row],[Costo]])</f>
        <v>0.63157894736842102</v>
      </c>
      <c r="O168" s="17">
        <f>Tabla_cocina[[#This Row],[Tiempo de Preparacion]]/1440</f>
        <v>3.4722222222222224E-2</v>
      </c>
    </row>
    <row r="169" spans="1:15" x14ac:dyDescent="0.3">
      <c r="A169" s="1">
        <v>62</v>
      </c>
      <c r="B169" s="1">
        <v>2</v>
      </c>
      <c r="C169" s="2" t="s">
        <v>7</v>
      </c>
      <c r="D169" s="2" t="s">
        <v>85</v>
      </c>
      <c r="E169" s="3">
        <v>18</v>
      </c>
      <c r="F169" s="3">
        <v>30</v>
      </c>
      <c r="G169" s="1">
        <v>2</v>
      </c>
      <c r="H169" s="1">
        <v>59</v>
      </c>
      <c r="I169" s="2" t="s">
        <v>8</v>
      </c>
      <c r="J169" s="7">
        <f>Tabla_cocina[[#This Row],[Precio Unitario]]*Tabla_cocina[[#This Row],[Cantidad Ordenada]]</f>
        <v>60</v>
      </c>
      <c r="K169" s="7">
        <f>Tabla_cocina[[#This Row],[Total del Pedido]]</f>
        <v>60</v>
      </c>
      <c r="L169" s="7">
        <f>Tabla_cocina[[#This Row],[Ganancia Bruta]]-Tabla_cocina[[#This Row],[Costo]]</f>
        <v>24</v>
      </c>
      <c r="M169" s="7">
        <f>Tabla_cocina[[#This Row],[Costo Unitario]]*Tabla_cocina[[#This Row],[Cantidad Ordenada]]</f>
        <v>36</v>
      </c>
      <c r="N169" s="12">
        <f>(Tabla_cocina[[#This Row],[Ganancia Neta]]/Tabla_cocina[[#This Row],[Costo]])</f>
        <v>0.66666666666666663</v>
      </c>
      <c r="O169" s="17">
        <f>Tabla_cocina[[#This Row],[Tiempo de Preparacion]]/1440</f>
        <v>4.0972222222222222E-2</v>
      </c>
    </row>
    <row r="170" spans="1:15" x14ac:dyDescent="0.3">
      <c r="A170" s="1">
        <v>62</v>
      </c>
      <c r="B170" s="1">
        <v>2</v>
      </c>
      <c r="C170" s="2" t="s">
        <v>16</v>
      </c>
      <c r="D170" s="2" t="s">
        <v>93</v>
      </c>
      <c r="E170" s="3">
        <v>11</v>
      </c>
      <c r="F170" s="3">
        <v>19</v>
      </c>
      <c r="G170" s="1">
        <v>3</v>
      </c>
      <c r="H170" s="1">
        <v>46</v>
      </c>
      <c r="I170" s="2" t="s">
        <v>8</v>
      </c>
      <c r="J170" s="7">
        <f>Tabla_cocina[[#This Row],[Precio Unitario]]*Tabla_cocina[[#This Row],[Cantidad Ordenada]]</f>
        <v>57</v>
      </c>
      <c r="K170" s="7">
        <f>Tabla_cocina[[#This Row],[Total del Pedido]]</f>
        <v>57</v>
      </c>
      <c r="L170" s="7">
        <f>Tabla_cocina[[#This Row],[Ganancia Bruta]]-Tabla_cocina[[#This Row],[Costo]]</f>
        <v>24</v>
      </c>
      <c r="M170" s="7">
        <f>Tabla_cocina[[#This Row],[Costo Unitario]]*Tabla_cocina[[#This Row],[Cantidad Ordenada]]</f>
        <v>33</v>
      </c>
      <c r="N170" s="12">
        <f>(Tabla_cocina[[#This Row],[Ganancia Neta]]/Tabla_cocina[[#This Row],[Costo]])</f>
        <v>0.72727272727272729</v>
      </c>
      <c r="O170" s="17">
        <f>Tabla_cocina[[#This Row],[Tiempo de Preparacion]]/1440</f>
        <v>3.1944444444444442E-2</v>
      </c>
    </row>
    <row r="171" spans="1:15" x14ac:dyDescent="0.3">
      <c r="A171" s="1">
        <v>63</v>
      </c>
      <c r="B171" s="1">
        <v>17</v>
      </c>
      <c r="C171" s="2" t="s">
        <v>17</v>
      </c>
      <c r="D171" s="2" t="s">
        <v>94</v>
      </c>
      <c r="E171" s="3">
        <v>21</v>
      </c>
      <c r="F171" s="3">
        <v>35</v>
      </c>
      <c r="G171" s="1">
        <v>1</v>
      </c>
      <c r="H171" s="1">
        <v>20</v>
      </c>
      <c r="I171" s="2" t="s">
        <v>6</v>
      </c>
      <c r="J171" s="7">
        <f>Tabla_cocina[[#This Row],[Precio Unitario]]*Tabla_cocina[[#This Row],[Cantidad Ordenada]]</f>
        <v>35</v>
      </c>
      <c r="K171" s="7">
        <f>Tabla_cocina[[#This Row],[Total del Pedido]]</f>
        <v>35</v>
      </c>
      <c r="L171" s="7">
        <f>Tabla_cocina[[#This Row],[Ganancia Bruta]]-Tabla_cocina[[#This Row],[Costo]]</f>
        <v>14</v>
      </c>
      <c r="M171" s="7">
        <f>Tabla_cocina[[#This Row],[Costo Unitario]]*Tabla_cocina[[#This Row],[Cantidad Ordenada]]</f>
        <v>21</v>
      </c>
      <c r="N171" s="12">
        <f>(Tabla_cocina[[#This Row],[Ganancia Neta]]/Tabla_cocina[[#This Row],[Costo]])</f>
        <v>0.66666666666666663</v>
      </c>
      <c r="O171" s="17">
        <f>Tabla_cocina[[#This Row],[Tiempo de Preparacion]]/1440</f>
        <v>1.3888888888888888E-2</v>
      </c>
    </row>
    <row r="172" spans="1:15" x14ac:dyDescent="0.3">
      <c r="A172" s="1">
        <v>63</v>
      </c>
      <c r="B172" s="1">
        <v>17</v>
      </c>
      <c r="C172" s="2" t="s">
        <v>21</v>
      </c>
      <c r="D172" s="2" t="s">
        <v>98</v>
      </c>
      <c r="E172" s="3">
        <v>12</v>
      </c>
      <c r="F172" s="3">
        <v>20</v>
      </c>
      <c r="G172" s="1">
        <v>1</v>
      </c>
      <c r="H172" s="1">
        <v>10</v>
      </c>
      <c r="I172" s="2" t="s">
        <v>8</v>
      </c>
      <c r="J172" s="7">
        <f>Tabla_cocina[[#This Row],[Precio Unitario]]*Tabla_cocina[[#This Row],[Cantidad Ordenada]]</f>
        <v>20</v>
      </c>
      <c r="K172" s="7">
        <f>Tabla_cocina[[#This Row],[Total del Pedido]]</f>
        <v>20</v>
      </c>
      <c r="L172" s="7">
        <f>Tabla_cocina[[#This Row],[Ganancia Bruta]]-Tabla_cocina[[#This Row],[Costo]]</f>
        <v>8</v>
      </c>
      <c r="M172" s="7">
        <f>Tabla_cocina[[#This Row],[Costo Unitario]]*Tabla_cocina[[#This Row],[Cantidad Ordenada]]</f>
        <v>12</v>
      </c>
      <c r="N172" s="12">
        <f>(Tabla_cocina[[#This Row],[Ganancia Neta]]/Tabla_cocina[[#This Row],[Costo]])</f>
        <v>0.66666666666666663</v>
      </c>
      <c r="O172" s="17">
        <f>Tabla_cocina[[#This Row],[Tiempo de Preparacion]]/1440</f>
        <v>6.9444444444444441E-3</v>
      </c>
    </row>
    <row r="173" spans="1:15" x14ac:dyDescent="0.3">
      <c r="A173" s="1">
        <v>64</v>
      </c>
      <c r="B173" s="1">
        <v>3</v>
      </c>
      <c r="C173" s="2" t="s">
        <v>11</v>
      </c>
      <c r="D173" s="2" t="s">
        <v>88</v>
      </c>
      <c r="E173" s="3">
        <v>25</v>
      </c>
      <c r="F173" s="3">
        <v>40</v>
      </c>
      <c r="G173" s="1">
        <v>3</v>
      </c>
      <c r="H173" s="1">
        <v>47</v>
      </c>
      <c r="I173" s="2" t="s">
        <v>8</v>
      </c>
      <c r="J173" s="7">
        <f>Tabla_cocina[[#This Row],[Precio Unitario]]*Tabla_cocina[[#This Row],[Cantidad Ordenada]]</f>
        <v>120</v>
      </c>
      <c r="K173" s="7">
        <f>Tabla_cocina[[#This Row],[Total del Pedido]]</f>
        <v>120</v>
      </c>
      <c r="L173" s="7">
        <f>Tabla_cocina[[#This Row],[Ganancia Bruta]]-Tabla_cocina[[#This Row],[Costo]]</f>
        <v>45</v>
      </c>
      <c r="M173" s="7">
        <f>Tabla_cocina[[#This Row],[Costo Unitario]]*Tabla_cocina[[#This Row],[Cantidad Ordenada]]</f>
        <v>75</v>
      </c>
      <c r="N173" s="12">
        <f>(Tabla_cocina[[#This Row],[Ganancia Neta]]/Tabla_cocina[[#This Row],[Costo]])</f>
        <v>0.6</v>
      </c>
      <c r="O173" s="17">
        <f>Tabla_cocina[[#This Row],[Tiempo de Preparacion]]/1440</f>
        <v>3.2638888888888891E-2</v>
      </c>
    </row>
    <row r="174" spans="1:15" x14ac:dyDescent="0.3">
      <c r="A174" s="1">
        <v>64</v>
      </c>
      <c r="B174" s="1">
        <v>3</v>
      </c>
      <c r="C174" s="2" t="s">
        <v>12</v>
      </c>
      <c r="D174" s="2" t="s">
        <v>89</v>
      </c>
      <c r="E174" s="3">
        <v>22</v>
      </c>
      <c r="F174" s="3">
        <v>36</v>
      </c>
      <c r="G174" s="1">
        <v>3</v>
      </c>
      <c r="H174" s="1">
        <v>10</v>
      </c>
      <c r="I174" s="2" t="s">
        <v>6</v>
      </c>
      <c r="J174" s="7">
        <f>Tabla_cocina[[#This Row],[Precio Unitario]]*Tabla_cocina[[#This Row],[Cantidad Ordenada]]</f>
        <v>108</v>
      </c>
      <c r="K174" s="7">
        <f>Tabla_cocina[[#This Row],[Total del Pedido]]</f>
        <v>108</v>
      </c>
      <c r="L174" s="7">
        <f>Tabla_cocina[[#This Row],[Ganancia Bruta]]-Tabla_cocina[[#This Row],[Costo]]</f>
        <v>42</v>
      </c>
      <c r="M174" s="7">
        <f>Tabla_cocina[[#This Row],[Costo Unitario]]*Tabla_cocina[[#This Row],[Cantidad Ordenada]]</f>
        <v>66</v>
      </c>
      <c r="N174" s="12">
        <f>(Tabla_cocina[[#This Row],[Ganancia Neta]]/Tabla_cocina[[#This Row],[Costo]])</f>
        <v>0.63636363636363635</v>
      </c>
      <c r="O174" s="17">
        <f>Tabla_cocina[[#This Row],[Tiempo de Preparacion]]/1440</f>
        <v>6.9444444444444441E-3</v>
      </c>
    </row>
    <row r="175" spans="1:15" x14ac:dyDescent="0.3">
      <c r="A175" s="1">
        <v>64</v>
      </c>
      <c r="B175" s="1">
        <v>3</v>
      </c>
      <c r="C175" s="2" t="s">
        <v>21</v>
      </c>
      <c r="D175" s="2" t="s">
        <v>98</v>
      </c>
      <c r="E175" s="3">
        <v>12</v>
      </c>
      <c r="F175" s="3">
        <v>20</v>
      </c>
      <c r="G175" s="1">
        <v>3</v>
      </c>
      <c r="H175" s="1">
        <v>25</v>
      </c>
      <c r="I175" s="2" t="s">
        <v>6</v>
      </c>
      <c r="J175" s="7">
        <f>Tabla_cocina[[#This Row],[Precio Unitario]]*Tabla_cocina[[#This Row],[Cantidad Ordenada]]</f>
        <v>60</v>
      </c>
      <c r="K175" s="7">
        <f>Tabla_cocina[[#This Row],[Total del Pedido]]</f>
        <v>60</v>
      </c>
      <c r="L175" s="7">
        <f>Tabla_cocina[[#This Row],[Ganancia Bruta]]-Tabla_cocina[[#This Row],[Costo]]</f>
        <v>24</v>
      </c>
      <c r="M175" s="7">
        <f>Tabla_cocina[[#This Row],[Costo Unitario]]*Tabla_cocina[[#This Row],[Cantidad Ordenada]]</f>
        <v>36</v>
      </c>
      <c r="N175" s="12">
        <f>(Tabla_cocina[[#This Row],[Ganancia Neta]]/Tabla_cocina[[#This Row],[Costo]])</f>
        <v>0.66666666666666663</v>
      </c>
      <c r="O175" s="17">
        <f>Tabla_cocina[[#This Row],[Tiempo de Preparacion]]/1440</f>
        <v>1.7361111111111112E-2</v>
      </c>
    </row>
    <row r="176" spans="1:15" x14ac:dyDescent="0.3">
      <c r="A176" s="1">
        <v>65</v>
      </c>
      <c r="B176" s="1">
        <v>5</v>
      </c>
      <c r="C176" s="2" t="s">
        <v>11</v>
      </c>
      <c r="D176" s="2" t="s">
        <v>88</v>
      </c>
      <c r="E176" s="3">
        <v>25</v>
      </c>
      <c r="F176" s="3">
        <v>40</v>
      </c>
      <c r="G176" s="1">
        <v>2</v>
      </c>
      <c r="H176" s="1">
        <v>17</v>
      </c>
      <c r="I176" s="2" t="s">
        <v>6</v>
      </c>
      <c r="J176" s="7">
        <f>Tabla_cocina[[#This Row],[Precio Unitario]]*Tabla_cocina[[#This Row],[Cantidad Ordenada]]</f>
        <v>80</v>
      </c>
      <c r="K176" s="7">
        <f>Tabla_cocina[[#This Row],[Total del Pedido]]</f>
        <v>80</v>
      </c>
      <c r="L176" s="7">
        <f>Tabla_cocina[[#This Row],[Ganancia Bruta]]-Tabla_cocina[[#This Row],[Costo]]</f>
        <v>30</v>
      </c>
      <c r="M176" s="7">
        <f>Tabla_cocina[[#This Row],[Costo Unitario]]*Tabla_cocina[[#This Row],[Cantidad Ordenada]]</f>
        <v>50</v>
      </c>
      <c r="N176" s="12">
        <f>(Tabla_cocina[[#This Row],[Ganancia Neta]]/Tabla_cocina[[#This Row],[Costo]])</f>
        <v>0.6</v>
      </c>
      <c r="O176" s="17">
        <f>Tabla_cocina[[#This Row],[Tiempo de Preparacion]]/1440</f>
        <v>1.1805555555555555E-2</v>
      </c>
    </row>
    <row r="177" spans="1:15" x14ac:dyDescent="0.3">
      <c r="A177" s="1">
        <v>65</v>
      </c>
      <c r="B177" s="1">
        <v>5</v>
      </c>
      <c r="C177" s="2" t="s">
        <v>9</v>
      </c>
      <c r="D177" s="2" t="s">
        <v>86</v>
      </c>
      <c r="E177" s="3">
        <v>19</v>
      </c>
      <c r="F177" s="3">
        <v>31</v>
      </c>
      <c r="G177" s="1">
        <v>1</v>
      </c>
      <c r="H177" s="1">
        <v>55</v>
      </c>
      <c r="I177" s="2" t="s">
        <v>8</v>
      </c>
      <c r="J177" s="7">
        <f>Tabla_cocina[[#This Row],[Precio Unitario]]*Tabla_cocina[[#This Row],[Cantidad Ordenada]]</f>
        <v>31</v>
      </c>
      <c r="K177" s="7">
        <f>Tabla_cocina[[#This Row],[Total del Pedido]]</f>
        <v>31</v>
      </c>
      <c r="L177" s="7">
        <f>Tabla_cocina[[#This Row],[Ganancia Bruta]]-Tabla_cocina[[#This Row],[Costo]]</f>
        <v>12</v>
      </c>
      <c r="M177" s="7">
        <f>Tabla_cocina[[#This Row],[Costo Unitario]]*Tabla_cocina[[#This Row],[Cantidad Ordenada]]</f>
        <v>19</v>
      </c>
      <c r="N177" s="12">
        <f>(Tabla_cocina[[#This Row],[Ganancia Neta]]/Tabla_cocina[[#This Row],[Costo]])</f>
        <v>0.63157894736842102</v>
      </c>
      <c r="O177" s="17">
        <f>Tabla_cocina[[#This Row],[Tiempo de Preparacion]]/1440</f>
        <v>3.8194444444444448E-2</v>
      </c>
    </row>
    <row r="178" spans="1:15" x14ac:dyDescent="0.3">
      <c r="A178" s="1">
        <v>65</v>
      </c>
      <c r="B178" s="1">
        <v>5</v>
      </c>
      <c r="C178" s="2" t="s">
        <v>15</v>
      </c>
      <c r="D178" s="2" t="s">
        <v>92</v>
      </c>
      <c r="E178" s="3">
        <v>16</v>
      </c>
      <c r="F178" s="3">
        <v>28</v>
      </c>
      <c r="G178" s="1">
        <v>1</v>
      </c>
      <c r="H178" s="1">
        <v>32</v>
      </c>
      <c r="I178" s="2" t="s">
        <v>8</v>
      </c>
      <c r="J178" s="7">
        <f>Tabla_cocina[[#This Row],[Precio Unitario]]*Tabla_cocina[[#This Row],[Cantidad Ordenada]]</f>
        <v>28</v>
      </c>
      <c r="K178" s="7">
        <f>Tabla_cocina[[#This Row],[Total del Pedido]]</f>
        <v>28</v>
      </c>
      <c r="L178" s="7">
        <f>Tabla_cocina[[#This Row],[Ganancia Bruta]]-Tabla_cocina[[#This Row],[Costo]]</f>
        <v>12</v>
      </c>
      <c r="M178" s="7">
        <f>Tabla_cocina[[#This Row],[Costo Unitario]]*Tabla_cocina[[#This Row],[Cantidad Ordenada]]</f>
        <v>16</v>
      </c>
      <c r="N178" s="12">
        <f>(Tabla_cocina[[#This Row],[Ganancia Neta]]/Tabla_cocina[[#This Row],[Costo]])</f>
        <v>0.75</v>
      </c>
      <c r="O178" s="17">
        <f>Tabla_cocina[[#This Row],[Tiempo de Preparacion]]/1440</f>
        <v>2.2222222222222223E-2</v>
      </c>
    </row>
    <row r="179" spans="1:15" x14ac:dyDescent="0.3">
      <c r="A179" s="1">
        <v>65</v>
      </c>
      <c r="B179" s="1">
        <v>5</v>
      </c>
      <c r="C179" s="2" t="s">
        <v>16</v>
      </c>
      <c r="D179" s="2" t="s">
        <v>93</v>
      </c>
      <c r="E179" s="3">
        <v>11</v>
      </c>
      <c r="F179" s="3">
        <v>19</v>
      </c>
      <c r="G179" s="1">
        <v>3</v>
      </c>
      <c r="H179" s="1">
        <v>51</v>
      </c>
      <c r="I179" s="2" t="s">
        <v>6</v>
      </c>
      <c r="J179" s="7">
        <f>Tabla_cocina[[#This Row],[Precio Unitario]]*Tabla_cocina[[#This Row],[Cantidad Ordenada]]</f>
        <v>57</v>
      </c>
      <c r="K179" s="7">
        <f>Tabla_cocina[[#This Row],[Total del Pedido]]</f>
        <v>57</v>
      </c>
      <c r="L179" s="7">
        <f>Tabla_cocina[[#This Row],[Ganancia Bruta]]-Tabla_cocina[[#This Row],[Costo]]</f>
        <v>24</v>
      </c>
      <c r="M179" s="7">
        <f>Tabla_cocina[[#This Row],[Costo Unitario]]*Tabla_cocina[[#This Row],[Cantidad Ordenada]]</f>
        <v>33</v>
      </c>
      <c r="N179" s="12">
        <f>(Tabla_cocina[[#This Row],[Ganancia Neta]]/Tabla_cocina[[#This Row],[Costo]])</f>
        <v>0.72727272727272729</v>
      </c>
      <c r="O179" s="17">
        <f>Tabla_cocina[[#This Row],[Tiempo de Preparacion]]/1440</f>
        <v>3.5416666666666666E-2</v>
      </c>
    </row>
    <row r="180" spans="1:15" x14ac:dyDescent="0.3">
      <c r="A180" s="1">
        <v>66</v>
      </c>
      <c r="B180" s="1">
        <v>18</v>
      </c>
      <c r="C180" s="2" t="s">
        <v>11</v>
      </c>
      <c r="D180" s="2" t="s">
        <v>88</v>
      </c>
      <c r="E180" s="3">
        <v>25</v>
      </c>
      <c r="F180" s="3">
        <v>40</v>
      </c>
      <c r="G180" s="1">
        <v>3</v>
      </c>
      <c r="H180" s="1">
        <v>30</v>
      </c>
      <c r="I180" s="2" t="s">
        <v>6</v>
      </c>
      <c r="J180" s="7">
        <f>Tabla_cocina[[#This Row],[Precio Unitario]]*Tabla_cocina[[#This Row],[Cantidad Ordenada]]</f>
        <v>120</v>
      </c>
      <c r="K180" s="7">
        <f>Tabla_cocina[[#This Row],[Total del Pedido]]</f>
        <v>120</v>
      </c>
      <c r="L180" s="7">
        <f>Tabla_cocina[[#This Row],[Ganancia Bruta]]-Tabla_cocina[[#This Row],[Costo]]</f>
        <v>45</v>
      </c>
      <c r="M180" s="7">
        <f>Tabla_cocina[[#This Row],[Costo Unitario]]*Tabla_cocina[[#This Row],[Cantidad Ordenada]]</f>
        <v>75</v>
      </c>
      <c r="N180" s="12">
        <f>(Tabla_cocina[[#This Row],[Ganancia Neta]]/Tabla_cocina[[#This Row],[Costo]])</f>
        <v>0.6</v>
      </c>
      <c r="O180" s="17">
        <f>Tabla_cocina[[#This Row],[Tiempo de Preparacion]]/1440</f>
        <v>2.0833333333333332E-2</v>
      </c>
    </row>
    <row r="181" spans="1:15" x14ac:dyDescent="0.3">
      <c r="A181" s="1">
        <v>66</v>
      </c>
      <c r="B181" s="1">
        <v>18</v>
      </c>
      <c r="C181" s="2" t="s">
        <v>12</v>
      </c>
      <c r="D181" s="2" t="s">
        <v>89</v>
      </c>
      <c r="E181" s="3">
        <v>22</v>
      </c>
      <c r="F181" s="3">
        <v>36</v>
      </c>
      <c r="G181" s="1">
        <v>1</v>
      </c>
      <c r="H181" s="1">
        <v>29</v>
      </c>
      <c r="I181" s="2" t="s">
        <v>6</v>
      </c>
      <c r="J181" s="7">
        <f>Tabla_cocina[[#This Row],[Precio Unitario]]*Tabla_cocina[[#This Row],[Cantidad Ordenada]]</f>
        <v>36</v>
      </c>
      <c r="K181" s="7">
        <f>Tabla_cocina[[#This Row],[Total del Pedido]]</f>
        <v>36</v>
      </c>
      <c r="L181" s="7">
        <f>Tabla_cocina[[#This Row],[Ganancia Bruta]]-Tabla_cocina[[#This Row],[Costo]]</f>
        <v>14</v>
      </c>
      <c r="M181" s="7">
        <f>Tabla_cocina[[#This Row],[Costo Unitario]]*Tabla_cocina[[#This Row],[Cantidad Ordenada]]</f>
        <v>22</v>
      </c>
      <c r="N181" s="12">
        <f>(Tabla_cocina[[#This Row],[Ganancia Neta]]/Tabla_cocina[[#This Row],[Costo]])</f>
        <v>0.63636363636363635</v>
      </c>
      <c r="O181" s="17">
        <f>Tabla_cocina[[#This Row],[Tiempo de Preparacion]]/1440</f>
        <v>2.013888888888889E-2</v>
      </c>
    </row>
    <row r="182" spans="1:15" x14ac:dyDescent="0.3">
      <c r="A182" s="1">
        <v>66</v>
      </c>
      <c r="B182" s="1">
        <v>18</v>
      </c>
      <c r="C182" s="2" t="s">
        <v>24</v>
      </c>
      <c r="D182" s="2" t="s">
        <v>101</v>
      </c>
      <c r="E182" s="3">
        <v>10</v>
      </c>
      <c r="F182" s="3">
        <v>18</v>
      </c>
      <c r="G182" s="1">
        <v>3</v>
      </c>
      <c r="H182" s="1">
        <v>55</v>
      </c>
      <c r="I182" s="2" t="s">
        <v>8</v>
      </c>
      <c r="J182" s="7">
        <f>Tabla_cocina[[#This Row],[Precio Unitario]]*Tabla_cocina[[#This Row],[Cantidad Ordenada]]</f>
        <v>54</v>
      </c>
      <c r="K182" s="7">
        <f>Tabla_cocina[[#This Row],[Total del Pedido]]</f>
        <v>54</v>
      </c>
      <c r="L182" s="7">
        <f>Tabla_cocina[[#This Row],[Ganancia Bruta]]-Tabla_cocina[[#This Row],[Costo]]</f>
        <v>24</v>
      </c>
      <c r="M182" s="7">
        <f>Tabla_cocina[[#This Row],[Costo Unitario]]*Tabla_cocina[[#This Row],[Cantidad Ordenada]]</f>
        <v>30</v>
      </c>
      <c r="N182" s="12">
        <f>(Tabla_cocina[[#This Row],[Ganancia Neta]]/Tabla_cocina[[#This Row],[Costo]])</f>
        <v>0.8</v>
      </c>
      <c r="O182" s="17">
        <f>Tabla_cocina[[#This Row],[Tiempo de Preparacion]]/1440</f>
        <v>3.8194444444444448E-2</v>
      </c>
    </row>
    <row r="183" spans="1:15" x14ac:dyDescent="0.3">
      <c r="A183" s="1">
        <v>67</v>
      </c>
      <c r="B183" s="1">
        <v>2</v>
      </c>
      <c r="C183" s="2" t="s">
        <v>11</v>
      </c>
      <c r="D183" s="2" t="s">
        <v>88</v>
      </c>
      <c r="E183" s="3">
        <v>25</v>
      </c>
      <c r="F183" s="3">
        <v>40</v>
      </c>
      <c r="G183" s="1">
        <v>1</v>
      </c>
      <c r="H183" s="1">
        <v>22</v>
      </c>
      <c r="I183" s="2" t="s">
        <v>6</v>
      </c>
      <c r="J183" s="7">
        <f>Tabla_cocina[[#This Row],[Precio Unitario]]*Tabla_cocina[[#This Row],[Cantidad Ordenada]]</f>
        <v>40</v>
      </c>
      <c r="K183" s="7">
        <f>Tabla_cocina[[#This Row],[Total del Pedido]]</f>
        <v>40</v>
      </c>
      <c r="L183" s="7">
        <f>Tabla_cocina[[#This Row],[Ganancia Bruta]]-Tabla_cocina[[#This Row],[Costo]]</f>
        <v>15</v>
      </c>
      <c r="M183" s="7">
        <f>Tabla_cocina[[#This Row],[Costo Unitario]]*Tabla_cocina[[#This Row],[Cantidad Ordenada]]</f>
        <v>25</v>
      </c>
      <c r="N183" s="12">
        <f>(Tabla_cocina[[#This Row],[Ganancia Neta]]/Tabla_cocina[[#This Row],[Costo]])</f>
        <v>0.6</v>
      </c>
      <c r="O183" s="17">
        <f>Tabla_cocina[[#This Row],[Tiempo de Preparacion]]/1440</f>
        <v>1.5277777777777777E-2</v>
      </c>
    </row>
    <row r="184" spans="1:15" x14ac:dyDescent="0.3">
      <c r="A184" s="1">
        <v>67</v>
      </c>
      <c r="B184" s="1">
        <v>2</v>
      </c>
      <c r="C184" s="2" t="s">
        <v>12</v>
      </c>
      <c r="D184" s="2" t="s">
        <v>89</v>
      </c>
      <c r="E184" s="3">
        <v>22</v>
      </c>
      <c r="F184" s="3">
        <v>36</v>
      </c>
      <c r="G184" s="1">
        <v>3</v>
      </c>
      <c r="H184" s="1">
        <v>59</v>
      </c>
      <c r="I184" s="2" t="s">
        <v>8</v>
      </c>
      <c r="J184" s="7">
        <f>Tabla_cocina[[#This Row],[Precio Unitario]]*Tabla_cocina[[#This Row],[Cantidad Ordenada]]</f>
        <v>108</v>
      </c>
      <c r="K184" s="7">
        <f>Tabla_cocina[[#This Row],[Total del Pedido]]</f>
        <v>108</v>
      </c>
      <c r="L184" s="7">
        <f>Tabla_cocina[[#This Row],[Ganancia Bruta]]-Tabla_cocina[[#This Row],[Costo]]</f>
        <v>42</v>
      </c>
      <c r="M184" s="7">
        <f>Tabla_cocina[[#This Row],[Costo Unitario]]*Tabla_cocina[[#This Row],[Cantidad Ordenada]]</f>
        <v>66</v>
      </c>
      <c r="N184" s="12">
        <f>(Tabla_cocina[[#This Row],[Ganancia Neta]]/Tabla_cocina[[#This Row],[Costo]])</f>
        <v>0.63636363636363635</v>
      </c>
      <c r="O184" s="17">
        <f>Tabla_cocina[[#This Row],[Tiempo de Preparacion]]/1440</f>
        <v>4.0972222222222222E-2</v>
      </c>
    </row>
    <row r="185" spans="1:15" x14ac:dyDescent="0.3">
      <c r="A185" s="1">
        <v>67</v>
      </c>
      <c r="B185" s="1">
        <v>2</v>
      </c>
      <c r="C185" s="2" t="s">
        <v>7</v>
      </c>
      <c r="D185" s="2" t="s">
        <v>85</v>
      </c>
      <c r="E185" s="3">
        <v>18</v>
      </c>
      <c r="F185" s="3">
        <v>30</v>
      </c>
      <c r="G185" s="1">
        <v>1</v>
      </c>
      <c r="H185" s="1">
        <v>35</v>
      </c>
      <c r="I185" s="2" t="s">
        <v>8</v>
      </c>
      <c r="J185" s="7">
        <f>Tabla_cocina[[#This Row],[Precio Unitario]]*Tabla_cocina[[#This Row],[Cantidad Ordenada]]</f>
        <v>30</v>
      </c>
      <c r="K185" s="7">
        <f>Tabla_cocina[[#This Row],[Total del Pedido]]</f>
        <v>30</v>
      </c>
      <c r="L185" s="7">
        <f>Tabla_cocina[[#This Row],[Ganancia Bruta]]-Tabla_cocina[[#This Row],[Costo]]</f>
        <v>12</v>
      </c>
      <c r="M185" s="7">
        <f>Tabla_cocina[[#This Row],[Costo Unitario]]*Tabla_cocina[[#This Row],[Cantidad Ordenada]]</f>
        <v>18</v>
      </c>
      <c r="N185" s="12">
        <f>(Tabla_cocina[[#This Row],[Ganancia Neta]]/Tabla_cocina[[#This Row],[Costo]])</f>
        <v>0.66666666666666663</v>
      </c>
      <c r="O185" s="17">
        <f>Tabla_cocina[[#This Row],[Tiempo de Preparacion]]/1440</f>
        <v>2.4305555555555556E-2</v>
      </c>
    </row>
    <row r="186" spans="1:15" x14ac:dyDescent="0.3">
      <c r="A186" s="1">
        <v>67</v>
      </c>
      <c r="B186" s="1">
        <v>2</v>
      </c>
      <c r="C186" s="2" t="s">
        <v>25</v>
      </c>
      <c r="D186" s="2" t="s">
        <v>102</v>
      </c>
      <c r="E186" s="3">
        <v>15</v>
      </c>
      <c r="F186" s="3">
        <v>26</v>
      </c>
      <c r="G186" s="1">
        <v>3</v>
      </c>
      <c r="H186" s="1">
        <v>15</v>
      </c>
      <c r="I186" s="2" t="s">
        <v>8</v>
      </c>
      <c r="J186" s="7">
        <f>Tabla_cocina[[#This Row],[Precio Unitario]]*Tabla_cocina[[#This Row],[Cantidad Ordenada]]</f>
        <v>78</v>
      </c>
      <c r="K186" s="7">
        <f>Tabla_cocina[[#This Row],[Total del Pedido]]</f>
        <v>78</v>
      </c>
      <c r="L186" s="7">
        <f>Tabla_cocina[[#This Row],[Ganancia Bruta]]-Tabla_cocina[[#This Row],[Costo]]</f>
        <v>33</v>
      </c>
      <c r="M186" s="7">
        <f>Tabla_cocina[[#This Row],[Costo Unitario]]*Tabla_cocina[[#This Row],[Cantidad Ordenada]]</f>
        <v>45</v>
      </c>
      <c r="N186" s="12">
        <f>(Tabla_cocina[[#This Row],[Ganancia Neta]]/Tabla_cocina[[#This Row],[Costo]])</f>
        <v>0.73333333333333328</v>
      </c>
      <c r="O186" s="17">
        <f>Tabla_cocina[[#This Row],[Tiempo de Preparacion]]/1440</f>
        <v>1.0416666666666666E-2</v>
      </c>
    </row>
    <row r="187" spans="1:15" x14ac:dyDescent="0.3">
      <c r="A187" s="1">
        <v>68</v>
      </c>
      <c r="B187" s="1">
        <v>8</v>
      </c>
      <c r="C187" s="2" t="s">
        <v>18</v>
      </c>
      <c r="D187" s="2" t="s">
        <v>95</v>
      </c>
      <c r="E187" s="3">
        <v>19</v>
      </c>
      <c r="F187" s="3">
        <v>32</v>
      </c>
      <c r="G187" s="1">
        <v>3</v>
      </c>
      <c r="H187" s="1">
        <v>57</v>
      </c>
      <c r="I187" s="2" t="s">
        <v>8</v>
      </c>
      <c r="J187" s="7">
        <f>Tabla_cocina[[#This Row],[Precio Unitario]]*Tabla_cocina[[#This Row],[Cantidad Ordenada]]</f>
        <v>96</v>
      </c>
      <c r="K187" s="7">
        <f>Tabla_cocina[[#This Row],[Total del Pedido]]</f>
        <v>96</v>
      </c>
      <c r="L187" s="7">
        <f>Tabla_cocina[[#This Row],[Ganancia Bruta]]-Tabla_cocina[[#This Row],[Costo]]</f>
        <v>39</v>
      </c>
      <c r="M187" s="7">
        <f>Tabla_cocina[[#This Row],[Costo Unitario]]*Tabla_cocina[[#This Row],[Cantidad Ordenada]]</f>
        <v>57</v>
      </c>
      <c r="N187" s="12">
        <f>(Tabla_cocina[[#This Row],[Ganancia Neta]]/Tabla_cocina[[#This Row],[Costo]])</f>
        <v>0.68421052631578949</v>
      </c>
      <c r="O187" s="17">
        <f>Tabla_cocina[[#This Row],[Tiempo de Preparacion]]/1440</f>
        <v>3.9583333333333331E-2</v>
      </c>
    </row>
    <row r="188" spans="1:15" x14ac:dyDescent="0.3">
      <c r="A188" s="1">
        <v>68</v>
      </c>
      <c r="B188" s="1">
        <v>8</v>
      </c>
      <c r="C188" s="2" t="s">
        <v>15</v>
      </c>
      <c r="D188" s="2" t="s">
        <v>92</v>
      </c>
      <c r="E188" s="3">
        <v>16</v>
      </c>
      <c r="F188" s="3">
        <v>28</v>
      </c>
      <c r="G188" s="1">
        <v>1</v>
      </c>
      <c r="H188" s="1">
        <v>19</v>
      </c>
      <c r="I188" s="2" t="s">
        <v>8</v>
      </c>
      <c r="J188" s="7">
        <f>Tabla_cocina[[#This Row],[Precio Unitario]]*Tabla_cocina[[#This Row],[Cantidad Ordenada]]</f>
        <v>28</v>
      </c>
      <c r="K188" s="7">
        <f>Tabla_cocina[[#This Row],[Total del Pedido]]</f>
        <v>28</v>
      </c>
      <c r="L188" s="7">
        <f>Tabla_cocina[[#This Row],[Ganancia Bruta]]-Tabla_cocina[[#This Row],[Costo]]</f>
        <v>12</v>
      </c>
      <c r="M188" s="7">
        <f>Tabla_cocina[[#This Row],[Costo Unitario]]*Tabla_cocina[[#This Row],[Cantidad Ordenada]]</f>
        <v>16</v>
      </c>
      <c r="N188" s="12">
        <f>(Tabla_cocina[[#This Row],[Ganancia Neta]]/Tabla_cocina[[#This Row],[Costo]])</f>
        <v>0.75</v>
      </c>
      <c r="O188" s="17">
        <f>Tabla_cocina[[#This Row],[Tiempo de Preparacion]]/1440</f>
        <v>1.3194444444444444E-2</v>
      </c>
    </row>
    <row r="189" spans="1:15" x14ac:dyDescent="0.3">
      <c r="A189" s="1">
        <v>68</v>
      </c>
      <c r="B189" s="1">
        <v>8</v>
      </c>
      <c r="C189" s="2" t="s">
        <v>26</v>
      </c>
      <c r="D189" s="2" t="s">
        <v>103</v>
      </c>
      <c r="E189" s="3">
        <v>15</v>
      </c>
      <c r="F189" s="3">
        <v>25</v>
      </c>
      <c r="G189" s="1">
        <v>1</v>
      </c>
      <c r="H189" s="1">
        <v>26</v>
      </c>
      <c r="I189" s="2" t="s">
        <v>8</v>
      </c>
      <c r="J189" s="7">
        <f>Tabla_cocina[[#This Row],[Precio Unitario]]*Tabla_cocina[[#This Row],[Cantidad Ordenada]]</f>
        <v>25</v>
      </c>
      <c r="K189" s="7">
        <f>Tabla_cocina[[#This Row],[Total del Pedido]]</f>
        <v>25</v>
      </c>
      <c r="L189" s="7">
        <f>Tabla_cocina[[#This Row],[Ganancia Bruta]]-Tabla_cocina[[#This Row],[Costo]]</f>
        <v>10</v>
      </c>
      <c r="M189" s="7">
        <f>Tabla_cocina[[#This Row],[Costo Unitario]]*Tabla_cocina[[#This Row],[Cantidad Ordenada]]</f>
        <v>15</v>
      </c>
      <c r="N189" s="12">
        <f>(Tabla_cocina[[#This Row],[Ganancia Neta]]/Tabla_cocina[[#This Row],[Costo]])</f>
        <v>0.66666666666666663</v>
      </c>
      <c r="O189" s="17">
        <f>Tabla_cocina[[#This Row],[Tiempo de Preparacion]]/1440</f>
        <v>1.8055555555555554E-2</v>
      </c>
    </row>
    <row r="190" spans="1:15" x14ac:dyDescent="0.3">
      <c r="A190" s="1">
        <v>68</v>
      </c>
      <c r="B190" s="1">
        <v>8</v>
      </c>
      <c r="C190" s="2" t="s">
        <v>22</v>
      </c>
      <c r="D190" s="2" t="s">
        <v>99</v>
      </c>
      <c r="E190" s="3">
        <v>14</v>
      </c>
      <c r="F190" s="3">
        <v>23</v>
      </c>
      <c r="G190" s="1">
        <v>3</v>
      </c>
      <c r="H190" s="1">
        <v>43</v>
      </c>
      <c r="I190" s="2" t="s">
        <v>6</v>
      </c>
      <c r="J190" s="7">
        <f>Tabla_cocina[[#This Row],[Precio Unitario]]*Tabla_cocina[[#This Row],[Cantidad Ordenada]]</f>
        <v>69</v>
      </c>
      <c r="K190" s="7">
        <f>Tabla_cocina[[#This Row],[Total del Pedido]]</f>
        <v>69</v>
      </c>
      <c r="L190" s="7">
        <f>Tabla_cocina[[#This Row],[Ganancia Bruta]]-Tabla_cocina[[#This Row],[Costo]]</f>
        <v>27</v>
      </c>
      <c r="M190" s="7">
        <f>Tabla_cocina[[#This Row],[Costo Unitario]]*Tabla_cocina[[#This Row],[Cantidad Ordenada]]</f>
        <v>42</v>
      </c>
      <c r="N190" s="12">
        <f>(Tabla_cocina[[#This Row],[Ganancia Neta]]/Tabla_cocina[[#This Row],[Costo]])</f>
        <v>0.6428571428571429</v>
      </c>
      <c r="O190" s="17">
        <f>Tabla_cocina[[#This Row],[Tiempo de Preparacion]]/1440</f>
        <v>2.9861111111111113E-2</v>
      </c>
    </row>
    <row r="191" spans="1:15" x14ac:dyDescent="0.3">
      <c r="A191" s="1">
        <v>69</v>
      </c>
      <c r="B191" s="1">
        <v>5</v>
      </c>
      <c r="C191" s="2" t="s">
        <v>14</v>
      </c>
      <c r="D191" s="2" t="s">
        <v>91</v>
      </c>
      <c r="E191" s="3">
        <v>20</v>
      </c>
      <c r="F191" s="3">
        <v>33</v>
      </c>
      <c r="G191" s="1">
        <v>3</v>
      </c>
      <c r="H191" s="1">
        <v>24</v>
      </c>
      <c r="I191" s="2" t="s">
        <v>8</v>
      </c>
      <c r="J191" s="7">
        <f>Tabla_cocina[[#This Row],[Precio Unitario]]*Tabla_cocina[[#This Row],[Cantidad Ordenada]]</f>
        <v>99</v>
      </c>
      <c r="K191" s="7">
        <f>Tabla_cocina[[#This Row],[Total del Pedido]]</f>
        <v>99</v>
      </c>
      <c r="L191" s="7">
        <f>Tabla_cocina[[#This Row],[Ganancia Bruta]]-Tabla_cocina[[#This Row],[Costo]]</f>
        <v>39</v>
      </c>
      <c r="M191" s="7">
        <f>Tabla_cocina[[#This Row],[Costo Unitario]]*Tabla_cocina[[#This Row],[Cantidad Ordenada]]</f>
        <v>60</v>
      </c>
      <c r="N191" s="12">
        <f>(Tabla_cocina[[#This Row],[Ganancia Neta]]/Tabla_cocina[[#This Row],[Costo]])</f>
        <v>0.65</v>
      </c>
      <c r="O191" s="17">
        <f>Tabla_cocina[[#This Row],[Tiempo de Preparacion]]/1440</f>
        <v>1.6666666666666666E-2</v>
      </c>
    </row>
    <row r="192" spans="1:15" x14ac:dyDescent="0.3">
      <c r="A192" s="1">
        <v>69</v>
      </c>
      <c r="B192" s="1">
        <v>5</v>
      </c>
      <c r="C192" s="2" t="s">
        <v>5</v>
      </c>
      <c r="D192" s="2" t="s">
        <v>84</v>
      </c>
      <c r="E192" s="3">
        <v>14</v>
      </c>
      <c r="F192" s="3">
        <v>24</v>
      </c>
      <c r="G192" s="1">
        <v>3</v>
      </c>
      <c r="H192" s="1">
        <v>48</v>
      </c>
      <c r="I192" s="2" t="s">
        <v>8</v>
      </c>
      <c r="J192" s="7">
        <f>Tabla_cocina[[#This Row],[Precio Unitario]]*Tabla_cocina[[#This Row],[Cantidad Ordenada]]</f>
        <v>72</v>
      </c>
      <c r="K192" s="7">
        <f>Tabla_cocina[[#This Row],[Total del Pedido]]</f>
        <v>72</v>
      </c>
      <c r="L192" s="7">
        <f>Tabla_cocina[[#This Row],[Ganancia Bruta]]-Tabla_cocina[[#This Row],[Costo]]</f>
        <v>30</v>
      </c>
      <c r="M192" s="7">
        <f>Tabla_cocina[[#This Row],[Costo Unitario]]*Tabla_cocina[[#This Row],[Cantidad Ordenada]]</f>
        <v>42</v>
      </c>
      <c r="N192" s="12">
        <f>(Tabla_cocina[[#This Row],[Ganancia Neta]]/Tabla_cocina[[#This Row],[Costo]])</f>
        <v>0.7142857142857143</v>
      </c>
      <c r="O192" s="17">
        <f>Tabla_cocina[[#This Row],[Tiempo de Preparacion]]/1440</f>
        <v>3.3333333333333333E-2</v>
      </c>
    </row>
    <row r="193" spans="1:15" x14ac:dyDescent="0.3">
      <c r="A193" s="1">
        <v>69</v>
      </c>
      <c r="B193" s="1">
        <v>5</v>
      </c>
      <c r="C193" s="2" t="s">
        <v>23</v>
      </c>
      <c r="D193" s="2" t="s">
        <v>100</v>
      </c>
      <c r="E193" s="3">
        <v>13</v>
      </c>
      <c r="F193" s="3">
        <v>21</v>
      </c>
      <c r="G193" s="1">
        <v>3</v>
      </c>
      <c r="H193" s="1">
        <v>20</v>
      </c>
      <c r="I193" s="2" t="s">
        <v>6</v>
      </c>
      <c r="J193" s="7">
        <f>Tabla_cocina[[#This Row],[Precio Unitario]]*Tabla_cocina[[#This Row],[Cantidad Ordenada]]</f>
        <v>63</v>
      </c>
      <c r="K193" s="7">
        <f>Tabla_cocina[[#This Row],[Total del Pedido]]</f>
        <v>63</v>
      </c>
      <c r="L193" s="7">
        <f>Tabla_cocina[[#This Row],[Ganancia Bruta]]-Tabla_cocina[[#This Row],[Costo]]</f>
        <v>24</v>
      </c>
      <c r="M193" s="7">
        <f>Tabla_cocina[[#This Row],[Costo Unitario]]*Tabla_cocina[[#This Row],[Cantidad Ordenada]]</f>
        <v>39</v>
      </c>
      <c r="N193" s="12">
        <f>(Tabla_cocina[[#This Row],[Ganancia Neta]]/Tabla_cocina[[#This Row],[Costo]])</f>
        <v>0.61538461538461542</v>
      </c>
      <c r="O193" s="17">
        <f>Tabla_cocina[[#This Row],[Tiempo de Preparacion]]/1440</f>
        <v>1.3888888888888888E-2</v>
      </c>
    </row>
    <row r="194" spans="1:15" x14ac:dyDescent="0.3">
      <c r="A194" s="1">
        <v>70</v>
      </c>
      <c r="B194" s="1">
        <v>17</v>
      </c>
      <c r="C194" s="2" t="s">
        <v>20</v>
      </c>
      <c r="D194" s="2" t="s">
        <v>97</v>
      </c>
      <c r="E194" s="3">
        <v>20</v>
      </c>
      <c r="F194" s="3">
        <v>34</v>
      </c>
      <c r="G194" s="1">
        <v>2</v>
      </c>
      <c r="H194" s="1">
        <v>21</v>
      </c>
      <c r="I194" s="2" t="s">
        <v>8</v>
      </c>
      <c r="J194" s="7">
        <f>Tabla_cocina[[#This Row],[Precio Unitario]]*Tabla_cocina[[#This Row],[Cantidad Ordenada]]</f>
        <v>68</v>
      </c>
      <c r="K194" s="7">
        <f>Tabla_cocina[[#This Row],[Total del Pedido]]</f>
        <v>68</v>
      </c>
      <c r="L194" s="7">
        <f>Tabla_cocina[[#This Row],[Ganancia Bruta]]-Tabla_cocina[[#This Row],[Costo]]</f>
        <v>28</v>
      </c>
      <c r="M194" s="7">
        <f>Tabla_cocina[[#This Row],[Costo Unitario]]*Tabla_cocina[[#This Row],[Cantidad Ordenada]]</f>
        <v>40</v>
      </c>
      <c r="N194" s="12">
        <f>(Tabla_cocina[[#This Row],[Ganancia Neta]]/Tabla_cocina[[#This Row],[Costo]])</f>
        <v>0.7</v>
      </c>
      <c r="O194" s="17">
        <f>Tabla_cocina[[#This Row],[Tiempo de Preparacion]]/1440</f>
        <v>1.4583333333333334E-2</v>
      </c>
    </row>
    <row r="195" spans="1:15" x14ac:dyDescent="0.3">
      <c r="A195" s="1">
        <v>70</v>
      </c>
      <c r="B195" s="1">
        <v>17</v>
      </c>
      <c r="C195" s="2" t="s">
        <v>26</v>
      </c>
      <c r="D195" s="2" t="s">
        <v>103</v>
      </c>
      <c r="E195" s="3">
        <v>15</v>
      </c>
      <c r="F195" s="3">
        <v>25</v>
      </c>
      <c r="G195" s="1">
        <v>2</v>
      </c>
      <c r="H195" s="1">
        <v>19</v>
      </c>
      <c r="I195" s="2" t="s">
        <v>8</v>
      </c>
      <c r="J195" s="7">
        <f>Tabla_cocina[[#This Row],[Precio Unitario]]*Tabla_cocina[[#This Row],[Cantidad Ordenada]]</f>
        <v>50</v>
      </c>
      <c r="K195" s="7">
        <f>Tabla_cocina[[#This Row],[Total del Pedido]]</f>
        <v>50</v>
      </c>
      <c r="L195" s="7">
        <f>Tabla_cocina[[#This Row],[Ganancia Bruta]]-Tabla_cocina[[#This Row],[Costo]]</f>
        <v>20</v>
      </c>
      <c r="M195" s="7">
        <f>Tabla_cocina[[#This Row],[Costo Unitario]]*Tabla_cocina[[#This Row],[Cantidad Ordenada]]</f>
        <v>30</v>
      </c>
      <c r="N195" s="12">
        <f>(Tabla_cocina[[#This Row],[Ganancia Neta]]/Tabla_cocina[[#This Row],[Costo]])</f>
        <v>0.66666666666666663</v>
      </c>
      <c r="O195" s="17">
        <f>Tabla_cocina[[#This Row],[Tiempo de Preparacion]]/1440</f>
        <v>1.3194444444444444E-2</v>
      </c>
    </row>
    <row r="196" spans="1:15" x14ac:dyDescent="0.3">
      <c r="A196" s="1">
        <v>71</v>
      </c>
      <c r="B196" s="1">
        <v>18</v>
      </c>
      <c r="C196" s="2" t="s">
        <v>7</v>
      </c>
      <c r="D196" s="2" t="s">
        <v>85</v>
      </c>
      <c r="E196" s="3">
        <v>18</v>
      </c>
      <c r="F196" s="3">
        <v>30</v>
      </c>
      <c r="G196" s="1">
        <v>3</v>
      </c>
      <c r="H196" s="1">
        <v>20</v>
      </c>
      <c r="I196" s="2" t="s">
        <v>8</v>
      </c>
      <c r="J196" s="7">
        <f>Tabla_cocina[[#This Row],[Precio Unitario]]*Tabla_cocina[[#This Row],[Cantidad Ordenada]]</f>
        <v>90</v>
      </c>
      <c r="K196" s="7">
        <f>Tabla_cocina[[#This Row],[Total del Pedido]]</f>
        <v>90</v>
      </c>
      <c r="L196" s="7">
        <f>Tabla_cocina[[#This Row],[Ganancia Bruta]]-Tabla_cocina[[#This Row],[Costo]]</f>
        <v>36</v>
      </c>
      <c r="M196" s="7">
        <f>Tabla_cocina[[#This Row],[Costo Unitario]]*Tabla_cocina[[#This Row],[Cantidad Ordenada]]</f>
        <v>54</v>
      </c>
      <c r="N196" s="12">
        <f>(Tabla_cocina[[#This Row],[Ganancia Neta]]/Tabla_cocina[[#This Row],[Costo]])</f>
        <v>0.66666666666666663</v>
      </c>
      <c r="O196" s="17">
        <f>Tabla_cocina[[#This Row],[Tiempo de Preparacion]]/1440</f>
        <v>1.3888888888888888E-2</v>
      </c>
    </row>
    <row r="197" spans="1:15" x14ac:dyDescent="0.3">
      <c r="A197" s="1">
        <v>71</v>
      </c>
      <c r="B197" s="1">
        <v>18</v>
      </c>
      <c r="C197" s="2" t="s">
        <v>22</v>
      </c>
      <c r="D197" s="2" t="s">
        <v>99</v>
      </c>
      <c r="E197" s="3">
        <v>14</v>
      </c>
      <c r="F197" s="3">
        <v>23</v>
      </c>
      <c r="G197" s="1">
        <v>2</v>
      </c>
      <c r="H197" s="1">
        <v>29</v>
      </c>
      <c r="I197" s="2" t="s">
        <v>8</v>
      </c>
      <c r="J197" s="7">
        <f>Tabla_cocina[[#This Row],[Precio Unitario]]*Tabla_cocina[[#This Row],[Cantidad Ordenada]]</f>
        <v>46</v>
      </c>
      <c r="K197" s="7">
        <f>Tabla_cocina[[#This Row],[Total del Pedido]]</f>
        <v>46</v>
      </c>
      <c r="L197" s="7">
        <f>Tabla_cocina[[#This Row],[Ganancia Bruta]]-Tabla_cocina[[#This Row],[Costo]]</f>
        <v>18</v>
      </c>
      <c r="M197" s="7">
        <f>Tabla_cocina[[#This Row],[Costo Unitario]]*Tabla_cocina[[#This Row],[Cantidad Ordenada]]</f>
        <v>28</v>
      </c>
      <c r="N197" s="12">
        <f>(Tabla_cocina[[#This Row],[Ganancia Neta]]/Tabla_cocina[[#This Row],[Costo]])</f>
        <v>0.6428571428571429</v>
      </c>
      <c r="O197" s="17">
        <f>Tabla_cocina[[#This Row],[Tiempo de Preparacion]]/1440</f>
        <v>2.013888888888889E-2</v>
      </c>
    </row>
    <row r="198" spans="1:15" x14ac:dyDescent="0.3">
      <c r="A198" s="1">
        <v>72</v>
      </c>
      <c r="B198" s="1">
        <v>17</v>
      </c>
      <c r="C198" s="2" t="s">
        <v>23</v>
      </c>
      <c r="D198" s="2" t="s">
        <v>100</v>
      </c>
      <c r="E198" s="3">
        <v>13</v>
      </c>
      <c r="F198" s="3">
        <v>21</v>
      </c>
      <c r="G198" s="1">
        <v>1</v>
      </c>
      <c r="H198" s="1">
        <v>17</v>
      </c>
      <c r="I198" s="2" t="s">
        <v>8</v>
      </c>
      <c r="J198" s="7">
        <f>Tabla_cocina[[#This Row],[Precio Unitario]]*Tabla_cocina[[#This Row],[Cantidad Ordenada]]</f>
        <v>21</v>
      </c>
      <c r="K198" s="7">
        <f>Tabla_cocina[[#This Row],[Total del Pedido]]</f>
        <v>21</v>
      </c>
      <c r="L198" s="7">
        <f>Tabla_cocina[[#This Row],[Ganancia Bruta]]-Tabla_cocina[[#This Row],[Costo]]</f>
        <v>8</v>
      </c>
      <c r="M198" s="7">
        <f>Tabla_cocina[[#This Row],[Costo Unitario]]*Tabla_cocina[[#This Row],[Cantidad Ordenada]]</f>
        <v>13</v>
      </c>
      <c r="N198" s="12">
        <f>(Tabla_cocina[[#This Row],[Ganancia Neta]]/Tabla_cocina[[#This Row],[Costo]])</f>
        <v>0.61538461538461542</v>
      </c>
      <c r="O198" s="17">
        <f>Tabla_cocina[[#This Row],[Tiempo de Preparacion]]/1440</f>
        <v>1.1805555555555555E-2</v>
      </c>
    </row>
    <row r="199" spans="1:15" x14ac:dyDescent="0.3">
      <c r="A199" s="1">
        <v>72</v>
      </c>
      <c r="B199" s="1">
        <v>17</v>
      </c>
      <c r="C199" s="2" t="s">
        <v>24</v>
      </c>
      <c r="D199" s="2" t="s">
        <v>101</v>
      </c>
      <c r="E199" s="3">
        <v>10</v>
      </c>
      <c r="F199" s="3">
        <v>18</v>
      </c>
      <c r="G199" s="1">
        <v>3</v>
      </c>
      <c r="H199" s="1">
        <v>37</v>
      </c>
      <c r="I199" s="2" t="s">
        <v>8</v>
      </c>
      <c r="J199" s="7">
        <f>Tabla_cocina[[#This Row],[Precio Unitario]]*Tabla_cocina[[#This Row],[Cantidad Ordenada]]</f>
        <v>54</v>
      </c>
      <c r="K199" s="7">
        <f>Tabla_cocina[[#This Row],[Total del Pedido]]</f>
        <v>54</v>
      </c>
      <c r="L199" s="7">
        <f>Tabla_cocina[[#This Row],[Ganancia Bruta]]-Tabla_cocina[[#This Row],[Costo]]</f>
        <v>24</v>
      </c>
      <c r="M199" s="7">
        <f>Tabla_cocina[[#This Row],[Costo Unitario]]*Tabla_cocina[[#This Row],[Cantidad Ordenada]]</f>
        <v>30</v>
      </c>
      <c r="N199" s="12">
        <f>(Tabla_cocina[[#This Row],[Ganancia Neta]]/Tabla_cocina[[#This Row],[Costo]])</f>
        <v>0.8</v>
      </c>
      <c r="O199" s="17">
        <f>Tabla_cocina[[#This Row],[Tiempo de Preparacion]]/1440</f>
        <v>2.5694444444444443E-2</v>
      </c>
    </row>
    <row r="200" spans="1:15" x14ac:dyDescent="0.3">
      <c r="A200" s="1">
        <v>73</v>
      </c>
      <c r="B200" s="1">
        <v>1</v>
      </c>
      <c r="C200" s="2" t="s">
        <v>10</v>
      </c>
      <c r="D200" s="2" t="s">
        <v>87</v>
      </c>
      <c r="E200" s="3">
        <v>16</v>
      </c>
      <c r="F200" s="3">
        <v>27</v>
      </c>
      <c r="G200" s="1">
        <v>3</v>
      </c>
      <c r="H200" s="1">
        <v>20</v>
      </c>
      <c r="I200" s="2" t="s">
        <v>6</v>
      </c>
      <c r="J200" s="7">
        <f>Tabla_cocina[[#This Row],[Precio Unitario]]*Tabla_cocina[[#This Row],[Cantidad Ordenada]]</f>
        <v>81</v>
      </c>
      <c r="K200" s="7">
        <f>Tabla_cocina[[#This Row],[Total del Pedido]]</f>
        <v>81</v>
      </c>
      <c r="L200" s="7">
        <f>Tabla_cocina[[#This Row],[Ganancia Bruta]]-Tabla_cocina[[#This Row],[Costo]]</f>
        <v>33</v>
      </c>
      <c r="M200" s="7">
        <f>Tabla_cocina[[#This Row],[Costo Unitario]]*Tabla_cocina[[#This Row],[Cantidad Ordenada]]</f>
        <v>48</v>
      </c>
      <c r="N200" s="12">
        <f>(Tabla_cocina[[#This Row],[Ganancia Neta]]/Tabla_cocina[[#This Row],[Costo]])</f>
        <v>0.6875</v>
      </c>
      <c r="O200" s="17">
        <f>Tabla_cocina[[#This Row],[Tiempo de Preparacion]]/1440</f>
        <v>1.3888888888888888E-2</v>
      </c>
    </row>
    <row r="201" spans="1:15" x14ac:dyDescent="0.3">
      <c r="A201" s="1">
        <v>74</v>
      </c>
      <c r="B201" s="1">
        <v>19</v>
      </c>
      <c r="C201" s="2" t="s">
        <v>20</v>
      </c>
      <c r="D201" s="2" t="s">
        <v>97</v>
      </c>
      <c r="E201" s="3">
        <v>20</v>
      </c>
      <c r="F201" s="3">
        <v>34</v>
      </c>
      <c r="G201" s="1">
        <v>3</v>
      </c>
      <c r="H201" s="1">
        <v>37</v>
      </c>
      <c r="I201" s="2" t="s">
        <v>6</v>
      </c>
      <c r="J201" s="7">
        <f>Tabla_cocina[[#This Row],[Precio Unitario]]*Tabla_cocina[[#This Row],[Cantidad Ordenada]]</f>
        <v>102</v>
      </c>
      <c r="K201" s="7">
        <f>Tabla_cocina[[#This Row],[Total del Pedido]]</f>
        <v>102</v>
      </c>
      <c r="L201" s="7">
        <f>Tabla_cocina[[#This Row],[Ganancia Bruta]]-Tabla_cocina[[#This Row],[Costo]]</f>
        <v>42</v>
      </c>
      <c r="M201" s="7">
        <f>Tabla_cocina[[#This Row],[Costo Unitario]]*Tabla_cocina[[#This Row],[Cantidad Ordenada]]</f>
        <v>60</v>
      </c>
      <c r="N201" s="12">
        <f>(Tabla_cocina[[#This Row],[Ganancia Neta]]/Tabla_cocina[[#This Row],[Costo]])</f>
        <v>0.7</v>
      </c>
      <c r="O201" s="17">
        <f>Tabla_cocina[[#This Row],[Tiempo de Preparacion]]/1440</f>
        <v>2.5694444444444443E-2</v>
      </c>
    </row>
    <row r="202" spans="1:15" x14ac:dyDescent="0.3">
      <c r="A202" s="1">
        <v>74</v>
      </c>
      <c r="B202" s="1">
        <v>19</v>
      </c>
      <c r="C202" s="2" t="s">
        <v>18</v>
      </c>
      <c r="D202" s="2" t="s">
        <v>95</v>
      </c>
      <c r="E202" s="3">
        <v>19</v>
      </c>
      <c r="F202" s="3">
        <v>32</v>
      </c>
      <c r="G202" s="1">
        <v>2</v>
      </c>
      <c r="H202" s="1">
        <v>24</v>
      </c>
      <c r="I202" s="2" t="s">
        <v>8</v>
      </c>
      <c r="J202" s="7">
        <f>Tabla_cocina[[#This Row],[Precio Unitario]]*Tabla_cocina[[#This Row],[Cantidad Ordenada]]</f>
        <v>64</v>
      </c>
      <c r="K202" s="7">
        <f>Tabla_cocina[[#This Row],[Total del Pedido]]</f>
        <v>64</v>
      </c>
      <c r="L202" s="7">
        <f>Tabla_cocina[[#This Row],[Ganancia Bruta]]-Tabla_cocina[[#This Row],[Costo]]</f>
        <v>26</v>
      </c>
      <c r="M202" s="7">
        <f>Tabla_cocina[[#This Row],[Costo Unitario]]*Tabla_cocina[[#This Row],[Cantidad Ordenada]]</f>
        <v>38</v>
      </c>
      <c r="N202" s="12">
        <f>(Tabla_cocina[[#This Row],[Ganancia Neta]]/Tabla_cocina[[#This Row],[Costo]])</f>
        <v>0.68421052631578949</v>
      </c>
      <c r="O202" s="17">
        <f>Tabla_cocina[[#This Row],[Tiempo de Preparacion]]/1440</f>
        <v>1.6666666666666666E-2</v>
      </c>
    </row>
    <row r="203" spans="1:15" x14ac:dyDescent="0.3">
      <c r="A203" s="1">
        <v>74</v>
      </c>
      <c r="B203" s="1">
        <v>19</v>
      </c>
      <c r="C203" s="2" t="s">
        <v>25</v>
      </c>
      <c r="D203" s="2" t="s">
        <v>102</v>
      </c>
      <c r="E203" s="3">
        <v>15</v>
      </c>
      <c r="F203" s="3">
        <v>26</v>
      </c>
      <c r="G203" s="1">
        <v>2</v>
      </c>
      <c r="H203" s="1">
        <v>39</v>
      </c>
      <c r="I203" s="2" t="s">
        <v>8</v>
      </c>
      <c r="J203" s="7">
        <f>Tabla_cocina[[#This Row],[Precio Unitario]]*Tabla_cocina[[#This Row],[Cantidad Ordenada]]</f>
        <v>52</v>
      </c>
      <c r="K203" s="7">
        <f>Tabla_cocina[[#This Row],[Total del Pedido]]</f>
        <v>52</v>
      </c>
      <c r="L203" s="7">
        <f>Tabla_cocina[[#This Row],[Ganancia Bruta]]-Tabla_cocina[[#This Row],[Costo]]</f>
        <v>22</v>
      </c>
      <c r="M203" s="7">
        <f>Tabla_cocina[[#This Row],[Costo Unitario]]*Tabla_cocina[[#This Row],[Cantidad Ordenada]]</f>
        <v>30</v>
      </c>
      <c r="N203" s="12">
        <f>(Tabla_cocina[[#This Row],[Ganancia Neta]]/Tabla_cocina[[#This Row],[Costo]])</f>
        <v>0.73333333333333328</v>
      </c>
      <c r="O203" s="17">
        <f>Tabla_cocina[[#This Row],[Tiempo de Preparacion]]/1440</f>
        <v>2.7083333333333334E-2</v>
      </c>
    </row>
    <row r="204" spans="1:15" x14ac:dyDescent="0.3">
      <c r="A204" s="1">
        <v>75</v>
      </c>
      <c r="B204" s="1">
        <v>19</v>
      </c>
      <c r="C204" s="2" t="s">
        <v>11</v>
      </c>
      <c r="D204" s="2" t="s">
        <v>88</v>
      </c>
      <c r="E204" s="3">
        <v>25</v>
      </c>
      <c r="F204" s="3">
        <v>40</v>
      </c>
      <c r="G204" s="1">
        <v>1</v>
      </c>
      <c r="H204" s="1">
        <v>35</v>
      </c>
      <c r="I204" s="2" t="s">
        <v>6</v>
      </c>
      <c r="J204" s="7">
        <f>Tabla_cocina[[#This Row],[Precio Unitario]]*Tabla_cocina[[#This Row],[Cantidad Ordenada]]</f>
        <v>40</v>
      </c>
      <c r="K204" s="7">
        <f>Tabla_cocina[[#This Row],[Total del Pedido]]</f>
        <v>40</v>
      </c>
      <c r="L204" s="7">
        <f>Tabla_cocina[[#This Row],[Ganancia Bruta]]-Tabla_cocina[[#This Row],[Costo]]</f>
        <v>15</v>
      </c>
      <c r="M204" s="7">
        <f>Tabla_cocina[[#This Row],[Costo Unitario]]*Tabla_cocina[[#This Row],[Cantidad Ordenada]]</f>
        <v>25</v>
      </c>
      <c r="N204" s="12">
        <f>(Tabla_cocina[[#This Row],[Ganancia Neta]]/Tabla_cocina[[#This Row],[Costo]])</f>
        <v>0.6</v>
      </c>
      <c r="O204" s="17">
        <f>Tabla_cocina[[#This Row],[Tiempo de Preparacion]]/1440</f>
        <v>2.4305555555555556E-2</v>
      </c>
    </row>
    <row r="205" spans="1:15" x14ac:dyDescent="0.3">
      <c r="A205" s="1">
        <v>75</v>
      </c>
      <c r="B205" s="1">
        <v>19</v>
      </c>
      <c r="C205" s="2" t="s">
        <v>22</v>
      </c>
      <c r="D205" s="2" t="s">
        <v>99</v>
      </c>
      <c r="E205" s="3">
        <v>14</v>
      </c>
      <c r="F205" s="3">
        <v>23</v>
      </c>
      <c r="G205" s="1">
        <v>3</v>
      </c>
      <c r="H205" s="1">
        <v>16</v>
      </c>
      <c r="I205" s="2" t="s">
        <v>8</v>
      </c>
      <c r="J205" s="7">
        <f>Tabla_cocina[[#This Row],[Precio Unitario]]*Tabla_cocina[[#This Row],[Cantidad Ordenada]]</f>
        <v>69</v>
      </c>
      <c r="K205" s="7">
        <f>Tabla_cocina[[#This Row],[Total del Pedido]]</f>
        <v>69</v>
      </c>
      <c r="L205" s="7">
        <f>Tabla_cocina[[#This Row],[Ganancia Bruta]]-Tabla_cocina[[#This Row],[Costo]]</f>
        <v>27</v>
      </c>
      <c r="M205" s="7">
        <f>Tabla_cocina[[#This Row],[Costo Unitario]]*Tabla_cocina[[#This Row],[Cantidad Ordenada]]</f>
        <v>42</v>
      </c>
      <c r="N205" s="12">
        <f>(Tabla_cocina[[#This Row],[Ganancia Neta]]/Tabla_cocina[[#This Row],[Costo]])</f>
        <v>0.6428571428571429</v>
      </c>
      <c r="O205" s="17">
        <f>Tabla_cocina[[#This Row],[Tiempo de Preparacion]]/1440</f>
        <v>1.1111111111111112E-2</v>
      </c>
    </row>
    <row r="206" spans="1:15" x14ac:dyDescent="0.3">
      <c r="A206" s="1">
        <v>76</v>
      </c>
      <c r="B206" s="1">
        <v>17</v>
      </c>
      <c r="C206" s="2" t="s">
        <v>7</v>
      </c>
      <c r="D206" s="2" t="s">
        <v>85</v>
      </c>
      <c r="E206" s="3">
        <v>18</v>
      </c>
      <c r="F206" s="3">
        <v>30</v>
      </c>
      <c r="G206" s="1">
        <v>3</v>
      </c>
      <c r="H206" s="1">
        <v>13</v>
      </c>
      <c r="I206" s="2" t="s">
        <v>8</v>
      </c>
      <c r="J206" s="7">
        <f>Tabla_cocina[[#This Row],[Precio Unitario]]*Tabla_cocina[[#This Row],[Cantidad Ordenada]]</f>
        <v>90</v>
      </c>
      <c r="K206" s="7">
        <f>Tabla_cocina[[#This Row],[Total del Pedido]]</f>
        <v>90</v>
      </c>
      <c r="L206" s="7">
        <f>Tabla_cocina[[#This Row],[Ganancia Bruta]]-Tabla_cocina[[#This Row],[Costo]]</f>
        <v>36</v>
      </c>
      <c r="M206" s="7">
        <f>Tabla_cocina[[#This Row],[Costo Unitario]]*Tabla_cocina[[#This Row],[Cantidad Ordenada]]</f>
        <v>54</v>
      </c>
      <c r="N206" s="12">
        <f>(Tabla_cocina[[#This Row],[Ganancia Neta]]/Tabla_cocina[[#This Row],[Costo]])</f>
        <v>0.66666666666666663</v>
      </c>
      <c r="O206" s="17">
        <f>Tabla_cocina[[#This Row],[Tiempo de Preparacion]]/1440</f>
        <v>9.0277777777777769E-3</v>
      </c>
    </row>
    <row r="207" spans="1:15" x14ac:dyDescent="0.3">
      <c r="A207" s="1">
        <v>76</v>
      </c>
      <c r="B207" s="1">
        <v>17</v>
      </c>
      <c r="C207" s="2" t="s">
        <v>25</v>
      </c>
      <c r="D207" s="2" t="s">
        <v>102</v>
      </c>
      <c r="E207" s="3">
        <v>15</v>
      </c>
      <c r="F207" s="3">
        <v>26</v>
      </c>
      <c r="G207" s="1">
        <v>1</v>
      </c>
      <c r="H207" s="1">
        <v>30</v>
      </c>
      <c r="I207" s="2" t="s">
        <v>6</v>
      </c>
      <c r="J207" s="7">
        <f>Tabla_cocina[[#This Row],[Precio Unitario]]*Tabla_cocina[[#This Row],[Cantidad Ordenada]]</f>
        <v>26</v>
      </c>
      <c r="K207" s="7">
        <f>Tabla_cocina[[#This Row],[Total del Pedido]]</f>
        <v>26</v>
      </c>
      <c r="L207" s="7">
        <f>Tabla_cocina[[#This Row],[Ganancia Bruta]]-Tabla_cocina[[#This Row],[Costo]]</f>
        <v>11</v>
      </c>
      <c r="M207" s="7">
        <f>Tabla_cocina[[#This Row],[Costo Unitario]]*Tabla_cocina[[#This Row],[Cantidad Ordenada]]</f>
        <v>15</v>
      </c>
      <c r="N207" s="12">
        <f>(Tabla_cocina[[#This Row],[Ganancia Neta]]/Tabla_cocina[[#This Row],[Costo]])</f>
        <v>0.73333333333333328</v>
      </c>
      <c r="O207" s="17">
        <f>Tabla_cocina[[#This Row],[Tiempo de Preparacion]]/1440</f>
        <v>2.0833333333333332E-2</v>
      </c>
    </row>
    <row r="208" spans="1:15" x14ac:dyDescent="0.3">
      <c r="A208" s="1">
        <v>76</v>
      </c>
      <c r="B208" s="1">
        <v>17</v>
      </c>
      <c r="C208" s="2" t="s">
        <v>5</v>
      </c>
      <c r="D208" s="2" t="s">
        <v>84</v>
      </c>
      <c r="E208" s="3">
        <v>14</v>
      </c>
      <c r="F208" s="3">
        <v>24</v>
      </c>
      <c r="G208" s="1">
        <v>1</v>
      </c>
      <c r="H208" s="1">
        <v>20</v>
      </c>
      <c r="I208" s="2" t="s">
        <v>6</v>
      </c>
      <c r="J208" s="7">
        <f>Tabla_cocina[[#This Row],[Precio Unitario]]*Tabla_cocina[[#This Row],[Cantidad Ordenada]]</f>
        <v>24</v>
      </c>
      <c r="K208" s="7">
        <f>Tabla_cocina[[#This Row],[Total del Pedido]]</f>
        <v>24</v>
      </c>
      <c r="L208" s="7">
        <f>Tabla_cocina[[#This Row],[Ganancia Bruta]]-Tabla_cocina[[#This Row],[Costo]]</f>
        <v>10</v>
      </c>
      <c r="M208" s="7">
        <f>Tabla_cocina[[#This Row],[Costo Unitario]]*Tabla_cocina[[#This Row],[Cantidad Ordenada]]</f>
        <v>14</v>
      </c>
      <c r="N208" s="12">
        <f>(Tabla_cocina[[#This Row],[Ganancia Neta]]/Tabla_cocina[[#This Row],[Costo]])</f>
        <v>0.7142857142857143</v>
      </c>
      <c r="O208" s="17">
        <f>Tabla_cocina[[#This Row],[Tiempo de Preparacion]]/1440</f>
        <v>1.3888888888888888E-2</v>
      </c>
    </row>
    <row r="209" spans="1:15" x14ac:dyDescent="0.3">
      <c r="A209" s="1">
        <v>76</v>
      </c>
      <c r="B209" s="1">
        <v>17</v>
      </c>
      <c r="C209" s="2" t="s">
        <v>24</v>
      </c>
      <c r="D209" s="2" t="s">
        <v>101</v>
      </c>
      <c r="E209" s="3">
        <v>10</v>
      </c>
      <c r="F209" s="3">
        <v>18</v>
      </c>
      <c r="G209" s="1">
        <v>1</v>
      </c>
      <c r="H209" s="1">
        <v>34</v>
      </c>
      <c r="I209" s="2" t="s">
        <v>8</v>
      </c>
      <c r="J209" s="7">
        <f>Tabla_cocina[[#This Row],[Precio Unitario]]*Tabla_cocina[[#This Row],[Cantidad Ordenada]]</f>
        <v>18</v>
      </c>
      <c r="K209" s="7">
        <f>Tabla_cocina[[#This Row],[Total del Pedido]]</f>
        <v>18</v>
      </c>
      <c r="L209" s="7">
        <f>Tabla_cocina[[#This Row],[Ganancia Bruta]]-Tabla_cocina[[#This Row],[Costo]]</f>
        <v>8</v>
      </c>
      <c r="M209" s="7">
        <f>Tabla_cocina[[#This Row],[Costo Unitario]]*Tabla_cocina[[#This Row],[Cantidad Ordenada]]</f>
        <v>10</v>
      </c>
      <c r="N209" s="12">
        <f>(Tabla_cocina[[#This Row],[Ganancia Neta]]/Tabla_cocina[[#This Row],[Costo]])</f>
        <v>0.8</v>
      </c>
      <c r="O209" s="17">
        <f>Tabla_cocina[[#This Row],[Tiempo de Preparacion]]/1440</f>
        <v>2.361111111111111E-2</v>
      </c>
    </row>
    <row r="210" spans="1:15" x14ac:dyDescent="0.3">
      <c r="A210" s="1">
        <v>77</v>
      </c>
      <c r="B210" s="1">
        <v>3</v>
      </c>
      <c r="C210" s="2" t="s">
        <v>14</v>
      </c>
      <c r="D210" s="2" t="s">
        <v>91</v>
      </c>
      <c r="E210" s="3">
        <v>20</v>
      </c>
      <c r="F210" s="3">
        <v>33</v>
      </c>
      <c r="G210" s="1">
        <v>1</v>
      </c>
      <c r="H210" s="1">
        <v>8</v>
      </c>
      <c r="I210" s="2" t="s">
        <v>8</v>
      </c>
      <c r="J210" s="7">
        <f>Tabla_cocina[[#This Row],[Precio Unitario]]*Tabla_cocina[[#This Row],[Cantidad Ordenada]]</f>
        <v>33</v>
      </c>
      <c r="K210" s="7">
        <f>Tabla_cocina[[#This Row],[Total del Pedido]]</f>
        <v>33</v>
      </c>
      <c r="L210" s="7">
        <f>Tabla_cocina[[#This Row],[Ganancia Bruta]]-Tabla_cocina[[#This Row],[Costo]]</f>
        <v>13</v>
      </c>
      <c r="M210" s="7">
        <f>Tabla_cocina[[#This Row],[Costo Unitario]]*Tabla_cocina[[#This Row],[Cantidad Ordenada]]</f>
        <v>20</v>
      </c>
      <c r="N210" s="12">
        <f>(Tabla_cocina[[#This Row],[Ganancia Neta]]/Tabla_cocina[[#This Row],[Costo]])</f>
        <v>0.65</v>
      </c>
      <c r="O210" s="17">
        <f>Tabla_cocina[[#This Row],[Tiempo de Preparacion]]/1440</f>
        <v>5.5555555555555558E-3</v>
      </c>
    </row>
    <row r="211" spans="1:15" x14ac:dyDescent="0.3">
      <c r="A211" s="1">
        <v>77</v>
      </c>
      <c r="B211" s="1">
        <v>3</v>
      </c>
      <c r="C211" s="2" t="s">
        <v>5</v>
      </c>
      <c r="D211" s="2" t="s">
        <v>84</v>
      </c>
      <c r="E211" s="3">
        <v>14</v>
      </c>
      <c r="F211" s="3">
        <v>24</v>
      </c>
      <c r="G211" s="1">
        <v>2</v>
      </c>
      <c r="H211" s="1">
        <v>55</v>
      </c>
      <c r="I211" s="2" t="s">
        <v>6</v>
      </c>
      <c r="J211" s="7">
        <f>Tabla_cocina[[#This Row],[Precio Unitario]]*Tabla_cocina[[#This Row],[Cantidad Ordenada]]</f>
        <v>48</v>
      </c>
      <c r="K211" s="7">
        <f>Tabla_cocina[[#This Row],[Total del Pedido]]</f>
        <v>48</v>
      </c>
      <c r="L211" s="7">
        <f>Tabla_cocina[[#This Row],[Ganancia Bruta]]-Tabla_cocina[[#This Row],[Costo]]</f>
        <v>20</v>
      </c>
      <c r="M211" s="7">
        <f>Tabla_cocina[[#This Row],[Costo Unitario]]*Tabla_cocina[[#This Row],[Cantidad Ordenada]]</f>
        <v>28</v>
      </c>
      <c r="N211" s="12">
        <f>(Tabla_cocina[[#This Row],[Ganancia Neta]]/Tabla_cocina[[#This Row],[Costo]])</f>
        <v>0.7142857142857143</v>
      </c>
      <c r="O211" s="17">
        <f>Tabla_cocina[[#This Row],[Tiempo de Preparacion]]/1440</f>
        <v>3.8194444444444448E-2</v>
      </c>
    </row>
    <row r="212" spans="1:15" x14ac:dyDescent="0.3">
      <c r="A212" s="1">
        <v>77</v>
      </c>
      <c r="B212" s="1">
        <v>3</v>
      </c>
      <c r="C212" s="2" t="s">
        <v>24</v>
      </c>
      <c r="D212" s="2" t="s">
        <v>101</v>
      </c>
      <c r="E212" s="3">
        <v>10</v>
      </c>
      <c r="F212" s="3">
        <v>18</v>
      </c>
      <c r="G212" s="1">
        <v>1</v>
      </c>
      <c r="H212" s="1">
        <v>34</v>
      </c>
      <c r="I212" s="2" t="s">
        <v>8</v>
      </c>
      <c r="J212" s="7">
        <f>Tabla_cocina[[#This Row],[Precio Unitario]]*Tabla_cocina[[#This Row],[Cantidad Ordenada]]</f>
        <v>18</v>
      </c>
      <c r="K212" s="7">
        <f>Tabla_cocina[[#This Row],[Total del Pedido]]</f>
        <v>18</v>
      </c>
      <c r="L212" s="7">
        <f>Tabla_cocina[[#This Row],[Ganancia Bruta]]-Tabla_cocina[[#This Row],[Costo]]</f>
        <v>8</v>
      </c>
      <c r="M212" s="7">
        <f>Tabla_cocina[[#This Row],[Costo Unitario]]*Tabla_cocina[[#This Row],[Cantidad Ordenada]]</f>
        <v>10</v>
      </c>
      <c r="N212" s="12">
        <f>(Tabla_cocina[[#This Row],[Ganancia Neta]]/Tabla_cocina[[#This Row],[Costo]])</f>
        <v>0.8</v>
      </c>
      <c r="O212" s="17">
        <f>Tabla_cocina[[#This Row],[Tiempo de Preparacion]]/1440</f>
        <v>2.361111111111111E-2</v>
      </c>
    </row>
    <row r="213" spans="1:15" x14ac:dyDescent="0.3">
      <c r="A213" s="1">
        <v>78</v>
      </c>
      <c r="B213" s="1">
        <v>7</v>
      </c>
      <c r="C213" s="2" t="s">
        <v>16</v>
      </c>
      <c r="D213" s="2" t="s">
        <v>93</v>
      </c>
      <c r="E213" s="3">
        <v>11</v>
      </c>
      <c r="F213" s="3">
        <v>19</v>
      </c>
      <c r="G213" s="1">
        <v>3</v>
      </c>
      <c r="H213" s="1">
        <v>54</v>
      </c>
      <c r="I213" s="2" t="s">
        <v>8</v>
      </c>
      <c r="J213" s="7">
        <f>Tabla_cocina[[#This Row],[Precio Unitario]]*Tabla_cocina[[#This Row],[Cantidad Ordenada]]</f>
        <v>57</v>
      </c>
      <c r="K213" s="7">
        <f>Tabla_cocina[[#This Row],[Total del Pedido]]</f>
        <v>57</v>
      </c>
      <c r="L213" s="7">
        <f>Tabla_cocina[[#This Row],[Ganancia Bruta]]-Tabla_cocina[[#This Row],[Costo]]</f>
        <v>24</v>
      </c>
      <c r="M213" s="7">
        <f>Tabla_cocina[[#This Row],[Costo Unitario]]*Tabla_cocina[[#This Row],[Cantidad Ordenada]]</f>
        <v>33</v>
      </c>
      <c r="N213" s="12">
        <f>(Tabla_cocina[[#This Row],[Ganancia Neta]]/Tabla_cocina[[#This Row],[Costo]])</f>
        <v>0.72727272727272729</v>
      </c>
      <c r="O213" s="17">
        <f>Tabla_cocina[[#This Row],[Tiempo de Preparacion]]/1440</f>
        <v>3.7499999999999999E-2</v>
      </c>
    </row>
    <row r="214" spans="1:15" x14ac:dyDescent="0.3">
      <c r="A214" s="1">
        <v>79</v>
      </c>
      <c r="B214" s="1">
        <v>16</v>
      </c>
      <c r="C214" s="2" t="s">
        <v>14</v>
      </c>
      <c r="D214" s="2" t="s">
        <v>91</v>
      </c>
      <c r="E214" s="3">
        <v>20</v>
      </c>
      <c r="F214" s="3">
        <v>33</v>
      </c>
      <c r="G214" s="1">
        <v>3</v>
      </c>
      <c r="H214" s="1">
        <v>14</v>
      </c>
      <c r="I214" s="2" t="s">
        <v>8</v>
      </c>
      <c r="J214" s="7">
        <f>Tabla_cocina[[#This Row],[Precio Unitario]]*Tabla_cocina[[#This Row],[Cantidad Ordenada]]</f>
        <v>99</v>
      </c>
      <c r="K214" s="7">
        <f>Tabla_cocina[[#This Row],[Total del Pedido]]</f>
        <v>99</v>
      </c>
      <c r="L214" s="7">
        <f>Tabla_cocina[[#This Row],[Ganancia Bruta]]-Tabla_cocina[[#This Row],[Costo]]</f>
        <v>39</v>
      </c>
      <c r="M214" s="7">
        <f>Tabla_cocina[[#This Row],[Costo Unitario]]*Tabla_cocina[[#This Row],[Cantidad Ordenada]]</f>
        <v>60</v>
      </c>
      <c r="N214" s="12">
        <f>(Tabla_cocina[[#This Row],[Ganancia Neta]]/Tabla_cocina[[#This Row],[Costo]])</f>
        <v>0.65</v>
      </c>
      <c r="O214" s="17">
        <f>Tabla_cocina[[#This Row],[Tiempo de Preparacion]]/1440</f>
        <v>9.7222222222222224E-3</v>
      </c>
    </row>
    <row r="215" spans="1:15" x14ac:dyDescent="0.3">
      <c r="A215" s="1">
        <v>79</v>
      </c>
      <c r="B215" s="1">
        <v>16</v>
      </c>
      <c r="C215" s="2" t="s">
        <v>13</v>
      </c>
      <c r="D215" s="2" t="s">
        <v>90</v>
      </c>
      <c r="E215" s="3">
        <v>17</v>
      </c>
      <c r="F215" s="3">
        <v>29</v>
      </c>
      <c r="G215" s="1">
        <v>3</v>
      </c>
      <c r="H215" s="1">
        <v>14</v>
      </c>
      <c r="I215" s="2" t="s">
        <v>6</v>
      </c>
      <c r="J215" s="7">
        <f>Tabla_cocina[[#This Row],[Precio Unitario]]*Tabla_cocina[[#This Row],[Cantidad Ordenada]]</f>
        <v>87</v>
      </c>
      <c r="K215" s="7">
        <f>Tabla_cocina[[#This Row],[Total del Pedido]]</f>
        <v>87</v>
      </c>
      <c r="L215" s="7">
        <f>Tabla_cocina[[#This Row],[Ganancia Bruta]]-Tabla_cocina[[#This Row],[Costo]]</f>
        <v>36</v>
      </c>
      <c r="M215" s="7">
        <f>Tabla_cocina[[#This Row],[Costo Unitario]]*Tabla_cocina[[#This Row],[Cantidad Ordenada]]</f>
        <v>51</v>
      </c>
      <c r="N215" s="12">
        <f>(Tabla_cocina[[#This Row],[Ganancia Neta]]/Tabla_cocina[[#This Row],[Costo]])</f>
        <v>0.70588235294117652</v>
      </c>
      <c r="O215" s="17">
        <f>Tabla_cocina[[#This Row],[Tiempo de Preparacion]]/1440</f>
        <v>9.7222222222222224E-3</v>
      </c>
    </row>
    <row r="216" spans="1:15" x14ac:dyDescent="0.3">
      <c r="A216" s="1">
        <v>79</v>
      </c>
      <c r="B216" s="1">
        <v>16</v>
      </c>
      <c r="C216" s="2" t="s">
        <v>23</v>
      </c>
      <c r="D216" s="2" t="s">
        <v>100</v>
      </c>
      <c r="E216" s="3">
        <v>13</v>
      </c>
      <c r="F216" s="3">
        <v>21</v>
      </c>
      <c r="G216" s="1">
        <v>3</v>
      </c>
      <c r="H216" s="1">
        <v>43</v>
      </c>
      <c r="I216" s="2" t="s">
        <v>6</v>
      </c>
      <c r="J216" s="7">
        <f>Tabla_cocina[[#This Row],[Precio Unitario]]*Tabla_cocina[[#This Row],[Cantidad Ordenada]]</f>
        <v>63</v>
      </c>
      <c r="K216" s="7">
        <f>Tabla_cocina[[#This Row],[Total del Pedido]]</f>
        <v>63</v>
      </c>
      <c r="L216" s="7">
        <f>Tabla_cocina[[#This Row],[Ganancia Bruta]]-Tabla_cocina[[#This Row],[Costo]]</f>
        <v>24</v>
      </c>
      <c r="M216" s="7">
        <f>Tabla_cocina[[#This Row],[Costo Unitario]]*Tabla_cocina[[#This Row],[Cantidad Ordenada]]</f>
        <v>39</v>
      </c>
      <c r="N216" s="12">
        <f>(Tabla_cocina[[#This Row],[Ganancia Neta]]/Tabla_cocina[[#This Row],[Costo]])</f>
        <v>0.61538461538461542</v>
      </c>
      <c r="O216" s="17">
        <f>Tabla_cocina[[#This Row],[Tiempo de Preparacion]]/1440</f>
        <v>2.9861111111111113E-2</v>
      </c>
    </row>
    <row r="217" spans="1:15" x14ac:dyDescent="0.3">
      <c r="A217" s="1">
        <v>79</v>
      </c>
      <c r="B217" s="1">
        <v>16</v>
      </c>
      <c r="C217" s="2" t="s">
        <v>21</v>
      </c>
      <c r="D217" s="2" t="s">
        <v>98</v>
      </c>
      <c r="E217" s="3">
        <v>12</v>
      </c>
      <c r="F217" s="3">
        <v>20</v>
      </c>
      <c r="G217" s="1">
        <v>3</v>
      </c>
      <c r="H217" s="1">
        <v>25</v>
      </c>
      <c r="I217" s="2" t="s">
        <v>6</v>
      </c>
      <c r="J217" s="7">
        <f>Tabla_cocina[[#This Row],[Precio Unitario]]*Tabla_cocina[[#This Row],[Cantidad Ordenada]]</f>
        <v>60</v>
      </c>
      <c r="K217" s="7">
        <f>Tabla_cocina[[#This Row],[Total del Pedido]]</f>
        <v>60</v>
      </c>
      <c r="L217" s="7">
        <f>Tabla_cocina[[#This Row],[Ganancia Bruta]]-Tabla_cocina[[#This Row],[Costo]]</f>
        <v>24</v>
      </c>
      <c r="M217" s="7">
        <f>Tabla_cocina[[#This Row],[Costo Unitario]]*Tabla_cocina[[#This Row],[Cantidad Ordenada]]</f>
        <v>36</v>
      </c>
      <c r="N217" s="12">
        <f>(Tabla_cocina[[#This Row],[Ganancia Neta]]/Tabla_cocina[[#This Row],[Costo]])</f>
        <v>0.66666666666666663</v>
      </c>
      <c r="O217" s="17">
        <f>Tabla_cocina[[#This Row],[Tiempo de Preparacion]]/1440</f>
        <v>1.7361111111111112E-2</v>
      </c>
    </row>
    <row r="218" spans="1:15" x14ac:dyDescent="0.3">
      <c r="A218" s="1">
        <v>80</v>
      </c>
      <c r="B218" s="1">
        <v>18</v>
      </c>
      <c r="C218" s="2" t="s">
        <v>13</v>
      </c>
      <c r="D218" s="2" t="s">
        <v>90</v>
      </c>
      <c r="E218" s="3">
        <v>17</v>
      </c>
      <c r="F218" s="3">
        <v>29</v>
      </c>
      <c r="G218" s="1">
        <v>1</v>
      </c>
      <c r="H218" s="1">
        <v>34</v>
      </c>
      <c r="I218" s="2" t="s">
        <v>8</v>
      </c>
      <c r="J218" s="7">
        <f>Tabla_cocina[[#This Row],[Precio Unitario]]*Tabla_cocina[[#This Row],[Cantidad Ordenada]]</f>
        <v>29</v>
      </c>
      <c r="K218" s="7">
        <f>Tabla_cocina[[#This Row],[Total del Pedido]]</f>
        <v>29</v>
      </c>
      <c r="L218" s="7">
        <f>Tabla_cocina[[#This Row],[Ganancia Bruta]]-Tabla_cocina[[#This Row],[Costo]]</f>
        <v>12</v>
      </c>
      <c r="M218" s="7">
        <f>Tabla_cocina[[#This Row],[Costo Unitario]]*Tabla_cocina[[#This Row],[Cantidad Ordenada]]</f>
        <v>17</v>
      </c>
      <c r="N218" s="12">
        <f>(Tabla_cocina[[#This Row],[Ganancia Neta]]/Tabla_cocina[[#This Row],[Costo]])</f>
        <v>0.70588235294117652</v>
      </c>
      <c r="O218" s="17">
        <f>Tabla_cocina[[#This Row],[Tiempo de Preparacion]]/1440</f>
        <v>2.361111111111111E-2</v>
      </c>
    </row>
    <row r="219" spans="1:15" x14ac:dyDescent="0.3">
      <c r="A219" s="1">
        <v>80</v>
      </c>
      <c r="B219" s="1">
        <v>18</v>
      </c>
      <c r="C219" s="2" t="s">
        <v>5</v>
      </c>
      <c r="D219" s="2" t="s">
        <v>84</v>
      </c>
      <c r="E219" s="3">
        <v>14</v>
      </c>
      <c r="F219" s="3">
        <v>24</v>
      </c>
      <c r="G219" s="1">
        <v>2</v>
      </c>
      <c r="H219" s="1">
        <v>28</v>
      </c>
      <c r="I219" s="2" t="s">
        <v>6</v>
      </c>
      <c r="J219" s="7">
        <f>Tabla_cocina[[#This Row],[Precio Unitario]]*Tabla_cocina[[#This Row],[Cantidad Ordenada]]</f>
        <v>48</v>
      </c>
      <c r="K219" s="7">
        <f>Tabla_cocina[[#This Row],[Total del Pedido]]</f>
        <v>48</v>
      </c>
      <c r="L219" s="7">
        <f>Tabla_cocina[[#This Row],[Ganancia Bruta]]-Tabla_cocina[[#This Row],[Costo]]</f>
        <v>20</v>
      </c>
      <c r="M219" s="7">
        <f>Tabla_cocina[[#This Row],[Costo Unitario]]*Tabla_cocina[[#This Row],[Cantidad Ordenada]]</f>
        <v>28</v>
      </c>
      <c r="N219" s="12">
        <f>(Tabla_cocina[[#This Row],[Ganancia Neta]]/Tabla_cocina[[#This Row],[Costo]])</f>
        <v>0.7142857142857143</v>
      </c>
      <c r="O219" s="17">
        <f>Tabla_cocina[[#This Row],[Tiempo de Preparacion]]/1440</f>
        <v>1.9444444444444445E-2</v>
      </c>
    </row>
    <row r="220" spans="1:15" x14ac:dyDescent="0.3">
      <c r="A220" s="1">
        <v>80</v>
      </c>
      <c r="B220" s="1">
        <v>18</v>
      </c>
      <c r="C220" s="2" t="s">
        <v>19</v>
      </c>
      <c r="D220" s="2" t="s">
        <v>96</v>
      </c>
      <c r="E220" s="3">
        <v>13</v>
      </c>
      <c r="F220" s="3">
        <v>22</v>
      </c>
      <c r="G220" s="1">
        <v>2</v>
      </c>
      <c r="H220" s="1">
        <v>5</v>
      </c>
      <c r="I220" s="2" t="s">
        <v>6</v>
      </c>
      <c r="J220" s="7">
        <f>Tabla_cocina[[#This Row],[Precio Unitario]]*Tabla_cocina[[#This Row],[Cantidad Ordenada]]</f>
        <v>44</v>
      </c>
      <c r="K220" s="7">
        <f>Tabla_cocina[[#This Row],[Total del Pedido]]</f>
        <v>44</v>
      </c>
      <c r="L220" s="7">
        <f>Tabla_cocina[[#This Row],[Ganancia Bruta]]-Tabla_cocina[[#This Row],[Costo]]</f>
        <v>18</v>
      </c>
      <c r="M220" s="7">
        <f>Tabla_cocina[[#This Row],[Costo Unitario]]*Tabla_cocina[[#This Row],[Cantidad Ordenada]]</f>
        <v>26</v>
      </c>
      <c r="N220" s="12">
        <f>(Tabla_cocina[[#This Row],[Ganancia Neta]]/Tabla_cocina[[#This Row],[Costo]])</f>
        <v>0.69230769230769229</v>
      </c>
      <c r="O220" s="17">
        <f>Tabla_cocina[[#This Row],[Tiempo de Preparacion]]/1440</f>
        <v>3.472222222222222E-3</v>
      </c>
    </row>
    <row r="221" spans="1:15" x14ac:dyDescent="0.3">
      <c r="A221" s="1">
        <v>81</v>
      </c>
      <c r="B221" s="1">
        <v>17</v>
      </c>
      <c r="C221" s="2" t="s">
        <v>9</v>
      </c>
      <c r="D221" s="2" t="s">
        <v>86</v>
      </c>
      <c r="E221" s="3">
        <v>19</v>
      </c>
      <c r="F221" s="3">
        <v>31</v>
      </c>
      <c r="G221" s="1">
        <v>2</v>
      </c>
      <c r="H221" s="1">
        <v>59</v>
      </c>
      <c r="I221" s="2" t="s">
        <v>8</v>
      </c>
      <c r="J221" s="7">
        <f>Tabla_cocina[[#This Row],[Precio Unitario]]*Tabla_cocina[[#This Row],[Cantidad Ordenada]]</f>
        <v>62</v>
      </c>
      <c r="K221" s="7">
        <f>Tabla_cocina[[#This Row],[Total del Pedido]]</f>
        <v>62</v>
      </c>
      <c r="L221" s="7">
        <f>Tabla_cocina[[#This Row],[Ganancia Bruta]]-Tabla_cocina[[#This Row],[Costo]]</f>
        <v>24</v>
      </c>
      <c r="M221" s="7">
        <f>Tabla_cocina[[#This Row],[Costo Unitario]]*Tabla_cocina[[#This Row],[Cantidad Ordenada]]</f>
        <v>38</v>
      </c>
      <c r="N221" s="12">
        <f>(Tabla_cocina[[#This Row],[Ganancia Neta]]/Tabla_cocina[[#This Row],[Costo]])</f>
        <v>0.63157894736842102</v>
      </c>
      <c r="O221" s="17">
        <f>Tabla_cocina[[#This Row],[Tiempo de Preparacion]]/1440</f>
        <v>4.0972222222222222E-2</v>
      </c>
    </row>
    <row r="222" spans="1:15" x14ac:dyDescent="0.3">
      <c r="A222" s="1">
        <v>82</v>
      </c>
      <c r="B222" s="1">
        <v>16</v>
      </c>
      <c r="C222" s="2" t="s">
        <v>7</v>
      </c>
      <c r="D222" s="2" t="s">
        <v>85</v>
      </c>
      <c r="E222" s="3">
        <v>18</v>
      </c>
      <c r="F222" s="3">
        <v>30</v>
      </c>
      <c r="G222" s="1">
        <v>1</v>
      </c>
      <c r="H222" s="1">
        <v>8</v>
      </c>
      <c r="I222" s="2" t="s">
        <v>8</v>
      </c>
      <c r="J222" s="7">
        <f>Tabla_cocina[[#This Row],[Precio Unitario]]*Tabla_cocina[[#This Row],[Cantidad Ordenada]]</f>
        <v>30</v>
      </c>
      <c r="K222" s="7">
        <f>Tabla_cocina[[#This Row],[Total del Pedido]]</f>
        <v>30</v>
      </c>
      <c r="L222" s="7">
        <f>Tabla_cocina[[#This Row],[Ganancia Bruta]]-Tabla_cocina[[#This Row],[Costo]]</f>
        <v>12</v>
      </c>
      <c r="M222" s="7">
        <f>Tabla_cocina[[#This Row],[Costo Unitario]]*Tabla_cocina[[#This Row],[Cantidad Ordenada]]</f>
        <v>18</v>
      </c>
      <c r="N222" s="12">
        <f>(Tabla_cocina[[#This Row],[Ganancia Neta]]/Tabla_cocina[[#This Row],[Costo]])</f>
        <v>0.66666666666666663</v>
      </c>
      <c r="O222" s="17">
        <f>Tabla_cocina[[#This Row],[Tiempo de Preparacion]]/1440</f>
        <v>5.5555555555555558E-3</v>
      </c>
    </row>
    <row r="223" spans="1:15" x14ac:dyDescent="0.3">
      <c r="A223" s="1">
        <v>82</v>
      </c>
      <c r="B223" s="1">
        <v>16</v>
      </c>
      <c r="C223" s="2" t="s">
        <v>26</v>
      </c>
      <c r="D223" s="2" t="s">
        <v>103</v>
      </c>
      <c r="E223" s="3">
        <v>15</v>
      </c>
      <c r="F223" s="3">
        <v>25</v>
      </c>
      <c r="G223" s="1">
        <v>2</v>
      </c>
      <c r="H223" s="1">
        <v>11</v>
      </c>
      <c r="I223" s="2" t="s">
        <v>8</v>
      </c>
      <c r="J223" s="7">
        <f>Tabla_cocina[[#This Row],[Precio Unitario]]*Tabla_cocina[[#This Row],[Cantidad Ordenada]]</f>
        <v>50</v>
      </c>
      <c r="K223" s="7">
        <f>Tabla_cocina[[#This Row],[Total del Pedido]]</f>
        <v>50</v>
      </c>
      <c r="L223" s="7">
        <f>Tabla_cocina[[#This Row],[Ganancia Bruta]]-Tabla_cocina[[#This Row],[Costo]]</f>
        <v>20</v>
      </c>
      <c r="M223" s="7">
        <f>Tabla_cocina[[#This Row],[Costo Unitario]]*Tabla_cocina[[#This Row],[Cantidad Ordenada]]</f>
        <v>30</v>
      </c>
      <c r="N223" s="12">
        <f>(Tabla_cocina[[#This Row],[Ganancia Neta]]/Tabla_cocina[[#This Row],[Costo]])</f>
        <v>0.66666666666666663</v>
      </c>
      <c r="O223" s="17">
        <f>Tabla_cocina[[#This Row],[Tiempo de Preparacion]]/1440</f>
        <v>7.6388888888888886E-3</v>
      </c>
    </row>
    <row r="224" spans="1:15" x14ac:dyDescent="0.3">
      <c r="A224" s="1">
        <v>83</v>
      </c>
      <c r="B224" s="1">
        <v>15</v>
      </c>
      <c r="C224" s="2" t="s">
        <v>18</v>
      </c>
      <c r="D224" s="2" t="s">
        <v>95</v>
      </c>
      <c r="E224" s="3">
        <v>19</v>
      </c>
      <c r="F224" s="3">
        <v>32</v>
      </c>
      <c r="G224" s="1">
        <v>3</v>
      </c>
      <c r="H224" s="1">
        <v>50</v>
      </c>
      <c r="I224" s="2" t="s">
        <v>6</v>
      </c>
      <c r="J224" s="7">
        <f>Tabla_cocina[[#This Row],[Precio Unitario]]*Tabla_cocina[[#This Row],[Cantidad Ordenada]]</f>
        <v>96</v>
      </c>
      <c r="K224" s="7">
        <f>Tabla_cocina[[#This Row],[Total del Pedido]]</f>
        <v>96</v>
      </c>
      <c r="L224" s="7">
        <f>Tabla_cocina[[#This Row],[Ganancia Bruta]]-Tabla_cocina[[#This Row],[Costo]]</f>
        <v>39</v>
      </c>
      <c r="M224" s="7">
        <f>Tabla_cocina[[#This Row],[Costo Unitario]]*Tabla_cocina[[#This Row],[Cantidad Ordenada]]</f>
        <v>57</v>
      </c>
      <c r="N224" s="12">
        <f>(Tabla_cocina[[#This Row],[Ganancia Neta]]/Tabla_cocina[[#This Row],[Costo]])</f>
        <v>0.68421052631578949</v>
      </c>
      <c r="O224" s="17">
        <f>Tabla_cocina[[#This Row],[Tiempo de Preparacion]]/1440</f>
        <v>3.4722222222222224E-2</v>
      </c>
    </row>
    <row r="225" spans="1:15" x14ac:dyDescent="0.3">
      <c r="A225" s="1">
        <v>83</v>
      </c>
      <c r="B225" s="1">
        <v>15</v>
      </c>
      <c r="C225" s="2" t="s">
        <v>10</v>
      </c>
      <c r="D225" s="2" t="s">
        <v>87</v>
      </c>
      <c r="E225" s="3">
        <v>16</v>
      </c>
      <c r="F225" s="3">
        <v>27</v>
      </c>
      <c r="G225" s="1">
        <v>2</v>
      </c>
      <c r="H225" s="1">
        <v>14</v>
      </c>
      <c r="I225" s="2" t="s">
        <v>6</v>
      </c>
      <c r="J225" s="7">
        <f>Tabla_cocina[[#This Row],[Precio Unitario]]*Tabla_cocina[[#This Row],[Cantidad Ordenada]]</f>
        <v>54</v>
      </c>
      <c r="K225" s="7">
        <f>Tabla_cocina[[#This Row],[Total del Pedido]]</f>
        <v>54</v>
      </c>
      <c r="L225" s="7">
        <f>Tabla_cocina[[#This Row],[Ganancia Bruta]]-Tabla_cocina[[#This Row],[Costo]]</f>
        <v>22</v>
      </c>
      <c r="M225" s="7">
        <f>Tabla_cocina[[#This Row],[Costo Unitario]]*Tabla_cocina[[#This Row],[Cantidad Ordenada]]</f>
        <v>32</v>
      </c>
      <c r="N225" s="12">
        <f>(Tabla_cocina[[#This Row],[Ganancia Neta]]/Tabla_cocina[[#This Row],[Costo]])</f>
        <v>0.6875</v>
      </c>
      <c r="O225" s="17">
        <f>Tabla_cocina[[#This Row],[Tiempo de Preparacion]]/1440</f>
        <v>9.7222222222222224E-3</v>
      </c>
    </row>
    <row r="226" spans="1:15" x14ac:dyDescent="0.3">
      <c r="A226" s="1">
        <v>83</v>
      </c>
      <c r="B226" s="1">
        <v>15</v>
      </c>
      <c r="C226" s="2" t="s">
        <v>21</v>
      </c>
      <c r="D226" s="2" t="s">
        <v>98</v>
      </c>
      <c r="E226" s="3">
        <v>12</v>
      </c>
      <c r="F226" s="3">
        <v>20</v>
      </c>
      <c r="G226" s="1">
        <v>1</v>
      </c>
      <c r="H226" s="1">
        <v>30</v>
      </c>
      <c r="I226" s="2" t="s">
        <v>8</v>
      </c>
      <c r="J226" s="7">
        <f>Tabla_cocina[[#This Row],[Precio Unitario]]*Tabla_cocina[[#This Row],[Cantidad Ordenada]]</f>
        <v>20</v>
      </c>
      <c r="K226" s="7">
        <f>Tabla_cocina[[#This Row],[Total del Pedido]]</f>
        <v>20</v>
      </c>
      <c r="L226" s="7">
        <f>Tabla_cocina[[#This Row],[Ganancia Bruta]]-Tabla_cocina[[#This Row],[Costo]]</f>
        <v>8</v>
      </c>
      <c r="M226" s="7">
        <f>Tabla_cocina[[#This Row],[Costo Unitario]]*Tabla_cocina[[#This Row],[Cantidad Ordenada]]</f>
        <v>12</v>
      </c>
      <c r="N226" s="12">
        <f>(Tabla_cocina[[#This Row],[Ganancia Neta]]/Tabla_cocina[[#This Row],[Costo]])</f>
        <v>0.66666666666666663</v>
      </c>
      <c r="O226" s="17">
        <f>Tabla_cocina[[#This Row],[Tiempo de Preparacion]]/1440</f>
        <v>2.0833333333333332E-2</v>
      </c>
    </row>
    <row r="227" spans="1:15" x14ac:dyDescent="0.3">
      <c r="A227" s="1">
        <v>84</v>
      </c>
      <c r="B227" s="1">
        <v>19</v>
      </c>
      <c r="C227" s="2" t="s">
        <v>7</v>
      </c>
      <c r="D227" s="2" t="s">
        <v>85</v>
      </c>
      <c r="E227" s="3">
        <v>18</v>
      </c>
      <c r="F227" s="3">
        <v>30</v>
      </c>
      <c r="G227" s="1">
        <v>2</v>
      </c>
      <c r="H227" s="1">
        <v>10</v>
      </c>
      <c r="I227" s="2" t="s">
        <v>8</v>
      </c>
      <c r="J227" s="7">
        <f>Tabla_cocina[[#This Row],[Precio Unitario]]*Tabla_cocina[[#This Row],[Cantidad Ordenada]]</f>
        <v>60</v>
      </c>
      <c r="K227" s="7">
        <f>Tabla_cocina[[#This Row],[Total del Pedido]]</f>
        <v>60</v>
      </c>
      <c r="L227" s="7">
        <f>Tabla_cocina[[#This Row],[Ganancia Bruta]]-Tabla_cocina[[#This Row],[Costo]]</f>
        <v>24</v>
      </c>
      <c r="M227" s="7">
        <f>Tabla_cocina[[#This Row],[Costo Unitario]]*Tabla_cocina[[#This Row],[Cantidad Ordenada]]</f>
        <v>36</v>
      </c>
      <c r="N227" s="12">
        <f>(Tabla_cocina[[#This Row],[Ganancia Neta]]/Tabla_cocina[[#This Row],[Costo]])</f>
        <v>0.66666666666666663</v>
      </c>
      <c r="O227" s="17">
        <f>Tabla_cocina[[#This Row],[Tiempo de Preparacion]]/1440</f>
        <v>6.9444444444444441E-3</v>
      </c>
    </row>
    <row r="228" spans="1:15" x14ac:dyDescent="0.3">
      <c r="A228" s="1">
        <v>85</v>
      </c>
      <c r="B228" s="1">
        <v>8</v>
      </c>
      <c r="C228" s="2" t="s">
        <v>12</v>
      </c>
      <c r="D228" s="2" t="s">
        <v>89</v>
      </c>
      <c r="E228" s="3">
        <v>22</v>
      </c>
      <c r="F228" s="3">
        <v>36</v>
      </c>
      <c r="G228" s="1">
        <v>2</v>
      </c>
      <c r="H228" s="1">
        <v>33</v>
      </c>
      <c r="I228" s="2" t="s">
        <v>8</v>
      </c>
      <c r="J228" s="7">
        <f>Tabla_cocina[[#This Row],[Precio Unitario]]*Tabla_cocina[[#This Row],[Cantidad Ordenada]]</f>
        <v>72</v>
      </c>
      <c r="K228" s="7">
        <f>Tabla_cocina[[#This Row],[Total del Pedido]]</f>
        <v>72</v>
      </c>
      <c r="L228" s="7">
        <f>Tabla_cocina[[#This Row],[Ganancia Bruta]]-Tabla_cocina[[#This Row],[Costo]]</f>
        <v>28</v>
      </c>
      <c r="M228" s="7">
        <f>Tabla_cocina[[#This Row],[Costo Unitario]]*Tabla_cocina[[#This Row],[Cantidad Ordenada]]</f>
        <v>44</v>
      </c>
      <c r="N228" s="12">
        <f>(Tabla_cocina[[#This Row],[Ganancia Neta]]/Tabla_cocina[[#This Row],[Costo]])</f>
        <v>0.63636363636363635</v>
      </c>
      <c r="O228" s="17">
        <f>Tabla_cocina[[#This Row],[Tiempo de Preparacion]]/1440</f>
        <v>2.2916666666666665E-2</v>
      </c>
    </row>
    <row r="229" spans="1:15" x14ac:dyDescent="0.3">
      <c r="A229" s="1">
        <v>85</v>
      </c>
      <c r="B229" s="1">
        <v>8</v>
      </c>
      <c r="C229" s="2" t="s">
        <v>18</v>
      </c>
      <c r="D229" s="2" t="s">
        <v>95</v>
      </c>
      <c r="E229" s="3">
        <v>19</v>
      </c>
      <c r="F229" s="3">
        <v>32</v>
      </c>
      <c r="G229" s="1">
        <v>1</v>
      </c>
      <c r="H229" s="1">
        <v>29</v>
      </c>
      <c r="I229" s="2" t="s">
        <v>8</v>
      </c>
      <c r="J229" s="7">
        <f>Tabla_cocina[[#This Row],[Precio Unitario]]*Tabla_cocina[[#This Row],[Cantidad Ordenada]]</f>
        <v>32</v>
      </c>
      <c r="K229" s="7">
        <f>Tabla_cocina[[#This Row],[Total del Pedido]]</f>
        <v>32</v>
      </c>
      <c r="L229" s="7">
        <f>Tabla_cocina[[#This Row],[Ganancia Bruta]]-Tabla_cocina[[#This Row],[Costo]]</f>
        <v>13</v>
      </c>
      <c r="M229" s="7">
        <f>Tabla_cocina[[#This Row],[Costo Unitario]]*Tabla_cocina[[#This Row],[Cantidad Ordenada]]</f>
        <v>19</v>
      </c>
      <c r="N229" s="12">
        <f>(Tabla_cocina[[#This Row],[Ganancia Neta]]/Tabla_cocina[[#This Row],[Costo]])</f>
        <v>0.68421052631578949</v>
      </c>
      <c r="O229" s="17">
        <f>Tabla_cocina[[#This Row],[Tiempo de Preparacion]]/1440</f>
        <v>2.013888888888889E-2</v>
      </c>
    </row>
    <row r="230" spans="1:15" x14ac:dyDescent="0.3">
      <c r="A230" s="1">
        <v>85</v>
      </c>
      <c r="B230" s="1">
        <v>8</v>
      </c>
      <c r="C230" s="2" t="s">
        <v>15</v>
      </c>
      <c r="D230" s="2" t="s">
        <v>92</v>
      </c>
      <c r="E230" s="3">
        <v>16</v>
      </c>
      <c r="F230" s="3">
        <v>28</v>
      </c>
      <c r="G230" s="1">
        <v>3</v>
      </c>
      <c r="H230" s="1">
        <v>26</v>
      </c>
      <c r="I230" s="2" t="s">
        <v>8</v>
      </c>
      <c r="J230" s="7">
        <f>Tabla_cocina[[#This Row],[Precio Unitario]]*Tabla_cocina[[#This Row],[Cantidad Ordenada]]</f>
        <v>84</v>
      </c>
      <c r="K230" s="7">
        <f>Tabla_cocina[[#This Row],[Total del Pedido]]</f>
        <v>84</v>
      </c>
      <c r="L230" s="7">
        <f>Tabla_cocina[[#This Row],[Ganancia Bruta]]-Tabla_cocina[[#This Row],[Costo]]</f>
        <v>36</v>
      </c>
      <c r="M230" s="7">
        <f>Tabla_cocina[[#This Row],[Costo Unitario]]*Tabla_cocina[[#This Row],[Cantidad Ordenada]]</f>
        <v>48</v>
      </c>
      <c r="N230" s="12">
        <f>(Tabla_cocina[[#This Row],[Ganancia Neta]]/Tabla_cocina[[#This Row],[Costo]])</f>
        <v>0.75</v>
      </c>
      <c r="O230" s="17">
        <f>Tabla_cocina[[#This Row],[Tiempo de Preparacion]]/1440</f>
        <v>1.8055555555555554E-2</v>
      </c>
    </row>
    <row r="231" spans="1:15" x14ac:dyDescent="0.3">
      <c r="A231" s="1">
        <v>85</v>
      </c>
      <c r="B231" s="1">
        <v>8</v>
      </c>
      <c r="C231" s="2" t="s">
        <v>21</v>
      </c>
      <c r="D231" s="2" t="s">
        <v>98</v>
      </c>
      <c r="E231" s="3">
        <v>12</v>
      </c>
      <c r="F231" s="3">
        <v>20</v>
      </c>
      <c r="G231" s="1">
        <v>1</v>
      </c>
      <c r="H231" s="1">
        <v>54</v>
      </c>
      <c r="I231" s="2" t="s">
        <v>8</v>
      </c>
      <c r="J231" s="7">
        <f>Tabla_cocina[[#This Row],[Precio Unitario]]*Tabla_cocina[[#This Row],[Cantidad Ordenada]]</f>
        <v>20</v>
      </c>
      <c r="K231" s="7">
        <f>Tabla_cocina[[#This Row],[Total del Pedido]]</f>
        <v>20</v>
      </c>
      <c r="L231" s="7">
        <f>Tabla_cocina[[#This Row],[Ganancia Bruta]]-Tabla_cocina[[#This Row],[Costo]]</f>
        <v>8</v>
      </c>
      <c r="M231" s="7">
        <f>Tabla_cocina[[#This Row],[Costo Unitario]]*Tabla_cocina[[#This Row],[Cantidad Ordenada]]</f>
        <v>12</v>
      </c>
      <c r="N231" s="12">
        <f>(Tabla_cocina[[#This Row],[Ganancia Neta]]/Tabla_cocina[[#This Row],[Costo]])</f>
        <v>0.66666666666666663</v>
      </c>
      <c r="O231" s="17">
        <f>Tabla_cocina[[#This Row],[Tiempo de Preparacion]]/1440</f>
        <v>3.7499999999999999E-2</v>
      </c>
    </row>
    <row r="232" spans="1:15" x14ac:dyDescent="0.3">
      <c r="A232" s="1">
        <v>86</v>
      </c>
      <c r="B232" s="1">
        <v>20</v>
      </c>
      <c r="C232" s="2" t="s">
        <v>26</v>
      </c>
      <c r="D232" s="2" t="s">
        <v>103</v>
      </c>
      <c r="E232" s="3">
        <v>15</v>
      </c>
      <c r="F232" s="3">
        <v>25</v>
      </c>
      <c r="G232" s="1">
        <v>2</v>
      </c>
      <c r="H232" s="1">
        <v>8</v>
      </c>
      <c r="I232" s="2" t="s">
        <v>8</v>
      </c>
      <c r="J232" s="7">
        <f>Tabla_cocina[[#This Row],[Precio Unitario]]*Tabla_cocina[[#This Row],[Cantidad Ordenada]]</f>
        <v>50</v>
      </c>
      <c r="K232" s="7">
        <f>Tabla_cocina[[#This Row],[Total del Pedido]]</f>
        <v>50</v>
      </c>
      <c r="L232" s="7">
        <f>Tabla_cocina[[#This Row],[Ganancia Bruta]]-Tabla_cocina[[#This Row],[Costo]]</f>
        <v>20</v>
      </c>
      <c r="M232" s="7">
        <f>Tabla_cocina[[#This Row],[Costo Unitario]]*Tabla_cocina[[#This Row],[Cantidad Ordenada]]</f>
        <v>30</v>
      </c>
      <c r="N232" s="12">
        <f>(Tabla_cocina[[#This Row],[Ganancia Neta]]/Tabla_cocina[[#This Row],[Costo]])</f>
        <v>0.66666666666666663</v>
      </c>
      <c r="O232" s="17">
        <f>Tabla_cocina[[#This Row],[Tiempo de Preparacion]]/1440</f>
        <v>5.5555555555555558E-3</v>
      </c>
    </row>
    <row r="233" spans="1:15" x14ac:dyDescent="0.3">
      <c r="A233" s="1">
        <v>87</v>
      </c>
      <c r="B233" s="1">
        <v>3</v>
      </c>
      <c r="C233" s="2" t="s">
        <v>18</v>
      </c>
      <c r="D233" s="2" t="s">
        <v>95</v>
      </c>
      <c r="E233" s="3">
        <v>19</v>
      </c>
      <c r="F233" s="3">
        <v>32</v>
      </c>
      <c r="G233" s="1">
        <v>1</v>
      </c>
      <c r="H233" s="1">
        <v>5</v>
      </c>
      <c r="I233" s="2" t="s">
        <v>8</v>
      </c>
      <c r="J233" s="7">
        <f>Tabla_cocina[[#This Row],[Precio Unitario]]*Tabla_cocina[[#This Row],[Cantidad Ordenada]]</f>
        <v>32</v>
      </c>
      <c r="K233" s="7">
        <f>Tabla_cocina[[#This Row],[Total del Pedido]]</f>
        <v>32</v>
      </c>
      <c r="L233" s="7">
        <f>Tabla_cocina[[#This Row],[Ganancia Bruta]]-Tabla_cocina[[#This Row],[Costo]]</f>
        <v>13</v>
      </c>
      <c r="M233" s="7">
        <f>Tabla_cocina[[#This Row],[Costo Unitario]]*Tabla_cocina[[#This Row],[Cantidad Ordenada]]</f>
        <v>19</v>
      </c>
      <c r="N233" s="12">
        <f>(Tabla_cocina[[#This Row],[Ganancia Neta]]/Tabla_cocina[[#This Row],[Costo]])</f>
        <v>0.68421052631578949</v>
      </c>
      <c r="O233" s="17">
        <f>Tabla_cocina[[#This Row],[Tiempo de Preparacion]]/1440</f>
        <v>3.472222222222222E-3</v>
      </c>
    </row>
    <row r="234" spans="1:15" x14ac:dyDescent="0.3">
      <c r="A234" s="1">
        <v>87</v>
      </c>
      <c r="B234" s="1">
        <v>3</v>
      </c>
      <c r="C234" s="2" t="s">
        <v>9</v>
      </c>
      <c r="D234" s="2" t="s">
        <v>86</v>
      </c>
      <c r="E234" s="3">
        <v>19</v>
      </c>
      <c r="F234" s="3">
        <v>31</v>
      </c>
      <c r="G234" s="1">
        <v>1</v>
      </c>
      <c r="H234" s="1">
        <v>11</v>
      </c>
      <c r="I234" s="2" t="s">
        <v>6</v>
      </c>
      <c r="J234" s="7">
        <f>Tabla_cocina[[#This Row],[Precio Unitario]]*Tabla_cocina[[#This Row],[Cantidad Ordenada]]</f>
        <v>31</v>
      </c>
      <c r="K234" s="7">
        <f>Tabla_cocina[[#This Row],[Total del Pedido]]</f>
        <v>31</v>
      </c>
      <c r="L234" s="7">
        <f>Tabla_cocina[[#This Row],[Ganancia Bruta]]-Tabla_cocina[[#This Row],[Costo]]</f>
        <v>12</v>
      </c>
      <c r="M234" s="7">
        <f>Tabla_cocina[[#This Row],[Costo Unitario]]*Tabla_cocina[[#This Row],[Cantidad Ordenada]]</f>
        <v>19</v>
      </c>
      <c r="N234" s="12">
        <f>(Tabla_cocina[[#This Row],[Ganancia Neta]]/Tabla_cocina[[#This Row],[Costo]])</f>
        <v>0.63157894736842102</v>
      </c>
      <c r="O234" s="17">
        <f>Tabla_cocina[[#This Row],[Tiempo de Preparacion]]/1440</f>
        <v>7.6388888888888886E-3</v>
      </c>
    </row>
    <row r="235" spans="1:15" x14ac:dyDescent="0.3">
      <c r="A235" s="1">
        <v>87</v>
      </c>
      <c r="B235" s="1">
        <v>3</v>
      </c>
      <c r="C235" s="2" t="s">
        <v>24</v>
      </c>
      <c r="D235" s="2" t="s">
        <v>101</v>
      </c>
      <c r="E235" s="3">
        <v>10</v>
      </c>
      <c r="F235" s="3">
        <v>18</v>
      </c>
      <c r="G235" s="1">
        <v>2</v>
      </c>
      <c r="H235" s="1">
        <v>55</v>
      </c>
      <c r="I235" s="2" t="s">
        <v>6</v>
      </c>
      <c r="J235" s="7">
        <f>Tabla_cocina[[#This Row],[Precio Unitario]]*Tabla_cocina[[#This Row],[Cantidad Ordenada]]</f>
        <v>36</v>
      </c>
      <c r="K235" s="7">
        <f>Tabla_cocina[[#This Row],[Total del Pedido]]</f>
        <v>36</v>
      </c>
      <c r="L235" s="7">
        <f>Tabla_cocina[[#This Row],[Ganancia Bruta]]-Tabla_cocina[[#This Row],[Costo]]</f>
        <v>16</v>
      </c>
      <c r="M235" s="7">
        <f>Tabla_cocina[[#This Row],[Costo Unitario]]*Tabla_cocina[[#This Row],[Cantidad Ordenada]]</f>
        <v>20</v>
      </c>
      <c r="N235" s="12">
        <f>(Tabla_cocina[[#This Row],[Ganancia Neta]]/Tabla_cocina[[#This Row],[Costo]])</f>
        <v>0.8</v>
      </c>
      <c r="O235" s="17">
        <f>Tabla_cocina[[#This Row],[Tiempo de Preparacion]]/1440</f>
        <v>3.8194444444444448E-2</v>
      </c>
    </row>
    <row r="236" spans="1:15" x14ac:dyDescent="0.3">
      <c r="A236" s="1">
        <v>88</v>
      </c>
      <c r="B236" s="1">
        <v>18</v>
      </c>
      <c r="C236" s="2" t="s">
        <v>11</v>
      </c>
      <c r="D236" s="2" t="s">
        <v>88</v>
      </c>
      <c r="E236" s="3">
        <v>25</v>
      </c>
      <c r="F236" s="3">
        <v>40</v>
      </c>
      <c r="G236" s="1">
        <v>1</v>
      </c>
      <c r="H236" s="1">
        <v>12</v>
      </c>
      <c r="I236" s="2" t="s">
        <v>6</v>
      </c>
      <c r="J236" s="7">
        <f>Tabla_cocina[[#This Row],[Precio Unitario]]*Tabla_cocina[[#This Row],[Cantidad Ordenada]]</f>
        <v>40</v>
      </c>
      <c r="K236" s="7">
        <f>Tabla_cocina[[#This Row],[Total del Pedido]]</f>
        <v>40</v>
      </c>
      <c r="L236" s="7">
        <f>Tabla_cocina[[#This Row],[Ganancia Bruta]]-Tabla_cocina[[#This Row],[Costo]]</f>
        <v>15</v>
      </c>
      <c r="M236" s="7">
        <f>Tabla_cocina[[#This Row],[Costo Unitario]]*Tabla_cocina[[#This Row],[Cantidad Ordenada]]</f>
        <v>25</v>
      </c>
      <c r="N236" s="12">
        <f>(Tabla_cocina[[#This Row],[Ganancia Neta]]/Tabla_cocina[[#This Row],[Costo]])</f>
        <v>0.6</v>
      </c>
      <c r="O236" s="17">
        <f>Tabla_cocina[[#This Row],[Tiempo de Preparacion]]/1440</f>
        <v>8.3333333333333332E-3</v>
      </c>
    </row>
    <row r="237" spans="1:15" x14ac:dyDescent="0.3">
      <c r="A237" s="1">
        <v>88</v>
      </c>
      <c r="B237" s="1">
        <v>18</v>
      </c>
      <c r="C237" s="2" t="s">
        <v>25</v>
      </c>
      <c r="D237" s="2" t="s">
        <v>102</v>
      </c>
      <c r="E237" s="3">
        <v>15</v>
      </c>
      <c r="F237" s="3">
        <v>26</v>
      </c>
      <c r="G237" s="1">
        <v>1</v>
      </c>
      <c r="H237" s="1">
        <v>59</v>
      </c>
      <c r="I237" s="2" t="s">
        <v>6</v>
      </c>
      <c r="J237" s="7">
        <f>Tabla_cocina[[#This Row],[Precio Unitario]]*Tabla_cocina[[#This Row],[Cantidad Ordenada]]</f>
        <v>26</v>
      </c>
      <c r="K237" s="7">
        <f>Tabla_cocina[[#This Row],[Total del Pedido]]</f>
        <v>26</v>
      </c>
      <c r="L237" s="7">
        <f>Tabla_cocina[[#This Row],[Ganancia Bruta]]-Tabla_cocina[[#This Row],[Costo]]</f>
        <v>11</v>
      </c>
      <c r="M237" s="7">
        <f>Tabla_cocina[[#This Row],[Costo Unitario]]*Tabla_cocina[[#This Row],[Cantidad Ordenada]]</f>
        <v>15</v>
      </c>
      <c r="N237" s="12">
        <f>(Tabla_cocina[[#This Row],[Ganancia Neta]]/Tabla_cocina[[#This Row],[Costo]])</f>
        <v>0.73333333333333328</v>
      </c>
      <c r="O237" s="17">
        <f>Tabla_cocina[[#This Row],[Tiempo de Preparacion]]/1440</f>
        <v>4.0972222222222222E-2</v>
      </c>
    </row>
    <row r="238" spans="1:15" x14ac:dyDescent="0.3">
      <c r="A238" s="1">
        <v>88</v>
      </c>
      <c r="B238" s="1">
        <v>18</v>
      </c>
      <c r="C238" s="2" t="s">
        <v>16</v>
      </c>
      <c r="D238" s="2" t="s">
        <v>93</v>
      </c>
      <c r="E238" s="3">
        <v>11</v>
      </c>
      <c r="F238" s="3">
        <v>19</v>
      </c>
      <c r="G238" s="1">
        <v>3</v>
      </c>
      <c r="H238" s="1">
        <v>46</v>
      </c>
      <c r="I238" s="2" t="s">
        <v>8</v>
      </c>
      <c r="J238" s="7">
        <f>Tabla_cocina[[#This Row],[Precio Unitario]]*Tabla_cocina[[#This Row],[Cantidad Ordenada]]</f>
        <v>57</v>
      </c>
      <c r="K238" s="7">
        <f>Tabla_cocina[[#This Row],[Total del Pedido]]</f>
        <v>57</v>
      </c>
      <c r="L238" s="7">
        <f>Tabla_cocina[[#This Row],[Ganancia Bruta]]-Tabla_cocina[[#This Row],[Costo]]</f>
        <v>24</v>
      </c>
      <c r="M238" s="7">
        <f>Tabla_cocina[[#This Row],[Costo Unitario]]*Tabla_cocina[[#This Row],[Cantidad Ordenada]]</f>
        <v>33</v>
      </c>
      <c r="N238" s="12">
        <f>(Tabla_cocina[[#This Row],[Ganancia Neta]]/Tabla_cocina[[#This Row],[Costo]])</f>
        <v>0.72727272727272729</v>
      </c>
      <c r="O238" s="17">
        <f>Tabla_cocina[[#This Row],[Tiempo de Preparacion]]/1440</f>
        <v>3.1944444444444442E-2</v>
      </c>
    </row>
    <row r="239" spans="1:15" x14ac:dyDescent="0.3">
      <c r="A239" s="1">
        <v>89</v>
      </c>
      <c r="B239" s="1">
        <v>11</v>
      </c>
      <c r="C239" s="2" t="s">
        <v>20</v>
      </c>
      <c r="D239" s="2" t="s">
        <v>97</v>
      </c>
      <c r="E239" s="3">
        <v>20</v>
      </c>
      <c r="F239" s="3">
        <v>34</v>
      </c>
      <c r="G239" s="1">
        <v>2</v>
      </c>
      <c r="H239" s="1">
        <v>58</v>
      </c>
      <c r="I239" s="2" t="s">
        <v>6</v>
      </c>
      <c r="J239" s="7">
        <f>Tabla_cocina[[#This Row],[Precio Unitario]]*Tabla_cocina[[#This Row],[Cantidad Ordenada]]</f>
        <v>68</v>
      </c>
      <c r="K239" s="7">
        <f>Tabla_cocina[[#This Row],[Total del Pedido]]</f>
        <v>68</v>
      </c>
      <c r="L239" s="7">
        <f>Tabla_cocina[[#This Row],[Ganancia Bruta]]-Tabla_cocina[[#This Row],[Costo]]</f>
        <v>28</v>
      </c>
      <c r="M239" s="7">
        <f>Tabla_cocina[[#This Row],[Costo Unitario]]*Tabla_cocina[[#This Row],[Cantidad Ordenada]]</f>
        <v>40</v>
      </c>
      <c r="N239" s="12">
        <f>(Tabla_cocina[[#This Row],[Ganancia Neta]]/Tabla_cocina[[#This Row],[Costo]])</f>
        <v>0.7</v>
      </c>
      <c r="O239" s="17">
        <f>Tabla_cocina[[#This Row],[Tiempo de Preparacion]]/1440</f>
        <v>4.027777777777778E-2</v>
      </c>
    </row>
    <row r="240" spans="1:15" x14ac:dyDescent="0.3">
      <c r="A240" s="1">
        <v>89</v>
      </c>
      <c r="B240" s="1">
        <v>11</v>
      </c>
      <c r="C240" s="2" t="s">
        <v>22</v>
      </c>
      <c r="D240" s="2" t="s">
        <v>99</v>
      </c>
      <c r="E240" s="3">
        <v>14</v>
      </c>
      <c r="F240" s="3">
        <v>23</v>
      </c>
      <c r="G240" s="1">
        <v>3</v>
      </c>
      <c r="H240" s="1">
        <v>44</v>
      </c>
      <c r="I240" s="2" t="s">
        <v>8</v>
      </c>
      <c r="J240" s="7">
        <f>Tabla_cocina[[#This Row],[Precio Unitario]]*Tabla_cocina[[#This Row],[Cantidad Ordenada]]</f>
        <v>69</v>
      </c>
      <c r="K240" s="7">
        <f>Tabla_cocina[[#This Row],[Total del Pedido]]</f>
        <v>69</v>
      </c>
      <c r="L240" s="7">
        <f>Tabla_cocina[[#This Row],[Ganancia Bruta]]-Tabla_cocina[[#This Row],[Costo]]</f>
        <v>27</v>
      </c>
      <c r="M240" s="7">
        <f>Tabla_cocina[[#This Row],[Costo Unitario]]*Tabla_cocina[[#This Row],[Cantidad Ordenada]]</f>
        <v>42</v>
      </c>
      <c r="N240" s="12">
        <f>(Tabla_cocina[[#This Row],[Ganancia Neta]]/Tabla_cocina[[#This Row],[Costo]])</f>
        <v>0.6428571428571429</v>
      </c>
      <c r="O240" s="17">
        <f>Tabla_cocina[[#This Row],[Tiempo de Preparacion]]/1440</f>
        <v>3.0555555555555555E-2</v>
      </c>
    </row>
    <row r="241" spans="1:15" x14ac:dyDescent="0.3">
      <c r="A241" s="1">
        <v>89</v>
      </c>
      <c r="B241" s="1">
        <v>11</v>
      </c>
      <c r="C241" s="2" t="s">
        <v>19</v>
      </c>
      <c r="D241" s="2" t="s">
        <v>96</v>
      </c>
      <c r="E241" s="3">
        <v>13</v>
      </c>
      <c r="F241" s="3">
        <v>22</v>
      </c>
      <c r="G241" s="1">
        <v>1</v>
      </c>
      <c r="H241" s="1">
        <v>40</v>
      </c>
      <c r="I241" s="2" t="s">
        <v>8</v>
      </c>
      <c r="J241" s="7">
        <f>Tabla_cocina[[#This Row],[Precio Unitario]]*Tabla_cocina[[#This Row],[Cantidad Ordenada]]</f>
        <v>22</v>
      </c>
      <c r="K241" s="7">
        <f>Tabla_cocina[[#This Row],[Total del Pedido]]</f>
        <v>22</v>
      </c>
      <c r="L241" s="7">
        <f>Tabla_cocina[[#This Row],[Ganancia Bruta]]-Tabla_cocina[[#This Row],[Costo]]</f>
        <v>9</v>
      </c>
      <c r="M241" s="7">
        <f>Tabla_cocina[[#This Row],[Costo Unitario]]*Tabla_cocina[[#This Row],[Cantidad Ordenada]]</f>
        <v>13</v>
      </c>
      <c r="N241" s="12">
        <f>(Tabla_cocina[[#This Row],[Ganancia Neta]]/Tabla_cocina[[#This Row],[Costo]])</f>
        <v>0.69230769230769229</v>
      </c>
      <c r="O241" s="17">
        <f>Tabla_cocina[[#This Row],[Tiempo de Preparacion]]/1440</f>
        <v>2.7777777777777776E-2</v>
      </c>
    </row>
    <row r="242" spans="1:15" x14ac:dyDescent="0.3">
      <c r="A242" s="1">
        <v>90</v>
      </c>
      <c r="B242" s="1">
        <v>6</v>
      </c>
      <c r="C242" s="2" t="s">
        <v>20</v>
      </c>
      <c r="D242" s="2" t="s">
        <v>97</v>
      </c>
      <c r="E242" s="3">
        <v>20</v>
      </c>
      <c r="F242" s="3">
        <v>34</v>
      </c>
      <c r="G242" s="1">
        <v>1</v>
      </c>
      <c r="H242" s="1">
        <v>48</v>
      </c>
      <c r="I242" s="2" t="s">
        <v>8</v>
      </c>
      <c r="J242" s="7">
        <f>Tabla_cocina[[#This Row],[Precio Unitario]]*Tabla_cocina[[#This Row],[Cantidad Ordenada]]</f>
        <v>34</v>
      </c>
      <c r="K242" s="7">
        <f>Tabla_cocina[[#This Row],[Total del Pedido]]</f>
        <v>34</v>
      </c>
      <c r="L242" s="7">
        <f>Tabla_cocina[[#This Row],[Ganancia Bruta]]-Tabla_cocina[[#This Row],[Costo]]</f>
        <v>14</v>
      </c>
      <c r="M242" s="7">
        <f>Tabla_cocina[[#This Row],[Costo Unitario]]*Tabla_cocina[[#This Row],[Cantidad Ordenada]]</f>
        <v>20</v>
      </c>
      <c r="N242" s="12">
        <f>(Tabla_cocina[[#This Row],[Ganancia Neta]]/Tabla_cocina[[#This Row],[Costo]])</f>
        <v>0.7</v>
      </c>
      <c r="O242" s="17">
        <f>Tabla_cocina[[#This Row],[Tiempo de Preparacion]]/1440</f>
        <v>3.3333333333333333E-2</v>
      </c>
    </row>
    <row r="243" spans="1:15" x14ac:dyDescent="0.3">
      <c r="A243" s="1">
        <v>91</v>
      </c>
      <c r="B243" s="1">
        <v>1</v>
      </c>
      <c r="C243" s="2" t="s">
        <v>17</v>
      </c>
      <c r="D243" s="2" t="s">
        <v>94</v>
      </c>
      <c r="E243" s="3">
        <v>21</v>
      </c>
      <c r="F243" s="3">
        <v>35</v>
      </c>
      <c r="G243" s="1">
        <v>3</v>
      </c>
      <c r="H243" s="1">
        <v>21</v>
      </c>
      <c r="I243" s="2" t="s">
        <v>8</v>
      </c>
      <c r="J243" s="7">
        <f>Tabla_cocina[[#This Row],[Precio Unitario]]*Tabla_cocina[[#This Row],[Cantidad Ordenada]]</f>
        <v>105</v>
      </c>
      <c r="K243" s="7">
        <f>Tabla_cocina[[#This Row],[Total del Pedido]]</f>
        <v>105</v>
      </c>
      <c r="L243" s="7">
        <f>Tabla_cocina[[#This Row],[Ganancia Bruta]]-Tabla_cocina[[#This Row],[Costo]]</f>
        <v>42</v>
      </c>
      <c r="M243" s="7">
        <f>Tabla_cocina[[#This Row],[Costo Unitario]]*Tabla_cocina[[#This Row],[Cantidad Ordenada]]</f>
        <v>63</v>
      </c>
      <c r="N243" s="12">
        <f>(Tabla_cocina[[#This Row],[Ganancia Neta]]/Tabla_cocina[[#This Row],[Costo]])</f>
        <v>0.66666666666666663</v>
      </c>
      <c r="O243" s="17">
        <f>Tabla_cocina[[#This Row],[Tiempo de Preparacion]]/1440</f>
        <v>1.4583333333333334E-2</v>
      </c>
    </row>
    <row r="244" spans="1:15" x14ac:dyDescent="0.3">
      <c r="A244" s="1">
        <v>91</v>
      </c>
      <c r="B244" s="1">
        <v>1</v>
      </c>
      <c r="C244" s="2" t="s">
        <v>10</v>
      </c>
      <c r="D244" s="2" t="s">
        <v>87</v>
      </c>
      <c r="E244" s="3">
        <v>16</v>
      </c>
      <c r="F244" s="3">
        <v>27</v>
      </c>
      <c r="G244" s="1">
        <v>3</v>
      </c>
      <c r="H244" s="1">
        <v>48</v>
      </c>
      <c r="I244" s="2" t="s">
        <v>6</v>
      </c>
      <c r="J244" s="7">
        <f>Tabla_cocina[[#This Row],[Precio Unitario]]*Tabla_cocina[[#This Row],[Cantidad Ordenada]]</f>
        <v>81</v>
      </c>
      <c r="K244" s="7">
        <f>Tabla_cocina[[#This Row],[Total del Pedido]]</f>
        <v>81</v>
      </c>
      <c r="L244" s="7">
        <f>Tabla_cocina[[#This Row],[Ganancia Bruta]]-Tabla_cocina[[#This Row],[Costo]]</f>
        <v>33</v>
      </c>
      <c r="M244" s="7">
        <f>Tabla_cocina[[#This Row],[Costo Unitario]]*Tabla_cocina[[#This Row],[Cantidad Ordenada]]</f>
        <v>48</v>
      </c>
      <c r="N244" s="12">
        <f>(Tabla_cocina[[#This Row],[Ganancia Neta]]/Tabla_cocina[[#This Row],[Costo]])</f>
        <v>0.6875</v>
      </c>
      <c r="O244" s="17">
        <f>Tabla_cocina[[#This Row],[Tiempo de Preparacion]]/1440</f>
        <v>3.3333333333333333E-2</v>
      </c>
    </row>
    <row r="245" spans="1:15" x14ac:dyDescent="0.3">
      <c r="A245" s="1">
        <v>91</v>
      </c>
      <c r="B245" s="1">
        <v>1</v>
      </c>
      <c r="C245" s="2" t="s">
        <v>19</v>
      </c>
      <c r="D245" s="2" t="s">
        <v>96</v>
      </c>
      <c r="E245" s="3">
        <v>13</v>
      </c>
      <c r="F245" s="3">
        <v>22</v>
      </c>
      <c r="G245" s="1">
        <v>2</v>
      </c>
      <c r="H245" s="1">
        <v>11</v>
      </c>
      <c r="I245" s="2" t="s">
        <v>6</v>
      </c>
      <c r="J245" s="7">
        <f>Tabla_cocina[[#This Row],[Precio Unitario]]*Tabla_cocina[[#This Row],[Cantidad Ordenada]]</f>
        <v>44</v>
      </c>
      <c r="K245" s="7">
        <f>Tabla_cocina[[#This Row],[Total del Pedido]]</f>
        <v>44</v>
      </c>
      <c r="L245" s="7">
        <f>Tabla_cocina[[#This Row],[Ganancia Bruta]]-Tabla_cocina[[#This Row],[Costo]]</f>
        <v>18</v>
      </c>
      <c r="M245" s="7">
        <f>Tabla_cocina[[#This Row],[Costo Unitario]]*Tabla_cocina[[#This Row],[Cantidad Ordenada]]</f>
        <v>26</v>
      </c>
      <c r="N245" s="12">
        <f>(Tabla_cocina[[#This Row],[Ganancia Neta]]/Tabla_cocina[[#This Row],[Costo]])</f>
        <v>0.69230769230769229</v>
      </c>
      <c r="O245" s="17">
        <f>Tabla_cocina[[#This Row],[Tiempo de Preparacion]]/1440</f>
        <v>7.6388888888888886E-3</v>
      </c>
    </row>
    <row r="246" spans="1:15" x14ac:dyDescent="0.3">
      <c r="A246" s="1">
        <v>91</v>
      </c>
      <c r="B246" s="1">
        <v>1</v>
      </c>
      <c r="C246" s="2" t="s">
        <v>23</v>
      </c>
      <c r="D246" s="2" t="s">
        <v>100</v>
      </c>
      <c r="E246" s="3">
        <v>13</v>
      </c>
      <c r="F246" s="3">
        <v>21</v>
      </c>
      <c r="G246" s="1">
        <v>3</v>
      </c>
      <c r="H246" s="1">
        <v>52</v>
      </c>
      <c r="I246" s="2" t="s">
        <v>6</v>
      </c>
      <c r="J246" s="7">
        <f>Tabla_cocina[[#This Row],[Precio Unitario]]*Tabla_cocina[[#This Row],[Cantidad Ordenada]]</f>
        <v>63</v>
      </c>
      <c r="K246" s="7">
        <f>Tabla_cocina[[#This Row],[Total del Pedido]]</f>
        <v>63</v>
      </c>
      <c r="L246" s="7">
        <f>Tabla_cocina[[#This Row],[Ganancia Bruta]]-Tabla_cocina[[#This Row],[Costo]]</f>
        <v>24</v>
      </c>
      <c r="M246" s="7">
        <f>Tabla_cocina[[#This Row],[Costo Unitario]]*Tabla_cocina[[#This Row],[Cantidad Ordenada]]</f>
        <v>39</v>
      </c>
      <c r="N246" s="12">
        <f>(Tabla_cocina[[#This Row],[Ganancia Neta]]/Tabla_cocina[[#This Row],[Costo]])</f>
        <v>0.61538461538461542</v>
      </c>
      <c r="O246" s="17">
        <f>Tabla_cocina[[#This Row],[Tiempo de Preparacion]]/1440</f>
        <v>3.6111111111111108E-2</v>
      </c>
    </row>
    <row r="247" spans="1:15" x14ac:dyDescent="0.3">
      <c r="A247" s="1">
        <v>92</v>
      </c>
      <c r="B247" s="1">
        <v>6</v>
      </c>
      <c r="C247" s="2" t="s">
        <v>13</v>
      </c>
      <c r="D247" s="2" t="s">
        <v>90</v>
      </c>
      <c r="E247" s="3">
        <v>17</v>
      </c>
      <c r="F247" s="3">
        <v>29</v>
      </c>
      <c r="G247" s="1">
        <v>2</v>
      </c>
      <c r="H247" s="1">
        <v>36</v>
      </c>
      <c r="I247" s="2" t="s">
        <v>6</v>
      </c>
      <c r="J247" s="7">
        <f>Tabla_cocina[[#This Row],[Precio Unitario]]*Tabla_cocina[[#This Row],[Cantidad Ordenada]]</f>
        <v>58</v>
      </c>
      <c r="K247" s="7">
        <f>Tabla_cocina[[#This Row],[Total del Pedido]]</f>
        <v>58</v>
      </c>
      <c r="L247" s="7">
        <f>Tabla_cocina[[#This Row],[Ganancia Bruta]]-Tabla_cocina[[#This Row],[Costo]]</f>
        <v>24</v>
      </c>
      <c r="M247" s="7">
        <f>Tabla_cocina[[#This Row],[Costo Unitario]]*Tabla_cocina[[#This Row],[Cantidad Ordenada]]</f>
        <v>34</v>
      </c>
      <c r="N247" s="12">
        <f>(Tabla_cocina[[#This Row],[Ganancia Neta]]/Tabla_cocina[[#This Row],[Costo]])</f>
        <v>0.70588235294117652</v>
      </c>
      <c r="O247" s="17">
        <f>Tabla_cocina[[#This Row],[Tiempo de Preparacion]]/1440</f>
        <v>2.5000000000000001E-2</v>
      </c>
    </row>
    <row r="248" spans="1:15" x14ac:dyDescent="0.3">
      <c r="A248" s="1">
        <v>92</v>
      </c>
      <c r="B248" s="1">
        <v>6</v>
      </c>
      <c r="C248" s="2" t="s">
        <v>5</v>
      </c>
      <c r="D248" s="2" t="s">
        <v>84</v>
      </c>
      <c r="E248" s="3">
        <v>14</v>
      </c>
      <c r="F248" s="3">
        <v>24</v>
      </c>
      <c r="G248" s="1">
        <v>1</v>
      </c>
      <c r="H248" s="1">
        <v>6</v>
      </c>
      <c r="I248" s="2" t="s">
        <v>8</v>
      </c>
      <c r="J248" s="7">
        <f>Tabla_cocina[[#This Row],[Precio Unitario]]*Tabla_cocina[[#This Row],[Cantidad Ordenada]]</f>
        <v>24</v>
      </c>
      <c r="K248" s="7">
        <f>Tabla_cocina[[#This Row],[Total del Pedido]]</f>
        <v>24</v>
      </c>
      <c r="L248" s="7">
        <f>Tabla_cocina[[#This Row],[Ganancia Bruta]]-Tabla_cocina[[#This Row],[Costo]]</f>
        <v>10</v>
      </c>
      <c r="M248" s="7">
        <f>Tabla_cocina[[#This Row],[Costo Unitario]]*Tabla_cocina[[#This Row],[Cantidad Ordenada]]</f>
        <v>14</v>
      </c>
      <c r="N248" s="12">
        <f>(Tabla_cocina[[#This Row],[Ganancia Neta]]/Tabla_cocina[[#This Row],[Costo]])</f>
        <v>0.7142857142857143</v>
      </c>
      <c r="O248" s="17">
        <f>Tabla_cocina[[#This Row],[Tiempo de Preparacion]]/1440</f>
        <v>4.1666666666666666E-3</v>
      </c>
    </row>
    <row r="249" spans="1:15" x14ac:dyDescent="0.3">
      <c r="A249" s="1">
        <v>93</v>
      </c>
      <c r="B249" s="1">
        <v>2</v>
      </c>
      <c r="C249" s="2" t="s">
        <v>13</v>
      </c>
      <c r="D249" s="2" t="s">
        <v>90</v>
      </c>
      <c r="E249" s="3">
        <v>17</v>
      </c>
      <c r="F249" s="3">
        <v>29</v>
      </c>
      <c r="G249" s="1">
        <v>1</v>
      </c>
      <c r="H249" s="1">
        <v>18</v>
      </c>
      <c r="I249" s="2" t="s">
        <v>8</v>
      </c>
      <c r="J249" s="7">
        <f>Tabla_cocina[[#This Row],[Precio Unitario]]*Tabla_cocina[[#This Row],[Cantidad Ordenada]]</f>
        <v>29</v>
      </c>
      <c r="K249" s="7">
        <f>Tabla_cocina[[#This Row],[Total del Pedido]]</f>
        <v>29</v>
      </c>
      <c r="L249" s="7">
        <f>Tabla_cocina[[#This Row],[Ganancia Bruta]]-Tabla_cocina[[#This Row],[Costo]]</f>
        <v>12</v>
      </c>
      <c r="M249" s="7">
        <f>Tabla_cocina[[#This Row],[Costo Unitario]]*Tabla_cocina[[#This Row],[Cantidad Ordenada]]</f>
        <v>17</v>
      </c>
      <c r="N249" s="12">
        <f>(Tabla_cocina[[#This Row],[Ganancia Neta]]/Tabla_cocina[[#This Row],[Costo]])</f>
        <v>0.70588235294117652</v>
      </c>
      <c r="O249" s="17">
        <f>Tabla_cocina[[#This Row],[Tiempo de Preparacion]]/1440</f>
        <v>1.2500000000000001E-2</v>
      </c>
    </row>
    <row r="250" spans="1:15" x14ac:dyDescent="0.3">
      <c r="A250" s="1">
        <v>94</v>
      </c>
      <c r="B250" s="1">
        <v>12</v>
      </c>
      <c r="C250" s="2" t="s">
        <v>14</v>
      </c>
      <c r="D250" s="2" t="s">
        <v>91</v>
      </c>
      <c r="E250" s="3">
        <v>20</v>
      </c>
      <c r="F250" s="3">
        <v>33</v>
      </c>
      <c r="G250" s="1">
        <v>3</v>
      </c>
      <c r="H250" s="1">
        <v>54</v>
      </c>
      <c r="I250" s="2" t="s">
        <v>8</v>
      </c>
      <c r="J250" s="7">
        <f>Tabla_cocina[[#This Row],[Precio Unitario]]*Tabla_cocina[[#This Row],[Cantidad Ordenada]]</f>
        <v>99</v>
      </c>
      <c r="K250" s="7">
        <f>Tabla_cocina[[#This Row],[Total del Pedido]]</f>
        <v>99</v>
      </c>
      <c r="L250" s="7">
        <f>Tabla_cocina[[#This Row],[Ganancia Bruta]]-Tabla_cocina[[#This Row],[Costo]]</f>
        <v>39</v>
      </c>
      <c r="M250" s="7">
        <f>Tabla_cocina[[#This Row],[Costo Unitario]]*Tabla_cocina[[#This Row],[Cantidad Ordenada]]</f>
        <v>60</v>
      </c>
      <c r="N250" s="12">
        <f>(Tabla_cocina[[#This Row],[Ganancia Neta]]/Tabla_cocina[[#This Row],[Costo]])</f>
        <v>0.65</v>
      </c>
      <c r="O250" s="17">
        <f>Tabla_cocina[[#This Row],[Tiempo de Preparacion]]/1440</f>
        <v>3.7499999999999999E-2</v>
      </c>
    </row>
    <row r="251" spans="1:15" x14ac:dyDescent="0.3">
      <c r="A251" s="1">
        <v>94</v>
      </c>
      <c r="B251" s="1">
        <v>12</v>
      </c>
      <c r="C251" s="2" t="s">
        <v>18</v>
      </c>
      <c r="D251" s="2" t="s">
        <v>95</v>
      </c>
      <c r="E251" s="3">
        <v>19</v>
      </c>
      <c r="F251" s="3">
        <v>32</v>
      </c>
      <c r="G251" s="1">
        <v>2</v>
      </c>
      <c r="H251" s="1">
        <v>56</v>
      </c>
      <c r="I251" s="2" t="s">
        <v>8</v>
      </c>
      <c r="J251" s="7">
        <f>Tabla_cocina[[#This Row],[Precio Unitario]]*Tabla_cocina[[#This Row],[Cantidad Ordenada]]</f>
        <v>64</v>
      </c>
      <c r="K251" s="7">
        <f>Tabla_cocina[[#This Row],[Total del Pedido]]</f>
        <v>64</v>
      </c>
      <c r="L251" s="7">
        <f>Tabla_cocina[[#This Row],[Ganancia Bruta]]-Tabla_cocina[[#This Row],[Costo]]</f>
        <v>26</v>
      </c>
      <c r="M251" s="7">
        <f>Tabla_cocina[[#This Row],[Costo Unitario]]*Tabla_cocina[[#This Row],[Cantidad Ordenada]]</f>
        <v>38</v>
      </c>
      <c r="N251" s="12">
        <f>(Tabla_cocina[[#This Row],[Ganancia Neta]]/Tabla_cocina[[#This Row],[Costo]])</f>
        <v>0.68421052631578949</v>
      </c>
      <c r="O251" s="17">
        <f>Tabla_cocina[[#This Row],[Tiempo de Preparacion]]/1440</f>
        <v>3.888888888888889E-2</v>
      </c>
    </row>
    <row r="252" spans="1:15" x14ac:dyDescent="0.3">
      <c r="A252" s="1">
        <v>94</v>
      </c>
      <c r="B252" s="1">
        <v>12</v>
      </c>
      <c r="C252" s="2" t="s">
        <v>7</v>
      </c>
      <c r="D252" s="2" t="s">
        <v>85</v>
      </c>
      <c r="E252" s="3">
        <v>18</v>
      </c>
      <c r="F252" s="3">
        <v>30</v>
      </c>
      <c r="G252" s="1">
        <v>3</v>
      </c>
      <c r="H252" s="1">
        <v>19</v>
      </c>
      <c r="I252" s="2" t="s">
        <v>8</v>
      </c>
      <c r="J252" s="7">
        <f>Tabla_cocina[[#This Row],[Precio Unitario]]*Tabla_cocina[[#This Row],[Cantidad Ordenada]]</f>
        <v>90</v>
      </c>
      <c r="K252" s="7">
        <f>Tabla_cocina[[#This Row],[Total del Pedido]]</f>
        <v>90</v>
      </c>
      <c r="L252" s="7">
        <f>Tabla_cocina[[#This Row],[Ganancia Bruta]]-Tabla_cocina[[#This Row],[Costo]]</f>
        <v>36</v>
      </c>
      <c r="M252" s="7">
        <f>Tabla_cocina[[#This Row],[Costo Unitario]]*Tabla_cocina[[#This Row],[Cantidad Ordenada]]</f>
        <v>54</v>
      </c>
      <c r="N252" s="12">
        <f>(Tabla_cocina[[#This Row],[Ganancia Neta]]/Tabla_cocina[[#This Row],[Costo]])</f>
        <v>0.66666666666666663</v>
      </c>
      <c r="O252" s="17">
        <f>Tabla_cocina[[#This Row],[Tiempo de Preparacion]]/1440</f>
        <v>1.3194444444444444E-2</v>
      </c>
    </row>
    <row r="253" spans="1:15" x14ac:dyDescent="0.3">
      <c r="A253" s="1">
        <v>95</v>
      </c>
      <c r="B253" s="1">
        <v>12</v>
      </c>
      <c r="C253" s="2" t="s">
        <v>18</v>
      </c>
      <c r="D253" s="2" t="s">
        <v>95</v>
      </c>
      <c r="E253" s="3">
        <v>19</v>
      </c>
      <c r="F253" s="3">
        <v>32</v>
      </c>
      <c r="G253" s="1">
        <v>3</v>
      </c>
      <c r="H253" s="1">
        <v>22</v>
      </c>
      <c r="I253" s="2" t="s">
        <v>8</v>
      </c>
      <c r="J253" s="7">
        <f>Tabla_cocina[[#This Row],[Precio Unitario]]*Tabla_cocina[[#This Row],[Cantidad Ordenada]]</f>
        <v>96</v>
      </c>
      <c r="K253" s="7">
        <f>Tabla_cocina[[#This Row],[Total del Pedido]]</f>
        <v>96</v>
      </c>
      <c r="L253" s="7">
        <f>Tabla_cocina[[#This Row],[Ganancia Bruta]]-Tabla_cocina[[#This Row],[Costo]]</f>
        <v>39</v>
      </c>
      <c r="M253" s="7">
        <f>Tabla_cocina[[#This Row],[Costo Unitario]]*Tabla_cocina[[#This Row],[Cantidad Ordenada]]</f>
        <v>57</v>
      </c>
      <c r="N253" s="12">
        <f>(Tabla_cocina[[#This Row],[Ganancia Neta]]/Tabla_cocina[[#This Row],[Costo]])</f>
        <v>0.68421052631578949</v>
      </c>
      <c r="O253" s="17">
        <f>Tabla_cocina[[#This Row],[Tiempo de Preparacion]]/1440</f>
        <v>1.5277777777777777E-2</v>
      </c>
    </row>
    <row r="254" spans="1:15" x14ac:dyDescent="0.3">
      <c r="A254" s="1">
        <v>95</v>
      </c>
      <c r="B254" s="1">
        <v>12</v>
      </c>
      <c r="C254" s="2" t="s">
        <v>16</v>
      </c>
      <c r="D254" s="2" t="s">
        <v>93</v>
      </c>
      <c r="E254" s="3">
        <v>11</v>
      </c>
      <c r="F254" s="3">
        <v>19</v>
      </c>
      <c r="G254" s="1">
        <v>3</v>
      </c>
      <c r="H254" s="1">
        <v>19</v>
      </c>
      <c r="I254" s="2" t="s">
        <v>8</v>
      </c>
      <c r="J254" s="7">
        <f>Tabla_cocina[[#This Row],[Precio Unitario]]*Tabla_cocina[[#This Row],[Cantidad Ordenada]]</f>
        <v>57</v>
      </c>
      <c r="K254" s="7">
        <f>Tabla_cocina[[#This Row],[Total del Pedido]]</f>
        <v>57</v>
      </c>
      <c r="L254" s="7">
        <f>Tabla_cocina[[#This Row],[Ganancia Bruta]]-Tabla_cocina[[#This Row],[Costo]]</f>
        <v>24</v>
      </c>
      <c r="M254" s="7">
        <f>Tabla_cocina[[#This Row],[Costo Unitario]]*Tabla_cocina[[#This Row],[Cantidad Ordenada]]</f>
        <v>33</v>
      </c>
      <c r="N254" s="12">
        <f>(Tabla_cocina[[#This Row],[Ganancia Neta]]/Tabla_cocina[[#This Row],[Costo]])</f>
        <v>0.72727272727272729</v>
      </c>
      <c r="O254" s="17">
        <f>Tabla_cocina[[#This Row],[Tiempo de Preparacion]]/1440</f>
        <v>1.3194444444444444E-2</v>
      </c>
    </row>
    <row r="255" spans="1:15" x14ac:dyDescent="0.3">
      <c r="A255" s="1">
        <v>96</v>
      </c>
      <c r="B255" s="1">
        <v>16</v>
      </c>
      <c r="C255" s="2" t="s">
        <v>14</v>
      </c>
      <c r="D255" s="2" t="s">
        <v>91</v>
      </c>
      <c r="E255" s="3">
        <v>20</v>
      </c>
      <c r="F255" s="3">
        <v>33</v>
      </c>
      <c r="G255" s="1">
        <v>2</v>
      </c>
      <c r="H255" s="1">
        <v>47</v>
      </c>
      <c r="I255" s="2" t="s">
        <v>6</v>
      </c>
      <c r="J255" s="7">
        <f>Tabla_cocina[[#This Row],[Precio Unitario]]*Tabla_cocina[[#This Row],[Cantidad Ordenada]]</f>
        <v>66</v>
      </c>
      <c r="K255" s="7">
        <f>Tabla_cocina[[#This Row],[Total del Pedido]]</f>
        <v>66</v>
      </c>
      <c r="L255" s="7">
        <f>Tabla_cocina[[#This Row],[Ganancia Bruta]]-Tabla_cocina[[#This Row],[Costo]]</f>
        <v>26</v>
      </c>
      <c r="M255" s="7">
        <f>Tabla_cocina[[#This Row],[Costo Unitario]]*Tabla_cocina[[#This Row],[Cantidad Ordenada]]</f>
        <v>40</v>
      </c>
      <c r="N255" s="12">
        <f>(Tabla_cocina[[#This Row],[Ganancia Neta]]/Tabla_cocina[[#This Row],[Costo]])</f>
        <v>0.65</v>
      </c>
      <c r="O255" s="17">
        <f>Tabla_cocina[[#This Row],[Tiempo de Preparacion]]/1440</f>
        <v>3.2638888888888891E-2</v>
      </c>
    </row>
    <row r="256" spans="1:15" x14ac:dyDescent="0.3">
      <c r="A256" s="1">
        <v>96</v>
      </c>
      <c r="B256" s="1">
        <v>16</v>
      </c>
      <c r="C256" s="2" t="s">
        <v>5</v>
      </c>
      <c r="D256" s="2" t="s">
        <v>84</v>
      </c>
      <c r="E256" s="3">
        <v>14</v>
      </c>
      <c r="F256" s="3">
        <v>24</v>
      </c>
      <c r="G256" s="1">
        <v>3</v>
      </c>
      <c r="H256" s="1">
        <v>19</v>
      </c>
      <c r="I256" s="2" t="s">
        <v>8</v>
      </c>
      <c r="J256" s="7">
        <f>Tabla_cocina[[#This Row],[Precio Unitario]]*Tabla_cocina[[#This Row],[Cantidad Ordenada]]</f>
        <v>72</v>
      </c>
      <c r="K256" s="7">
        <f>Tabla_cocina[[#This Row],[Total del Pedido]]</f>
        <v>72</v>
      </c>
      <c r="L256" s="7">
        <f>Tabla_cocina[[#This Row],[Ganancia Bruta]]-Tabla_cocina[[#This Row],[Costo]]</f>
        <v>30</v>
      </c>
      <c r="M256" s="7">
        <f>Tabla_cocina[[#This Row],[Costo Unitario]]*Tabla_cocina[[#This Row],[Cantidad Ordenada]]</f>
        <v>42</v>
      </c>
      <c r="N256" s="12">
        <f>(Tabla_cocina[[#This Row],[Ganancia Neta]]/Tabla_cocina[[#This Row],[Costo]])</f>
        <v>0.7142857142857143</v>
      </c>
      <c r="O256" s="17">
        <f>Tabla_cocina[[#This Row],[Tiempo de Preparacion]]/1440</f>
        <v>1.3194444444444444E-2</v>
      </c>
    </row>
    <row r="257" spans="1:15" x14ac:dyDescent="0.3">
      <c r="A257" s="1">
        <v>96</v>
      </c>
      <c r="B257" s="1">
        <v>16</v>
      </c>
      <c r="C257" s="2" t="s">
        <v>16</v>
      </c>
      <c r="D257" s="2" t="s">
        <v>93</v>
      </c>
      <c r="E257" s="3">
        <v>11</v>
      </c>
      <c r="F257" s="3">
        <v>19</v>
      </c>
      <c r="G257" s="1">
        <v>2</v>
      </c>
      <c r="H257" s="1">
        <v>10</v>
      </c>
      <c r="I257" s="2" t="s">
        <v>6</v>
      </c>
      <c r="J257" s="7">
        <f>Tabla_cocina[[#This Row],[Precio Unitario]]*Tabla_cocina[[#This Row],[Cantidad Ordenada]]</f>
        <v>38</v>
      </c>
      <c r="K257" s="7">
        <f>Tabla_cocina[[#This Row],[Total del Pedido]]</f>
        <v>38</v>
      </c>
      <c r="L257" s="7">
        <f>Tabla_cocina[[#This Row],[Ganancia Bruta]]-Tabla_cocina[[#This Row],[Costo]]</f>
        <v>16</v>
      </c>
      <c r="M257" s="7">
        <f>Tabla_cocina[[#This Row],[Costo Unitario]]*Tabla_cocina[[#This Row],[Cantidad Ordenada]]</f>
        <v>22</v>
      </c>
      <c r="N257" s="12">
        <f>(Tabla_cocina[[#This Row],[Ganancia Neta]]/Tabla_cocina[[#This Row],[Costo]])</f>
        <v>0.72727272727272729</v>
      </c>
      <c r="O257" s="17">
        <f>Tabla_cocina[[#This Row],[Tiempo de Preparacion]]/1440</f>
        <v>6.9444444444444441E-3</v>
      </c>
    </row>
    <row r="258" spans="1:15" x14ac:dyDescent="0.3">
      <c r="A258" s="1">
        <v>97</v>
      </c>
      <c r="B258" s="1">
        <v>14</v>
      </c>
      <c r="C258" s="2" t="s">
        <v>20</v>
      </c>
      <c r="D258" s="2" t="s">
        <v>97</v>
      </c>
      <c r="E258" s="3">
        <v>20</v>
      </c>
      <c r="F258" s="3">
        <v>34</v>
      </c>
      <c r="G258" s="1">
        <v>3</v>
      </c>
      <c r="H258" s="1">
        <v>57</v>
      </c>
      <c r="I258" s="2" t="s">
        <v>6</v>
      </c>
      <c r="J258" s="7">
        <f>Tabla_cocina[[#This Row],[Precio Unitario]]*Tabla_cocina[[#This Row],[Cantidad Ordenada]]</f>
        <v>102</v>
      </c>
      <c r="K258" s="7">
        <f>Tabla_cocina[[#This Row],[Total del Pedido]]</f>
        <v>102</v>
      </c>
      <c r="L258" s="7">
        <f>Tabla_cocina[[#This Row],[Ganancia Bruta]]-Tabla_cocina[[#This Row],[Costo]]</f>
        <v>42</v>
      </c>
      <c r="M258" s="7">
        <f>Tabla_cocina[[#This Row],[Costo Unitario]]*Tabla_cocina[[#This Row],[Cantidad Ordenada]]</f>
        <v>60</v>
      </c>
      <c r="N258" s="12">
        <f>(Tabla_cocina[[#This Row],[Ganancia Neta]]/Tabla_cocina[[#This Row],[Costo]])</f>
        <v>0.7</v>
      </c>
      <c r="O258" s="17">
        <f>Tabla_cocina[[#This Row],[Tiempo de Preparacion]]/1440</f>
        <v>3.9583333333333331E-2</v>
      </c>
    </row>
    <row r="259" spans="1:15" x14ac:dyDescent="0.3">
      <c r="A259" s="1">
        <v>97</v>
      </c>
      <c r="B259" s="1">
        <v>14</v>
      </c>
      <c r="C259" s="2" t="s">
        <v>25</v>
      </c>
      <c r="D259" s="2" t="s">
        <v>102</v>
      </c>
      <c r="E259" s="3">
        <v>15</v>
      </c>
      <c r="F259" s="3">
        <v>26</v>
      </c>
      <c r="G259" s="1">
        <v>1</v>
      </c>
      <c r="H259" s="1">
        <v>17</v>
      </c>
      <c r="I259" s="2" t="s">
        <v>8</v>
      </c>
      <c r="J259" s="7">
        <f>Tabla_cocina[[#This Row],[Precio Unitario]]*Tabla_cocina[[#This Row],[Cantidad Ordenada]]</f>
        <v>26</v>
      </c>
      <c r="K259" s="7">
        <f>Tabla_cocina[[#This Row],[Total del Pedido]]</f>
        <v>26</v>
      </c>
      <c r="L259" s="7">
        <f>Tabla_cocina[[#This Row],[Ganancia Bruta]]-Tabla_cocina[[#This Row],[Costo]]</f>
        <v>11</v>
      </c>
      <c r="M259" s="7">
        <f>Tabla_cocina[[#This Row],[Costo Unitario]]*Tabla_cocina[[#This Row],[Cantidad Ordenada]]</f>
        <v>15</v>
      </c>
      <c r="N259" s="12">
        <f>(Tabla_cocina[[#This Row],[Ganancia Neta]]/Tabla_cocina[[#This Row],[Costo]])</f>
        <v>0.73333333333333328</v>
      </c>
      <c r="O259" s="17">
        <f>Tabla_cocina[[#This Row],[Tiempo de Preparacion]]/1440</f>
        <v>1.1805555555555555E-2</v>
      </c>
    </row>
    <row r="260" spans="1:15" x14ac:dyDescent="0.3">
      <c r="A260" s="1">
        <v>97</v>
      </c>
      <c r="B260" s="1">
        <v>14</v>
      </c>
      <c r="C260" s="2" t="s">
        <v>21</v>
      </c>
      <c r="D260" s="2" t="s">
        <v>98</v>
      </c>
      <c r="E260" s="3">
        <v>12</v>
      </c>
      <c r="F260" s="3">
        <v>20</v>
      </c>
      <c r="G260" s="1">
        <v>3</v>
      </c>
      <c r="H260" s="1">
        <v>5</v>
      </c>
      <c r="I260" s="2" t="s">
        <v>6</v>
      </c>
      <c r="J260" s="7">
        <f>Tabla_cocina[[#This Row],[Precio Unitario]]*Tabla_cocina[[#This Row],[Cantidad Ordenada]]</f>
        <v>60</v>
      </c>
      <c r="K260" s="7">
        <f>Tabla_cocina[[#This Row],[Total del Pedido]]</f>
        <v>60</v>
      </c>
      <c r="L260" s="7">
        <f>Tabla_cocina[[#This Row],[Ganancia Bruta]]-Tabla_cocina[[#This Row],[Costo]]</f>
        <v>24</v>
      </c>
      <c r="M260" s="7">
        <f>Tabla_cocina[[#This Row],[Costo Unitario]]*Tabla_cocina[[#This Row],[Cantidad Ordenada]]</f>
        <v>36</v>
      </c>
      <c r="N260" s="12">
        <f>(Tabla_cocina[[#This Row],[Ganancia Neta]]/Tabla_cocina[[#This Row],[Costo]])</f>
        <v>0.66666666666666663</v>
      </c>
      <c r="O260" s="17">
        <f>Tabla_cocina[[#This Row],[Tiempo de Preparacion]]/1440</f>
        <v>3.472222222222222E-3</v>
      </c>
    </row>
    <row r="261" spans="1:15" x14ac:dyDescent="0.3">
      <c r="A261" s="1">
        <v>98</v>
      </c>
      <c r="B261" s="1">
        <v>7</v>
      </c>
      <c r="C261" s="2" t="s">
        <v>13</v>
      </c>
      <c r="D261" s="2" t="s">
        <v>90</v>
      </c>
      <c r="E261" s="3">
        <v>17</v>
      </c>
      <c r="F261" s="3">
        <v>29</v>
      </c>
      <c r="G261" s="1">
        <v>3</v>
      </c>
      <c r="H261" s="1">
        <v>33</v>
      </c>
      <c r="I261" s="2" t="s">
        <v>8</v>
      </c>
      <c r="J261" s="7">
        <f>Tabla_cocina[[#This Row],[Precio Unitario]]*Tabla_cocina[[#This Row],[Cantidad Ordenada]]</f>
        <v>87</v>
      </c>
      <c r="K261" s="7">
        <f>Tabla_cocina[[#This Row],[Total del Pedido]]</f>
        <v>87</v>
      </c>
      <c r="L261" s="7">
        <f>Tabla_cocina[[#This Row],[Ganancia Bruta]]-Tabla_cocina[[#This Row],[Costo]]</f>
        <v>36</v>
      </c>
      <c r="M261" s="7">
        <f>Tabla_cocina[[#This Row],[Costo Unitario]]*Tabla_cocina[[#This Row],[Cantidad Ordenada]]</f>
        <v>51</v>
      </c>
      <c r="N261" s="12">
        <f>(Tabla_cocina[[#This Row],[Ganancia Neta]]/Tabla_cocina[[#This Row],[Costo]])</f>
        <v>0.70588235294117652</v>
      </c>
      <c r="O261" s="17">
        <f>Tabla_cocina[[#This Row],[Tiempo de Preparacion]]/1440</f>
        <v>2.2916666666666665E-2</v>
      </c>
    </row>
    <row r="262" spans="1:15" x14ac:dyDescent="0.3">
      <c r="A262" s="1">
        <v>98</v>
      </c>
      <c r="B262" s="1">
        <v>7</v>
      </c>
      <c r="C262" s="2" t="s">
        <v>21</v>
      </c>
      <c r="D262" s="2" t="s">
        <v>98</v>
      </c>
      <c r="E262" s="3">
        <v>12</v>
      </c>
      <c r="F262" s="3">
        <v>20</v>
      </c>
      <c r="G262" s="1">
        <v>3</v>
      </c>
      <c r="H262" s="1">
        <v>56</v>
      </c>
      <c r="I262" s="2" t="s">
        <v>8</v>
      </c>
      <c r="J262" s="7">
        <f>Tabla_cocina[[#This Row],[Precio Unitario]]*Tabla_cocina[[#This Row],[Cantidad Ordenada]]</f>
        <v>60</v>
      </c>
      <c r="K262" s="7">
        <f>Tabla_cocina[[#This Row],[Total del Pedido]]</f>
        <v>60</v>
      </c>
      <c r="L262" s="7">
        <f>Tabla_cocina[[#This Row],[Ganancia Bruta]]-Tabla_cocina[[#This Row],[Costo]]</f>
        <v>24</v>
      </c>
      <c r="M262" s="7">
        <f>Tabla_cocina[[#This Row],[Costo Unitario]]*Tabla_cocina[[#This Row],[Cantidad Ordenada]]</f>
        <v>36</v>
      </c>
      <c r="N262" s="12">
        <f>(Tabla_cocina[[#This Row],[Ganancia Neta]]/Tabla_cocina[[#This Row],[Costo]])</f>
        <v>0.66666666666666663</v>
      </c>
      <c r="O262" s="17">
        <f>Tabla_cocina[[#This Row],[Tiempo de Preparacion]]/1440</f>
        <v>3.888888888888889E-2</v>
      </c>
    </row>
    <row r="263" spans="1:15" x14ac:dyDescent="0.3">
      <c r="A263" s="1">
        <v>98</v>
      </c>
      <c r="B263" s="1">
        <v>7</v>
      </c>
      <c r="C263" s="2" t="s">
        <v>16</v>
      </c>
      <c r="D263" s="2" t="s">
        <v>93</v>
      </c>
      <c r="E263" s="3">
        <v>11</v>
      </c>
      <c r="F263" s="3">
        <v>19</v>
      </c>
      <c r="G263" s="1">
        <v>1</v>
      </c>
      <c r="H263" s="1">
        <v>51</v>
      </c>
      <c r="I263" s="2" t="s">
        <v>8</v>
      </c>
      <c r="J263" s="7">
        <f>Tabla_cocina[[#This Row],[Precio Unitario]]*Tabla_cocina[[#This Row],[Cantidad Ordenada]]</f>
        <v>19</v>
      </c>
      <c r="K263" s="7">
        <f>Tabla_cocina[[#This Row],[Total del Pedido]]</f>
        <v>19</v>
      </c>
      <c r="L263" s="7">
        <f>Tabla_cocina[[#This Row],[Ganancia Bruta]]-Tabla_cocina[[#This Row],[Costo]]</f>
        <v>8</v>
      </c>
      <c r="M263" s="7">
        <f>Tabla_cocina[[#This Row],[Costo Unitario]]*Tabla_cocina[[#This Row],[Cantidad Ordenada]]</f>
        <v>11</v>
      </c>
      <c r="N263" s="12">
        <f>(Tabla_cocina[[#This Row],[Ganancia Neta]]/Tabla_cocina[[#This Row],[Costo]])</f>
        <v>0.72727272727272729</v>
      </c>
      <c r="O263" s="17">
        <f>Tabla_cocina[[#This Row],[Tiempo de Preparacion]]/1440</f>
        <v>3.5416666666666666E-2</v>
      </c>
    </row>
    <row r="264" spans="1:15" x14ac:dyDescent="0.3">
      <c r="A264" s="1">
        <v>99</v>
      </c>
      <c r="B264" s="1">
        <v>2</v>
      </c>
      <c r="C264" s="2" t="s">
        <v>9</v>
      </c>
      <c r="D264" s="2" t="s">
        <v>86</v>
      </c>
      <c r="E264" s="3">
        <v>19</v>
      </c>
      <c r="F264" s="3">
        <v>31</v>
      </c>
      <c r="G264" s="1">
        <v>1</v>
      </c>
      <c r="H264" s="1">
        <v>5</v>
      </c>
      <c r="I264" s="2" t="s">
        <v>8</v>
      </c>
      <c r="J264" s="7">
        <f>Tabla_cocina[[#This Row],[Precio Unitario]]*Tabla_cocina[[#This Row],[Cantidad Ordenada]]</f>
        <v>31</v>
      </c>
      <c r="K264" s="7">
        <f>Tabla_cocina[[#This Row],[Total del Pedido]]</f>
        <v>31</v>
      </c>
      <c r="L264" s="7">
        <f>Tabla_cocina[[#This Row],[Ganancia Bruta]]-Tabla_cocina[[#This Row],[Costo]]</f>
        <v>12</v>
      </c>
      <c r="M264" s="7">
        <f>Tabla_cocina[[#This Row],[Costo Unitario]]*Tabla_cocina[[#This Row],[Cantidad Ordenada]]</f>
        <v>19</v>
      </c>
      <c r="N264" s="12">
        <f>(Tabla_cocina[[#This Row],[Ganancia Neta]]/Tabla_cocina[[#This Row],[Costo]])</f>
        <v>0.63157894736842102</v>
      </c>
      <c r="O264" s="17">
        <f>Tabla_cocina[[#This Row],[Tiempo de Preparacion]]/1440</f>
        <v>3.472222222222222E-3</v>
      </c>
    </row>
    <row r="265" spans="1:15" x14ac:dyDescent="0.3">
      <c r="A265" s="1">
        <v>99</v>
      </c>
      <c r="B265" s="1">
        <v>2</v>
      </c>
      <c r="C265" s="2" t="s">
        <v>7</v>
      </c>
      <c r="D265" s="2" t="s">
        <v>85</v>
      </c>
      <c r="E265" s="3">
        <v>18</v>
      </c>
      <c r="F265" s="3">
        <v>30</v>
      </c>
      <c r="G265" s="1">
        <v>2</v>
      </c>
      <c r="H265" s="1">
        <v>27</v>
      </c>
      <c r="I265" s="2" t="s">
        <v>8</v>
      </c>
      <c r="J265" s="7">
        <f>Tabla_cocina[[#This Row],[Precio Unitario]]*Tabla_cocina[[#This Row],[Cantidad Ordenada]]</f>
        <v>60</v>
      </c>
      <c r="K265" s="7">
        <f>Tabla_cocina[[#This Row],[Total del Pedido]]</f>
        <v>60</v>
      </c>
      <c r="L265" s="7">
        <f>Tabla_cocina[[#This Row],[Ganancia Bruta]]-Tabla_cocina[[#This Row],[Costo]]</f>
        <v>24</v>
      </c>
      <c r="M265" s="7">
        <f>Tabla_cocina[[#This Row],[Costo Unitario]]*Tabla_cocina[[#This Row],[Cantidad Ordenada]]</f>
        <v>36</v>
      </c>
      <c r="N265" s="12">
        <f>(Tabla_cocina[[#This Row],[Ganancia Neta]]/Tabla_cocina[[#This Row],[Costo]])</f>
        <v>0.66666666666666663</v>
      </c>
      <c r="O265" s="17">
        <f>Tabla_cocina[[#This Row],[Tiempo de Preparacion]]/1440</f>
        <v>1.8749999999999999E-2</v>
      </c>
    </row>
    <row r="266" spans="1:15" x14ac:dyDescent="0.3">
      <c r="A266" s="1">
        <v>99</v>
      </c>
      <c r="B266" s="1">
        <v>2</v>
      </c>
      <c r="C266" s="2" t="s">
        <v>13</v>
      </c>
      <c r="D266" s="2" t="s">
        <v>90</v>
      </c>
      <c r="E266" s="3">
        <v>17</v>
      </c>
      <c r="F266" s="3">
        <v>29</v>
      </c>
      <c r="G266" s="1">
        <v>1</v>
      </c>
      <c r="H266" s="1">
        <v>45</v>
      </c>
      <c r="I266" s="2" t="s">
        <v>6</v>
      </c>
      <c r="J266" s="7">
        <f>Tabla_cocina[[#This Row],[Precio Unitario]]*Tabla_cocina[[#This Row],[Cantidad Ordenada]]</f>
        <v>29</v>
      </c>
      <c r="K266" s="7">
        <f>Tabla_cocina[[#This Row],[Total del Pedido]]</f>
        <v>29</v>
      </c>
      <c r="L266" s="7">
        <f>Tabla_cocina[[#This Row],[Ganancia Bruta]]-Tabla_cocina[[#This Row],[Costo]]</f>
        <v>12</v>
      </c>
      <c r="M266" s="7">
        <f>Tabla_cocina[[#This Row],[Costo Unitario]]*Tabla_cocina[[#This Row],[Cantidad Ordenada]]</f>
        <v>17</v>
      </c>
      <c r="N266" s="12">
        <f>(Tabla_cocina[[#This Row],[Ganancia Neta]]/Tabla_cocina[[#This Row],[Costo]])</f>
        <v>0.70588235294117652</v>
      </c>
      <c r="O266" s="17">
        <f>Tabla_cocina[[#This Row],[Tiempo de Preparacion]]/1440</f>
        <v>3.125E-2</v>
      </c>
    </row>
    <row r="267" spans="1:15" x14ac:dyDescent="0.3">
      <c r="A267" s="1">
        <v>99</v>
      </c>
      <c r="B267" s="1">
        <v>2</v>
      </c>
      <c r="C267" s="2" t="s">
        <v>16</v>
      </c>
      <c r="D267" s="2" t="s">
        <v>93</v>
      </c>
      <c r="E267" s="3">
        <v>11</v>
      </c>
      <c r="F267" s="3">
        <v>19</v>
      </c>
      <c r="G267" s="1">
        <v>1</v>
      </c>
      <c r="H267" s="1">
        <v>9</v>
      </c>
      <c r="I267" s="2" t="s">
        <v>6</v>
      </c>
      <c r="J267" s="7">
        <f>Tabla_cocina[[#This Row],[Precio Unitario]]*Tabla_cocina[[#This Row],[Cantidad Ordenada]]</f>
        <v>19</v>
      </c>
      <c r="K267" s="7">
        <f>Tabla_cocina[[#This Row],[Total del Pedido]]</f>
        <v>19</v>
      </c>
      <c r="L267" s="7">
        <f>Tabla_cocina[[#This Row],[Ganancia Bruta]]-Tabla_cocina[[#This Row],[Costo]]</f>
        <v>8</v>
      </c>
      <c r="M267" s="7">
        <f>Tabla_cocina[[#This Row],[Costo Unitario]]*Tabla_cocina[[#This Row],[Cantidad Ordenada]]</f>
        <v>11</v>
      </c>
      <c r="N267" s="12">
        <f>(Tabla_cocina[[#This Row],[Ganancia Neta]]/Tabla_cocina[[#This Row],[Costo]])</f>
        <v>0.72727272727272729</v>
      </c>
      <c r="O267" s="17">
        <f>Tabla_cocina[[#This Row],[Tiempo de Preparacion]]/1440</f>
        <v>6.2500000000000003E-3</v>
      </c>
    </row>
    <row r="268" spans="1:15" x14ac:dyDescent="0.3">
      <c r="A268" s="1">
        <v>100</v>
      </c>
      <c r="B268" s="1">
        <v>18</v>
      </c>
      <c r="C268" s="2" t="s">
        <v>26</v>
      </c>
      <c r="D268" s="2" t="s">
        <v>103</v>
      </c>
      <c r="E268" s="3">
        <v>15</v>
      </c>
      <c r="F268" s="3">
        <v>25</v>
      </c>
      <c r="G268" s="1">
        <v>2</v>
      </c>
      <c r="H268" s="1">
        <v>22</v>
      </c>
      <c r="I268" s="2" t="s">
        <v>8</v>
      </c>
      <c r="J268" s="7">
        <f>Tabla_cocina[[#This Row],[Precio Unitario]]*Tabla_cocina[[#This Row],[Cantidad Ordenada]]</f>
        <v>50</v>
      </c>
      <c r="K268" s="7">
        <f>Tabla_cocina[[#This Row],[Total del Pedido]]</f>
        <v>50</v>
      </c>
      <c r="L268" s="7">
        <f>Tabla_cocina[[#This Row],[Ganancia Bruta]]-Tabla_cocina[[#This Row],[Costo]]</f>
        <v>20</v>
      </c>
      <c r="M268" s="7">
        <f>Tabla_cocina[[#This Row],[Costo Unitario]]*Tabla_cocina[[#This Row],[Cantidad Ordenada]]</f>
        <v>30</v>
      </c>
      <c r="N268" s="12">
        <f>(Tabla_cocina[[#This Row],[Ganancia Neta]]/Tabla_cocina[[#This Row],[Costo]])</f>
        <v>0.66666666666666663</v>
      </c>
      <c r="O268" s="17">
        <f>Tabla_cocina[[#This Row],[Tiempo de Preparacion]]/1440</f>
        <v>1.5277777777777777E-2</v>
      </c>
    </row>
    <row r="269" spans="1:15" x14ac:dyDescent="0.3">
      <c r="A269" s="1">
        <v>100</v>
      </c>
      <c r="B269" s="1">
        <v>18</v>
      </c>
      <c r="C269" s="2" t="s">
        <v>5</v>
      </c>
      <c r="D269" s="2" t="s">
        <v>84</v>
      </c>
      <c r="E269" s="3">
        <v>14</v>
      </c>
      <c r="F269" s="3">
        <v>24</v>
      </c>
      <c r="G269" s="1">
        <v>3</v>
      </c>
      <c r="H269" s="1">
        <v>48</v>
      </c>
      <c r="I269" s="2" t="s">
        <v>8</v>
      </c>
      <c r="J269" s="7">
        <f>Tabla_cocina[[#This Row],[Precio Unitario]]*Tabla_cocina[[#This Row],[Cantidad Ordenada]]</f>
        <v>72</v>
      </c>
      <c r="K269" s="7">
        <f>Tabla_cocina[[#This Row],[Total del Pedido]]</f>
        <v>72</v>
      </c>
      <c r="L269" s="7">
        <f>Tabla_cocina[[#This Row],[Ganancia Bruta]]-Tabla_cocina[[#This Row],[Costo]]</f>
        <v>30</v>
      </c>
      <c r="M269" s="7">
        <f>Tabla_cocina[[#This Row],[Costo Unitario]]*Tabla_cocina[[#This Row],[Cantidad Ordenada]]</f>
        <v>42</v>
      </c>
      <c r="N269" s="12">
        <f>(Tabla_cocina[[#This Row],[Ganancia Neta]]/Tabla_cocina[[#This Row],[Costo]])</f>
        <v>0.7142857142857143</v>
      </c>
      <c r="O269" s="17">
        <f>Tabla_cocina[[#This Row],[Tiempo de Preparacion]]/1440</f>
        <v>3.3333333333333333E-2</v>
      </c>
    </row>
    <row r="270" spans="1:15" x14ac:dyDescent="0.3">
      <c r="A270" s="1">
        <v>100</v>
      </c>
      <c r="B270" s="1">
        <v>18</v>
      </c>
      <c r="C270" s="2" t="s">
        <v>19</v>
      </c>
      <c r="D270" s="2" t="s">
        <v>96</v>
      </c>
      <c r="E270" s="3">
        <v>13</v>
      </c>
      <c r="F270" s="3">
        <v>22</v>
      </c>
      <c r="G270" s="1">
        <v>2</v>
      </c>
      <c r="H270" s="1">
        <v>33</v>
      </c>
      <c r="I270" s="2" t="s">
        <v>6</v>
      </c>
      <c r="J270" s="7">
        <f>Tabla_cocina[[#This Row],[Precio Unitario]]*Tabla_cocina[[#This Row],[Cantidad Ordenada]]</f>
        <v>44</v>
      </c>
      <c r="K270" s="7">
        <f>Tabla_cocina[[#This Row],[Total del Pedido]]</f>
        <v>44</v>
      </c>
      <c r="L270" s="7">
        <f>Tabla_cocina[[#This Row],[Ganancia Bruta]]-Tabla_cocina[[#This Row],[Costo]]</f>
        <v>18</v>
      </c>
      <c r="M270" s="7">
        <f>Tabla_cocina[[#This Row],[Costo Unitario]]*Tabla_cocina[[#This Row],[Cantidad Ordenada]]</f>
        <v>26</v>
      </c>
      <c r="N270" s="12">
        <f>(Tabla_cocina[[#This Row],[Ganancia Neta]]/Tabla_cocina[[#This Row],[Costo]])</f>
        <v>0.69230769230769229</v>
      </c>
      <c r="O270" s="17">
        <f>Tabla_cocina[[#This Row],[Tiempo de Preparacion]]/1440</f>
        <v>2.2916666666666665E-2</v>
      </c>
    </row>
    <row r="271" spans="1:15" x14ac:dyDescent="0.3">
      <c r="A271" s="1">
        <v>101</v>
      </c>
      <c r="B271" s="1">
        <v>1</v>
      </c>
      <c r="C271" s="2" t="s">
        <v>17</v>
      </c>
      <c r="D271" s="2" t="s">
        <v>94</v>
      </c>
      <c r="E271" s="3">
        <v>21</v>
      </c>
      <c r="F271" s="3">
        <v>35</v>
      </c>
      <c r="G271" s="1">
        <v>1</v>
      </c>
      <c r="H271" s="1">
        <v>34</v>
      </c>
      <c r="I271" s="2" t="s">
        <v>8</v>
      </c>
      <c r="J271" s="7">
        <f>Tabla_cocina[[#This Row],[Precio Unitario]]*Tabla_cocina[[#This Row],[Cantidad Ordenada]]</f>
        <v>35</v>
      </c>
      <c r="K271" s="7">
        <f>Tabla_cocina[[#This Row],[Total del Pedido]]</f>
        <v>35</v>
      </c>
      <c r="L271" s="7">
        <f>Tabla_cocina[[#This Row],[Ganancia Bruta]]-Tabla_cocina[[#This Row],[Costo]]</f>
        <v>14</v>
      </c>
      <c r="M271" s="7">
        <f>Tabla_cocina[[#This Row],[Costo Unitario]]*Tabla_cocina[[#This Row],[Cantidad Ordenada]]</f>
        <v>21</v>
      </c>
      <c r="N271" s="12">
        <f>(Tabla_cocina[[#This Row],[Ganancia Neta]]/Tabla_cocina[[#This Row],[Costo]])</f>
        <v>0.66666666666666663</v>
      </c>
      <c r="O271" s="17">
        <f>Tabla_cocina[[#This Row],[Tiempo de Preparacion]]/1440</f>
        <v>2.361111111111111E-2</v>
      </c>
    </row>
    <row r="272" spans="1:15" x14ac:dyDescent="0.3">
      <c r="A272" s="1">
        <v>101</v>
      </c>
      <c r="B272" s="1">
        <v>1</v>
      </c>
      <c r="C272" s="2" t="s">
        <v>9</v>
      </c>
      <c r="D272" s="2" t="s">
        <v>86</v>
      </c>
      <c r="E272" s="3">
        <v>19</v>
      </c>
      <c r="F272" s="3">
        <v>31</v>
      </c>
      <c r="G272" s="1">
        <v>1</v>
      </c>
      <c r="H272" s="1">
        <v>24</v>
      </c>
      <c r="I272" s="2" t="s">
        <v>8</v>
      </c>
      <c r="J272" s="7">
        <f>Tabla_cocina[[#This Row],[Precio Unitario]]*Tabla_cocina[[#This Row],[Cantidad Ordenada]]</f>
        <v>31</v>
      </c>
      <c r="K272" s="7">
        <f>Tabla_cocina[[#This Row],[Total del Pedido]]</f>
        <v>31</v>
      </c>
      <c r="L272" s="7">
        <f>Tabla_cocina[[#This Row],[Ganancia Bruta]]-Tabla_cocina[[#This Row],[Costo]]</f>
        <v>12</v>
      </c>
      <c r="M272" s="7">
        <f>Tabla_cocina[[#This Row],[Costo Unitario]]*Tabla_cocina[[#This Row],[Cantidad Ordenada]]</f>
        <v>19</v>
      </c>
      <c r="N272" s="12">
        <f>(Tabla_cocina[[#This Row],[Ganancia Neta]]/Tabla_cocina[[#This Row],[Costo]])</f>
        <v>0.63157894736842102</v>
      </c>
      <c r="O272" s="17">
        <f>Tabla_cocina[[#This Row],[Tiempo de Preparacion]]/1440</f>
        <v>1.6666666666666666E-2</v>
      </c>
    </row>
    <row r="273" spans="1:15" x14ac:dyDescent="0.3">
      <c r="A273" s="1">
        <v>101</v>
      </c>
      <c r="B273" s="1">
        <v>1</v>
      </c>
      <c r="C273" s="2" t="s">
        <v>26</v>
      </c>
      <c r="D273" s="2" t="s">
        <v>103</v>
      </c>
      <c r="E273" s="3">
        <v>15</v>
      </c>
      <c r="F273" s="3">
        <v>25</v>
      </c>
      <c r="G273" s="1">
        <v>2</v>
      </c>
      <c r="H273" s="1">
        <v>41</v>
      </c>
      <c r="I273" s="2" t="s">
        <v>8</v>
      </c>
      <c r="J273" s="7">
        <f>Tabla_cocina[[#This Row],[Precio Unitario]]*Tabla_cocina[[#This Row],[Cantidad Ordenada]]</f>
        <v>50</v>
      </c>
      <c r="K273" s="7">
        <f>Tabla_cocina[[#This Row],[Total del Pedido]]</f>
        <v>50</v>
      </c>
      <c r="L273" s="7">
        <f>Tabla_cocina[[#This Row],[Ganancia Bruta]]-Tabla_cocina[[#This Row],[Costo]]</f>
        <v>20</v>
      </c>
      <c r="M273" s="7">
        <f>Tabla_cocina[[#This Row],[Costo Unitario]]*Tabla_cocina[[#This Row],[Cantidad Ordenada]]</f>
        <v>30</v>
      </c>
      <c r="N273" s="12">
        <f>(Tabla_cocina[[#This Row],[Ganancia Neta]]/Tabla_cocina[[#This Row],[Costo]])</f>
        <v>0.66666666666666663</v>
      </c>
      <c r="O273" s="17">
        <f>Tabla_cocina[[#This Row],[Tiempo de Preparacion]]/1440</f>
        <v>2.8472222222222222E-2</v>
      </c>
    </row>
    <row r="274" spans="1:15" x14ac:dyDescent="0.3">
      <c r="A274" s="1">
        <v>101</v>
      </c>
      <c r="B274" s="1">
        <v>1</v>
      </c>
      <c r="C274" s="2" t="s">
        <v>19</v>
      </c>
      <c r="D274" s="2" t="s">
        <v>96</v>
      </c>
      <c r="E274" s="3">
        <v>13</v>
      </c>
      <c r="F274" s="3">
        <v>22</v>
      </c>
      <c r="G274" s="1">
        <v>1</v>
      </c>
      <c r="H274" s="1">
        <v>35</v>
      </c>
      <c r="I274" s="2" t="s">
        <v>8</v>
      </c>
      <c r="J274" s="7">
        <f>Tabla_cocina[[#This Row],[Precio Unitario]]*Tabla_cocina[[#This Row],[Cantidad Ordenada]]</f>
        <v>22</v>
      </c>
      <c r="K274" s="7">
        <f>Tabla_cocina[[#This Row],[Total del Pedido]]</f>
        <v>22</v>
      </c>
      <c r="L274" s="7">
        <f>Tabla_cocina[[#This Row],[Ganancia Bruta]]-Tabla_cocina[[#This Row],[Costo]]</f>
        <v>9</v>
      </c>
      <c r="M274" s="7">
        <f>Tabla_cocina[[#This Row],[Costo Unitario]]*Tabla_cocina[[#This Row],[Cantidad Ordenada]]</f>
        <v>13</v>
      </c>
      <c r="N274" s="12">
        <f>(Tabla_cocina[[#This Row],[Ganancia Neta]]/Tabla_cocina[[#This Row],[Costo]])</f>
        <v>0.69230769230769229</v>
      </c>
      <c r="O274" s="17">
        <f>Tabla_cocina[[#This Row],[Tiempo de Preparacion]]/1440</f>
        <v>2.4305555555555556E-2</v>
      </c>
    </row>
    <row r="275" spans="1:15" x14ac:dyDescent="0.3">
      <c r="A275" s="1">
        <v>102</v>
      </c>
      <c r="B275" s="1">
        <v>19</v>
      </c>
      <c r="C275" s="2" t="s">
        <v>13</v>
      </c>
      <c r="D275" s="2" t="s">
        <v>90</v>
      </c>
      <c r="E275" s="3">
        <v>17</v>
      </c>
      <c r="F275" s="3">
        <v>29</v>
      </c>
      <c r="G275" s="1">
        <v>3</v>
      </c>
      <c r="H275" s="1">
        <v>29</v>
      </c>
      <c r="I275" s="2" t="s">
        <v>6</v>
      </c>
      <c r="J275" s="7">
        <f>Tabla_cocina[[#This Row],[Precio Unitario]]*Tabla_cocina[[#This Row],[Cantidad Ordenada]]</f>
        <v>87</v>
      </c>
      <c r="K275" s="7">
        <f>Tabla_cocina[[#This Row],[Total del Pedido]]</f>
        <v>87</v>
      </c>
      <c r="L275" s="7">
        <f>Tabla_cocina[[#This Row],[Ganancia Bruta]]-Tabla_cocina[[#This Row],[Costo]]</f>
        <v>36</v>
      </c>
      <c r="M275" s="7">
        <f>Tabla_cocina[[#This Row],[Costo Unitario]]*Tabla_cocina[[#This Row],[Cantidad Ordenada]]</f>
        <v>51</v>
      </c>
      <c r="N275" s="12">
        <f>(Tabla_cocina[[#This Row],[Ganancia Neta]]/Tabla_cocina[[#This Row],[Costo]])</f>
        <v>0.70588235294117652</v>
      </c>
      <c r="O275" s="17">
        <f>Tabla_cocina[[#This Row],[Tiempo de Preparacion]]/1440</f>
        <v>2.013888888888889E-2</v>
      </c>
    </row>
    <row r="276" spans="1:15" x14ac:dyDescent="0.3">
      <c r="A276" s="1">
        <v>102</v>
      </c>
      <c r="B276" s="1">
        <v>19</v>
      </c>
      <c r="C276" s="2" t="s">
        <v>15</v>
      </c>
      <c r="D276" s="2" t="s">
        <v>92</v>
      </c>
      <c r="E276" s="3">
        <v>16</v>
      </c>
      <c r="F276" s="3">
        <v>28</v>
      </c>
      <c r="G276" s="1">
        <v>3</v>
      </c>
      <c r="H276" s="1">
        <v>17</v>
      </c>
      <c r="I276" s="2" t="s">
        <v>8</v>
      </c>
      <c r="J276" s="7">
        <f>Tabla_cocina[[#This Row],[Precio Unitario]]*Tabla_cocina[[#This Row],[Cantidad Ordenada]]</f>
        <v>84</v>
      </c>
      <c r="K276" s="7">
        <f>Tabla_cocina[[#This Row],[Total del Pedido]]</f>
        <v>84</v>
      </c>
      <c r="L276" s="7">
        <f>Tabla_cocina[[#This Row],[Ganancia Bruta]]-Tabla_cocina[[#This Row],[Costo]]</f>
        <v>36</v>
      </c>
      <c r="M276" s="7">
        <f>Tabla_cocina[[#This Row],[Costo Unitario]]*Tabla_cocina[[#This Row],[Cantidad Ordenada]]</f>
        <v>48</v>
      </c>
      <c r="N276" s="12">
        <f>(Tabla_cocina[[#This Row],[Ganancia Neta]]/Tabla_cocina[[#This Row],[Costo]])</f>
        <v>0.75</v>
      </c>
      <c r="O276" s="17">
        <f>Tabla_cocina[[#This Row],[Tiempo de Preparacion]]/1440</f>
        <v>1.1805555555555555E-2</v>
      </c>
    </row>
    <row r="277" spans="1:15" x14ac:dyDescent="0.3">
      <c r="A277" s="1">
        <v>103</v>
      </c>
      <c r="B277" s="1">
        <v>13</v>
      </c>
      <c r="C277" s="2" t="s">
        <v>20</v>
      </c>
      <c r="D277" s="2" t="s">
        <v>97</v>
      </c>
      <c r="E277" s="3">
        <v>20</v>
      </c>
      <c r="F277" s="3">
        <v>34</v>
      </c>
      <c r="G277" s="1">
        <v>1</v>
      </c>
      <c r="H277" s="1">
        <v>9</v>
      </c>
      <c r="I277" s="2" t="s">
        <v>6</v>
      </c>
      <c r="J277" s="7">
        <f>Tabla_cocina[[#This Row],[Precio Unitario]]*Tabla_cocina[[#This Row],[Cantidad Ordenada]]</f>
        <v>34</v>
      </c>
      <c r="K277" s="7">
        <f>Tabla_cocina[[#This Row],[Total del Pedido]]</f>
        <v>34</v>
      </c>
      <c r="L277" s="7">
        <f>Tabla_cocina[[#This Row],[Ganancia Bruta]]-Tabla_cocina[[#This Row],[Costo]]</f>
        <v>14</v>
      </c>
      <c r="M277" s="7">
        <f>Tabla_cocina[[#This Row],[Costo Unitario]]*Tabla_cocina[[#This Row],[Cantidad Ordenada]]</f>
        <v>20</v>
      </c>
      <c r="N277" s="12">
        <f>(Tabla_cocina[[#This Row],[Ganancia Neta]]/Tabla_cocina[[#This Row],[Costo]])</f>
        <v>0.7</v>
      </c>
      <c r="O277" s="17">
        <f>Tabla_cocina[[#This Row],[Tiempo de Preparacion]]/1440</f>
        <v>6.2500000000000003E-3</v>
      </c>
    </row>
    <row r="278" spans="1:15" x14ac:dyDescent="0.3">
      <c r="A278" s="1">
        <v>103</v>
      </c>
      <c r="B278" s="1">
        <v>13</v>
      </c>
      <c r="C278" s="2" t="s">
        <v>23</v>
      </c>
      <c r="D278" s="2" t="s">
        <v>100</v>
      </c>
      <c r="E278" s="3">
        <v>13</v>
      </c>
      <c r="F278" s="3">
        <v>21</v>
      </c>
      <c r="G278" s="1">
        <v>1</v>
      </c>
      <c r="H278" s="1">
        <v>57</v>
      </c>
      <c r="I278" s="2" t="s">
        <v>8</v>
      </c>
      <c r="J278" s="7">
        <f>Tabla_cocina[[#This Row],[Precio Unitario]]*Tabla_cocina[[#This Row],[Cantidad Ordenada]]</f>
        <v>21</v>
      </c>
      <c r="K278" s="7">
        <f>Tabla_cocina[[#This Row],[Total del Pedido]]</f>
        <v>21</v>
      </c>
      <c r="L278" s="7">
        <f>Tabla_cocina[[#This Row],[Ganancia Bruta]]-Tabla_cocina[[#This Row],[Costo]]</f>
        <v>8</v>
      </c>
      <c r="M278" s="7">
        <f>Tabla_cocina[[#This Row],[Costo Unitario]]*Tabla_cocina[[#This Row],[Cantidad Ordenada]]</f>
        <v>13</v>
      </c>
      <c r="N278" s="12">
        <f>(Tabla_cocina[[#This Row],[Ganancia Neta]]/Tabla_cocina[[#This Row],[Costo]])</f>
        <v>0.61538461538461542</v>
      </c>
      <c r="O278" s="17">
        <f>Tabla_cocina[[#This Row],[Tiempo de Preparacion]]/1440</f>
        <v>3.9583333333333331E-2</v>
      </c>
    </row>
    <row r="279" spans="1:15" x14ac:dyDescent="0.3">
      <c r="A279" s="1">
        <v>103</v>
      </c>
      <c r="B279" s="1">
        <v>13</v>
      </c>
      <c r="C279" s="2" t="s">
        <v>24</v>
      </c>
      <c r="D279" s="2" t="s">
        <v>101</v>
      </c>
      <c r="E279" s="3">
        <v>10</v>
      </c>
      <c r="F279" s="3">
        <v>18</v>
      </c>
      <c r="G279" s="1">
        <v>1</v>
      </c>
      <c r="H279" s="1">
        <v>33</v>
      </c>
      <c r="I279" s="2" t="s">
        <v>8</v>
      </c>
      <c r="J279" s="7">
        <f>Tabla_cocina[[#This Row],[Precio Unitario]]*Tabla_cocina[[#This Row],[Cantidad Ordenada]]</f>
        <v>18</v>
      </c>
      <c r="K279" s="7">
        <f>Tabla_cocina[[#This Row],[Total del Pedido]]</f>
        <v>18</v>
      </c>
      <c r="L279" s="7">
        <f>Tabla_cocina[[#This Row],[Ganancia Bruta]]-Tabla_cocina[[#This Row],[Costo]]</f>
        <v>8</v>
      </c>
      <c r="M279" s="7">
        <f>Tabla_cocina[[#This Row],[Costo Unitario]]*Tabla_cocina[[#This Row],[Cantidad Ordenada]]</f>
        <v>10</v>
      </c>
      <c r="N279" s="12">
        <f>(Tabla_cocina[[#This Row],[Ganancia Neta]]/Tabla_cocina[[#This Row],[Costo]])</f>
        <v>0.8</v>
      </c>
      <c r="O279" s="17">
        <f>Tabla_cocina[[#This Row],[Tiempo de Preparacion]]/1440</f>
        <v>2.2916666666666665E-2</v>
      </c>
    </row>
    <row r="280" spans="1:15" x14ac:dyDescent="0.3">
      <c r="A280" s="1">
        <v>104</v>
      </c>
      <c r="B280" s="1">
        <v>14</v>
      </c>
      <c r="C280" s="2" t="s">
        <v>9</v>
      </c>
      <c r="D280" s="2" t="s">
        <v>86</v>
      </c>
      <c r="E280" s="3">
        <v>19</v>
      </c>
      <c r="F280" s="3">
        <v>31</v>
      </c>
      <c r="G280" s="1">
        <v>1</v>
      </c>
      <c r="H280" s="1">
        <v>12</v>
      </c>
      <c r="I280" s="2" t="s">
        <v>6</v>
      </c>
      <c r="J280" s="7">
        <f>Tabla_cocina[[#This Row],[Precio Unitario]]*Tabla_cocina[[#This Row],[Cantidad Ordenada]]</f>
        <v>31</v>
      </c>
      <c r="K280" s="7">
        <f>Tabla_cocina[[#This Row],[Total del Pedido]]</f>
        <v>31</v>
      </c>
      <c r="L280" s="7">
        <f>Tabla_cocina[[#This Row],[Ganancia Bruta]]-Tabla_cocina[[#This Row],[Costo]]</f>
        <v>12</v>
      </c>
      <c r="M280" s="7">
        <f>Tabla_cocina[[#This Row],[Costo Unitario]]*Tabla_cocina[[#This Row],[Cantidad Ordenada]]</f>
        <v>19</v>
      </c>
      <c r="N280" s="12">
        <f>(Tabla_cocina[[#This Row],[Ganancia Neta]]/Tabla_cocina[[#This Row],[Costo]])</f>
        <v>0.63157894736842102</v>
      </c>
      <c r="O280" s="17">
        <f>Tabla_cocina[[#This Row],[Tiempo de Preparacion]]/1440</f>
        <v>8.3333333333333332E-3</v>
      </c>
    </row>
    <row r="281" spans="1:15" x14ac:dyDescent="0.3">
      <c r="A281" s="1">
        <v>104</v>
      </c>
      <c r="B281" s="1">
        <v>14</v>
      </c>
      <c r="C281" s="2" t="s">
        <v>22</v>
      </c>
      <c r="D281" s="2" t="s">
        <v>99</v>
      </c>
      <c r="E281" s="3">
        <v>14</v>
      </c>
      <c r="F281" s="3">
        <v>23</v>
      </c>
      <c r="G281" s="1">
        <v>2</v>
      </c>
      <c r="H281" s="1">
        <v>43</v>
      </c>
      <c r="I281" s="2" t="s">
        <v>8</v>
      </c>
      <c r="J281" s="7">
        <f>Tabla_cocina[[#This Row],[Precio Unitario]]*Tabla_cocina[[#This Row],[Cantidad Ordenada]]</f>
        <v>46</v>
      </c>
      <c r="K281" s="7">
        <f>Tabla_cocina[[#This Row],[Total del Pedido]]</f>
        <v>46</v>
      </c>
      <c r="L281" s="7">
        <f>Tabla_cocina[[#This Row],[Ganancia Bruta]]-Tabla_cocina[[#This Row],[Costo]]</f>
        <v>18</v>
      </c>
      <c r="M281" s="7">
        <f>Tabla_cocina[[#This Row],[Costo Unitario]]*Tabla_cocina[[#This Row],[Cantidad Ordenada]]</f>
        <v>28</v>
      </c>
      <c r="N281" s="12">
        <f>(Tabla_cocina[[#This Row],[Ganancia Neta]]/Tabla_cocina[[#This Row],[Costo]])</f>
        <v>0.6428571428571429</v>
      </c>
      <c r="O281" s="17">
        <f>Tabla_cocina[[#This Row],[Tiempo de Preparacion]]/1440</f>
        <v>2.9861111111111113E-2</v>
      </c>
    </row>
    <row r="282" spans="1:15" x14ac:dyDescent="0.3">
      <c r="A282" s="1">
        <v>105</v>
      </c>
      <c r="B282" s="1">
        <v>14</v>
      </c>
      <c r="C282" s="2" t="s">
        <v>10</v>
      </c>
      <c r="D282" s="2" t="s">
        <v>87</v>
      </c>
      <c r="E282" s="3">
        <v>16</v>
      </c>
      <c r="F282" s="3">
        <v>27</v>
      </c>
      <c r="G282" s="1">
        <v>3</v>
      </c>
      <c r="H282" s="1">
        <v>34</v>
      </c>
      <c r="I282" s="2" t="s">
        <v>6</v>
      </c>
      <c r="J282" s="7">
        <f>Tabla_cocina[[#This Row],[Precio Unitario]]*Tabla_cocina[[#This Row],[Cantidad Ordenada]]</f>
        <v>81</v>
      </c>
      <c r="K282" s="7">
        <f>Tabla_cocina[[#This Row],[Total del Pedido]]</f>
        <v>81</v>
      </c>
      <c r="L282" s="7">
        <f>Tabla_cocina[[#This Row],[Ganancia Bruta]]-Tabla_cocina[[#This Row],[Costo]]</f>
        <v>33</v>
      </c>
      <c r="M282" s="7">
        <f>Tabla_cocina[[#This Row],[Costo Unitario]]*Tabla_cocina[[#This Row],[Cantidad Ordenada]]</f>
        <v>48</v>
      </c>
      <c r="N282" s="12">
        <f>(Tabla_cocina[[#This Row],[Ganancia Neta]]/Tabla_cocina[[#This Row],[Costo]])</f>
        <v>0.6875</v>
      </c>
      <c r="O282" s="17">
        <f>Tabla_cocina[[#This Row],[Tiempo de Preparacion]]/1440</f>
        <v>2.361111111111111E-2</v>
      </c>
    </row>
    <row r="283" spans="1:15" x14ac:dyDescent="0.3">
      <c r="A283" s="1">
        <v>105</v>
      </c>
      <c r="B283" s="1">
        <v>14</v>
      </c>
      <c r="C283" s="2" t="s">
        <v>21</v>
      </c>
      <c r="D283" s="2" t="s">
        <v>98</v>
      </c>
      <c r="E283" s="3">
        <v>12</v>
      </c>
      <c r="F283" s="3">
        <v>20</v>
      </c>
      <c r="G283" s="1">
        <v>3</v>
      </c>
      <c r="H283" s="1">
        <v>9</v>
      </c>
      <c r="I283" s="2" t="s">
        <v>6</v>
      </c>
      <c r="J283" s="7">
        <f>Tabla_cocina[[#This Row],[Precio Unitario]]*Tabla_cocina[[#This Row],[Cantidad Ordenada]]</f>
        <v>60</v>
      </c>
      <c r="K283" s="7">
        <f>Tabla_cocina[[#This Row],[Total del Pedido]]</f>
        <v>60</v>
      </c>
      <c r="L283" s="7">
        <f>Tabla_cocina[[#This Row],[Ganancia Bruta]]-Tabla_cocina[[#This Row],[Costo]]</f>
        <v>24</v>
      </c>
      <c r="M283" s="7">
        <f>Tabla_cocina[[#This Row],[Costo Unitario]]*Tabla_cocina[[#This Row],[Cantidad Ordenada]]</f>
        <v>36</v>
      </c>
      <c r="N283" s="12">
        <f>(Tabla_cocina[[#This Row],[Ganancia Neta]]/Tabla_cocina[[#This Row],[Costo]])</f>
        <v>0.66666666666666663</v>
      </c>
      <c r="O283" s="17">
        <f>Tabla_cocina[[#This Row],[Tiempo de Preparacion]]/1440</f>
        <v>6.2500000000000003E-3</v>
      </c>
    </row>
    <row r="284" spans="1:15" x14ac:dyDescent="0.3">
      <c r="A284" s="1">
        <v>106</v>
      </c>
      <c r="B284" s="1">
        <v>15</v>
      </c>
      <c r="C284" s="2" t="s">
        <v>20</v>
      </c>
      <c r="D284" s="2" t="s">
        <v>97</v>
      </c>
      <c r="E284" s="3">
        <v>20</v>
      </c>
      <c r="F284" s="3">
        <v>34</v>
      </c>
      <c r="G284" s="1">
        <v>2</v>
      </c>
      <c r="H284" s="1">
        <v>29</v>
      </c>
      <c r="I284" s="2" t="s">
        <v>6</v>
      </c>
      <c r="J284" s="7">
        <f>Tabla_cocina[[#This Row],[Precio Unitario]]*Tabla_cocina[[#This Row],[Cantidad Ordenada]]</f>
        <v>68</v>
      </c>
      <c r="K284" s="7">
        <f>Tabla_cocina[[#This Row],[Total del Pedido]]</f>
        <v>68</v>
      </c>
      <c r="L284" s="7">
        <f>Tabla_cocina[[#This Row],[Ganancia Bruta]]-Tabla_cocina[[#This Row],[Costo]]</f>
        <v>28</v>
      </c>
      <c r="M284" s="7">
        <f>Tabla_cocina[[#This Row],[Costo Unitario]]*Tabla_cocina[[#This Row],[Cantidad Ordenada]]</f>
        <v>40</v>
      </c>
      <c r="N284" s="12">
        <f>(Tabla_cocina[[#This Row],[Ganancia Neta]]/Tabla_cocina[[#This Row],[Costo]])</f>
        <v>0.7</v>
      </c>
      <c r="O284" s="17">
        <f>Tabla_cocina[[#This Row],[Tiempo de Preparacion]]/1440</f>
        <v>2.013888888888889E-2</v>
      </c>
    </row>
    <row r="285" spans="1:15" x14ac:dyDescent="0.3">
      <c r="A285" s="1">
        <v>107</v>
      </c>
      <c r="B285" s="1">
        <v>11</v>
      </c>
      <c r="C285" s="2" t="s">
        <v>20</v>
      </c>
      <c r="D285" s="2" t="s">
        <v>97</v>
      </c>
      <c r="E285" s="3">
        <v>20</v>
      </c>
      <c r="F285" s="3">
        <v>34</v>
      </c>
      <c r="G285" s="1">
        <v>3</v>
      </c>
      <c r="H285" s="1">
        <v>42</v>
      </c>
      <c r="I285" s="2" t="s">
        <v>8</v>
      </c>
      <c r="J285" s="7">
        <f>Tabla_cocina[[#This Row],[Precio Unitario]]*Tabla_cocina[[#This Row],[Cantidad Ordenada]]</f>
        <v>102</v>
      </c>
      <c r="K285" s="7">
        <f>Tabla_cocina[[#This Row],[Total del Pedido]]</f>
        <v>102</v>
      </c>
      <c r="L285" s="7">
        <f>Tabla_cocina[[#This Row],[Ganancia Bruta]]-Tabla_cocina[[#This Row],[Costo]]</f>
        <v>42</v>
      </c>
      <c r="M285" s="7">
        <f>Tabla_cocina[[#This Row],[Costo Unitario]]*Tabla_cocina[[#This Row],[Cantidad Ordenada]]</f>
        <v>60</v>
      </c>
      <c r="N285" s="12">
        <f>(Tabla_cocina[[#This Row],[Ganancia Neta]]/Tabla_cocina[[#This Row],[Costo]])</f>
        <v>0.7</v>
      </c>
      <c r="O285" s="17">
        <f>Tabla_cocina[[#This Row],[Tiempo de Preparacion]]/1440</f>
        <v>2.9166666666666667E-2</v>
      </c>
    </row>
    <row r="286" spans="1:15" x14ac:dyDescent="0.3">
      <c r="A286" s="1">
        <v>107</v>
      </c>
      <c r="B286" s="1">
        <v>11</v>
      </c>
      <c r="C286" s="2" t="s">
        <v>18</v>
      </c>
      <c r="D286" s="2" t="s">
        <v>95</v>
      </c>
      <c r="E286" s="3">
        <v>19</v>
      </c>
      <c r="F286" s="3">
        <v>32</v>
      </c>
      <c r="G286" s="1">
        <v>2</v>
      </c>
      <c r="H286" s="1">
        <v>48</v>
      </c>
      <c r="I286" s="2" t="s">
        <v>6</v>
      </c>
      <c r="J286" s="7">
        <f>Tabla_cocina[[#This Row],[Precio Unitario]]*Tabla_cocina[[#This Row],[Cantidad Ordenada]]</f>
        <v>64</v>
      </c>
      <c r="K286" s="7">
        <f>Tabla_cocina[[#This Row],[Total del Pedido]]</f>
        <v>64</v>
      </c>
      <c r="L286" s="7">
        <f>Tabla_cocina[[#This Row],[Ganancia Bruta]]-Tabla_cocina[[#This Row],[Costo]]</f>
        <v>26</v>
      </c>
      <c r="M286" s="7">
        <f>Tabla_cocina[[#This Row],[Costo Unitario]]*Tabla_cocina[[#This Row],[Cantidad Ordenada]]</f>
        <v>38</v>
      </c>
      <c r="N286" s="12">
        <f>(Tabla_cocina[[#This Row],[Ganancia Neta]]/Tabla_cocina[[#This Row],[Costo]])</f>
        <v>0.68421052631578949</v>
      </c>
      <c r="O286" s="17">
        <f>Tabla_cocina[[#This Row],[Tiempo de Preparacion]]/1440</f>
        <v>3.3333333333333333E-2</v>
      </c>
    </row>
    <row r="287" spans="1:15" x14ac:dyDescent="0.3">
      <c r="A287" s="1">
        <v>107</v>
      </c>
      <c r="B287" s="1">
        <v>11</v>
      </c>
      <c r="C287" s="2" t="s">
        <v>13</v>
      </c>
      <c r="D287" s="2" t="s">
        <v>90</v>
      </c>
      <c r="E287" s="3">
        <v>17</v>
      </c>
      <c r="F287" s="3">
        <v>29</v>
      </c>
      <c r="G287" s="1">
        <v>3</v>
      </c>
      <c r="H287" s="1">
        <v>51</v>
      </c>
      <c r="I287" s="2" t="s">
        <v>8</v>
      </c>
      <c r="J287" s="7">
        <f>Tabla_cocina[[#This Row],[Precio Unitario]]*Tabla_cocina[[#This Row],[Cantidad Ordenada]]</f>
        <v>87</v>
      </c>
      <c r="K287" s="7">
        <f>Tabla_cocina[[#This Row],[Total del Pedido]]</f>
        <v>87</v>
      </c>
      <c r="L287" s="7">
        <f>Tabla_cocina[[#This Row],[Ganancia Bruta]]-Tabla_cocina[[#This Row],[Costo]]</f>
        <v>36</v>
      </c>
      <c r="M287" s="7">
        <f>Tabla_cocina[[#This Row],[Costo Unitario]]*Tabla_cocina[[#This Row],[Cantidad Ordenada]]</f>
        <v>51</v>
      </c>
      <c r="N287" s="12">
        <f>(Tabla_cocina[[#This Row],[Ganancia Neta]]/Tabla_cocina[[#This Row],[Costo]])</f>
        <v>0.70588235294117652</v>
      </c>
      <c r="O287" s="17">
        <f>Tabla_cocina[[#This Row],[Tiempo de Preparacion]]/1440</f>
        <v>3.5416666666666666E-2</v>
      </c>
    </row>
    <row r="288" spans="1:15" x14ac:dyDescent="0.3">
      <c r="A288" s="1">
        <v>108</v>
      </c>
      <c r="B288" s="1">
        <v>3</v>
      </c>
      <c r="C288" s="2" t="s">
        <v>13</v>
      </c>
      <c r="D288" s="2" t="s">
        <v>90</v>
      </c>
      <c r="E288" s="3">
        <v>17</v>
      </c>
      <c r="F288" s="3">
        <v>29</v>
      </c>
      <c r="G288" s="1">
        <v>2</v>
      </c>
      <c r="H288" s="1">
        <v>23</v>
      </c>
      <c r="I288" s="2" t="s">
        <v>6</v>
      </c>
      <c r="J288" s="7">
        <f>Tabla_cocina[[#This Row],[Precio Unitario]]*Tabla_cocina[[#This Row],[Cantidad Ordenada]]</f>
        <v>58</v>
      </c>
      <c r="K288" s="7">
        <f>Tabla_cocina[[#This Row],[Total del Pedido]]</f>
        <v>58</v>
      </c>
      <c r="L288" s="7">
        <f>Tabla_cocina[[#This Row],[Ganancia Bruta]]-Tabla_cocina[[#This Row],[Costo]]</f>
        <v>24</v>
      </c>
      <c r="M288" s="7">
        <f>Tabla_cocina[[#This Row],[Costo Unitario]]*Tabla_cocina[[#This Row],[Cantidad Ordenada]]</f>
        <v>34</v>
      </c>
      <c r="N288" s="12">
        <f>(Tabla_cocina[[#This Row],[Ganancia Neta]]/Tabla_cocina[[#This Row],[Costo]])</f>
        <v>0.70588235294117652</v>
      </c>
      <c r="O288" s="17">
        <f>Tabla_cocina[[#This Row],[Tiempo de Preparacion]]/1440</f>
        <v>1.5972222222222221E-2</v>
      </c>
    </row>
    <row r="289" spans="1:15" x14ac:dyDescent="0.3">
      <c r="A289" s="1">
        <v>108</v>
      </c>
      <c r="B289" s="1">
        <v>3</v>
      </c>
      <c r="C289" s="2" t="s">
        <v>15</v>
      </c>
      <c r="D289" s="2" t="s">
        <v>92</v>
      </c>
      <c r="E289" s="3">
        <v>16</v>
      </c>
      <c r="F289" s="3">
        <v>28</v>
      </c>
      <c r="G289" s="1">
        <v>1</v>
      </c>
      <c r="H289" s="1">
        <v>56</v>
      </c>
      <c r="I289" s="2" t="s">
        <v>6</v>
      </c>
      <c r="J289" s="7">
        <f>Tabla_cocina[[#This Row],[Precio Unitario]]*Tabla_cocina[[#This Row],[Cantidad Ordenada]]</f>
        <v>28</v>
      </c>
      <c r="K289" s="7">
        <f>Tabla_cocina[[#This Row],[Total del Pedido]]</f>
        <v>28</v>
      </c>
      <c r="L289" s="7">
        <f>Tabla_cocina[[#This Row],[Ganancia Bruta]]-Tabla_cocina[[#This Row],[Costo]]</f>
        <v>12</v>
      </c>
      <c r="M289" s="7">
        <f>Tabla_cocina[[#This Row],[Costo Unitario]]*Tabla_cocina[[#This Row],[Cantidad Ordenada]]</f>
        <v>16</v>
      </c>
      <c r="N289" s="12">
        <f>(Tabla_cocina[[#This Row],[Ganancia Neta]]/Tabla_cocina[[#This Row],[Costo]])</f>
        <v>0.75</v>
      </c>
      <c r="O289" s="17">
        <f>Tabla_cocina[[#This Row],[Tiempo de Preparacion]]/1440</f>
        <v>3.888888888888889E-2</v>
      </c>
    </row>
    <row r="290" spans="1:15" x14ac:dyDescent="0.3">
      <c r="A290" s="1">
        <v>108</v>
      </c>
      <c r="B290" s="1">
        <v>3</v>
      </c>
      <c r="C290" s="2" t="s">
        <v>21</v>
      </c>
      <c r="D290" s="2" t="s">
        <v>98</v>
      </c>
      <c r="E290" s="3">
        <v>12</v>
      </c>
      <c r="F290" s="3">
        <v>20</v>
      </c>
      <c r="G290" s="1">
        <v>1</v>
      </c>
      <c r="H290" s="1">
        <v>26</v>
      </c>
      <c r="I290" s="2" t="s">
        <v>8</v>
      </c>
      <c r="J290" s="7">
        <f>Tabla_cocina[[#This Row],[Precio Unitario]]*Tabla_cocina[[#This Row],[Cantidad Ordenada]]</f>
        <v>20</v>
      </c>
      <c r="K290" s="7">
        <f>Tabla_cocina[[#This Row],[Total del Pedido]]</f>
        <v>20</v>
      </c>
      <c r="L290" s="7">
        <f>Tabla_cocina[[#This Row],[Ganancia Bruta]]-Tabla_cocina[[#This Row],[Costo]]</f>
        <v>8</v>
      </c>
      <c r="M290" s="7">
        <f>Tabla_cocina[[#This Row],[Costo Unitario]]*Tabla_cocina[[#This Row],[Cantidad Ordenada]]</f>
        <v>12</v>
      </c>
      <c r="N290" s="12">
        <f>(Tabla_cocina[[#This Row],[Ganancia Neta]]/Tabla_cocina[[#This Row],[Costo]])</f>
        <v>0.66666666666666663</v>
      </c>
      <c r="O290" s="17">
        <f>Tabla_cocina[[#This Row],[Tiempo de Preparacion]]/1440</f>
        <v>1.8055555555555554E-2</v>
      </c>
    </row>
    <row r="291" spans="1:15" x14ac:dyDescent="0.3">
      <c r="A291" s="1">
        <v>108</v>
      </c>
      <c r="B291" s="1">
        <v>3</v>
      </c>
      <c r="C291" s="2" t="s">
        <v>24</v>
      </c>
      <c r="D291" s="2" t="s">
        <v>101</v>
      </c>
      <c r="E291" s="3">
        <v>10</v>
      </c>
      <c r="F291" s="3">
        <v>18</v>
      </c>
      <c r="G291" s="1">
        <v>1</v>
      </c>
      <c r="H291" s="1">
        <v>10</v>
      </c>
      <c r="I291" s="2" t="s">
        <v>8</v>
      </c>
      <c r="J291" s="7">
        <f>Tabla_cocina[[#This Row],[Precio Unitario]]*Tabla_cocina[[#This Row],[Cantidad Ordenada]]</f>
        <v>18</v>
      </c>
      <c r="K291" s="7">
        <f>Tabla_cocina[[#This Row],[Total del Pedido]]</f>
        <v>18</v>
      </c>
      <c r="L291" s="7">
        <f>Tabla_cocina[[#This Row],[Ganancia Bruta]]-Tabla_cocina[[#This Row],[Costo]]</f>
        <v>8</v>
      </c>
      <c r="M291" s="7">
        <f>Tabla_cocina[[#This Row],[Costo Unitario]]*Tabla_cocina[[#This Row],[Cantidad Ordenada]]</f>
        <v>10</v>
      </c>
      <c r="N291" s="12">
        <f>(Tabla_cocina[[#This Row],[Ganancia Neta]]/Tabla_cocina[[#This Row],[Costo]])</f>
        <v>0.8</v>
      </c>
      <c r="O291" s="17">
        <f>Tabla_cocina[[#This Row],[Tiempo de Preparacion]]/1440</f>
        <v>6.9444444444444441E-3</v>
      </c>
    </row>
    <row r="292" spans="1:15" x14ac:dyDescent="0.3">
      <c r="A292" s="1">
        <v>109</v>
      </c>
      <c r="B292" s="1">
        <v>10</v>
      </c>
      <c r="C292" s="2" t="s">
        <v>20</v>
      </c>
      <c r="D292" s="2" t="s">
        <v>97</v>
      </c>
      <c r="E292" s="3">
        <v>20</v>
      </c>
      <c r="F292" s="3">
        <v>34</v>
      </c>
      <c r="G292" s="1">
        <v>3</v>
      </c>
      <c r="H292" s="1">
        <v>54</v>
      </c>
      <c r="I292" s="2" t="s">
        <v>8</v>
      </c>
      <c r="J292" s="7">
        <f>Tabla_cocina[[#This Row],[Precio Unitario]]*Tabla_cocina[[#This Row],[Cantidad Ordenada]]</f>
        <v>102</v>
      </c>
      <c r="K292" s="7">
        <f>Tabla_cocina[[#This Row],[Total del Pedido]]</f>
        <v>102</v>
      </c>
      <c r="L292" s="7">
        <f>Tabla_cocina[[#This Row],[Ganancia Bruta]]-Tabla_cocina[[#This Row],[Costo]]</f>
        <v>42</v>
      </c>
      <c r="M292" s="7">
        <f>Tabla_cocina[[#This Row],[Costo Unitario]]*Tabla_cocina[[#This Row],[Cantidad Ordenada]]</f>
        <v>60</v>
      </c>
      <c r="N292" s="12">
        <f>(Tabla_cocina[[#This Row],[Ganancia Neta]]/Tabla_cocina[[#This Row],[Costo]])</f>
        <v>0.7</v>
      </c>
      <c r="O292" s="17">
        <f>Tabla_cocina[[#This Row],[Tiempo de Preparacion]]/1440</f>
        <v>3.7499999999999999E-2</v>
      </c>
    </row>
    <row r="293" spans="1:15" x14ac:dyDescent="0.3">
      <c r="A293" s="1">
        <v>109</v>
      </c>
      <c r="B293" s="1">
        <v>10</v>
      </c>
      <c r="C293" s="2" t="s">
        <v>22</v>
      </c>
      <c r="D293" s="2" t="s">
        <v>99</v>
      </c>
      <c r="E293" s="3">
        <v>14</v>
      </c>
      <c r="F293" s="3">
        <v>23</v>
      </c>
      <c r="G293" s="1">
        <v>1</v>
      </c>
      <c r="H293" s="1">
        <v>26</v>
      </c>
      <c r="I293" s="2" t="s">
        <v>8</v>
      </c>
      <c r="J293" s="7">
        <f>Tabla_cocina[[#This Row],[Precio Unitario]]*Tabla_cocina[[#This Row],[Cantidad Ordenada]]</f>
        <v>23</v>
      </c>
      <c r="K293" s="7">
        <f>Tabla_cocina[[#This Row],[Total del Pedido]]</f>
        <v>23</v>
      </c>
      <c r="L293" s="7">
        <f>Tabla_cocina[[#This Row],[Ganancia Bruta]]-Tabla_cocina[[#This Row],[Costo]]</f>
        <v>9</v>
      </c>
      <c r="M293" s="7">
        <f>Tabla_cocina[[#This Row],[Costo Unitario]]*Tabla_cocina[[#This Row],[Cantidad Ordenada]]</f>
        <v>14</v>
      </c>
      <c r="N293" s="12">
        <f>(Tabla_cocina[[#This Row],[Ganancia Neta]]/Tabla_cocina[[#This Row],[Costo]])</f>
        <v>0.6428571428571429</v>
      </c>
      <c r="O293" s="17">
        <f>Tabla_cocina[[#This Row],[Tiempo de Preparacion]]/1440</f>
        <v>1.8055555555555554E-2</v>
      </c>
    </row>
    <row r="294" spans="1:15" x14ac:dyDescent="0.3">
      <c r="A294" s="1">
        <v>109</v>
      </c>
      <c r="B294" s="1">
        <v>10</v>
      </c>
      <c r="C294" s="2" t="s">
        <v>19</v>
      </c>
      <c r="D294" s="2" t="s">
        <v>96</v>
      </c>
      <c r="E294" s="3">
        <v>13</v>
      </c>
      <c r="F294" s="3">
        <v>22</v>
      </c>
      <c r="G294" s="1">
        <v>2</v>
      </c>
      <c r="H294" s="1">
        <v>38</v>
      </c>
      <c r="I294" s="2" t="s">
        <v>6</v>
      </c>
      <c r="J294" s="7">
        <f>Tabla_cocina[[#This Row],[Precio Unitario]]*Tabla_cocina[[#This Row],[Cantidad Ordenada]]</f>
        <v>44</v>
      </c>
      <c r="K294" s="7">
        <f>Tabla_cocina[[#This Row],[Total del Pedido]]</f>
        <v>44</v>
      </c>
      <c r="L294" s="7">
        <f>Tabla_cocina[[#This Row],[Ganancia Bruta]]-Tabla_cocina[[#This Row],[Costo]]</f>
        <v>18</v>
      </c>
      <c r="M294" s="7">
        <f>Tabla_cocina[[#This Row],[Costo Unitario]]*Tabla_cocina[[#This Row],[Cantidad Ordenada]]</f>
        <v>26</v>
      </c>
      <c r="N294" s="12">
        <f>(Tabla_cocina[[#This Row],[Ganancia Neta]]/Tabla_cocina[[#This Row],[Costo]])</f>
        <v>0.69230769230769229</v>
      </c>
      <c r="O294" s="17">
        <f>Tabla_cocina[[#This Row],[Tiempo de Preparacion]]/1440</f>
        <v>2.6388888888888889E-2</v>
      </c>
    </row>
    <row r="295" spans="1:15" x14ac:dyDescent="0.3">
      <c r="A295" s="1">
        <v>110</v>
      </c>
      <c r="B295" s="1">
        <v>5</v>
      </c>
      <c r="C295" s="2" t="s">
        <v>13</v>
      </c>
      <c r="D295" s="2" t="s">
        <v>90</v>
      </c>
      <c r="E295" s="3">
        <v>17</v>
      </c>
      <c r="F295" s="3">
        <v>29</v>
      </c>
      <c r="G295" s="1">
        <v>2</v>
      </c>
      <c r="H295" s="1">
        <v>38</v>
      </c>
      <c r="I295" s="2" t="s">
        <v>6</v>
      </c>
      <c r="J295" s="7">
        <f>Tabla_cocina[[#This Row],[Precio Unitario]]*Tabla_cocina[[#This Row],[Cantidad Ordenada]]</f>
        <v>58</v>
      </c>
      <c r="K295" s="7">
        <f>Tabla_cocina[[#This Row],[Total del Pedido]]</f>
        <v>58</v>
      </c>
      <c r="L295" s="7">
        <f>Tabla_cocina[[#This Row],[Ganancia Bruta]]-Tabla_cocina[[#This Row],[Costo]]</f>
        <v>24</v>
      </c>
      <c r="M295" s="7">
        <f>Tabla_cocina[[#This Row],[Costo Unitario]]*Tabla_cocina[[#This Row],[Cantidad Ordenada]]</f>
        <v>34</v>
      </c>
      <c r="N295" s="12">
        <f>(Tabla_cocina[[#This Row],[Ganancia Neta]]/Tabla_cocina[[#This Row],[Costo]])</f>
        <v>0.70588235294117652</v>
      </c>
      <c r="O295" s="17">
        <f>Tabla_cocina[[#This Row],[Tiempo de Preparacion]]/1440</f>
        <v>2.6388888888888889E-2</v>
      </c>
    </row>
    <row r="296" spans="1:15" x14ac:dyDescent="0.3">
      <c r="A296" s="1">
        <v>110</v>
      </c>
      <c r="B296" s="1">
        <v>5</v>
      </c>
      <c r="C296" s="2" t="s">
        <v>10</v>
      </c>
      <c r="D296" s="2" t="s">
        <v>87</v>
      </c>
      <c r="E296" s="3">
        <v>16</v>
      </c>
      <c r="F296" s="3">
        <v>27</v>
      </c>
      <c r="G296" s="1">
        <v>1</v>
      </c>
      <c r="H296" s="1">
        <v>56</v>
      </c>
      <c r="I296" s="2" t="s">
        <v>8</v>
      </c>
      <c r="J296" s="7">
        <f>Tabla_cocina[[#This Row],[Precio Unitario]]*Tabla_cocina[[#This Row],[Cantidad Ordenada]]</f>
        <v>27</v>
      </c>
      <c r="K296" s="7">
        <f>Tabla_cocina[[#This Row],[Total del Pedido]]</f>
        <v>27</v>
      </c>
      <c r="L296" s="7">
        <f>Tabla_cocina[[#This Row],[Ganancia Bruta]]-Tabla_cocina[[#This Row],[Costo]]</f>
        <v>11</v>
      </c>
      <c r="M296" s="7">
        <f>Tabla_cocina[[#This Row],[Costo Unitario]]*Tabla_cocina[[#This Row],[Cantidad Ordenada]]</f>
        <v>16</v>
      </c>
      <c r="N296" s="12">
        <f>(Tabla_cocina[[#This Row],[Ganancia Neta]]/Tabla_cocina[[#This Row],[Costo]])</f>
        <v>0.6875</v>
      </c>
      <c r="O296" s="17">
        <f>Tabla_cocina[[#This Row],[Tiempo de Preparacion]]/1440</f>
        <v>3.888888888888889E-2</v>
      </c>
    </row>
    <row r="297" spans="1:15" x14ac:dyDescent="0.3">
      <c r="A297" s="1">
        <v>110</v>
      </c>
      <c r="B297" s="1">
        <v>5</v>
      </c>
      <c r="C297" s="2" t="s">
        <v>25</v>
      </c>
      <c r="D297" s="2" t="s">
        <v>102</v>
      </c>
      <c r="E297" s="3">
        <v>15</v>
      </c>
      <c r="F297" s="3">
        <v>26</v>
      </c>
      <c r="G297" s="1">
        <v>3</v>
      </c>
      <c r="H297" s="1">
        <v>27</v>
      </c>
      <c r="I297" s="2" t="s">
        <v>6</v>
      </c>
      <c r="J297" s="7">
        <f>Tabla_cocina[[#This Row],[Precio Unitario]]*Tabla_cocina[[#This Row],[Cantidad Ordenada]]</f>
        <v>78</v>
      </c>
      <c r="K297" s="7">
        <f>Tabla_cocina[[#This Row],[Total del Pedido]]</f>
        <v>78</v>
      </c>
      <c r="L297" s="7">
        <f>Tabla_cocina[[#This Row],[Ganancia Bruta]]-Tabla_cocina[[#This Row],[Costo]]</f>
        <v>33</v>
      </c>
      <c r="M297" s="7">
        <f>Tabla_cocina[[#This Row],[Costo Unitario]]*Tabla_cocina[[#This Row],[Cantidad Ordenada]]</f>
        <v>45</v>
      </c>
      <c r="N297" s="12">
        <f>(Tabla_cocina[[#This Row],[Ganancia Neta]]/Tabla_cocina[[#This Row],[Costo]])</f>
        <v>0.73333333333333328</v>
      </c>
      <c r="O297" s="17">
        <f>Tabla_cocina[[#This Row],[Tiempo de Preparacion]]/1440</f>
        <v>1.8749999999999999E-2</v>
      </c>
    </row>
    <row r="298" spans="1:15" x14ac:dyDescent="0.3">
      <c r="A298" s="1">
        <v>111</v>
      </c>
      <c r="B298" s="1">
        <v>3</v>
      </c>
      <c r="C298" s="2" t="s">
        <v>18</v>
      </c>
      <c r="D298" s="2" t="s">
        <v>95</v>
      </c>
      <c r="E298" s="3">
        <v>19</v>
      </c>
      <c r="F298" s="3">
        <v>32</v>
      </c>
      <c r="G298" s="1">
        <v>1</v>
      </c>
      <c r="H298" s="1">
        <v>47</v>
      </c>
      <c r="I298" s="2" t="s">
        <v>8</v>
      </c>
      <c r="J298" s="7">
        <f>Tabla_cocina[[#This Row],[Precio Unitario]]*Tabla_cocina[[#This Row],[Cantidad Ordenada]]</f>
        <v>32</v>
      </c>
      <c r="K298" s="7">
        <f>Tabla_cocina[[#This Row],[Total del Pedido]]</f>
        <v>32</v>
      </c>
      <c r="L298" s="7">
        <f>Tabla_cocina[[#This Row],[Ganancia Bruta]]-Tabla_cocina[[#This Row],[Costo]]</f>
        <v>13</v>
      </c>
      <c r="M298" s="7">
        <f>Tabla_cocina[[#This Row],[Costo Unitario]]*Tabla_cocina[[#This Row],[Cantidad Ordenada]]</f>
        <v>19</v>
      </c>
      <c r="N298" s="12">
        <f>(Tabla_cocina[[#This Row],[Ganancia Neta]]/Tabla_cocina[[#This Row],[Costo]])</f>
        <v>0.68421052631578949</v>
      </c>
      <c r="O298" s="17">
        <f>Tabla_cocina[[#This Row],[Tiempo de Preparacion]]/1440</f>
        <v>3.2638888888888891E-2</v>
      </c>
    </row>
    <row r="299" spans="1:15" x14ac:dyDescent="0.3">
      <c r="A299" s="1">
        <v>111</v>
      </c>
      <c r="B299" s="1">
        <v>3</v>
      </c>
      <c r="C299" s="2" t="s">
        <v>13</v>
      </c>
      <c r="D299" s="2" t="s">
        <v>90</v>
      </c>
      <c r="E299" s="3">
        <v>17</v>
      </c>
      <c r="F299" s="3">
        <v>29</v>
      </c>
      <c r="G299" s="1">
        <v>2</v>
      </c>
      <c r="H299" s="1">
        <v>37</v>
      </c>
      <c r="I299" s="2" t="s">
        <v>8</v>
      </c>
      <c r="J299" s="7">
        <f>Tabla_cocina[[#This Row],[Precio Unitario]]*Tabla_cocina[[#This Row],[Cantidad Ordenada]]</f>
        <v>58</v>
      </c>
      <c r="K299" s="7">
        <f>Tabla_cocina[[#This Row],[Total del Pedido]]</f>
        <v>58</v>
      </c>
      <c r="L299" s="7">
        <f>Tabla_cocina[[#This Row],[Ganancia Bruta]]-Tabla_cocina[[#This Row],[Costo]]</f>
        <v>24</v>
      </c>
      <c r="M299" s="7">
        <f>Tabla_cocina[[#This Row],[Costo Unitario]]*Tabla_cocina[[#This Row],[Cantidad Ordenada]]</f>
        <v>34</v>
      </c>
      <c r="N299" s="12">
        <f>(Tabla_cocina[[#This Row],[Ganancia Neta]]/Tabla_cocina[[#This Row],[Costo]])</f>
        <v>0.70588235294117652</v>
      </c>
      <c r="O299" s="17">
        <f>Tabla_cocina[[#This Row],[Tiempo de Preparacion]]/1440</f>
        <v>2.5694444444444443E-2</v>
      </c>
    </row>
    <row r="300" spans="1:15" x14ac:dyDescent="0.3">
      <c r="A300" s="1">
        <v>111</v>
      </c>
      <c r="B300" s="1">
        <v>3</v>
      </c>
      <c r="C300" s="2" t="s">
        <v>5</v>
      </c>
      <c r="D300" s="2" t="s">
        <v>84</v>
      </c>
      <c r="E300" s="3">
        <v>14</v>
      </c>
      <c r="F300" s="3">
        <v>24</v>
      </c>
      <c r="G300" s="1">
        <v>2</v>
      </c>
      <c r="H300" s="1">
        <v>48</v>
      </c>
      <c r="I300" s="2" t="s">
        <v>6</v>
      </c>
      <c r="J300" s="7">
        <f>Tabla_cocina[[#This Row],[Precio Unitario]]*Tabla_cocina[[#This Row],[Cantidad Ordenada]]</f>
        <v>48</v>
      </c>
      <c r="K300" s="7">
        <f>Tabla_cocina[[#This Row],[Total del Pedido]]</f>
        <v>48</v>
      </c>
      <c r="L300" s="7">
        <f>Tabla_cocina[[#This Row],[Ganancia Bruta]]-Tabla_cocina[[#This Row],[Costo]]</f>
        <v>20</v>
      </c>
      <c r="M300" s="7">
        <f>Tabla_cocina[[#This Row],[Costo Unitario]]*Tabla_cocina[[#This Row],[Cantidad Ordenada]]</f>
        <v>28</v>
      </c>
      <c r="N300" s="12">
        <f>(Tabla_cocina[[#This Row],[Ganancia Neta]]/Tabla_cocina[[#This Row],[Costo]])</f>
        <v>0.7142857142857143</v>
      </c>
      <c r="O300" s="17">
        <f>Tabla_cocina[[#This Row],[Tiempo de Preparacion]]/1440</f>
        <v>3.3333333333333333E-2</v>
      </c>
    </row>
    <row r="301" spans="1:15" x14ac:dyDescent="0.3">
      <c r="A301" s="1">
        <v>111</v>
      </c>
      <c r="B301" s="1">
        <v>3</v>
      </c>
      <c r="C301" s="2" t="s">
        <v>19</v>
      </c>
      <c r="D301" s="2" t="s">
        <v>96</v>
      </c>
      <c r="E301" s="3">
        <v>13</v>
      </c>
      <c r="F301" s="3">
        <v>22</v>
      </c>
      <c r="G301" s="1">
        <v>3</v>
      </c>
      <c r="H301" s="1">
        <v>5</v>
      </c>
      <c r="I301" s="2" t="s">
        <v>6</v>
      </c>
      <c r="J301" s="7">
        <f>Tabla_cocina[[#This Row],[Precio Unitario]]*Tabla_cocina[[#This Row],[Cantidad Ordenada]]</f>
        <v>66</v>
      </c>
      <c r="K301" s="7">
        <f>Tabla_cocina[[#This Row],[Total del Pedido]]</f>
        <v>66</v>
      </c>
      <c r="L301" s="7">
        <f>Tabla_cocina[[#This Row],[Ganancia Bruta]]-Tabla_cocina[[#This Row],[Costo]]</f>
        <v>27</v>
      </c>
      <c r="M301" s="7">
        <f>Tabla_cocina[[#This Row],[Costo Unitario]]*Tabla_cocina[[#This Row],[Cantidad Ordenada]]</f>
        <v>39</v>
      </c>
      <c r="N301" s="12">
        <f>(Tabla_cocina[[#This Row],[Ganancia Neta]]/Tabla_cocina[[#This Row],[Costo]])</f>
        <v>0.69230769230769229</v>
      </c>
      <c r="O301" s="17">
        <f>Tabla_cocina[[#This Row],[Tiempo de Preparacion]]/1440</f>
        <v>3.472222222222222E-3</v>
      </c>
    </row>
    <row r="302" spans="1:15" x14ac:dyDescent="0.3">
      <c r="A302" s="1">
        <v>112</v>
      </c>
      <c r="B302" s="1">
        <v>6</v>
      </c>
      <c r="C302" s="2" t="s">
        <v>21</v>
      </c>
      <c r="D302" s="2" t="s">
        <v>98</v>
      </c>
      <c r="E302" s="3">
        <v>12</v>
      </c>
      <c r="F302" s="3">
        <v>20</v>
      </c>
      <c r="G302" s="1">
        <v>1</v>
      </c>
      <c r="H302" s="1">
        <v>16</v>
      </c>
      <c r="I302" s="2" t="s">
        <v>8</v>
      </c>
      <c r="J302" s="7">
        <f>Tabla_cocina[[#This Row],[Precio Unitario]]*Tabla_cocina[[#This Row],[Cantidad Ordenada]]</f>
        <v>20</v>
      </c>
      <c r="K302" s="7">
        <f>Tabla_cocina[[#This Row],[Total del Pedido]]</f>
        <v>20</v>
      </c>
      <c r="L302" s="7">
        <f>Tabla_cocina[[#This Row],[Ganancia Bruta]]-Tabla_cocina[[#This Row],[Costo]]</f>
        <v>8</v>
      </c>
      <c r="M302" s="7">
        <f>Tabla_cocina[[#This Row],[Costo Unitario]]*Tabla_cocina[[#This Row],[Cantidad Ordenada]]</f>
        <v>12</v>
      </c>
      <c r="N302" s="12">
        <f>(Tabla_cocina[[#This Row],[Ganancia Neta]]/Tabla_cocina[[#This Row],[Costo]])</f>
        <v>0.66666666666666663</v>
      </c>
      <c r="O302" s="17">
        <f>Tabla_cocina[[#This Row],[Tiempo de Preparacion]]/1440</f>
        <v>1.1111111111111112E-2</v>
      </c>
    </row>
    <row r="303" spans="1:15" x14ac:dyDescent="0.3">
      <c r="A303" s="1">
        <v>113</v>
      </c>
      <c r="B303" s="1">
        <v>4</v>
      </c>
      <c r="C303" s="2" t="s">
        <v>20</v>
      </c>
      <c r="D303" s="2" t="s">
        <v>97</v>
      </c>
      <c r="E303" s="3">
        <v>20</v>
      </c>
      <c r="F303" s="3">
        <v>34</v>
      </c>
      <c r="G303" s="1">
        <v>2</v>
      </c>
      <c r="H303" s="1">
        <v>51</v>
      </c>
      <c r="I303" s="2" t="s">
        <v>6</v>
      </c>
      <c r="J303" s="7">
        <f>Tabla_cocina[[#This Row],[Precio Unitario]]*Tabla_cocina[[#This Row],[Cantidad Ordenada]]</f>
        <v>68</v>
      </c>
      <c r="K303" s="7">
        <f>Tabla_cocina[[#This Row],[Total del Pedido]]</f>
        <v>68</v>
      </c>
      <c r="L303" s="7">
        <f>Tabla_cocina[[#This Row],[Ganancia Bruta]]-Tabla_cocina[[#This Row],[Costo]]</f>
        <v>28</v>
      </c>
      <c r="M303" s="7">
        <f>Tabla_cocina[[#This Row],[Costo Unitario]]*Tabla_cocina[[#This Row],[Cantidad Ordenada]]</f>
        <v>40</v>
      </c>
      <c r="N303" s="12">
        <f>(Tabla_cocina[[#This Row],[Ganancia Neta]]/Tabla_cocina[[#This Row],[Costo]])</f>
        <v>0.7</v>
      </c>
      <c r="O303" s="17">
        <f>Tabla_cocina[[#This Row],[Tiempo de Preparacion]]/1440</f>
        <v>3.5416666666666666E-2</v>
      </c>
    </row>
    <row r="304" spans="1:15" x14ac:dyDescent="0.3">
      <c r="A304" s="1">
        <v>114</v>
      </c>
      <c r="B304" s="1">
        <v>7</v>
      </c>
      <c r="C304" s="2" t="s">
        <v>7</v>
      </c>
      <c r="D304" s="2" t="s">
        <v>85</v>
      </c>
      <c r="E304" s="3">
        <v>18</v>
      </c>
      <c r="F304" s="3">
        <v>30</v>
      </c>
      <c r="G304" s="1">
        <v>3</v>
      </c>
      <c r="H304" s="1">
        <v>36</v>
      </c>
      <c r="I304" s="2" t="s">
        <v>6</v>
      </c>
      <c r="J304" s="7">
        <f>Tabla_cocina[[#This Row],[Precio Unitario]]*Tabla_cocina[[#This Row],[Cantidad Ordenada]]</f>
        <v>90</v>
      </c>
      <c r="K304" s="7">
        <f>Tabla_cocina[[#This Row],[Total del Pedido]]</f>
        <v>90</v>
      </c>
      <c r="L304" s="7">
        <f>Tabla_cocina[[#This Row],[Ganancia Bruta]]-Tabla_cocina[[#This Row],[Costo]]</f>
        <v>36</v>
      </c>
      <c r="M304" s="7">
        <f>Tabla_cocina[[#This Row],[Costo Unitario]]*Tabla_cocina[[#This Row],[Cantidad Ordenada]]</f>
        <v>54</v>
      </c>
      <c r="N304" s="12">
        <f>(Tabla_cocina[[#This Row],[Ganancia Neta]]/Tabla_cocina[[#This Row],[Costo]])</f>
        <v>0.66666666666666663</v>
      </c>
      <c r="O304" s="17">
        <f>Tabla_cocina[[#This Row],[Tiempo de Preparacion]]/1440</f>
        <v>2.5000000000000001E-2</v>
      </c>
    </row>
    <row r="305" spans="1:15" x14ac:dyDescent="0.3">
      <c r="A305" s="1">
        <v>114</v>
      </c>
      <c r="B305" s="1">
        <v>7</v>
      </c>
      <c r="C305" s="2" t="s">
        <v>13</v>
      </c>
      <c r="D305" s="2" t="s">
        <v>90</v>
      </c>
      <c r="E305" s="3">
        <v>17</v>
      </c>
      <c r="F305" s="3">
        <v>29</v>
      </c>
      <c r="G305" s="1">
        <v>3</v>
      </c>
      <c r="H305" s="1">
        <v>22</v>
      </c>
      <c r="I305" s="2" t="s">
        <v>6</v>
      </c>
      <c r="J305" s="7">
        <f>Tabla_cocina[[#This Row],[Precio Unitario]]*Tabla_cocina[[#This Row],[Cantidad Ordenada]]</f>
        <v>87</v>
      </c>
      <c r="K305" s="7">
        <f>Tabla_cocina[[#This Row],[Total del Pedido]]</f>
        <v>87</v>
      </c>
      <c r="L305" s="7">
        <f>Tabla_cocina[[#This Row],[Ganancia Bruta]]-Tabla_cocina[[#This Row],[Costo]]</f>
        <v>36</v>
      </c>
      <c r="M305" s="7">
        <f>Tabla_cocina[[#This Row],[Costo Unitario]]*Tabla_cocina[[#This Row],[Cantidad Ordenada]]</f>
        <v>51</v>
      </c>
      <c r="N305" s="12">
        <f>(Tabla_cocina[[#This Row],[Ganancia Neta]]/Tabla_cocina[[#This Row],[Costo]])</f>
        <v>0.70588235294117652</v>
      </c>
      <c r="O305" s="17">
        <f>Tabla_cocina[[#This Row],[Tiempo de Preparacion]]/1440</f>
        <v>1.5277777777777777E-2</v>
      </c>
    </row>
    <row r="306" spans="1:15" x14ac:dyDescent="0.3">
      <c r="A306" s="1">
        <v>114</v>
      </c>
      <c r="B306" s="1">
        <v>7</v>
      </c>
      <c r="C306" s="2" t="s">
        <v>19</v>
      </c>
      <c r="D306" s="2" t="s">
        <v>96</v>
      </c>
      <c r="E306" s="3">
        <v>13</v>
      </c>
      <c r="F306" s="3">
        <v>22</v>
      </c>
      <c r="G306" s="1">
        <v>1</v>
      </c>
      <c r="H306" s="1">
        <v>42</v>
      </c>
      <c r="I306" s="2" t="s">
        <v>8</v>
      </c>
      <c r="J306" s="7">
        <f>Tabla_cocina[[#This Row],[Precio Unitario]]*Tabla_cocina[[#This Row],[Cantidad Ordenada]]</f>
        <v>22</v>
      </c>
      <c r="K306" s="7">
        <f>Tabla_cocina[[#This Row],[Total del Pedido]]</f>
        <v>22</v>
      </c>
      <c r="L306" s="7">
        <f>Tabla_cocina[[#This Row],[Ganancia Bruta]]-Tabla_cocina[[#This Row],[Costo]]</f>
        <v>9</v>
      </c>
      <c r="M306" s="7">
        <f>Tabla_cocina[[#This Row],[Costo Unitario]]*Tabla_cocina[[#This Row],[Cantidad Ordenada]]</f>
        <v>13</v>
      </c>
      <c r="N306" s="12">
        <f>(Tabla_cocina[[#This Row],[Ganancia Neta]]/Tabla_cocina[[#This Row],[Costo]])</f>
        <v>0.69230769230769229</v>
      </c>
      <c r="O306" s="17">
        <f>Tabla_cocina[[#This Row],[Tiempo de Preparacion]]/1440</f>
        <v>2.9166666666666667E-2</v>
      </c>
    </row>
    <row r="307" spans="1:15" x14ac:dyDescent="0.3">
      <c r="A307" s="1">
        <v>114</v>
      </c>
      <c r="B307" s="1">
        <v>7</v>
      </c>
      <c r="C307" s="2" t="s">
        <v>24</v>
      </c>
      <c r="D307" s="2" t="s">
        <v>101</v>
      </c>
      <c r="E307" s="3">
        <v>10</v>
      </c>
      <c r="F307" s="3">
        <v>18</v>
      </c>
      <c r="G307" s="1">
        <v>3</v>
      </c>
      <c r="H307" s="1">
        <v>31</v>
      </c>
      <c r="I307" s="2" t="s">
        <v>8</v>
      </c>
      <c r="J307" s="7">
        <f>Tabla_cocina[[#This Row],[Precio Unitario]]*Tabla_cocina[[#This Row],[Cantidad Ordenada]]</f>
        <v>54</v>
      </c>
      <c r="K307" s="7">
        <f>Tabla_cocina[[#This Row],[Total del Pedido]]</f>
        <v>54</v>
      </c>
      <c r="L307" s="7">
        <f>Tabla_cocina[[#This Row],[Ganancia Bruta]]-Tabla_cocina[[#This Row],[Costo]]</f>
        <v>24</v>
      </c>
      <c r="M307" s="7">
        <f>Tabla_cocina[[#This Row],[Costo Unitario]]*Tabla_cocina[[#This Row],[Cantidad Ordenada]]</f>
        <v>30</v>
      </c>
      <c r="N307" s="12">
        <f>(Tabla_cocina[[#This Row],[Ganancia Neta]]/Tabla_cocina[[#This Row],[Costo]])</f>
        <v>0.8</v>
      </c>
      <c r="O307" s="17">
        <f>Tabla_cocina[[#This Row],[Tiempo de Preparacion]]/1440</f>
        <v>2.1527777777777778E-2</v>
      </c>
    </row>
    <row r="308" spans="1:15" x14ac:dyDescent="0.3">
      <c r="A308" s="1">
        <v>115</v>
      </c>
      <c r="B308" s="1">
        <v>12</v>
      </c>
      <c r="C308" s="2" t="s">
        <v>18</v>
      </c>
      <c r="D308" s="2" t="s">
        <v>95</v>
      </c>
      <c r="E308" s="3">
        <v>19</v>
      </c>
      <c r="F308" s="3">
        <v>32</v>
      </c>
      <c r="G308" s="1">
        <v>3</v>
      </c>
      <c r="H308" s="1">
        <v>43</v>
      </c>
      <c r="I308" s="2" t="s">
        <v>8</v>
      </c>
      <c r="J308" s="7">
        <f>Tabla_cocina[[#This Row],[Precio Unitario]]*Tabla_cocina[[#This Row],[Cantidad Ordenada]]</f>
        <v>96</v>
      </c>
      <c r="K308" s="7">
        <f>Tabla_cocina[[#This Row],[Total del Pedido]]</f>
        <v>96</v>
      </c>
      <c r="L308" s="7">
        <f>Tabla_cocina[[#This Row],[Ganancia Bruta]]-Tabla_cocina[[#This Row],[Costo]]</f>
        <v>39</v>
      </c>
      <c r="M308" s="7">
        <f>Tabla_cocina[[#This Row],[Costo Unitario]]*Tabla_cocina[[#This Row],[Cantidad Ordenada]]</f>
        <v>57</v>
      </c>
      <c r="N308" s="12">
        <f>(Tabla_cocina[[#This Row],[Ganancia Neta]]/Tabla_cocina[[#This Row],[Costo]])</f>
        <v>0.68421052631578949</v>
      </c>
      <c r="O308" s="17">
        <f>Tabla_cocina[[#This Row],[Tiempo de Preparacion]]/1440</f>
        <v>2.9861111111111113E-2</v>
      </c>
    </row>
    <row r="309" spans="1:15" x14ac:dyDescent="0.3">
      <c r="A309" s="1">
        <v>115</v>
      </c>
      <c r="B309" s="1">
        <v>12</v>
      </c>
      <c r="C309" s="2" t="s">
        <v>7</v>
      </c>
      <c r="D309" s="2" t="s">
        <v>85</v>
      </c>
      <c r="E309" s="3">
        <v>18</v>
      </c>
      <c r="F309" s="3">
        <v>30</v>
      </c>
      <c r="G309" s="1">
        <v>2</v>
      </c>
      <c r="H309" s="1">
        <v>32</v>
      </c>
      <c r="I309" s="2" t="s">
        <v>8</v>
      </c>
      <c r="J309" s="7">
        <f>Tabla_cocina[[#This Row],[Precio Unitario]]*Tabla_cocina[[#This Row],[Cantidad Ordenada]]</f>
        <v>60</v>
      </c>
      <c r="K309" s="7">
        <f>Tabla_cocina[[#This Row],[Total del Pedido]]</f>
        <v>60</v>
      </c>
      <c r="L309" s="7">
        <f>Tabla_cocina[[#This Row],[Ganancia Bruta]]-Tabla_cocina[[#This Row],[Costo]]</f>
        <v>24</v>
      </c>
      <c r="M309" s="7">
        <f>Tabla_cocina[[#This Row],[Costo Unitario]]*Tabla_cocina[[#This Row],[Cantidad Ordenada]]</f>
        <v>36</v>
      </c>
      <c r="N309" s="12">
        <f>(Tabla_cocina[[#This Row],[Ganancia Neta]]/Tabla_cocina[[#This Row],[Costo]])</f>
        <v>0.66666666666666663</v>
      </c>
      <c r="O309" s="17">
        <f>Tabla_cocina[[#This Row],[Tiempo de Preparacion]]/1440</f>
        <v>2.2222222222222223E-2</v>
      </c>
    </row>
    <row r="310" spans="1:15" x14ac:dyDescent="0.3">
      <c r="A310" s="1">
        <v>115</v>
      </c>
      <c r="B310" s="1">
        <v>12</v>
      </c>
      <c r="C310" s="2" t="s">
        <v>10</v>
      </c>
      <c r="D310" s="2" t="s">
        <v>87</v>
      </c>
      <c r="E310" s="3">
        <v>16</v>
      </c>
      <c r="F310" s="3">
        <v>27</v>
      </c>
      <c r="G310" s="1">
        <v>3</v>
      </c>
      <c r="H310" s="1">
        <v>23</v>
      </c>
      <c r="I310" s="2" t="s">
        <v>8</v>
      </c>
      <c r="J310" s="7">
        <f>Tabla_cocina[[#This Row],[Precio Unitario]]*Tabla_cocina[[#This Row],[Cantidad Ordenada]]</f>
        <v>81</v>
      </c>
      <c r="K310" s="7">
        <f>Tabla_cocina[[#This Row],[Total del Pedido]]</f>
        <v>81</v>
      </c>
      <c r="L310" s="7">
        <f>Tabla_cocina[[#This Row],[Ganancia Bruta]]-Tabla_cocina[[#This Row],[Costo]]</f>
        <v>33</v>
      </c>
      <c r="M310" s="7">
        <f>Tabla_cocina[[#This Row],[Costo Unitario]]*Tabla_cocina[[#This Row],[Cantidad Ordenada]]</f>
        <v>48</v>
      </c>
      <c r="N310" s="12">
        <f>(Tabla_cocina[[#This Row],[Ganancia Neta]]/Tabla_cocina[[#This Row],[Costo]])</f>
        <v>0.6875</v>
      </c>
      <c r="O310" s="17">
        <f>Tabla_cocina[[#This Row],[Tiempo de Preparacion]]/1440</f>
        <v>1.5972222222222221E-2</v>
      </c>
    </row>
    <row r="311" spans="1:15" x14ac:dyDescent="0.3">
      <c r="A311" s="1">
        <v>116</v>
      </c>
      <c r="B311" s="1">
        <v>8</v>
      </c>
      <c r="C311" s="2" t="s">
        <v>12</v>
      </c>
      <c r="D311" s="2" t="s">
        <v>89</v>
      </c>
      <c r="E311" s="3">
        <v>22</v>
      </c>
      <c r="F311" s="3">
        <v>36</v>
      </c>
      <c r="G311" s="1">
        <v>1</v>
      </c>
      <c r="H311" s="1">
        <v>26</v>
      </c>
      <c r="I311" s="2" t="s">
        <v>8</v>
      </c>
      <c r="J311" s="7">
        <f>Tabla_cocina[[#This Row],[Precio Unitario]]*Tabla_cocina[[#This Row],[Cantidad Ordenada]]</f>
        <v>36</v>
      </c>
      <c r="K311" s="7">
        <f>Tabla_cocina[[#This Row],[Total del Pedido]]</f>
        <v>36</v>
      </c>
      <c r="L311" s="7">
        <f>Tabla_cocina[[#This Row],[Ganancia Bruta]]-Tabla_cocina[[#This Row],[Costo]]</f>
        <v>14</v>
      </c>
      <c r="M311" s="7">
        <f>Tabla_cocina[[#This Row],[Costo Unitario]]*Tabla_cocina[[#This Row],[Cantidad Ordenada]]</f>
        <v>22</v>
      </c>
      <c r="N311" s="12">
        <f>(Tabla_cocina[[#This Row],[Ganancia Neta]]/Tabla_cocina[[#This Row],[Costo]])</f>
        <v>0.63636363636363635</v>
      </c>
      <c r="O311" s="17">
        <f>Tabla_cocina[[#This Row],[Tiempo de Preparacion]]/1440</f>
        <v>1.8055555555555554E-2</v>
      </c>
    </row>
    <row r="312" spans="1:15" x14ac:dyDescent="0.3">
      <c r="A312" s="1">
        <v>116</v>
      </c>
      <c r="B312" s="1">
        <v>8</v>
      </c>
      <c r="C312" s="2" t="s">
        <v>17</v>
      </c>
      <c r="D312" s="2" t="s">
        <v>94</v>
      </c>
      <c r="E312" s="3">
        <v>21</v>
      </c>
      <c r="F312" s="3">
        <v>35</v>
      </c>
      <c r="G312" s="1">
        <v>1</v>
      </c>
      <c r="H312" s="1">
        <v>21</v>
      </c>
      <c r="I312" s="2" t="s">
        <v>6</v>
      </c>
      <c r="J312" s="7">
        <f>Tabla_cocina[[#This Row],[Precio Unitario]]*Tabla_cocina[[#This Row],[Cantidad Ordenada]]</f>
        <v>35</v>
      </c>
      <c r="K312" s="7">
        <f>Tabla_cocina[[#This Row],[Total del Pedido]]</f>
        <v>35</v>
      </c>
      <c r="L312" s="7">
        <f>Tabla_cocina[[#This Row],[Ganancia Bruta]]-Tabla_cocina[[#This Row],[Costo]]</f>
        <v>14</v>
      </c>
      <c r="M312" s="7">
        <f>Tabla_cocina[[#This Row],[Costo Unitario]]*Tabla_cocina[[#This Row],[Cantidad Ordenada]]</f>
        <v>21</v>
      </c>
      <c r="N312" s="12">
        <f>(Tabla_cocina[[#This Row],[Ganancia Neta]]/Tabla_cocina[[#This Row],[Costo]])</f>
        <v>0.66666666666666663</v>
      </c>
      <c r="O312" s="17">
        <f>Tabla_cocina[[#This Row],[Tiempo de Preparacion]]/1440</f>
        <v>1.4583333333333334E-2</v>
      </c>
    </row>
    <row r="313" spans="1:15" x14ac:dyDescent="0.3">
      <c r="A313" s="1">
        <v>116</v>
      </c>
      <c r="B313" s="1">
        <v>8</v>
      </c>
      <c r="C313" s="2" t="s">
        <v>20</v>
      </c>
      <c r="D313" s="2" t="s">
        <v>97</v>
      </c>
      <c r="E313" s="3">
        <v>20</v>
      </c>
      <c r="F313" s="3">
        <v>34</v>
      </c>
      <c r="G313" s="1">
        <v>3</v>
      </c>
      <c r="H313" s="1">
        <v>28</v>
      </c>
      <c r="I313" s="2" t="s">
        <v>8</v>
      </c>
      <c r="J313" s="7">
        <f>Tabla_cocina[[#This Row],[Precio Unitario]]*Tabla_cocina[[#This Row],[Cantidad Ordenada]]</f>
        <v>102</v>
      </c>
      <c r="K313" s="7">
        <f>Tabla_cocina[[#This Row],[Total del Pedido]]</f>
        <v>102</v>
      </c>
      <c r="L313" s="7">
        <f>Tabla_cocina[[#This Row],[Ganancia Bruta]]-Tabla_cocina[[#This Row],[Costo]]</f>
        <v>42</v>
      </c>
      <c r="M313" s="7">
        <f>Tabla_cocina[[#This Row],[Costo Unitario]]*Tabla_cocina[[#This Row],[Cantidad Ordenada]]</f>
        <v>60</v>
      </c>
      <c r="N313" s="12">
        <f>(Tabla_cocina[[#This Row],[Ganancia Neta]]/Tabla_cocina[[#This Row],[Costo]])</f>
        <v>0.7</v>
      </c>
      <c r="O313" s="17">
        <f>Tabla_cocina[[#This Row],[Tiempo de Preparacion]]/1440</f>
        <v>1.9444444444444445E-2</v>
      </c>
    </row>
    <row r="314" spans="1:15" x14ac:dyDescent="0.3">
      <c r="A314" s="1">
        <v>116</v>
      </c>
      <c r="B314" s="1">
        <v>8</v>
      </c>
      <c r="C314" s="2" t="s">
        <v>18</v>
      </c>
      <c r="D314" s="2" t="s">
        <v>95</v>
      </c>
      <c r="E314" s="3">
        <v>19</v>
      </c>
      <c r="F314" s="3">
        <v>32</v>
      </c>
      <c r="G314" s="1">
        <v>3</v>
      </c>
      <c r="H314" s="1">
        <v>54</v>
      </c>
      <c r="I314" s="2" t="s">
        <v>8</v>
      </c>
      <c r="J314" s="7">
        <f>Tabla_cocina[[#This Row],[Precio Unitario]]*Tabla_cocina[[#This Row],[Cantidad Ordenada]]</f>
        <v>96</v>
      </c>
      <c r="K314" s="7">
        <f>Tabla_cocina[[#This Row],[Total del Pedido]]</f>
        <v>96</v>
      </c>
      <c r="L314" s="7">
        <f>Tabla_cocina[[#This Row],[Ganancia Bruta]]-Tabla_cocina[[#This Row],[Costo]]</f>
        <v>39</v>
      </c>
      <c r="M314" s="7">
        <f>Tabla_cocina[[#This Row],[Costo Unitario]]*Tabla_cocina[[#This Row],[Cantidad Ordenada]]</f>
        <v>57</v>
      </c>
      <c r="N314" s="12">
        <f>(Tabla_cocina[[#This Row],[Ganancia Neta]]/Tabla_cocina[[#This Row],[Costo]])</f>
        <v>0.68421052631578949</v>
      </c>
      <c r="O314" s="17">
        <f>Tabla_cocina[[#This Row],[Tiempo de Preparacion]]/1440</f>
        <v>3.7499999999999999E-2</v>
      </c>
    </row>
    <row r="315" spans="1:15" x14ac:dyDescent="0.3">
      <c r="A315" s="1">
        <v>117</v>
      </c>
      <c r="B315" s="1">
        <v>8</v>
      </c>
      <c r="C315" s="2" t="s">
        <v>17</v>
      </c>
      <c r="D315" s="2" t="s">
        <v>94</v>
      </c>
      <c r="E315" s="3">
        <v>21</v>
      </c>
      <c r="F315" s="3">
        <v>35</v>
      </c>
      <c r="G315" s="1">
        <v>2</v>
      </c>
      <c r="H315" s="1">
        <v>8</v>
      </c>
      <c r="I315" s="2" t="s">
        <v>8</v>
      </c>
      <c r="J315" s="7">
        <f>Tabla_cocina[[#This Row],[Precio Unitario]]*Tabla_cocina[[#This Row],[Cantidad Ordenada]]</f>
        <v>70</v>
      </c>
      <c r="K315" s="7">
        <f>Tabla_cocina[[#This Row],[Total del Pedido]]</f>
        <v>70</v>
      </c>
      <c r="L315" s="7">
        <f>Tabla_cocina[[#This Row],[Ganancia Bruta]]-Tabla_cocina[[#This Row],[Costo]]</f>
        <v>28</v>
      </c>
      <c r="M315" s="7">
        <f>Tabla_cocina[[#This Row],[Costo Unitario]]*Tabla_cocina[[#This Row],[Cantidad Ordenada]]</f>
        <v>42</v>
      </c>
      <c r="N315" s="12">
        <f>(Tabla_cocina[[#This Row],[Ganancia Neta]]/Tabla_cocina[[#This Row],[Costo]])</f>
        <v>0.66666666666666663</v>
      </c>
      <c r="O315" s="17">
        <f>Tabla_cocina[[#This Row],[Tiempo de Preparacion]]/1440</f>
        <v>5.5555555555555558E-3</v>
      </c>
    </row>
    <row r="316" spans="1:15" x14ac:dyDescent="0.3">
      <c r="A316" s="1">
        <v>118</v>
      </c>
      <c r="B316" s="1">
        <v>13</v>
      </c>
      <c r="C316" s="2" t="s">
        <v>18</v>
      </c>
      <c r="D316" s="2" t="s">
        <v>95</v>
      </c>
      <c r="E316" s="3">
        <v>19</v>
      </c>
      <c r="F316" s="3">
        <v>32</v>
      </c>
      <c r="G316" s="1">
        <v>1</v>
      </c>
      <c r="H316" s="1">
        <v>23</v>
      </c>
      <c r="I316" s="2" t="s">
        <v>8</v>
      </c>
      <c r="J316" s="7">
        <f>Tabla_cocina[[#This Row],[Precio Unitario]]*Tabla_cocina[[#This Row],[Cantidad Ordenada]]</f>
        <v>32</v>
      </c>
      <c r="K316" s="7">
        <f>Tabla_cocina[[#This Row],[Total del Pedido]]</f>
        <v>32</v>
      </c>
      <c r="L316" s="7">
        <f>Tabla_cocina[[#This Row],[Ganancia Bruta]]-Tabla_cocina[[#This Row],[Costo]]</f>
        <v>13</v>
      </c>
      <c r="M316" s="7">
        <f>Tabla_cocina[[#This Row],[Costo Unitario]]*Tabla_cocina[[#This Row],[Cantidad Ordenada]]</f>
        <v>19</v>
      </c>
      <c r="N316" s="12">
        <f>(Tabla_cocina[[#This Row],[Ganancia Neta]]/Tabla_cocina[[#This Row],[Costo]])</f>
        <v>0.68421052631578949</v>
      </c>
      <c r="O316" s="17">
        <f>Tabla_cocina[[#This Row],[Tiempo de Preparacion]]/1440</f>
        <v>1.5972222222222221E-2</v>
      </c>
    </row>
    <row r="317" spans="1:15" x14ac:dyDescent="0.3">
      <c r="A317" s="1">
        <v>118</v>
      </c>
      <c r="B317" s="1">
        <v>13</v>
      </c>
      <c r="C317" s="2" t="s">
        <v>10</v>
      </c>
      <c r="D317" s="2" t="s">
        <v>87</v>
      </c>
      <c r="E317" s="3">
        <v>16</v>
      </c>
      <c r="F317" s="3">
        <v>27</v>
      </c>
      <c r="G317" s="1">
        <v>2</v>
      </c>
      <c r="H317" s="1">
        <v>52</v>
      </c>
      <c r="I317" s="2" t="s">
        <v>8</v>
      </c>
      <c r="J317" s="7">
        <f>Tabla_cocina[[#This Row],[Precio Unitario]]*Tabla_cocina[[#This Row],[Cantidad Ordenada]]</f>
        <v>54</v>
      </c>
      <c r="K317" s="7">
        <f>Tabla_cocina[[#This Row],[Total del Pedido]]</f>
        <v>54</v>
      </c>
      <c r="L317" s="7">
        <f>Tabla_cocina[[#This Row],[Ganancia Bruta]]-Tabla_cocina[[#This Row],[Costo]]</f>
        <v>22</v>
      </c>
      <c r="M317" s="7">
        <f>Tabla_cocina[[#This Row],[Costo Unitario]]*Tabla_cocina[[#This Row],[Cantidad Ordenada]]</f>
        <v>32</v>
      </c>
      <c r="N317" s="12">
        <f>(Tabla_cocina[[#This Row],[Ganancia Neta]]/Tabla_cocina[[#This Row],[Costo]])</f>
        <v>0.6875</v>
      </c>
      <c r="O317" s="17">
        <f>Tabla_cocina[[#This Row],[Tiempo de Preparacion]]/1440</f>
        <v>3.6111111111111108E-2</v>
      </c>
    </row>
    <row r="318" spans="1:15" x14ac:dyDescent="0.3">
      <c r="A318" s="1">
        <v>118</v>
      </c>
      <c r="B318" s="1">
        <v>13</v>
      </c>
      <c r="C318" s="2" t="s">
        <v>22</v>
      </c>
      <c r="D318" s="2" t="s">
        <v>99</v>
      </c>
      <c r="E318" s="3">
        <v>14</v>
      </c>
      <c r="F318" s="3">
        <v>23</v>
      </c>
      <c r="G318" s="1">
        <v>3</v>
      </c>
      <c r="H318" s="1">
        <v>22</v>
      </c>
      <c r="I318" s="2" t="s">
        <v>8</v>
      </c>
      <c r="J318" s="7">
        <f>Tabla_cocina[[#This Row],[Precio Unitario]]*Tabla_cocina[[#This Row],[Cantidad Ordenada]]</f>
        <v>69</v>
      </c>
      <c r="K318" s="7">
        <f>Tabla_cocina[[#This Row],[Total del Pedido]]</f>
        <v>69</v>
      </c>
      <c r="L318" s="7">
        <f>Tabla_cocina[[#This Row],[Ganancia Bruta]]-Tabla_cocina[[#This Row],[Costo]]</f>
        <v>27</v>
      </c>
      <c r="M318" s="7">
        <f>Tabla_cocina[[#This Row],[Costo Unitario]]*Tabla_cocina[[#This Row],[Cantidad Ordenada]]</f>
        <v>42</v>
      </c>
      <c r="N318" s="12">
        <f>(Tabla_cocina[[#This Row],[Ganancia Neta]]/Tabla_cocina[[#This Row],[Costo]])</f>
        <v>0.6428571428571429</v>
      </c>
      <c r="O318" s="17">
        <f>Tabla_cocina[[#This Row],[Tiempo de Preparacion]]/1440</f>
        <v>1.5277777777777777E-2</v>
      </c>
    </row>
    <row r="319" spans="1:15" x14ac:dyDescent="0.3">
      <c r="A319" s="1">
        <v>118</v>
      </c>
      <c r="B319" s="1">
        <v>13</v>
      </c>
      <c r="C319" s="2" t="s">
        <v>24</v>
      </c>
      <c r="D319" s="2" t="s">
        <v>101</v>
      </c>
      <c r="E319" s="3">
        <v>10</v>
      </c>
      <c r="F319" s="3">
        <v>18</v>
      </c>
      <c r="G319" s="1">
        <v>3</v>
      </c>
      <c r="H319" s="1">
        <v>39</v>
      </c>
      <c r="I319" s="2" t="s">
        <v>6</v>
      </c>
      <c r="J319" s="7">
        <f>Tabla_cocina[[#This Row],[Precio Unitario]]*Tabla_cocina[[#This Row],[Cantidad Ordenada]]</f>
        <v>54</v>
      </c>
      <c r="K319" s="7">
        <f>Tabla_cocina[[#This Row],[Total del Pedido]]</f>
        <v>54</v>
      </c>
      <c r="L319" s="7">
        <f>Tabla_cocina[[#This Row],[Ganancia Bruta]]-Tabla_cocina[[#This Row],[Costo]]</f>
        <v>24</v>
      </c>
      <c r="M319" s="7">
        <f>Tabla_cocina[[#This Row],[Costo Unitario]]*Tabla_cocina[[#This Row],[Cantidad Ordenada]]</f>
        <v>30</v>
      </c>
      <c r="N319" s="12">
        <f>(Tabla_cocina[[#This Row],[Ganancia Neta]]/Tabla_cocina[[#This Row],[Costo]])</f>
        <v>0.8</v>
      </c>
      <c r="O319" s="17">
        <f>Tabla_cocina[[#This Row],[Tiempo de Preparacion]]/1440</f>
        <v>2.7083333333333334E-2</v>
      </c>
    </row>
    <row r="320" spans="1:15" x14ac:dyDescent="0.3">
      <c r="A320" s="1">
        <v>119</v>
      </c>
      <c r="B320" s="1">
        <v>17</v>
      </c>
      <c r="C320" s="2" t="s">
        <v>12</v>
      </c>
      <c r="D320" s="2" t="s">
        <v>89</v>
      </c>
      <c r="E320" s="3">
        <v>22</v>
      </c>
      <c r="F320" s="3">
        <v>36</v>
      </c>
      <c r="G320" s="1">
        <v>2</v>
      </c>
      <c r="H320" s="1">
        <v>13</v>
      </c>
      <c r="I320" s="2" t="s">
        <v>8</v>
      </c>
      <c r="J320" s="7">
        <f>Tabla_cocina[[#This Row],[Precio Unitario]]*Tabla_cocina[[#This Row],[Cantidad Ordenada]]</f>
        <v>72</v>
      </c>
      <c r="K320" s="7">
        <f>Tabla_cocina[[#This Row],[Total del Pedido]]</f>
        <v>72</v>
      </c>
      <c r="L320" s="7">
        <f>Tabla_cocina[[#This Row],[Ganancia Bruta]]-Tabla_cocina[[#This Row],[Costo]]</f>
        <v>28</v>
      </c>
      <c r="M320" s="7">
        <f>Tabla_cocina[[#This Row],[Costo Unitario]]*Tabla_cocina[[#This Row],[Cantidad Ordenada]]</f>
        <v>44</v>
      </c>
      <c r="N320" s="12">
        <f>(Tabla_cocina[[#This Row],[Ganancia Neta]]/Tabla_cocina[[#This Row],[Costo]])</f>
        <v>0.63636363636363635</v>
      </c>
      <c r="O320" s="17">
        <f>Tabla_cocina[[#This Row],[Tiempo de Preparacion]]/1440</f>
        <v>9.0277777777777769E-3</v>
      </c>
    </row>
    <row r="321" spans="1:15" x14ac:dyDescent="0.3">
      <c r="A321" s="1">
        <v>119</v>
      </c>
      <c r="B321" s="1">
        <v>17</v>
      </c>
      <c r="C321" s="2" t="s">
        <v>25</v>
      </c>
      <c r="D321" s="2" t="s">
        <v>102</v>
      </c>
      <c r="E321" s="3">
        <v>15</v>
      </c>
      <c r="F321" s="3">
        <v>26</v>
      </c>
      <c r="G321" s="1">
        <v>1</v>
      </c>
      <c r="H321" s="1">
        <v>7</v>
      </c>
      <c r="I321" s="2" t="s">
        <v>6</v>
      </c>
      <c r="J321" s="7">
        <f>Tabla_cocina[[#This Row],[Precio Unitario]]*Tabla_cocina[[#This Row],[Cantidad Ordenada]]</f>
        <v>26</v>
      </c>
      <c r="K321" s="7">
        <f>Tabla_cocina[[#This Row],[Total del Pedido]]</f>
        <v>26</v>
      </c>
      <c r="L321" s="7">
        <f>Tabla_cocina[[#This Row],[Ganancia Bruta]]-Tabla_cocina[[#This Row],[Costo]]</f>
        <v>11</v>
      </c>
      <c r="M321" s="7">
        <f>Tabla_cocina[[#This Row],[Costo Unitario]]*Tabla_cocina[[#This Row],[Cantidad Ordenada]]</f>
        <v>15</v>
      </c>
      <c r="N321" s="12">
        <f>(Tabla_cocina[[#This Row],[Ganancia Neta]]/Tabla_cocina[[#This Row],[Costo]])</f>
        <v>0.73333333333333328</v>
      </c>
      <c r="O321" s="17">
        <f>Tabla_cocina[[#This Row],[Tiempo de Preparacion]]/1440</f>
        <v>4.8611111111111112E-3</v>
      </c>
    </row>
    <row r="322" spans="1:15" x14ac:dyDescent="0.3">
      <c r="A322" s="1">
        <v>119</v>
      </c>
      <c r="B322" s="1">
        <v>17</v>
      </c>
      <c r="C322" s="2" t="s">
        <v>24</v>
      </c>
      <c r="D322" s="2" t="s">
        <v>101</v>
      </c>
      <c r="E322" s="3">
        <v>10</v>
      </c>
      <c r="F322" s="3">
        <v>18</v>
      </c>
      <c r="G322" s="1">
        <v>2</v>
      </c>
      <c r="H322" s="1">
        <v>34</v>
      </c>
      <c r="I322" s="2" t="s">
        <v>8</v>
      </c>
      <c r="J322" s="7">
        <f>Tabla_cocina[[#This Row],[Precio Unitario]]*Tabla_cocina[[#This Row],[Cantidad Ordenada]]</f>
        <v>36</v>
      </c>
      <c r="K322" s="7">
        <f>Tabla_cocina[[#This Row],[Total del Pedido]]</f>
        <v>36</v>
      </c>
      <c r="L322" s="7">
        <f>Tabla_cocina[[#This Row],[Ganancia Bruta]]-Tabla_cocina[[#This Row],[Costo]]</f>
        <v>16</v>
      </c>
      <c r="M322" s="7">
        <f>Tabla_cocina[[#This Row],[Costo Unitario]]*Tabla_cocina[[#This Row],[Cantidad Ordenada]]</f>
        <v>20</v>
      </c>
      <c r="N322" s="12">
        <f>(Tabla_cocina[[#This Row],[Ganancia Neta]]/Tabla_cocina[[#This Row],[Costo]])</f>
        <v>0.8</v>
      </c>
      <c r="O322" s="17">
        <f>Tabla_cocina[[#This Row],[Tiempo de Preparacion]]/1440</f>
        <v>2.361111111111111E-2</v>
      </c>
    </row>
    <row r="323" spans="1:15" x14ac:dyDescent="0.3">
      <c r="A323" s="1">
        <v>120</v>
      </c>
      <c r="B323" s="1">
        <v>4</v>
      </c>
      <c r="C323" s="2" t="s">
        <v>9</v>
      </c>
      <c r="D323" s="2" t="s">
        <v>86</v>
      </c>
      <c r="E323" s="3">
        <v>19</v>
      </c>
      <c r="F323" s="3">
        <v>31</v>
      </c>
      <c r="G323" s="1">
        <v>3</v>
      </c>
      <c r="H323" s="1">
        <v>56</v>
      </c>
      <c r="I323" s="2" t="s">
        <v>8</v>
      </c>
      <c r="J323" s="7">
        <f>Tabla_cocina[[#This Row],[Precio Unitario]]*Tabla_cocina[[#This Row],[Cantidad Ordenada]]</f>
        <v>93</v>
      </c>
      <c r="K323" s="7">
        <f>Tabla_cocina[[#This Row],[Total del Pedido]]</f>
        <v>93</v>
      </c>
      <c r="L323" s="7">
        <f>Tabla_cocina[[#This Row],[Ganancia Bruta]]-Tabla_cocina[[#This Row],[Costo]]</f>
        <v>36</v>
      </c>
      <c r="M323" s="7">
        <f>Tabla_cocina[[#This Row],[Costo Unitario]]*Tabla_cocina[[#This Row],[Cantidad Ordenada]]</f>
        <v>57</v>
      </c>
      <c r="N323" s="12">
        <f>(Tabla_cocina[[#This Row],[Ganancia Neta]]/Tabla_cocina[[#This Row],[Costo]])</f>
        <v>0.63157894736842102</v>
      </c>
      <c r="O323" s="17">
        <f>Tabla_cocina[[#This Row],[Tiempo de Preparacion]]/1440</f>
        <v>3.888888888888889E-2</v>
      </c>
    </row>
    <row r="324" spans="1:15" x14ac:dyDescent="0.3">
      <c r="A324" s="1">
        <v>120</v>
      </c>
      <c r="B324" s="1">
        <v>4</v>
      </c>
      <c r="C324" s="2" t="s">
        <v>25</v>
      </c>
      <c r="D324" s="2" t="s">
        <v>102</v>
      </c>
      <c r="E324" s="3">
        <v>15</v>
      </c>
      <c r="F324" s="3">
        <v>26</v>
      </c>
      <c r="G324" s="1">
        <v>2</v>
      </c>
      <c r="H324" s="1">
        <v>41</v>
      </c>
      <c r="I324" s="2" t="s">
        <v>8</v>
      </c>
      <c r="J324" s="7">
        <f>Tabla_cocina[[#This Row],[Precio Unitario]]*Tabla_cocina[[#This Row],[Cantidad Ordenada]]</f>
        <v>52</v>
      </c>
      <c r="K324" s="7">
        <f>Tabla_cocina[[#This Row],[Total del Pedido]]</f>
        <v>52</v>
      </c>
      <c r="L324" s="7">
        <f>Tabla_cocina[[#This Row],[Ganancia Bruta]]-Tabla_cocina[[#This Row],[Costo]]</f>
        <v>22</v>
      </c>
      <c r="M324" s="7">
        <f>Tabla_cocina[[#This Row],[Costo Unitario]]*Tabla_cocina[[#This Row],[Cantidad Ordenada]]</f>
        <v>30</v>
      </c>
      <c r="N324" s="12">
        <f>(Tabla_cocina[[#This Row],[Ganancia Neta]]/Tabla_cocina[[#This Row],[Costo]])</f>
        <v>0.73333333333333328</v>
      </c>
      <c r="O324" s="17">
        <f>Tabla_cocina[[#This Row],[Tiempo de Preparacion]]/1440</f>
        <v>2.8472222222222222E-2</v>
      </c>
    </row>
    <row r="325" spans="1:15" x14ac:dyDescent="0.3">
      <c r="A325" s="1">
        <v>121</v>
      </c>
      <c r="B325" s="1">
        <v>5</v>
      </c>
      <c r="C325" s="2" t="s">
        <v>25</v>
      </c>
      <c r="D325" s="2" t="s">
        <v>102</v>
      </c>
      <c r="E325" s="3">
        <v>15</v>
      </c>
      <c r="F325" s="3">
        <v>26</v>
      </c>
      <c r="G325" s="1">
        <v>2</v>
      </c>
      <c r="H325" s="1">
        <v>38</v>
      </c>
      <c r="I325" s="2" t="s">
        <v>6</v>
      </c>
      <c r="J325" s="7">
        <f>Tabla_cocina[[#This Row],[Precio Unitario]]*Tabla_cocina[[#This Row],[Cantidad Ordenada]]</f>
        <v>52</v>
      </c>
      <c r="K325" s="7">
        <f>Tabla_cocina[[#This Row],[Total del Pedido]]</f>
        <v>52</v>
      </c>
      <c r="L325" s="7">
        <f>Tabla_cocina[[#This Row],[Ganancia Bruta]]-Tabla_cocina[[#This Row],[Costo]]</f>
        <v>22</v>
      </c>
      <c r="M325" s="7">
        <f>Tabla_cocina[[#This Row],[Costo Unitario]]*Tabla_cocina[[#This Row],[Cantidad Ordenada]]</f>
        <v>30</v>
      </c>
      <c r="N325" s="12">
        <f>(Tabla_cocina[[#This Row],[Ganancia Neta]]/Tabla_cocina[[#This Row],[Costo]])</f>
        <v>0.73333333333333328</v>
      </c>
      <c r="O325" s="17">
        <f>Tabla_cocina[[#This Row],[Tiempo de Preparacion]]/1440</f>
        <v>2.6388888888888889E-2</v>
      </c>
    </row>
    <row r="326" spans="1:15" x14ac:dyDescent="0.3">
      <c r="A326" s="1">
        <v>122</v>
      </c>
      <c r="B326" s="1">
        <v>6</v>
      </c>
      <c r="C326" s="2" t="s">
        <v>17</v>
      </c>
      <c r="D326" s="2" t="s">
        <v>94</v>
      </c>
      <c r="E326" s="3">
        <v>21</v>
      </c>
      <c r="F326" s="3">
        <v>35</v>
      </c>
      <c r="G326" s="1">
        <v>3</v>
      </c>
      <c r="H326" s="1">
        <v>32</v>
      </c>
      <c r="I326" s="2" t="s">
        <v>6</v>
      </c>
      <c r="J326" s="7">
        <f>Tabla_cocina[[#This Row],[Precio Unitario]]*Tabla_cocina[[#This Row],[Cantidad Ordenada]]</f>
        <v>105</v>
      </c>
      <c r="K326" s="7">
        <f>Tabla_cocina[[#This Row],[Total del Pedido]]</f>
        <v>105</v>
      </c>
      <c r="L326" s="7">
        <f>Tabla_cocina[[#This Row],[Ganancia Bruta]]-Tabla_cocina[[#This Row],[Costo]]</f>
        <v>42</v>
      </c>
      <c r="M326" s="7">
        <f>Tabla_cocina[[#This Row],[Costo Unitario]]*Tabla_cocina[[#This Row],[Cantidad Ordenada]]</f>
        <v>63</v>
      </c>
      <c r="N326" s="12">
        <f>(Tabla_cocina[[#This Row],[Ganancia Neta]]/Tabla_cocina[[#This Row],[Costo]])</f>
        <v>0.66666666666666663</v>
      </c>
      <c r="O326" s="17">
        <f>Tabla_cocina[[#This Row],[Tiempo de Preparacion]]/1440</f>
        <v>2.2222222222222223E-2</v>
      </c>
    </row>
    <row r="327" spans="1:15" x14ac:dyDescent="0.3">
      <c r="A327" s="1">
        <v>123</v>
      </c>
      <c r="B327" s="1">
        <v>16</v>
      </c>
      <c r="C327" s="2" t="s">
        <v>5</v>
      </c>
      <c r="D327" s="2" t="s">
        <v>84</v>
      </c>
      <c r="E327" s="3">
        <v>14</v>
      </c>
      <c r="F327" s="3">
        <v>24</v>
      </c>
      <c r="G327" s="1">
        <v>1</v>
      </c>
      <c r="H327" s="1">
        <v>33</v>
      </c>
      <c r="I327" s="2" t="s">
        <v>8</v>
      </c>
      <c r="J327" s="7">
        <f>Tabla_cocina[[#This Row],[Precio Unitario]]*Tabla_cocina[[#This Row],[Cantidad Ordenada]]</f>
        <v>24</v>
      </c>
      <c r="K327" s="7">
        <f>Tabla_cocina[[#This Row],[Total del Pedido]]</f>
        <v>24</v>
      </c>
      <c r="L327" s="7">
        <f>Tabla_cocina[[#This Row],[Ganancia Bruta]]-Tabla_cocina[[#This Row],[Costo]]</f>
        <v>10</v>
      </c>
      <c r="M327" s="7">
        <f>Tabla_cocina[[#This Row],[Costo Unitario]]*Tabla_cocina[[#This Row],[Cantidad Ordenada]]</f>
        <v>14</v>
      </c>
      <c r="N327" s="12">
        <f>(Tabla_cocina[[#This Row],[Ganancia Neta]]/Tabla_cocina[[#This Row],[Costo]])</f>
        <v>0.7142857142857143</v>
      </c>
      <c r="O327" s="17">
        <f>Tabla_cocina[[#This Row],[Tiempo de Preparacion]]/1440</f>
        <v>2.2916666666666665E-2</v>
      </c>
    </row>
    <row r="328" spans="1:15" x14ac:dyDescent="0.3">
      <c r="A328" s="1">
        <v>124</v>
      </c>
      <c r="B328" s="1">
        <v>16</v>
      </c>
      <c r="C328" s="2" t="s">
        <v>14</v>
      </c>
      <c r="D328" s="2" t="s">
        <v>91</v>
      </c>
      <c r="E328" s="3">
        <v>20</v>
      </c>
      <c r="F328" s="3">
        <v>33</v>
      </c>
      <c r="G328" s="1">
        <v>3</v>
      </c>
      <c r="H328" s="1">
        <v>9</v>
      </c>
      <c r="I328" s="2" t="s">
        <v>8</v>
      </c>
      <c r="J328" s="7">
        <f>Tabla_cocina[[#This Row],[Precio Unitario]]*Tabla_cocina[[#This Row],[Cantidad Ordenada]]</f>
        <v>99</v>
      </c>
      <c r="K328" s="7">
        <f>Tabla_cocina[[#This Row],[Total del Pedido]]</f>
        <v>99</v>
      </c>
      <c r="L328" s="7">
        <f>Tabla_cocina[[#This Row],[Ganancia Bruta]]-Tabla_cocina[[#This Row],[Costo]]</f>
        <v>39</v>
      </c>
      <c r="M328" s="7">
        <f>Tabla_cocina[[#This Row],[Costo Unitario]]*Tabla_cocina[[#This Row],[Cantidad Ordenada]]</f>
        <v>60</v>
      </c>
      <c r="N328" s="12">
        <f>(Tabla_cocina[[#This Row],[Ganancia Neta]]/Tabla_cocina[[#This Row],[Costo]])</f>
        <v>0.65</v>
      </c>
      <c r="O328" s="17">
        <f>Tabla_cocina[[#This Row],[Tiempo de Preparacion]]/1440</f>
        <v>6.2500000000000003E-3</v>
      </c>
    </row>
    <row r="329" spans="1:15" x14ac:dyDescent="0.3">
      <c r="A329" s="1">
        <v>124</v>
      </c>
      <c r="B329" s="1">
        <v>16</v>
      </c>
      <c r="C329" s="2" t="s">
        <v>13</v>
      </c>
      <c r="D329" s="2" t="s">
        <v>90</v>
      </c>
      <c r="E329" s="3">
        <v>17</v>
      </c>
      <c r="F329" s="3">
        <v>29</v>
      </c>
      <c r="G329" s="1">
        <v>2</v>
      </c>
      <c r="H329" s="1">
        <v>59</v>
      </c>
      <c r="I329" s="2" t="s">
        <v>8</v>
      </c>
      <c r="J329" s="7">
        <f>Tabla_cocina[[#This Row],[Precio Unitario]]*Tabla_cocina[[#This Row],[Cantidad Ordenada]]</f>
        <v>58</v>
      </c>
      <c r="K329" s="7">
        <f>Tabla_cocina[[#This Row],[Total del Pedido]]</f>
        <v>58</v>
      </c>
      <c r="L329" s="7">
        <f>Tabla_cocina[[#This Row],[Ganancia Bruta]]-Tabla_cocina[[#This Row],[Costo]]</f>
        <v>24</v>
      </c>
      <c r="M329" s="7">
        <f>Tabla_cocina[[#This Row],[Costo Unitario]]*Tabla_cocina[[#This Row],[Cantidad Ordenada]]</f>
        <v>34</v>
      </c>
      <c r="N329" s="12">
        <f>(Tabla_cocina[[#This Row],[Ganancia Neta]]/Tabla_cocina[[#This Row],[Costo]])</f>
        <v>0.70588235294117652</v>
      </c>
      <c r="O329" s="17">
        <f>Tabla_cocina[[#This Row],[Tiempo de Preparacion]]/1440</f>
        <v>4.0972222222222222E-2</v>
      </c>
    </row>
    <row r="330" spans="1:15" x14ac:dyDescent="0.3">
      <c r="A330" s="1">
        <v>124</v>
      </c>
      <c r="B330" s="1">
        <v>16</v>
      </c>
      <c r="C330" s="2" t="s">
        <v>26</v>
      </c>
      <c r="D330" s="2" t="s">
        <v>103</v>
      </c>
      <c r="E330" s="3">
        <v>15</v>
      </c>
      <c r="F330" s="3">
        <v>25</v>
      </c>
      <c r="G330" s="1">
        <v>1</v>
      </c>
      <c r="H330" s="1">
        <v>27</v>
      </c>
      <c r="I330" s="2" t="s">
        <v>8</v>
      </c>
      <c r="J330" s="7">
        <f>Tabla_cocina[[#This Row],[Precio Unitario]]*Tabla_cocina[[#This Row],[Cantidad Ordenada]]</f>
        <v>25</v>
      </c>
      <c r="K330" s="7">
        <f>Tabla_cocina[[#This Row],[Total del Pedido]]</f>
        <v>25</v>
      </c>
      <c r="L330" s="7">
        <f>Tabla_cocina[[#This Row],[Ganancia Bruta]]-Tabla_cocina[[#This Row],[Costo]]</f>
        <v>10</v>
      </c>
      <c r="M330" s="7">
        <f>Tabla_cocina[[#This Row],[Costo Unitario]]*Tabla_cocina[[#This Row],[Cantidad Ordenada]]</f>
        <v>15</v>
      </c>
      <c r="N330" s="12">
        <f>(Tabla_cocina[[#This Row],[Ganancia Neta]]/Tabla_cocina[[#This Row],[Costo]])</f>
        <v>0.66666666666666663</v>
      </c>
      <c r="O330" s="17">
        <f>Tabla_cocina[[#This Row],[Tiempo de Preparacion]]/1440</f>
        <v>1.8749999999999999E-2</v>
      </c>
    </row>
    <row r="331" spans="1:15" x14ac:dyDescent="0.3">
      <c r="A331" s="1">
        <v>124</v>
      </c>
      <c r="B331" s="1">
        <v>16</v>
      </c>
      <c r="C331" s="2" t="s">
        <v>21</v>
      </c>
      <c r="D331" s="2" t="s">
        <v>98</v>
      </c>
      <c r="E331" s="3">
        <v>12</v>
      </c>
      <c r="F331" s="3">
        <v>20</v>
      </c>
      <c r="G331" s="1">
        <v>2</v>
      </c>
      <c r="H331" s="1">
        <v>43</v>
      </c>
      <c r="I331" s="2" t="s">
        <v>6</v>
      </c>
      <c r="J331" s="7">
        <f>Tabla_cocina[[#This Row],[Precio Unitario]]*Tabla_cocina[[#This Row],[Cantidad Ordenada]]</f>
        <v>40</v>
      </c>
      <c r="K331" s="7">
        <f>Tabla_cocina[[#This Row],[Total del Pedido]]</f>
        <v>40</v>
      </c>
      <c r="L331" s="7">
        <f>Tabla_cocina[[#This Row],[Ganancia Bruta]]-Tabla_cocina[[#This Row],[Costo]]</f>
        <v>16</v>
      </c>
      <c r="M331" s="7">
        <f>Tabla_cocina[[#This Row],[Costo Unitario]]*Tabla_cocina[[#This Row],[Cantidad Ordenada]]</f>
        <v>24</v>
      </c>
      <c r="N331" s="12">
        <f>(Tabla_cocina[[#This Row],[Ganancia Neta]]/Tabla_cocina[[#This Row],[Costo]])</f>
        <v>0.66666666666666663</v>
      </c>
      <c r="O331" s="17">
        <f>Tabla_cocina[[#This Row],[Tiempo de Preparacion]]/1440</f>
        <v>2.9861111111111113E-2</v>
      </c>
    </row>
    <row r="332" spans="1:15" x14ac:dyDescent="0.3">
      <c r="A332" s="1">
        <v>125</v>
      </c>
      <c r="B332" s="1">
        <v>14</v>
      </c>
      <c r="C332" s="2" t="s">
        <v>20</v>
      </c>
      <c r="D332" s="2" t="s">
        <v>97</v>
      </c>
      <c r="E332" s="3">
        <v>20</v>
      </c>
      <c r="F332" s="3">
        <v>34</v>
      </c>
      <c r="G332" s="1">
        <v>2</v>
      </c>
      <c r="H332" s="1">
        <v>15</v>
      </c>
      <c r="I332" s="2" t="s">
        <v>6</v>
      </c>
      <c r="J332" s="7">
        <f>Tabla_cocina[[#This Row],[Precio Unitario]]*Tabla_cocina[[#This Row],[Cantidad Ordenada]]</f>
        <v>68</v>
      </c>
      <c r="K332" s="7">
        <f>Tabla_cocina[[#This Row],[Total del Pedido]]</f>
        <v>68</v>
      </c>
      <c r="L332" s="7">
        <f>Tabla_cocina[[#This Row],[Ganancia Bruta]]-Tabla_cocina[[#This Row],[Costo]]</f>
        <v>28</v>
      </c>
      <c r="M332" s="7">
        <f>Tabla_cocina[[#This Row],[Costo Unitario]]*Tabla_cocina[[#This Row],[Cantidad Ordenada]]</f>
        <v>40</v>
      </c>
      <c r="N332" s="12">
        <f>(Tabla_cocina[[#This Row],[Ganancia Neta]]/Tabla_cocina[[#This Row],[Costo]])</f>
        <v>0.7</v>
      </c>
      <c r="O332" s="17">
        <f>Tabla_cocina[[#This Row],[Tiempo de Preparacion]]/1440</f>
        <v>1.0416666666666666E-2</v>
      </c>
    </row>
    <row r="333" spans="1:15" x14ac:dyDescent="0.3">
      <c r="A333" s="1">
        <v>125</v>
      </c>
      <c r="B333" s="1">
        <v>14</v>
      </c>
      <c r="C333" s="2" t="s">
        <v>15</v>
      </c>
      <c r="D333" s="2" t="s">
        <v>92</v>
      </c>
      <c r="E333" s="3">
        <v>16</v>
      </c>
      <c r="F333" s="3">
        <v>28</v>
      </c>
      <c r="G333" s="1">
        <v>2</v>
      </c>
      <c r="H333" s="1">
        <v>38</v>
      </c>
      <c r="I333" s="2" t="s">
        <v>8</v>
      </c>
      <c r="J333" s="7">
        <f>Tabla_cocina[[#This Row],[Precio Unitario]]*Tabla_cocina[[#This Row],[Cantidad Ordenada]]</f>
        <v>56</v>
      </c>
      <c r="K333" s="7">
        <f>Tabla_cocina[[#This Row],[Total del Pedido]]</f>
        <v>56</v>
      </c>
      <c r="L333" s="7">
        <f>Tabla_cocina[[#This Row],[Ganancia Bruta]]-Tabla_cocina[[#This Row],[Costo]]</f>
        <v>24</v>
      </c>
      <c r="M333" s="7">
        <f>Tabla_cocina[[#This Row],[Costo Unitario]]*Tabla_cocina[[#This Row],[Cantidad Ordenada]]</f>
        <v>32</v>
      </c>
      <c r="N333" s="12">
        <f>(Tabla_cocina[[#This Row],[Ganancia Neta]]/Tabla_cocina[[#This Row],[Costo]])</f>
        <v>0.75</v>
      </c>
      <c r="O333" s="17">
        <f>Tabla_cocina[[#This Row],[Tiempo de Preparacion]]/1440</f>
        <v>2.6388888888888889E-2</v>
      </c>
    </row>
    <row r="334" spans="1:15" x14ac:dyDescent="0.3">
      <c r="A334" s="1">
        <v>125</v>
      </c>
      <c r="B334" s="1">
        <v>14</v>
      </c>
      <c r="C334" s="2" t="s">
        <v>21</v>
      </c>
      <c r="D334" s="2" t="s">
        <v>98</v>
      </c>
      <c r="E334" s="3">
        <v>12</v>
      </c>
      <c r="F334" s="3">
        <v>20</v>
      </c>
      <c r="G334" s="1">
        <v>3</v>
      </c>
      <c r="H334" s="1">
        <v>31</v>
      </c>
      <c r="I334" s="2" t="s">
        <v>6</v>
      </c>
      <c r="J334" s="7">
        <f>Tabla_cocina[[#This Row],[Precio Unitario]]*Tabla_cocina[[#This Row],[Cantidad Ordenada]]</f>
        <v>60</v>
      </c>
      <c r="K334" s="7">
        <f>Tabla_cocina[[#This Row],[Total del Pedido]]</f>
        <v>60</v>
      </c>
      <c r="L334" s="7">
        <f>Tabla_cocina[[#This Row],[Ganancia Bruta]]-Tabla_cocina[[#This Row],[Costo]]</f>
        <v>24</v>
      </c>
      <c r="M334" s="7">
        <f>Tabla_cocina[[#This Row],[Costo Unitario]]*Tabla_cocina[[#This Row],[Cantidad Ordenada]]</f>
        <v>36</v>
      </c>
      <c r="N334" s="12">
        <f>(Tabla_cocina[[#This Row],[Ganancia Neta]]/Tabla_cocina[[#This Row],[Costo]])</f>
        <v>0.66666666666666663</v>
      </c>
      <c r="O334" s="17">
        <f>Tabla_cocina[[#This Row],[Tiempo de Preparacion]]/1440</f>
        <v>2.1527777777777778E-2</v>
      </c>
    </row>
    <row r="335" spans="1:15" x14ac:dyDescent="0.3">
      <c r="A335" s="1">
        <v>126</v>
      </c>
      <c r="B335" s="1">
        <v>18</v>
      </c>
      <c r="C335" s="2" t="s">
        <v>17</v>
      </c>
      <c r="D335" s="2" t="s">
        <v>94</v>
      </c>
      <c r="E335" s="3">
        <v>21</v>
      </c>
      <c r="F335" s="3">
        <v>35</v>
      </c>
      <c r="G335" s="1">
        <v>1</v>
      </c>
      <c r="H335" s="1">
        <v>40</v>
      </c>
      <c r="I335" s="2" t="s">
        <v>8</v>
      </c>
      <c r="J335" s="7">
        <f>Tabla_cocina[[#This Row],[Precio Unitario]]*Tabla_cocina[[#This Row],[Cantidad Ordenada]]</f>
        <v>35</v>
      </c>
      <c r="K335" s="7">
        <f>Tabla_cocina[[#This Row],[Total del Pedido]]</f>
        <v>35</v>
      </c>
      <c r="L335" s="7">
        <f>Tabla_cocina[[#This Row],[Ganancia Bruta]]-Tabla_cocina[[#This Row],[Costo]]</f>
        <v>14</v>
      </c>
      <c r="M335" s="7">
        <f>Tabla_cocina[[#This Row],[Costo Unitario]]*Tabla_cocina[[#This Row],[Cantidad Ordenada]]</f>
        <v>21</v>
      </c>
      <c r="N335" s="12">
        <f>(Tabla_cocina[[#This Row],[Ganancia Neta]]/Tabla_cocina[[#This Row],[Costo]])</f>
        <v>0.66666666666666663</v>
      </c>
      <c r="O335" s="17">
        <f>Tabla_cocina[[#This Row],[Tiempo de Preparacion]]/1440</f>
        <v>2.7777777777777776E-2</v>
      </c>
    </row>
    <row r="336" spans="1:15" x14ac:dyDescent="0.3">
      <c r="A336" s="1">
        <v>126</v>
      </c>
      <c r="B336" s="1">
        <v>18</v>
      </c>
      <c r="C336" s="2" t="s">
        <v>7</v>
      </c>
      <c r="D336" s="2" t="s">
        <v>85</v>
      </c>
      <c r="E336" s="3">
        <v>18</v>
      </c>
      <c r="F336" s="3">
        <v>30</v>
      </c>
      <c r="G336" s="1">
        <v>1</v>
      </c>
      <c r="H336" s="1">
        <v>53</v>
      </c>
      <c r="I336" s="2" t="s">
        <v>6</v>
      </c>
      <c r="J336" s="7">
        <f>Tabla_cocina[[#This Row],[Precio Unitario]]*Tabla_cocina[[#This Row],[Cantidad Ordenada]]</f>
        <v>30</v>
      </c>
      <c r="K336" s="7">
        <f>Tabla_cocina[[#This Row],[Total del Pedido]]</f>
        <v>30</v>
      </c>
      <c r="L336" s="7">
        <f>Tabla_cocina[[#This Row],[Ganancia Bruta]]-Tabla_cocina[[#This Row],[Costo]]</f>
        <v>12</v>
      </c>
      <c r="M336" s="7">
        <f>Tabla_cocina[[#This Row],[Costo Unitario]]*Tabla_cocina[[#This Row],[Cantidad Ordenada]]</f>
        <v>18</v>
      </c>
      <c r="N336" s="12">
        <f>(Tabla_cocina[[#This Row],[Ganancia Neta]]/Tabla_cocina[[#This Row],[Costo]])</f>
        <v>0.66666666666666663</v>
      </c>
      <c r="O336" s="17">
        <f>Tabla_cocina[[#This Row],[Tiempo de Preparacion]]/1440</f>
        <v>3.6805555555555557E-2</v>
      </c>
    </row>
    <row r="337" spans="1:15" x14ac:dyDescent="0.3">
      <c r="A337" s="1">
        <v>126</v>
      </c>
      <c r="B337" s="1">
        <v>18</v>
      </c>
      <c r="C337" s="2" t="s">
        <v>15</v>
      </c>
      <c r="D337" s="2" t="s">
        <v>92</v>
      </c>
      <c r="E337" s="3">
        <v>16</v>
      </c>
      <c r="F337" s="3">
        <v>28</v>
      </c>
      <c r="G337" s="1">
        <v>1</v>
      </c>
      <c r="H337" s="1">
        <v>19</v>
      </c>
      <c r="I337" s="2" t="s">
        <v>8</v>
      </c>
      <c r="J337" s="7">
        <f>Tabla_cocina[[#This Row],[Precio Unitario]]*Tabla_cocina[[#This Row],[Cantidad Ordenada]]</f>
        <v>28</v>
      </c>
      <c r="K337" s="7">
        <f>Tabla_cocina[[#This Row],[Total del Pedido]]</f>
        <v>28</v>
      </c>
      <c r="L337" s="7">
        <f>Tabla_cocina[[#This Row],[Ganancia Bruta]]-Tabla_cocina[[#This Row],[Costo]]</f>
        <v>12</v>
      </c>
      <c r="M337" s="7">
        <f>Tabla_cocina[[#This Row],[Costo Unitario]]*Tabla_cocina[[#This Row],[Cantidad Ordenada]]</f>
        <v>16</v>
      </c>
      <c r="N337" s="12">
        <f>(Tabla_cocina[[#This Row],[Ganancia Neta]]/Tabla_cocina[[#This Row],[Costo]])</f>
        <v>0.75</v>
      </c>
      <c r="O337" s="17">
        <f>Tabla_cocina[[#This Row],[Tiempo de Preparacion]]/1440</f>
        <v>1.3194444444444444E-2</v>
      </c>
    </row>
    <row r="338" spans="1:15" x14ac:dyDescent="0.3">
      <c r="A338" s="1">
        <v>126</v>
      </c>
      <c r="B338" s="1">
        <v>18</v>
      </c>
      <c r="C338" s="2" t="s">
        <v>5</v>
      </c>
      <c r="D338" s="2" t="s">
        <v>84</v>
      </c>
      <c r="E338" s="3">
        <v>14</v>
      </c>
      <c r="F338" s="3">
        <v>24</v>
      </c>
      <c r="G338" s="1">
        <v>3</v>
      </c>
      <c r="H338" s="1">
        <v>27</v>
      </c>
      <c r="I338" s="2" t="s">
        <v>6</v>
      </c>
      <c r="J338" s="7">
        <f>Tabla_cocina[[#This Row],[Precio Unitario]]*Tabla_cocina[[#This Row],[Cantidad Ordenada]]</f>
        <v>72</v>
      </c>
      <c r="K338" s="7">
        <f>Tabla_cocina[[#This Row],[Total del Pedido]]</f>
        <v>72</v>
      </c>
      <c r="L338" s="7">
        <f>Tabla_cocina[[#This Row],[Ganancia Bruta]]-Tabla_cocina[[#This Row],[Costo]]</f>
        <v>30</v>
      </c>
      <c r="M338" s="7">
        <f>Tabla_cocina[[#This Row],[Costo Unitario]]*Tabla_cocina[[#This Row],[Cantidad Ordenada]]</f>
        <v>42</v>
      </c>
      <c r="N338" s="12">
        <f>(Tabla_cocina[[#This Row],[Ganancia Neta]]/Tabla_cocina[[#This Row],[Costo]])</f>
        <v>0.7142857142857143</v>
      </c>
      <c r="O338" s="17">
        <f>Tabla_cocina[[#This Row],[Tiempo de Preparacion]]/1440</f>
        <v>1.8749999999999999E-2</v>
      </c>
    </row>
    <row r="339" spans="1:15" x14ac:dyDescent="0.3">
      <c r="A339" s="1">
        <v>127</v>
      </c>
      <c r="B339" s="1">
        <v>6</v>
      </c>
      <c r="C339" s="2" t="s">
        <v>12</v>
      </c>
      <c r="D339" s="2" t="s">
        <v>89</v>
      </c>
      <c r="E339" s="3">
        <v>22</v>
      </c>
      <c r="F339" s="3">
        <v>36</v>
      </c>
      <c r="G339" s="1">
        <v>2</v>
      </c>
      <c r="H339" s="1">
        <v>30</v>
      </c>
      <c r="I339" s="2" t="s">
        <v>8</v>
      </c>
      <c r="J339" s="7">
        <f>Tabla_cocina[[#This Row],[Precio Unitario]]*Tabla_cocina[[#This Row],[Cantidad Ordenada]]</f>
        <v>72</v>
      </c>
      <c r="K339" s="7">
        <f>Tabla_cocina[[#This Row],[Total del Pedido]]</f>
        <v>72</v>
      </c>
      <c r="L339" s="7">
        <f>Tabla_cocina[[#This Row],[Ganancia Bruta]]-Tabla_cocina[[#This Row],[Costo]]</f>
        <v>28</v>
      </c>
      <c r="M339" s="7">
        <f>Tabla_cocina[[#This Row],[Costo Unitario]]*Tabla_cocina[[#This Row],[Cantidad Ordenada]]</f>
        <v>44</v>
      </c>
      <c r="N339" s="12">
        <f>(Tabla_cocina[[#This Row],[Ganancia Neta]]/Tabla_cocina[[#This Row],[Costo]])</f>
        <v>0.63636363636363635</v>
      </c>
      <c r="O339" s="17">
        <f>Tabla_cocina[[#This Row],[Tiempo de Preparacion]]/1440</f>
        <v>2.0833333333333332E-2</v>
      </c>
    </row>
    <row r="340" spans="1:15" x14ac:dyDescent="0.3">
      <c r="A340" s="1">
        <v>128</v>
      </c>
      <c r="B340" s="1">
        <v>2</v>
      </c>
      <c r="C340" s="2" t="s">
        <v>9</v>
      </c>
      <c r="D340" s="2" t="s">
        <v>86</v>
      </c>
      <c r="E340" s="3">
        <v>19</v>
      </c>
      <c r="F340" s="3">
        <v>31</v>
      </c>
      <c r="G340" s="1">
        <v>2</v>
      </c>
      <c r="H340" s="1">
        <v>34</v>
      </c>
      <c r="I340" s="2" t="s">
        <v>8</v>
      </c>
      <c r="J340" s="7">
        <f>Tabla_cocina[[#This Row],[Precio Unitario]]*Tabla_cocina[[#This Row],[Cantidad Ordenada]]</f>
        <v>62</v>
      </c>
      <c r="K340" s="7">
        <f>Tabla_cocina[[#This Row],[Total del Pedido]]</f>
        <v>62</v>
      </c>
      <c r="L340" s="7">
        <f>Tabla_cocina[[#This Row],[Ganancia Bruta]]-Tabla_cocina[[#This Row],[Costo]]</f>
        <v>24</v>
      </c>
      <c r="M340" s="7">
        <f>Tabla_cocina[[#This Row],[Costo Unitario]]*Tabla_cocina[[#This Row],[Cantidad Ordenada]]</f>
        <v>38</v>
      </c>
      <c r="N340" s="12">
        <f>(Tabla_cocina[[#This Row],[Ganancia Neta]]/Tabla_cocina[[#This Row],[Costo]])</f>
        <v>0.63157894736842102</v>
      </c>
      <c r="O340" s="17">
        <f>Tabla_cocina[[#This Row],[Tiempo de Preparacion]]/1440</f>
        <v>2.361111111111111E-2</v>
      </c>
    </row>
    <row r="341" spans="1:15" x14ac:dyDescent="0.3">
      <c r="A341" s="1">
        <v>128</v>
      </c>
      <c r="B341" s="1">
        <v>2</v>
      </c>
      <c r="C341" s="2" t="s">
        <v>26</v>
      </c>
      <c r="D341" s="2" t="s">
        <v>103</v>
      </c>
      <c r="E341" s="3">
        <v>15</v>
      </c>
      <c r="F341" s="3">
        <v>25</v>
      </c>
      <c r="G341" s="1">
        <v>3</v>
      </c>
      <c r="H341" s="1">
        <v>53</v>
      </c>
      <c r="I341" s="2" t="s">
        <v>6</v>
      </c>
      <c r="J341" s="7">
        <f>Tabla_cocina[[#This Row],[Precio Unitario]]*Tabla_cocina[[#This Row],[Cantidad Ordenada]]</f>
        <v>75</v>
      </c>
      <c r="K341" s="7">
        <f>Tabla_cocina[[#This Row],[Total del Pedido]]</f>
        <v>75</v>
      </c>
      <c r="L341" s="7">
        <f>Tabla_cocina[[#This Row],[Ganancia Bruta]]-Tabla_cocina[[#This Row],[Costo]]</f>
        <v>30</v>
      </c>
      <c r="M341" s="7">
        <f>Tabla_cocina[[#This Row],[Costo Unitario]]*Tabla_cocina[[#This Row],[Cantidad Ordenada]]</f>
        <v>45</v>
      </c>
      <c r="N341" s="12">
        <f>(Tabla_cocina[[#This Row],[Ganancia Neta]]/Tabla_cocina[[#This Row],[Costo]])</f>
        <v>0.66666666666666663</v>
      </c>
      <c r="O341" s="17">
        <f>Tabla_cocina[[#This Row],[Tiempo de Preparacion]]/1440</f>
        <v>3.6805555555555557E-2</v>
      </c>
    </row>
    <row r="342" spans="1:15" x14ac:dyDescent="0.3">
      <c r="A342" s="1">
        <v>128</v>
      </c>
      <c r="B342" s="1">
        <v>2</v>
      </c>
      <c r="C342" s="2" t="s">
        <v>5</v>
      </c>
      <c r="D342" s="2" t="s">
        <v>84</v>
      </c>
      <c r="E342" s="3">
        <v>14</v>
      </c>
      <c r="F342" s="3">
        <v>24</v>
      </c>
      <c r="G342" s="1">
        <v>2</v>
      </c>
      <c r="H342" s="1">
        <v>35</v>
      </c>
      <c r="I342" s="2" t="s">
        <v>8</v>
      </c>
      <c r="J342" s="7">
        <f>Tabla_cocina[[#This Row],[Precio Unitario]]*Tabla_cocina[[#This Row],[Cantidad Ordenada]]</f>
        <v>48</v>
      </c>
      <c r="K342" s="7">
        <f>Tabla_cocina[[#This Row],[Total del Pedido]]</f>
        <v>48</v>
      </c>
      <c r="L342" s="7">
        <f>Tabla_cocina[[#This Row],[Ganancia Bruta]]-Tabla_cocina[[#This Row],[Costo]]</f>
        <v>20</v>
      </c>
      <c r="M342" s="7">
        <f>Tabla_cocina[[#This Row],[Costo Unitario]]*Tabla_cocina[[#This Row],[Cantidad Ordenada]]</f>
        <v>28</v>
      </c>
      <c r="N342" s="12">
        <f>(Tabla_cocina[[#This Row],[Ganancia Neta]]/Tabla_cocina[[#This Row],[Costo]])</f>
        <v>0.7142857142857143</v>
      </c>
      <c r="O342" s="17">
        <f>Tabla_cocina[[#This Row],[Tiempo de Preparacion]]/1440</f>
        <v>2.4305555555555556E-2</v>
      </c>
    </row>
    <row r="343" spans="1:15" x14ac:dyDescent="0.3">
      <c r="A343" s="1">
        <v>128</v>
      </c>
      <c r="B343" s="1">
        <v>2</v>
      </c>
      <c r="C343" s="2" t="s">
        <v>24</v>
      </c>
      <c r="D343" s="2" t="s">
        <v>101</v>
      </c>
      <c r="E343" s="3">
        <v>10</v>
      </c>
      <c r="F343" s="3">
        <v>18</v>
      </c>
      <c r="G343" s="1">
        <v>3</v>
      </c>
      <c r="H343" s="1">
        <v>50</v>
      </c>
      <c r="I343" s="2" t="s">
        <v>8</v>
      </c>
      <c r="J343" s="7">
        <f>Tabla_cocina[[#This Row],[Precio Unitario]]*Tabla_cocina[[#This Row],[Cantidad Ordenada]]</f>
        <v>54</v>
      </c>
      <c r="K343" s="7">
        <f>Tabla_cocina[[#This Row],[Total del Pedido]]</f>
        <v>54</v>
      </c>
      <c r="L343" s="7">
        <f>Tabla_cocina[[#This Row],[Ganancia Bruta]]-Tabla_cocina[[#This Row],[Costo]]</f>
        <v>24</v>
      </c>
      <c r="M343" s="7">
        <f>Tabla_cocina[[#This Row],[Costo Unitario]]*Tabla_cocina[[#This Row],[Cantidad Ordenada]]</f>
        <v>30</v>
      </c>
      <c r="N343" s="12">
        <f>(Tabla_cocina[[#This Row],[Ganancia Neta]]/Tabla_cocina[[#This Row],[Costo]])</f>
        <v>0.8</v>
      </c>
      <c r="O343" s="17">
        <f>Tabla_cocina[[#This Row],[Tiempo de Preparacion]]/1440</f>
        <v>3.4722222222222224E-2</v>
      </c>
    </row>
    <row r="344" spans="1:15" x14ac:dyDescent="0.3">
      <c r="A344" s="1">
        <v>129</v>
      </c>
      <c r="B344" s="1">
        <v>16</v>
      </c>
      <c r="C344" s="2" t="s">
        <v>13</v>
      </c>
      <c r="D344" s="2" t="s">
        <v>90</v>
      </c>
      <c r="E344" s="3">
        <v>17</v>
      </c>
      <c r="F344" s="3">
        <v>29</v>
      </c>
      <c r="G344" s="1">
        <v>1</v>
      </c>
      <c r="H344" s="1">
        <v>50</v>
      </c>
      <c r="I344" s="2" t="s">
        <v>6</v>
      </c>
      <c r="J344" s="7">
        <f>Tabla_cocina[[#This Row],[Precio Unitario]]*Tabla_cocina[[#This Row],[Cantidad Ordenada]]</f>
        <v>29</v>
      </c>
      <c r="K344" s="7">
        <f>Tabla_cocina[[#This Row],[Total del Pedido]]</f>
        <v>29</v>
      </c>
      <c r="L344" s="7">
        <f>Tabla_cocina[[#This Row],[Ganancia Bruta]]-Tabla_cocina[[#This Row],[Costo]]</f>
        <v>12</v>
      </c>
      <c r="M344" s="7">
        <f>Tabla_cocina[[#This Row],[Costo Unitario]]*Tabla_cocina[[#This Row],[Cantidad Ordenada]]</f>
        <v>17</v>
      </c>
      <c r="N344" s="12">
        <f>(Tabla_cocina[[#This Row],[Ganancia Neta]]/Tabla_cocina[[#This Row],[Costo]])</f>
        <v>0.70588235294117652</v>
      </c>
      <c r="O344" s="17">
        <f>Tabla_cocina[[#This Row],[Tiempo de Preparacion]]/1440</f>
        <v>3.4722222222222224E-2</v>
      </c>
    </row>
    <row r="345" spans="1:15" x14ac:dyDescent="0.3">
      <c r="A345" s="1">
        <v>129</v>
      </c>
      <c r="B345" s="1">
        <v>16</v>
      </c>
      <c r="C345" s="2" t="s">
        <v>21</v>
      </c>
      <c r="D345" s="2" t="s">
        <v>98</v>
      </c>
      <c r="E345" s="3">
        <v>12</v>
      </c>
      <c r="F345" s="3">
        <v>20</v>
      </c>
      <c r="G345" s="1">
        <v>1</v>
      </c>
      <c r="H345" s="1">
        <v>24</v>
      </c>
      <c r="I345" s="2" t="s">
        <v>6</v>
      </c>
      <c r="J345" s="7">
        <f>Tabla_cocina[[#This Row],[Precio Unitario]]*Tabla_cocina[[#This Row],[Cantidad Ordenada]]</f>
        <v>20</v>
      </c>
      <c r="K345" s="7">
        <f>Tabla_cocina[[#This Row],[Total del Pedido]]</f>
        <v>20</v>
      </c>
      <c r="L345" s="7">
        <f>Tabla_cocina[[#This Row],[Ganancia Bruta]]-Tabla_cocina[[#This Row],[Costo]]</f>
        <v>8</v>
      </c>
      <c r="M345" s="7">
        <f>Tabla_cocina[[#This Row],[Costo Unitario]]*Tabla_cocina[[#This Row],[Cantidad Ordenada]]</f>
        <v>12</v>
      </c>
      <c r="N345" s="12">
        <f>(Tabla_cocina[[#This Row],[Ganancia Neta]]/Tabla_cocina[[#This Row],[Costo]])</f>
        <v>0.66666666666666663</v>
      </c>
      <c r="O345" s="17">
        <f>Tabla_cocina[[#This Row],[Tiempo de Preparacion]]/1440</f>
        <v>1.6666666666666666E-2</v>
      </c>
    </row>
    <row r="346" spans="1:15" x14ac:dyDescent="0.3">
      <c r="A346" s="1">
        <v>129</v>
      </c>
      <c r="B346" s="1">
        <v>16</v>
      </c>
      <c r="C346" s="2" t="s">
        <v>16</v>
      </c>
      <c r="D346" s="2" t="s">
        <v>93</v>
      </c>
      <c r="E346" s="3">
        <v>11</v>
      </c>
      <c r="F346" s="3">
        <v>19</v>
      </c>
      <c r="G346" s="1">
        <v>3</v>
      </c>
      <c r="H346" s="1">
        <v>6</v>
      </c>
      <c r="I346" s="2" t="s">
        <v>8</v>
      </c>
      <c r="J346" s="7">
        <f>Tabla_cocina[[#This Row],[Precio Unitario]]*Tabla_cocina[[#This Row],[Cantidad Ordenada]]</f>
        <v>57</v>
      </c>
      <c r="K346" s="7">
        <f>Tabla_cocina[[#This Row],[Total del Pedido]]</f>
        <v>57</v>
      </c>
      <c r="L346" s="7">
        <f>Tabla_cocina[[#This Row],[Ganancia Bruta]]-Tabla_cocina[[#This Row],[Costo]]</f>
        <v>24</v>
      </c>
      <c r="M346" s="7">
        <f>Tabla_cocina[[#This Row],[Costo Unitario]]*Tabla_cocina[[#This Row],[Cantidad Ordenada]]</f>
        <v>33</v>
      </c>
      <c r="N346" s="12">
        <f>(Tabla_cocina[[#This Row],[Ganancia Neta]]/Tabla_cocina[[#This Row],[Costo]])</f>
        <v>0.72727272727272729</v>
      </c>
      <c r="O346" s="17">
        <f>Tabla_cocina[[#This Row],[Tiempo de Preparacion]]/1440</f>
        <v>4.1666666666666666E-3</v>
      </c>
    </row>
    <row r="347" spans="1:15" x14ac:dyDescent="0.3">
      <c r="A347" s="1">
        <v>130</v>
      </c>
      <c r="B347" s="1">
        <v>10</v>
      </c>
      <c r="C347" s="2" t="s">
        <v>17</v>
      </c>
      <c r="D347" s="2" t="s">
        <v>94</v>
      </c>
      <c r="E347" s="3">
        <v>21</v>
      </c>
      <c r="F347" s="3">
        <v>35</v>
      </c>
      <c r="G347" s="1">
        <v>1</v>
      </c>
      <c r="H347" s="1">
        <v>25</v>
      </c>
      <c r="I347" s="2" t="s">
        <v>8</v>
      </c>
      <c r="J347" s="7">
        <f>Tabla_cocina[[#This Row],[Precio Unitario]]*Tabla_cocina[[#This Row],[Cantidad Ordenada]]</f>
        <v>35</v>
      </c>
      <c r="K347" s="7">
        <f>Tabla_cocina[[#This Row],[Total del Pedido]]</f>
        <v>35</v>
      </c>
      <c r="L347" s="7">
        <f>Tabla_cocina[[#This Row],[Ganancia Bruta]]-Tabla_cocina[[#This Row],[Costo]]</f>
        <v>14</v>
      </c>
      <c r="M347" s="7">
        <f>Tabla_cocina[[#This Row],[Costo Unitario]]*Tabla_cocina[[#This Row],[Cantidad Ordenada]]</f>
        <v>21</v>
      </c>
      <c r="N347" s="12">
        <f>(Tabla_cocina[[#This Row],[Ganancia Neta]]/Tabla_cocina[[#This Row],[Costo]])</f>
        <v>0.66666666666666663</v>
      </c>
      <c r="O347" s="17">
        <f>Tabla_cocina[[#This Row],[Tiempo de Preparacion]]/1440</f>
        <v>1.7361111111111112E-2</v>
      </c>
    </row>
    <row r="348" spans="1:15" x14ac:dyDescent="0.3">
      <c r="A348" s="1">
        <v>131</v>
      </c>
      <c r="B348" s="1">
        <v>7</v>
      </c>
      <c r="C348" s="2" t="s">
        <v>11</v>
      </c>
      <c r="D348" s="2" t="s">
        <v>88</v>
      </c>
      <c r="E348" s="3">
        <v>25</v>
      </c>
      <c r="F348" s="3">
        <v>40</v>
      </c>
      <c r="G348" s="1">
        <v>1</v>
      </c>
      <c r="H348" s="1">
        <v>43</v>
      </c>
      <c r="I348" s="2" t="s">
        <v>8</v>
      </c>
      <c r="J348" s="7">
        <f>Tabla_cocina[[#This Row],[Precio Unitario]]*Tabla_cocina[[#This Row],[Cantidad Ordenada]]</f>
        <v>40</v>
      </c>
      <c r="K348" s="7">
        <f>Tabla_cocina[[#This Row],[Total del Pedido]]</f>
        <v>40</v>
      </c>
      <c r="L348" s="7">
        <f>Tabla_cocina[[#This Row],[Ganancia Bruta]]-Tabla_cocina[[#This Row],[Costo]]</f>
        <v>15</v>
      </c>
      <c r="M348" s="7">
        <f>Tabla_cocina[[#This Row],[Costo Unitario]]*Tabla_cocina[[#This Row],[Cantidad Ordenada]]</f>
        <v>25</v>
      </c>
      <c r="N348" s="12">
        <f>(Tabla_cocina[[#This Row],[Ganancia Neta]]/Tabla_cocina[[#This Row],[Costo]])</f>
        <v>0.6</v>
      </c>
      <c r="O348" s="17">
        <f>Tabla_cocina[[#This Row],[Tiempo de Preparacion]]/1440</f>
        <v>2.9861111111111113E-2</v>
      </c>
    </row>
    <row r="349" spans="1:15" x14ac:dyDescent="0.3">
      <c r="A349" s="1">
        <v>131</v>
      </c>
      <c r="B349" s="1">
        <v>7</v>
      </c>
      <c r="C349" s="2" t="s">
        <v>23</v>
      </c>
      <c r="D349" s="2" t="s">
        <v>100</v>
      </c>
      <c r="E349" s="3">
        <v>13</v>
      </c>
      <c r="F349" s="3">
        <v>21</v>
      </c>
      <c r="G349" s="1">
        <v>3</v>
      </c>
      <c r="H349" s="1">
        <v>57</v>
      </c>
      <c r="I349" s="2" t="s">
        <v>8</v>
      </c>
      <c r="J349" s="7">
        <f>Tabla_cocina[[#This Row],[Precio Unitario]]*Tabla_cocina[[#This Row],[Cantidad Ordenada]]</f>
        <v>63</v>
      </c>
      <c r="K349" s="7">
        <f>Tabla_cocina[[#This Row],[Total del Pedido]]</f>
        <v>63</v>
      </c>
      <c r="L349" s="7">
        <f>Tabla_cocina[[#This Row],[Ganancia Bruta]]-Tabla_cocina[[#This Row],[Costo]]</f>
        <v>24</v>
      </c>
      <c r="M349" s="7">
        <f>Tabla_cocina[[#This Row],[Costo Unitario]]*Tabla_cocina[[#This Row],[Cantidad Ordenada]]</f>
        <v>39</v>
      </c>
      <c r="N349" s="12">
        <f>(Tabla_cocina[[#This Row],[Ganancia Neta]]/Tabla_cocina[[#This Row],[Costo]])</f>
        <v>0.61538461538461542</v>
      </c>
      <c r="O349" s="17">
        <f>Tabla_cocina[[#This Row],[Tiempo de Preparacion]]/1440</f>
        <v>3.9583333333333331E-2</v>
      </c>
    </row>
    <row r="350" spans="1:15" x14ac:dyDescent="0.3">
      <c r="A350" s="1">
        <v>131</v>
      </c>
      <c r="B350" s="1">
        <v>7</v>
      </c>
      <c r="C350" s="2" t="s">
        <v>24</v>
      </c>
      <c r="D350" s="2" t="s">
        <v>101</v>
      </c>
      <c r="E350" s="3">
        <v>10</v>
      </c>
      <c r="F350" s="3">
        <v>18</v>
      </c>
      <c r="G350" s="1">
        <v>3</v>
      </c>
      <c r="H350" s="1">
        <v>20</v>
      </c>
      <c r="I350" s="2" t="s">
        <v>6</v>
      </c>
      <c r="J350" s="7">
        <f>Tabla_cocina[[#This Row],[Precio Unitario]]*Tabla_cocina[[#This Row],[Cantidad Ordenada]]</f>
        <v>54</v>
      </c>
      <c r="K350" s="7">
        <f>Tabla_cocina[[#This Row],[Total del Pedido]]</f>
        <v>54</v>
      </c>
      <c r="L350" s="7">
        <f>Tabla_cocina[[#This Row],[Ganancia Bruta]]-Tabla_cocina[[#This Row],[Costo]]</f>
        <v>24</v>
      </c>
      <c r="M350" s="7">
        <f>Tabla_cocina[[#This Row],[Costo Unitario]]*Tabla_cocina[[#This Row],[Cantidad Ordenada]]</f>
        <v>30</v>
      </c>
      <c r="N350" s="12">
        <f>(Tabla_cocina[[#This Row],[Ganancia Neta]]/Tabla_cocina[[#This Row],[Costo]])</f>
        <v>0.8</v>
      </c>
      <c r="O350" s="17">
        <f>Tabla_cocina[[#This Row],[Tiempo de Preparacion]]/1440</f>
        <v>1.3888888888888888E-2</v>
      </c>
    </row>
    <row r="351" spans="1:15" x14ac:dyDescent="0.3">
      <c r="A351" s="1">
        <v>132</v>
      </c>
      <c r="B351" s="1">
        <v>9</v>
      </c>
      <c r="C351" s="2" t="s">
        <v>12</v>
      </c>
      <c r="D351" s="2" t="s">
        <v>89</v>
      </c>
      <c r="E351" s="3">
        <v>22</v>
      </c>
      <c r="F351" s="3">
        <v>36</v>
      </c>
      <c r="G351" s="1">
        <v>1</v>
      </c>
      <c r="H351" s="1">
        <v>18</v>
      </c>
      <c r="I351" s="2" t="s">
        <v>6</v>
      </c>
      <c r="J351" s="7">
        <f>Tabla_cocina[[#This Row],[Precio Unitario]]*Tabla_cocina[[#This Row],[Cantidad Ordenada]]</f>
        <v>36</v>
      </c>
      <c r="K351" s="7">
        <f>Tabla_cocina[[#This Row],[Total del Pedido]]</f>
        <v>36</v>
      </c>
      <c r="L351" s="7">
        <f>Tabla_cocina[[#This Row],[Ganancia Bruta]]-Tabla_cocina[[#This Row],[Costo]]</f>
        <v>14</v>
      </c>
      <c r="M351" s="7">
        <f>Tabla_cocina[[#This Row],[Costo Unitario]]*Tabla_cocina[[#This Row],[Cantidad Ordenada]]</f>
        <v>22</v>
      </c>
      <c r="N351" s="12">
        <f>(Tabla_cocina[[#This Row],[Ganancia Neta]]/Tabla_cocina[[#This Row],[Costo]])</f>
        <v>0.63636363636363635</v>
      </c>
      <c r="O351" s="17">
        <f>Tabla_cocina[[#This Row],[Tiempo de Preparacion]]/1440</f>
        <v>1.2500000000000001E-2</v>
      </c>
    </row>
    <row r="352" spans="1:15" x14ac:dyDescent="0.3">
      <c r="A352" s="1">
        <v>132</v>
      </c>
      <c r="B352" s="1">
        <v>9</v>
      </c>
      <c r="C352" s="2" t="s">
        <v>17</v>
      </c>
      <c r="D352" s="2" t="s">
        <v>94</v>
      </c>
      <c r="E352" s="3">
        <v>21</v>
      </c>
      <c r="F352" s="3">
        <v>35</v>
      </c>
      <c r="G352" s="1">
        <v>3</v>
      </c>
      <c r="H352" s="1">
        <v>25</v>
      </c>
      <c r="I352" s="2" t="s">
        <v>8</v>
      </c>
      <c r="J352" s="7">
        <f>Tabla_cocina[[#This Row],[Precio Unitario]]*Tabla_cocina[[#This Row],[Cantidad Ordenada]]</f>
        <v>105</v>
      </c>
      <c r="K352" s="7">
        <f>Tabla_cocina[[#This Row],[Total del Pedido]]</f>
        <v>105</v>
      </c>
      <c r="L352" s="7">
        <f>Tabla_cocina[[#This Row],[Ganancia Bruta]]-Tabla_cocina[[#This Row],[Costo]]</f>
        <v>42</v>
      </c>
      <c r="M352" s="7">
        <f>Tabla_cocina[[#This Row],[Costo Unitario]]*Tabla_cocina[[#This Row],[Cantidad Ordenada]]</f>
        <v>63</v>
      </c>
      <c r="N352" s="12">
        <f>(Tabla_cocina[[#This Row],[Ganancia Neta]]/Tabla_cocina[[#This Row],[Costo]])</f>
        <v>0.66666666666666663</v>
      </c>
      <c r="O352" s="17">
        <f>Tabla_cocina[[#This Row],[Tiempo de Preparacion]]/1440</f>
        <v>1.7361111111111112E-2</v>
      </c>
    </row>
    <row r="353" spans="1:15" x14ac:dyDescent="0.3">
      <c r="A353" s="1">
        <v>132</v>
      </c>
      <c r="B353" s="1">
        <v>9</v>
      </c>
      <c r="C353" s="2" t="s">
        <v>22</v>
      </c>
      <c r="D353" s="2" t="s">
        <v>99</v>
      </c>
      <c r="E353" s="3">
        <v>14</v>
      </c>
      <c r="F353" s="3">
        <v>23</v>
      </c>
      <c r="G353" s="1">
        <v>1</v>
      </c>
      <c r="H353" s="1">
        <v>6</v>
      </c>
      <c r="I353" s="2" t="s">
        <v>8</v>
      </c>
      <c r="J353" s="7">
        <f>Tabla_cocina[[#This Row],[Precio Unitario]]*Tabla_cocina[[#This Row],[Cantidad Ordenada]]</f>
        <v>23</v>
      </c>
      <c r="K353" s="7">
        <f>Tabla_cocina[[#This Row],[Total del Pedido]]</f>
        <v>23</v>
      </c>
      <c r="L353" s="7">
        <f>Tabla_cocina[[#This Row],[Ganancia Bruta]]-Tabla_cocina[[#This Row],[Costo]]</f>
        <v>9</v>
      </c>
      <c r="M353" s="7">
        <f>Tabla_cocina[[#This Row],[Costo Unitario]]*Tabla_cocina[[#This Row],[Cantidad Ordenada]]</f>
        <v>14</v>
      </c>
      <c r="N353" s="12">
        <f>(Tabla_cocina[[#This Row],[Ganancia Neta]]/Tabla_cocina[[#This Row],[Costo]])</f>
        <v>0.6428571428571429</v>
      </c>
      <c r="O353" s="17">
        <f>Tabla_cocina[[#This Row],[Tiempo de Preparacion]]/1440</f>
        <v>4.1666666666666666E-3</v>
      </c>
    </row>
    <row r="354" spans="1:15" x14ac:dyDescent="0.3">
      <c r="A354" s="1">
        <v>132</v>
      </c>
      <c r="B354" s="1">
        <v>9</v>
      </c>
      <c r="C354" s="2" t="s">
        <v>23</v>
      </c>
      <c r="D354" s="2" t="s">
        <v>100</v>
      </c>
      <c r="E354" s="3">
        <v>13</v>
      </c>
      <c r="F354" s="3">
        <v>21</v>
      </c>
      <c r="G354" s="1">
        <v>2</v>
      </c>
      <c r="H354" s="1">
        <v>53</v>
      </c>
      <c r="I354" s="2" t="s">
        <v>6</v>
      </c>
      <c r="J354" s="7">
        <f>Tabla_cocina[[#This Row],[Precio Unitario]]*Tabla_cocina[[#This Row],[Cantidad Ordenada]]</f>
        <v>42</v>
      </c>
      <c r="K354" s="7">
        <f>Tabla_cocina[[#This Row],[Total del Pedido]]</f>
        <v>42</v>
      </c>
      <c r="L354" s="7">
        <f>Tabla_cocina[[#This Row],[Ganancia Bruta]]-Tabla_cocina[[#This Row],[Costo]]</f>
        <v>16</v>
      </c>
      <c r="M354" s="7">
        <f>Tabla_cocina[[#This Row],[Costo Unitario]]*Tabla_cocina[[#This Row],[Cantidad Ordenada]]</f>
        <v>26</v>
      </c>
      <c r="N354" s="12">
        <f>(Tabla_cocina[[#This Row],[Ganancia Neta]]/Tabla_cocina[[#This Row],[Costo]])</f>
        <v>0.61538461538461542</v>
      </c>
      <c r="O354" s="17">
        <f>Tabla_cocina[[#This Row],[Tiempo de Preparacion]]/1440</f>
        <v>3.6805555555555557E-2</v>
      </c>
    </row>
    <row r="355" spans="1:15" x14ac:dyDescent="0.3">
      <c r="A355" s="1">
        <v>133</v>
      </c>
      <c r="B355" s="1">
        <v>20</v>
      </c>
      <c r="C355" s="2" t="s">
        <v>20</v>
      </c>
      <c r="D355" s="2" t="s">
        <v>97</v>
      </c>
      <c r="E355" s="3">
        <v>20</v>
      </c>
      <c r="F355" s="3">
        <v>34</v>
      </c>
      <c r="G355" s="1">
        <v>1</v>
      </c>
      <c r="H355" s="1">
        <v>45</v>
      </c>
      <c r="I355" s="2" t="s">
        <v>8</v>
      </c>
      <c r="J355" s="7">
        <f>Tabla_cocina[[#This Row],[Precio Unitario]]*Tabla_cocina[[#This Row],[Cantidad Ordenada]]</f>
        <v>34</v>
      </c>
      <c r="K355" s="7">
        <f>Tabla_cocina[[#This Row],[Total del Pedido]]</f>
        <v>34</v>
      </c>
      <c r="L355" s="7">
        <f>Tabla_cocina[[#This Row],[Ganancia Bruta]]-Tabla_cocina[[#This Row],[Costo]]</f>
        <v>14</v>
      </c>
      <c r="M355" s="7">
        <f>Tabla_cocina[[#This Row],[Costo Unitario]]*Tabla_cocina[[#This Row],[Cantidad Ordenada]]</f>
        <v>20</v>
      </c>
      <c r="N355" s="12">
        <f>(Tabla_cocina[[#This Row],[Ganancia Neta]]/Tabla_cocina[[#This Row],[Costo]])</f>
        <v>0.7</v>
      </c>
      <c r="O355" s="17">
        <f>Tabla_cocina[[#This Row],[Tiempo de Preparacion]]/1440</f>
        <v>3.125E-2</v>
      </c>
    </row>
    <row r="356" spans="1:15" x14ac:dyDescent="0.3">
      <c r="A356" s="1">
        <v>133</v>
      </c>
      <c r="B356" s="1">
        <v>20</v>
      </c>
      <c r="C356" s="2" t="s">
        <v>18</v>
      </c>
      <c r="D356" s="2" t="s">
        <v>95</v>
      </c>
      <c r="E356" s="3">
        <v>19</v>
      </c>
      <c r="F356" s="3">
        <v>32</v>
      </c>
      <c r="G356" s="1">
        <v>1</v>
      </c>
      <c r="H356" s="1">
        <v>5</v>
      </c>
      <c r="I356" s="2" t="s">
        <v>6</v>
      </c>
      <c r="J356" s="7">
        <f>Tabla_cocina[[#This Row],[Precio Unitario]]*Tabla_cocina[[#This Row],[Cantidad Ordenada]]</f>
        <v>32</v>
      </c>
      <c r="K356" s="7">
        <f>Tabla_cocina[[#This Row],[Total del Pedido]]</f>
        <v>32</v>
      </c>
      <c r="L356" s="7">
        <f>Tabla_cocina[[#This Row],[Ganancia Bruta]]-Tabla_cocina[[#This Row],[Costo]]</f>
        <v>13</v>
      </c>
      <c r="M356" s="7">
        <f>Tabla_cocina[[#This Row],[Costo Unitario]]*Tabla_cocina[[#This Row],[Cantidad Ordenada]]</f>
        <v>19</v>
      </c>
      <c r="N356" s="12">
        <f>(Tabla_cocina[[#This Row],[Ganancia Neta]]/Tabla_cocina[[#This Row],[Costo]])</f>
        <v>0.68421052631578949</v>
      </c>
      <c r="O356" s="17">
        <f>Tabla_cocina[[#This Row],[Tiempo de Preparacion]]/1440</f>
        <v>3.472222222222222E-3</v>
      </c>
    </row>
    <row r="357" spans="1:15" x14ac:dyDescent="0.3">
      <c r="A357" s="1">
        <v>133</v>
      </c>
      <c r="B357" s="1">
        <v>20</v>
      </c>
      <c r="C357" s="2" t="s">
        <v>9</v>
      </c>
      <c r="D357" s="2" t="s">
        <v>86</v>
      </c>
      <c r="E357" s="3">
        <v>19</v>
      </c>
      <c r="F357" s="3">
        <v>31</v>
      </c>
      <c r="G357" s="1">
        <v>2</v>
      </c>
      <c r="H357" s="1">
        <v>46</v>
      </c>
      <c r="I357" s="2" t="s">
        <v>6</v>
      </c>
      <c r="J357" s="7">
        <f>Tabla_cocina[[#This Row],[Precio Unitario]]*Tabla_cocina[[#This Row],[Cantidad Ordenada]]</f>
        <v>62</v>
      </c>
      <c r="K357" s="7">
        <f>Tabla_cocina[[#This Row],[Total del Pedido]]</f>
        <v>62</v>
      </c>
      <c r="L357" s="7">
        <f>Tabla_cocina[[#This Row],[Ganancia Bruta]]-Tabla_cocina[[#This Row],[Costo]]</f>
        <v>24</v>
      </c>
      <c r="M357" s="7">
        <f>Tabla_cocina[[#This Row],[Costo Unitario]]*Tabla_cocina[[#This Row],[Cantidad Ordenada]]</f>
        <v>38</v>
      </c>
      <c r="N357" s="12">
        <f>(Tabla_cocina[[#This Row],[Ganancia Neta]]/Tabla_cocina[[#This Row],[Costo]])</f>
        <v>0.63157894736842102</v>
      </c>
      <c r="O357" s="17">
        <f>Tabla_cocina[[#This Row],[Tiempo de Preparacion]]/1440</f>
        <v>3.1944444444444442E-2</v>
      </c>
    </row>
    <row r="358" spans="1:15" x14ac:dyDescent="0.3">
      <c r="A358" s="1">
        <v>133</v>
      </c>
      <c r="B358" s="1">
        <v>20</v>
      </c>
      <c r="C358" s="2" t="s">
        <v>24</v>
      </c>
      <c r="D358" s="2" t="s">
        <v>101</v>
      </c>
      <c r="E358" s="3">
        <v>10</v>
      </c>
      <c r="F358" s="3">
        <v>18</v>
      </c>
      <c r="G358" s="1">
        <v>3</v>
      </c>
      <c r="H358" s="1">
        <v>11</v>
      </c>
      <c r="I358" s="2" t="s">
        <v>6</v>
      </c>
      <c r="J358" s="7">
        <f>Tabla_cocina[[#This Row],[Precio Unitario]]*Tabla_cocina[[#This Row],[Cantidad Ordenada]]</f>
        <v>54</v>
      </c>
      <c r="K358" s="7">
        <f>Tabla_cocina[[#This Row],[Total del Pedido]]</f>
        <v>54</v>
      </c>
      <c r="L358" s="7">
        <f>Tabla_cocina[[#This Row],[Ganancia Bruta]]-Tabla_cocina[[#This Row],[Costo]]</f>
        <v>24</v>
      </c>
      <c r="M358" s="7">
        <f>Tabla_cocina[[#This Row],[Costo Unitario]]*Tabla_cocina[[#This Row],[Cantidad Ordenada]]</f>
        <v>30</v>
      </c>
      <c r="N358" s="12">
        <f>(Tabla_cocina[[#This Row],[Ganancia Neta]]/Tabla_cocina[[#This Row],[Costo]])</f>
        <v>0.8</v>
      </c>
      <c r="O358" s="17">
        <f>Tabla_cocina[[#This Row],[Tiempo de Preparacion]]/1440</f>
        <v>7.6388888888888886E-3</v>
      </c>
    </row>
    <row r="359" spans="1:15" x14ac:dyDescent="0.3">
      <c r="A359" s="1">
        <v>134</v>
      </c>
      <c r="B359" s="1">
        <v>3</v>
      </c>
      <c r="C359" s="2" t="s">
        <v>18</v>
      </c>
      <c r="D359" s="2" t="s">
        <v>95</v>
      </c>
      <c r="E359" s="3">
        <v>19</v>
      </c>
      <c r="F359" s="3">
        <v>32</v>
      </c>
      <c r="G359" s="1">
        <v>3</v>
      </c>
      <c r="H359" s="1">
        <v>29</v>
      </c>
      <c r="I359" s="2" t="s">
        <v>6</v>
      </c>
      <c r="J359" s="7">
        <f>Tabla_cocina[[#This Row],[Precio Unitario]]*Tabla_cocina[[#This Row],[Cantidad Ordenada]]</f>
        <v>96</v>
      </c>
      <c r="K359" s="7">
        <f>Tabla_cocina[[#This Row],[Total del Pedido]]</f>
        <v>96</v>
      </c>
      <c r="L359" s="7">
        <f>Tabla_cocina[[#This Row],[Ganancia Bruta]]-Tabla_cocina[[#This Row],[Costo]]</f>
        <v>39</v>
      </c>
      <c r="M359" s="7">
        <f>Tabla_cocina[[#This Row],[Costo Unitario]]*Tabla_cocina[[#This Row],[Cantidad Ordenada]]</f>
        <v>57</v>
      </c>
      <c r="N359" s="12">
        <f>(Tabla_cocina[[#This Row],[Ganancia Neta]]/Tabla_cocina[[#This Row],[Costo]])</f>
        <v>0.68421052631578949</v>
      </c>
      <c r="O359" s="17">
        <f>Tabla_cocina[[#This Row],[Tiempo de Preparacion]]/1440</f>
        <v>2.013888888888889E-2</v>
      </c>
    </row>
    <row r="360" spans="1:15" x14ac:dyDescent="0.3">
      <c r="A360" s="1">
        <v>134</v>
      </c>
      <c r="B360" s="1">
        <v>3</v>
      </c>
      <c r="C360" s="2" t="s">
        <v>5</v>
      </c>
      <c r="D360" s="2" t="s">
        <v>84</v>
      </c>
      <c r="E360" s="3">
        <v>14</v>
      </c>
      <c r="F360" s="3">
        <v>24</v>
      </c>
      <c r="G360" s="1">
        <v>1</v>
      </c>
      <c r="H360" s="1">
        <v>19</v>
      </c>
      <c r="I360" s="2" t="s">
        <v>6</v>
      </c>
      <c r="J360" s="7">
        <f>Tabla_cocina[[#This Row],[Precio Unitario]]*Tabla_cocina[[#This Row],[Cantidad Ordenada]]</f>
        <v>24</v>
      </c>
      <c r="K360" s="7">
        <f>Tabla_cocina[[#This Row],[Total del Pedido]]</f>
        <v>24</v>
      </c>
      <c r="L360" s="7">
        <f>Tabla_cocina[[#This Row],[Ganancia Bruta]]-Tabla_cocina[[#This Row],[Costo]]</f>
        <v>10</v>
      </c>
      <c r="M360" s="7">
        <f>Tabla_cocina[[#This Row],[Costo Unitario]]*Tabla_cocina[[#This Row],[Cantidad Ordenada]]</f>
        <v>14</v>
      </c>
      <c r="N360" s="12">
        <f>(Tabla_cocina[[#This Row],[Ganancia Neta]]/Tabla_cocina[[#This Row],[Costo]])</f>
        <v>0.7142857142857143</v>
      </c>
      <c r="O360" s="17">
        <f>Tabla_cocina[[#This Row],[Tiempo de Preparacion]]/1440</f>
        <v>1.3194444444444444E-2</v>
      </c>
    </row>
    <row r="361" spans="1:15" x14ac:dyDescent="0.3">
      <c r="A361" s="1">
        <v>135</v>
      </c>
      <c r="B361" s="1">
        <v>11</v>
      </c>
      <c r="C361" s="2" t="s">
        <v>11</v>
      </c>
      <c r="D361" s="2" t="s">
        <v>88</v>
      </c>
      <c r="E361" s="3">
        <v>25</v>
      </c>
      <c r="F361" s="3">
        <v>40</v>
      </c>
      <c r="G361" s="1">
        <v>2</v>
      </c>
      <c r="H361" s="1">
        <v>42</v>
      </c>
      <c r="I361" s="2" t="s">
        <v>6</v>
      </c>
      <c r="J361" s="7">
        <f>Tabla_cocina[[#This Row],[Precio Unitario]]*Tabla_cocina[[#This Row],[Cantidad Ordenada]]</f>
        <v>80</v>
      </c>
      <c r="K361" s="7">
        <f>Tabla_cocina[[#This Row],[Total del Pedido]]</f>
        <v>80</v>
      </c>
      <c r="L361" s="7">
        <f>Tabla_cocina[[#This Row],[Ganancia Bruta]]-Tabla_cocina[[#This Row],[Costo]]</f>
        <v>30</v>
      </c>
      <c r="M361" s="7">
        <f>Tabla_cocina[[#This Row],[Costo Unitario]]*Tabla_cocina[[#This Row],[Cantidad Ordenada]]</f>
        <v>50</v>
      </c>
      <c r="N361" s="12">
        <f>(Tabla_cocina[[#This Row],[Ganancia Neta]]/Tabla_cocina[[#This Row],[Costo]])</f>
        <v>0.6</v>
      </c>
      <c r="O361" s="17">
        <f>Tabla_cocina[[#This Row],[Tiempo de Preparacion]]/1440</f>
        <v>2.9166666666666667E-2</v>
      </c>
    </row>
    <row r="362" spans="1:15" x14ac:dyDescent="0.3">
      <c r="A362" s="1">
        <v>135</v>
      </c>
      <c r="B362" s="1">
        <v>11</v>
      </c>
      <c r="C362" s="2" t="s">
        <v>9</v>
      </c>
      <c r="D362" s="2" t="s">
        <v>86</v>
      </c>
      <c r="E362" s="3">
        <v>19</v>
      </c>
      <c r="F362" s="3">
        <v>31</v>
      </c>
      <c r="G362" s="1">
        <v>3</v>
      </c>
      <c r="H362" s="1">
        <v>17</v>
      </c>
      <c r="I362" s="2" t="s">
        <v>6</v>
      </c>
      <c r="J362" s="7">
        <f>Tabla_cocina[[#This Row],[Precio Unitario]]*Tabla_cocina[[#This Row],[Cantidad Ordenada]]</f>
        <v>93</v>
      </c>
      <c r="K362" s="7">
        <f>Tabla_cocina[[#This Row],[Total del Pedido]]</f>
        <v>93</v>
      </c>
      <c r="L362" s="7">
        <f>Tabla_cocina[[#This Row],[Ganancia Bruta]]-Tabla_cocina[[#This Row],[Costo]]</f>
        <v>36</v>
      </c>
      <c r="M362" s="7">
        <f>Tabla_cocina[[#This Row],[Costo Unitario]]*Tabla_cocina[[#This Row],[Cantidad Ordenada]]</f>
        <v>57</v>
      </c>
      <c r="N362" s="12">
        <f>(Tabla_cocina[[#This Row],[Ganancia Neta]]/Tabla_cocina[[#This Row],[Costo]])</f>
        <v>0.63157894736842102</v>
      </c>
      <c r="O362" s="17">
        <f>Tabla_cocina[[#This Row],[Tiempo de Preparacion]]/1440</f>
        <v>1.1805555555555555E-2</v>
      </c>
    </row>
    <row r="363" spans="1:15" x14ac:dyDescent="0.3">
      <c r="A363" s="1">
        <v>135</v>
      </c>
      <c r="B363" s="1">
        <v>11</v>
      </c>
      <c r="C363" s="2" t="s">
        <v>13</v>
      </c>
      <c r="D363" s="2" t="s">
        <v>90</v>
      </c>
      <c r="E363" s="3">
        <v>17</v>
      </c>
      <c r="F363" s="3">
        <v>29</v>
      </c>
      <c r="G363" s="1">
        <v>3</v>
      </c>
      <c r="H363" s="1">
        <v>29</v>
      </c>
      <c r="I363" s="2" t="s">
        <v>8</v>
      </c>
      <c r="J363" s="7">
        <f>Tabla_cocina[[#This Row],[Precio Unitario]]*Tabla_cocina[[#This Row],[Cantidad Ordenada]]</f>
        <v>87</v>
      </c>
      <c r="K363" s="7">
        <f>Tabla_cocina[[#This Row],[Total del Pedido]]</f>
        <v>87</v>
      </c>
      <c r="L363" s="7">
        <f>Tabla_cocina[[#This Row],[Ganancia Bruta]]-Tabla_cocina[[#This Row],[Costo]]</f>
        <v>36</v>
      </c>
      <c r="M363" s="7">
        <f>Tabla_cocina[[#This Row],[Costo Unitario]]*Tabla_cocina[[#This Row],[Cantidad Ordenada]]</f>
        <v>51</v>
      </c>
      <c r="N363" s="12">
        <f>(Tabla_cocina[[#This Row],[Ganancia Neta]]/Tabla_cocina[[#This Row],[Costo]])</f>
        <v>0.70588235294117652</v>
      </c>
      <c r="O363" s="17">
        <f>Tabla_cocina[[#This Row],[Tiempo de Preparacion]]/1440</f>
        <v>2.013888888888889E-2</v>
      </c>
    </row>
    <row r="364" spans="1:15" x14ac:dyDescent="0.3">
      <c r="A364" s="1">
        <v>136</v>
      </c>
      <c r="B364" s="1">
        <v>6</v>
      </c>
      <c r="C364" s="2" t="s">
        <v>11</v>
      </c>
      <c r="D364" s="2" t="s">
        <v>88</v>
      </c>
      <c r="E364" s="3">
        <v>25</v>
      </c>
      <c r="F364" s="3">
        <v>40</v>
      </c>
      <c r="G364" s="1">
        <v>2</v>
      </c>
      <c r="H364" s="1">
        <v>13</v>
      </c>
      <c r="I364" s="2" t="s">
        <v>8</v>
      </c>
      <c r="J364" s="7">
        <f>Tabla_cocina[[#This Row],[Precio Unitario]]*Tabla_cocina[[#This Row],[Cantidad Ordenada]]</f>
        <v>80</v>
      </c>
      <c r="K364" s="7">
        <f>Tabla_cocina[[#This Row],[Total del Pedido]]</f>
        <v>80</v>
      </c>
      <c r="L364" s="7">
        <f>Tabla_cocina[[#This Row],[Ganancia Bruta]]-Tabla_cocina[[#This Row],[Costo]]</f>
        <v>30</v>
      </c>
      <c r="M364" s="7">
        <f>Tabla_cocina[[#This Row],[Costo Unitario]]*Tabla_cocina[[#This Row],[Cantidad Ordenada]]</f>
        <v>50</v>
      </c>
      <c r="N364" s="12">
        <f>(Tabla_cocina[[#This Row],[Ganancia Neta]]/Tabla_cocina[[#This Row],[Costo]])</f>
        <v>0.6</v>
      </c>
      <c r="O364" s="17">
        <f>Tabla_cocina[[#This Row],[Tiempo de Preparacion]]/1440</f>
        <v>9.0277777777777769E-3</v>
      </c>
    </row>
    <row r="365" spans="1:15" x14ac:dyDescent="0.3">
      <c r="A365" s="1">
        <v>137</v>
      </c>
      <c r="B365" s="1">
        <v>13</v>
      </c>
      <c r="C365" s="2" t="s">
        <v>23</v>
      </c>
      <c r="D365" s="2" t="s">
        <v>100</v>
      </c>
      <c r="E365" s="3">
        <v>13</v>
      </c>
      <c r="F365" s="3">
        <v>21</v>
      </c>
      <c r="G365" s="1">
        <v>3</v>
      </c>
      <c r="H365" s="1">
        <v>41</v>
      </c>
      <c r="I365" s="2" t="s">
        <v>8</v>
      </c>
      <c r="J365" s="7">
        <f>Tabla_cocina[[#This Row],[Precio Unitario]]*Tabla_cocina[[#This Row],[Cantidad Ordenada]]</f>
        <v>63</v>
      </c>
      <c r="K365" s="7">
        <f>Tabla_cocina[[#This Row],[Total del Pedido]]</f>
        <v>63</v>
      </c>
      <c r="L365" s="7">
        <f>Tabla_cocina[[#This Row],[Ganancia Bruta]]-Tabla_cocina[[#This Row],[Costo]]</f>
        <v>24</v>
      </c>
      <c r="M365" s="7">
        <f>Tabla_cocina[[#This Row],[Costo Unitario]]*Tabla_cocina[[#This Row],[Cantidad Ordenada]]</f>
        <v>39</v>
      </c>
      <c r="N365" s="12">
        <f>(Tabla_cocina[[#This Row],[Ganancia Neta]]/Tabla_cocina[[#This Row],[Costo]])</f>
        <v>0.61538461538461542</v>
      </c>
      <c r="O365" s="17">
        <f>Tabla_cocina[[#This Row],[Tiempo de Preparacion]]/1440</f>
        <v>2.8472222222222222E-2</v>
      </c>
    </row>
    <row r="366" spans="1:15" x14ac:dyDescent="0.3">
      <c r="A366" s="1">
        <v>138</v>
      </c>
      <c r="B366" s="1">
        <v>6</v>
      </c>
      <c r="C366" s="2" t="s">
        <v>9</v>
      </c>
      <c r="D366" s="2" t="s">
        <v>86</v>
      </c>
      <c r="E366" s="3">
        <v>19</v>
      </c>
      <c r="F366" s="3">
        <v>31</v>
      </c>
      <c r="G366" s="1">
        <v>2</v>
      </c>
      <c r="H366" s="1">
        <v>40</v>
      </c>
      <c r="I366" s="2" t="s">
        <v>6</v>
      </c>
      <c r="J366" s="7">
        <f>Tabla_cocina[[#This Row],[Precio Unitario]]*Tabla_cocina[[#This Row],[Cantidad Ordenada]]</f>
        <v>62</v>
      </c>
      <c r="K366" s="7">
        <f>Tabla_cocina[[#This Row],[Total del Pedido]]</f>
        <v>62</v>
      </c>
      <c r="L366" s="7">
        <f>Tabla_cocina[[#This Row],[Ganancia Bruta]]-Tabla_cocina[[#This Row],[Costo]]</f>
        <v>24</v>
      </c>
      <c r="M366" s="7">
        <f>Tabla_cocina[[#This Row],[Costo Unitario]]*Tabla_cocina[[#This Row],[Cantidad Ordenada]]</f>
        <v>38</v>
      </c>
      <c r="N366" s="12">
        <f>(Tabla_cocina[[#This Row],[Ganancia Neta]]/Tabla_cocina[[#This Row],[Costo]])</f>
        <v>0.63157894736842102</v>
      </c>
      <c r="O366" s="17">
        <f>Tabla_cocina[[#This Row],[Tiempo de Preparacion]]/1440</f>
        <v>2.7777777777777776E-2</v>
      </c>
    </row>
    <row r="367" spans="1:15" x14ac:dyDescent="0.3">
      <c r="A367" s="1">
        <v>138</v>
      </c>
      <c r="B367" s="1">
        <v>6</v>
      </c>
      <c r="C367" s="2" t="s">
        <v>7</v>
      </c>
      <c r="D367" s="2" t="s">
        <v>85</v>
      </c>
      <c r="E367" s="3">
        <v>18</v>
      </c>
      <c r="F367" s="3">
        <v>30</v>
      </c>
      <c r="G367" s="1">
        <v>2</v>
      </c>
      <c r="H367" s="1">
        <v>44</v>
      </c>
      <c r="I367" s="2" t="s">
        <v>8</v>
      </c>
      <c r="J367" s="7">
        <f>Tabla_cocina[[#This Row],[Precio Unitario]]*Tabla_cocina[[#This Row],[Cantidad Ordenada]]</f>
        <v>60</v>
      </c>
      <c r="K367" s="7">
        <f>Tabla_cocina[[#This Row],[Total del Pedido]]</f>
        <v>60</v>
      </c>
      <c r="L367" s="7">
        <f>Tabla_cocina[[#This Row],[Ganancia Bruta]]-Tabla_cocina[[#This Row],[Costo]]</f>
        <v>24</v>
      </c>
      <c r="M367" s="7">
        <f>Tabla_cocina[[#This Row],[Costo Unitario]]*Tabla_cocina[[#This Row],[Cantidad Ordenada]]</f>
        <v>36</v>
      </c>
      <c r="N367" s="12">
        <f>(Tabla_cocina[[#This Row],[Ganancia Neta]]/Tabla_cocina[[#This Row],[Costo]])</f>
        <v>0.66666666666666663</v>
      </c>
      <c r="O367" s="17">
        <f>Tabla_cocina[[#This Row],[Tiempo de Preparacion]]/1440</f>
        <v>3.0555555555555555E-2</v>
      </c>
    </row>
    <row r="368" spans="1:15" x14ac:dyDescent="0.3">
      <c r="A368" s="1">
        <v>138</v>
      </c>
      <c r="B368" s="1">
        <v>6</v>
      </c>
      <c r="C368" s="2" t="s">
        <v>25</v>
      </c>
      <c r="D368" s="2" t="s">
        <v>102</v>
      </c>
      <c r="E368" s="3">
        <v>15</v>
      </c>
      <c r="F368" s="3">
        <v>26</v>
      </c>
      <c r="G368" s="1">
        <v>3</v>
      </c>
      <c r="H368" s="1">
        <v>7</v>
      </c>
      <c r="I368" s="2" t="s">
        <v>8</v>
      </c>
      <c r="J368" s="7">
        <f>Tabla_cocina[[#This Row],[Precio Unitario]]*Tabla_cocina[[#This Row],[Cantidad Ordenada]]</f>
        <v>78</v>
      </c>
      <c r="K368" s="7">
        <f>Tabla_cocina[[#This Row],[Total del Pedido]]</f>
        <v>78</v>
      </c>
      <c r="L368" s="7">
        <f>Tabla_cocina[[#This Row],[Ganancia Bruta]]-Tabla_cocina[[#This Row],[Costo]]</f>
        <v>33</v>
      </c>
      <c r="M368" s="7">
        <f>Tabla_cocina[[#This Row],[Costo Unitario]]*Tabla_cocina[[#This Row],[Cantidad Ordenada]]</f>
        <v>45</v>
      </c>
      <c r="N368" s="12">
        <f>(Tabla_cocina[[#This Row],[Ganancia Neta]]/Tabla_cocina[[#This Row],[Costo]])</f>
        <v>0.73333333333333328</v>
      </c>
      <c r="O368" s="17">
        <f>Tabla_cocina[[#This Row],[Tiempo de Preparacion]]/1440</f>
        <v>4.8611111111111112E-3</v>
      </c>
    </row>
    <row r="369" spans="1:15" x14ac:dyDescent="0.3">
      <c r="A369" s="1">
        <v>138</v>
      </c>
      <c r="B369" s="1">
        <v>6</v>
      </c>
      <c r="C369" s="2" t="s">
        <v>16</v>
      </c>
      <c r="D369" s="2" t="s">
        <v>93</v>
      </c>
      <c r="E369" s="3">
        <v>11</v>
      </c>
      <c r="F369" s="3">
        <v>19</v>
      </c>
      <c r="G369" s="1">
        <v>2</v>
      </c>
      <c r="H369" s="1">
        <v>6</v>
      </c>
      <c r="I369" s="2" t="s">
        <v>6</v>
      </c>
      <c r="J369" s="7">
        <f>Tabla_cocina[[#This Row],[Precio Unitario]]*Tabla_cocina[[#This Row],[Cantidad Ordenada]]</f>
        <v>38</v>
      </c>
      <c r="K369" s="7">
        <f>Tabla_cocina[[#This Row],[Total del Pedido]]</f>
        <v>38</v>
      </c>
      <c r="L369" s="7">
        <f>Tabla_cocina[[#This Row],[Ganancia Bruta]]-Tabla_cocina[[#This Row],[Costo]]</f>
        <v>16</v>
      </c>
      <c r="M369" s="7">
        <f>Tabla_cocina[[#This Row],[Costo Unitario]]*Tabla_cocina[[#This Row],[Cantidad Ordenada]]</f>
        <v>22</v>
      </c>
      <c r="N369" s="12">
        <f>(Tabla_cocina[[#This Row],[Ganancia Neta]]/Tabla_cocina[[#This Row],[Costo]])</f>
        <v>0.72727272727272729</v>
      </c>
      <c r="O369" s="17">
        <f>Tabla_cocina[[#This Row],[Tiempo de Preparacion]]/1440</f>
        <v>4.1666666666666666E-3</v>
      </c>
    </row>
    <row r="370" spans="1:15" x14ac:dyDescent="0.3">
      <c r="A370" s="1">
        <v>139</v>
      </c>
      <c r="B370" s="1">
        <v>16</v>
      </c>
      <c r="C370" s="2" t="s">
        <v>17</v>
      </c>
      <c r="D370" s="2" t="s">
        <v>94</v>
      </c>
      <c r="E370" s="3">
        <v>21</v>
      </c>
      <c r="F370" s="3">
        <v>35</v>
      </c>
      <c r="G370" s="1">
        <v>1</v>
      </c>
      <c r="H370" s="1">
        <v>26</v>
      </c>
      <c r="I370" s="2" t="s">
        <v>6</v>
      </c>
      <c r="J370" s="7">
        <f>Tabla_cocina[[#This Row],[Precio Unitario]]*Tabla_cocina[[#This Row],[Cantidad Ordenada]]</f>
        <v>35</v>
      </c>
      <c r="K370" s="7">
        <f>Tabla_cocina[[#This Row],[Total del Pedido]]</f>
        <v>35</v>
      </c>
      <c r="L370" s="7">
        <f>Tabla_cocina[[#This Row],[Ganancia Bruta]]-Tabla_cocina[[#This Row],[Costo]]</f>
        <v>14</v>
      </c>
      <c r="M370" s="7">
        <f>Tabla_cocina[[#This Row],[Costo Unitario]]*Tabla_cocina[[#This Row],[Cantidad Ordenada]]</f>
        <v>21</v>
      </c>
      <c r="N370" s="12">
        <f>(Tabla_cocina[[#This Row],[Ganancia Neta]]/Tabla_cocina[[#This Row],[Costo]])</f>
        <v>0.66666666666666663</v>
      </c>
      <c r="O370" s="17">
        <f>Tabla_cocina[[#This Row],[Tiempo de Preparacion]]/1440</f>
        <v>1.8055555555555554E-2</v>
      </c>
    </row>
    <row r="371" spans="1:15" x14ac:dyDescent="0.3">
      <c r="A371" s="1">
        <v>140</v>
      </c>
      <c r="B371" s="1">
        <v>11</v>
      </c>
      <c r="C371" s="2" t="s">
        <v>17</v>
      </c>
      <c r="D371" s="2" t="s">
        <v>94</v>
      </c>
      <c r="E371" s="3">
        <v>21</v>
      </c>
      <c r="F371" s="3">
        <v>35</v>
      </c>
      <c r="G371" s="1">
        <v>3</v>
      </c>
      <c r="H371" s="1">
        <v>35</v>
      </c>
      <c r="I371" s="2" t="s">
        <v>8</v>
      </c>
      <c r="J371" s="7">
        <f>Tabla_cocina[[#This Row],[Precio Unitario]]*Tabla_cocina[[#This Row],[Cantidad Ordenada]]</f>
        <v>105</v>
      </c>
      <c r="K371" s="7">
        <f>Tabla_cocina[[#This Row],[Total del Pedido]]</f>
        <v>105</v>
      </c>
      <c r="L371" s="7">
        <f>Tabla_cocina[[#This Row],[Ganancia Bruta]]-Tabla_cocina[[#This Row],[Costo]]</f>
        <v>42</v>
      </c>
      <c r="M371" s="7">
        <f>Tabla_cocina[[#This Row],[Costo Unitario]]*Tabla_cocina[[#This Row],[Cantidad Ordenada]]</f>
        <v>63</v>
      </c>
      <c r="N371" s="12">
        <f>(Tabla_cocina[[#This Row],[Ganancia Neta]]/Tabla_cocina[[#This Row],[Costo]])</f>
        <v>0.66666666666666663</v>
      </c>
      <c r="O371" s="17">
        <f>Tabla_cocina[[#This Row],[Tiempo de Preparacion]]/1440</f>
        <v>2.4305555555555556E-2</v>
      </c>
    </row>
    <row r="372" spans="1:15" x14ac:dyDescent="0.3">
      <c r="A372" s="1">
        <v>140</v>
      </c>
      <c r="B372" s="1">
        <v>11</v>
      </c>
      <c r="C372" s="2" t="s">
        <v>26</v>
      </c>
      <c r="D372" s="2" t="s">
        <v>103</v>
      </c>
      <c r="E372" s="3">
        <v>15</v>
      </c>
      <c r="F372" s="3">
        <v>25</v>
      </c>
      <c r="G372" s="1">
        <v>2</v>
      </c>
      <c r="H372" s="1">
        <v>35</v>
      </c>
      <c r="I372" s="2" t="s">
        <v>6</v>
      </c>
      <c r="J372" s="7">
        <f>Tabla_cocina[[#This Row],[Precio Unitario]]*Tabla_cocina[[#This Row],[Cantidad Ordenada]]</f>
        <v>50</v>
      </c>
      <c r="K372" s="7">
        <f>Tabla_cocina[[#This Row],[Total del Pedido]]</f>
        <v>50</v>
      </c>
      <c r="L372" s="7">
        <f>Tabla_cocina[[#This Row],[Ganancia Bruta]]-Tabla_cocina[[#This Row],[Costo]]</f>
        <v>20</v>
      </c>
      <c r="M372" s="7">
        <f>Tabla_cocina[[#This Row],[Costo Unitario]]*Tabla_cocina[[#This Row],[Cantidad Ordenada]]</f>
        <v>30</v>
      </c>
      <c r="N372" s="12">
        <f>(Tabla_cocina[[#This Row],[Ganancia Neta]]/Tabla_cocina[[#This Row],[Costo]])</f>
        <v>0.66666666666666663</v>
      </c>
      <c r="O372" s="17">
        <f>Tabla_cocina[[#This Row],[Tiempo de Preparacion]]/1440</f>
        <v>2.4305555555555556E-2</v>
      </c>
    </row>
    <row r="373" spans="1:15" x14ac:dyDescent="0.3">
      <c r="A373" s="1">
        <v>140</v>
      </c>
      <c r="B373" s="1">
        <v>11</v>
      </c>
      <c r="C373" s="2" t="s">
        <v>24</v>
      </c>
      <c r="D373" s="2" t="s">
        <v>101</v>
      </c>
      <c r="E373" s="3">
        <v>10</v>
      </c>
      <c r="F373" s="3">
        <v>18</v>
      </c>
      <c r="G373" s="1">
        <v>2</v>
      </c>
      <c r="H373" s="1">
        <v>48</v>
      </c>
      <c r="I373" s="2" t="s">
        <v>8</v>
      </c>
      <c r="J373" s="7">
        <f>Tabla_cocina[[#This Row],[Precio Unitario]]*Tabla_cocina[[#This Row],[Cantidad Ordenada]]</f>
        <v>36</v>
      </c>
      <c r="K373" s="7">
        <f>Tabla_cocina[[#This Row],[Total del Pedido]]</f>
        <v>36</v>
      </c>
      <c r="L373" s="7">
        <f>Tabla_cocina[[#This Row],[Ganancia Bruta]]-Tabla_cocina[[#This Row],[Costo]]</f>
        <v>16</v>
      </c>
      <c r="M373" s="7">
        <f>Tabla_cocina[[#This Row],[Costo Unitario]]*Tabla_cocina[[#This Row],[Cantidad Ordenada]]</f>
        <v>20</v>
      </c>
      <c r="N373" s="12">
        <f>(Tabla_cocina[[#This Row],[Ganancia Neta]]/Tabla_cocina[[#This Row],[Costo]])</f>
        <v>0.8</v>
      </c>
      <c r="O373" s="17">
        <f>Tabla_cocina[[#This Row],[Tiempo de Preparacion]]/1440</f>
        <v>3.3333333333333333E-2</v>
      </c>
    </row>
    <row r="374" spans="1:15" x14ac:dyDescent="0.3">
      <c r="A374" s="1">
        <v>141</v>
      </c>
      <c r="B374" s="1">
        <v>4</v>
      </c>
      <c r="C374" s="2" t="s">
        <v>23</v>
      </c>
      <c r="D374" s="2" t="s">
        <v>100</v>
      </c>
      <c r="E374" s="3">
        <v>13</v>
      </c>
      <c r="F374" s="3">
        <v>21</v>
      </c>
      <c r="G374" s="1">
        <v>1</v>
      </c>
      <c r="H374" s="1">
        <v>28</v>
      </c>
      <c r="I374" s="2" t="s">
        <v>8</v>
      </c>
      <c r="J374" s="7">
        <f>Tabla_cocina[[#This Row],[Precio Unitario]]*Tabla_cocina[[#This Row],[Cantidad Ordenada]]</f>
        <v>21</v>
      </c>
      <c r="K374" s="7">
        <f>Tabla_cocina[[#This Row],[Total del Pedido]]</f>
        <v>21</v>
      </c>
      <c r="L374" s="7">
        <f>Tabla_cocina[[#This Row],[Ganancia Bruta]]-Tabla_cocina[[#This Row],[Costo]]</f>
        <v>8</v>
      </c>
      <c r="M374" s="7">
        <f>Tabla_cocina[[#This Row],[Costo Unitario]]*Tabla_cocina[[#This Row],[Cantidad Ordenada]]</f>
        <v>13</v>
      </c>
      <c r="N374" s="12">
        <f>(Tabla_cocina[[#This Row],[Ganancia Neta]]/Tabla_cocina[[#This Row],[Costo]])</f>
        <v>0.61538461538461542</v>
      </c>
      <c r="O374" s="17">
        <f>Tabla_cocina[[#This Row],[Tiempo de Preparacion]]/1440</f>
        <v>1.9444444444444445E-2</v>
      </c>
    </row>
    <row r="375" spans="1:15" x14ac:dyDescent="0.3">
      <c r="A375" s="1">
        <v>142</v>
      </c>
      <c r="B375" s="1">
        <v>14</v>
      </c>
      <c r="C375" s="2" t="s">
        <v>11</v>
      </c>
      <c r="D375" s="2" t="s">
        <v>88</v>
      </c>
      <c r="E375" s="3">
        <v>25</v>
      </c>
      <c r="F375" s="3">
        <v>40</v>
      </c>
      <c r="G375" s="1">
        <v>1</v>
      </c>
      <c r="H375" s="1">
        <v>22</v>
      </c>
      <c r="I375" s="2" t="s">
        <v>6</v>
      </c>
      <c r="J375" s="7">
        <f>Tabla_cocina[[#This Row],[Precio Unitario]]*Tabla_cocina[[#This Row],[Cantidad Ordenada]]</f>
        <v>40</v>
      </c>
      <c r="K375" s="7">
        <f>Tabla_cocina[[#This Row],[Total del Pedido]]</f>
        <v>40</v>
      </c>
      <c r="L375" s="7">
        <f>Tabla_cocina[[#This Row],[Ganancia Bruta]]-Tabla_cocina[[#This Row],[Costo]]</f>
        <v>15</v>
      </c>
      <c r="M375" s="7">
        <f>Tabla_cocina[[#This Row],[Costo Unitario]]*Tabla_cocina[[#This Row],[Cantidad Ordenada]]</f>
        <v>25</v>
      </c>
      <c r="N375" s="12">
        <f>(Tabla_cocina[[#This Row],[Ganancia Neta]]/Tabla_cocina[[#This Row],[Costo]])</f>
        <v>0.6</v>
      </c>
      <c r="O375" s="17">
        <f>Tabla_cocina[[#This Row],[Tiempo de Preparacion]]/1440</f>
        <v>1.5277777777777777E-2</v>
      </c>
    </row>
    <row r="376" spans="1:15" x14ac:dyDescent="0.3">
      <c r="A376" s="1">
        <v>142</v>
      </c>
      <c r="B376" s="1">
        <v>14</v>
      </c>
      <c r="C376" s="2" t="s">
        <v>5</v>
      </c>
      <c r="D376" s="2" t="s">
        <v>84</v>
      </c>
      <c r="E376" s="3">
        <v>14</v>
      </c>
      <c r="F376" s="3">
        <v>24</v>
      </c>
      <c r="G376" s="1">
        <v>3</v>
      </c>
      <c r="H376" s="1">
        <v>37</v>
      </c>
      <c r="I376" s="2" t="s">
        <v>6</v>
      </c>
      <c r="J376" s="7">
        <f>Tabla_cocina[[#This Row],[Precio Unitario]]*Tabla_cocina[[#This Row],[Cantidad Ordenada]]</f>
        <v>72</v>
      </c>
      <c r="K376" s="7">
        <f>Tabla_cocina[[#This Row],[Total del Pedido]]</f>
        <v>72</v>
      </c>
      <c r="L376" s="7">
        <f>Tabla_cocina[[#This Row],[Ganancia Bruta]]-Tabla_cocina[[#This Row],[Costo]]</f>
        <v>30</v>
      </c>
      <c r="M376" s="7">
        <f>Tabla_cocina[[#This Row],[Costo Unitario]]*Tabla_cocina[[#This Row],[Cantidad Ordenada]]</f>
        <v>42</v>
      </c>
      <c r="N376" s="12">
        <f>(Tabla_cocina[[#This Row],[Ganancia Neta]]/Tabla_cocina[[#This Row],[Costo]])</f>
        <v>0.7142857142857143</v>
      </c>
      <c r="O376" s="17">
        <f>Tabla_cocina[[#This Row],[Tiempo de Preparacion]]/1440</f>
        <v>2.5694444444444443E-2</v>
      </c>
    </row>
    <row r="377" spans="1:15" x14ac:dyDescent="0.3">
      <c r="A377" s="1">
        <v>142</v>
      </c>
      <c r="B377" s="1">
        <v>14</v>
      </c>
      <c r="C377" s="2" t="s">
        <v>22</v>
      </c>
      <c r="D377" s="2" t="s">
        <v>99</v>
      </c>
      <c r="E377" s="3">
        <v>14</v>
      </c>
      <c r="F377" s="3">
        <v>23</v>
      </c>
      <c r="G377" s="1">
        <v>3</v>
      </c>
      <c r="H377" s="1">
        <v>11</v>
      </c>
      <c r="I377" s="2" t="s">
        <v>8</v>
      </c>
      <c r="J377" s="7">
        <f>Tabla_cocina[[#This Row],[Precio Unitario]]*Tabla_cocina[[#This Row],[Cantidad Ordenada]]</f>
        <v>69</v>
      </c>
      <c r="K377" s="7">
        <f>Tabla_cocina[[#This Row],[Total del Pedido]]</f>
        <v>69</v>
      </c>
      <c r="L377" s="7">
        <f>Tabla_cocina[[#This Row],[Ganancia Bruta]]-Tabla_cocina[[#This Row],[Costo]]</f>
        <v>27</v>
      </c>
      <c r="M377" s="7">
        <f>Tabla_cocina[[#This Row],[Costo Unitario]]*Tabla_cocina[[#This Row],[Cantidad Ordenada]]</f>
        <v>42</v>
      </c>
      <c r="N377" s="12">
        <f>(Tabla_cocina[[#This Row],[Ganancia Neta]]/Tabla_cocina[[#This Row],[Costo]])</f>
        <v>0.6428571428571429</v>
      </c>
      <c r="O377" s="17">
        <f>Tabla_cocina[[#This Row],[Tiempo de Preparacion]]/1440</f>
        <v>7.6388888888888886E-3</v>
      </c>
    </row>
    <row r="378" spans="1:15" x14ac:dyDescent="0.3">
      <c r="A378" s="1">
        <v>143</v>
      </c>
      <c r="B378" s="1">
        <v>9</v>
      </c>
      <c r="C378" s="2" t="s">
        <v>26</v>
      </c>
      <c r="D378" s="2" t="s">
        <v>103</v>
      </c>
      <c r="E378" s="3">
        <v>15</v>
      </c>
      <c r="F378" s="3">
        <v>25</v>
      </c>
      <c r="G378" s="1">
        <v>2</v>
      </c>
      <c r="H378" s="1">
        <v>16</v>
      </c>
      <c r="I378" s="2" t="s">
        <v>8</v>
      </c>
      <c r="J378" s="7">
        <f>Tabla_cocina[[#This Row],[Precio Unitario]]*Tabla_cocina[[#This Row],[Cantidad Ordenada]]</f>
        <v>50</v>
      </c>
      <c r="K378" s="7">
        <f>Tabla_cocina[[#This Row],[Total del Pedido]]</f>
        <v>50</v>
      </c>
      <c r="L378" s="7">
        <f>Tabla_cocina[[#This Row],[Ganancia Bruta]]-Tabla_cocina[[#This Row],[Costo]]</f>
        <v>20</v>
      </c>
      <c r="M378" s="7">
        <f>Tabla_cocina[[#This Row],[Costo Unitario]]*Tabla_cocina[[#This Row],[Cantidad Ordenada]]</f>
        <v>30</v>
      </c>
      <c r="N378" s="12">
        <f>(Tabla_cocina[[#This Row],[Ganancia Neta]]/Tabla_cocina[[#This Row],[Costo]])</f>
        <v>0.66666666666666663</v>
      </c>
      <c r="O378" s="17">
        <f>Tabla_cocina[[#This Row],[Tiempo de Preparacion]]/1440</f>
        <v>1.1111111111111112E-2</v>
      </c>
    </row>
    <row r="379" spans="1:15" x14ac:dyDescent="0.3">
      <c r="A379" s="1">
        <v>144</v>
      </c>
      <c r="B379" s="1">
        <v>18</v>
      </c>
      <c r="C379" s="2" t="s">
        <v>12</v>
      </c>
      <c r="D379" s="2" t="s">
        <v>89</v>
      </c>
      <c r="E379" s="3">
        <v>22</v>
      </c>
      <c r="F379" s="3">
        <v>36</v>
      </c>
      <c r="G379" s="1">
        <v>1</v>
      </c>
      <c r="H379" s="1">
        <v>27</v>
      </c>
      <c r="I379" s="2" t="s">
        <v>8</v>
      </c>
      <c r="J379" s="7">
        <f>Tabla_cocina[[#This Row],[Precio Unitario]]*Tabla_cocina[[#This Row],[Cantidad Ordenada]]</f>
        <v>36</v>
      </c>
      <c r="K379" s="7">
        <f>Tabla_cocina[[#This Row],[Total del Pedido]]</f>
        <v>36</v>
      </c>
      <c r="L379" s="7">
        <f>Tabla_cocina[[#This Row],[Ganancia Bruta]]-Tabla_cocina[[#This Row],[Costo]]</f>
        <v>14</v>
      </c>
      <c r="M379" s="7">
        <f>Tabla_cocina[[#This Row],[Costo Unitario]]*Tabla_cocina[[#This Row],[Cantidad Ordenada]]</f>
        <v>22</v>
      </c>
      <c r="N379" s="12">
        <f>(Tabla_cocina[[#This Row],[Ganancia Neta]]/Tabla_cocina[[#This Row],[Costo]])</f>
        <v>0.63636363636363635</v>
      </c>
      <c r="O379" s="17">
        <f>Tabla_cocina[[#This Row],[Tiempo de Preparacion]]/1440</f>
        <v>1.8749999999999999E-2</v>
      </c>
    </row>
    <row r="380" spans="1:15" x14ac:dyDescent="0.3">
      <c r="A380" s="1">
        <v>144</v>
      </c>
      <c r="B380" s="1">
        <v>18</v>
      </c>
      <c r="C380" s="2" t="s">
        <v>20</v>
      </c>
      <c r="D380" s="2" t="s">
        <v>97</v>
      </c>
      <c r="E380" s="3">
        <v>20</v>
      </c>
      <c r="F380" s="3">
        <v>34</v>
      </c>
      <c r="G380" s="1">
        <v>1</v>
      </c>
      <c r="H380" s="1">
        <v>34</v>
      </c>
      <c r="I380" s="2" t="s">
        <v>8</v>
      </c>
      <c r="J380" s="7">
        <f>Tabla_cocina[[#This Row],[Precio Unitario]]*Tabla_cocina[[#This Row],[Cantidad Ordenada]]</f>
        <v>34</v>
      </c>
      <c r="K380" s="7">
        <f>Tabla_cocina[[#This Row],[Total del Pedido]]</f>
        <v>34</v>
      </c>
      <c r="L380" s="7">
        <f>Tabla_cocina[[#This Row],[Ganancia Bruta]]-Tabla_cocina[[#This Row],[Costo]]</f>
        <v>14</v>
      </c>
      <c r="M380" s="7">
        <f>Tabla_cocina[[#This Row],[Costo Unitario]]*Tabla_cocina[[#This Row],[Cantidad Ordenada]]</f>
        <v>20</v>
      </c>
      <c r="N380" s="12">
        <f>(Tabla_cocina[[#This Row],[Ganancia Neta]]/Tabla_cocina[[#This Row],[Costo]])</f>
        <v>0.7</v>
      </c>
      <c r="O380" s="17">
        <f>Tabla_cocina[[#This Row],[Tiempo de Preparacion]]/1440</f>
        <v>2.361111111111111E-2</v>
      </c>
    </row>
    <row r="381" spans="1:15" x14ac:dyDescent="0.3">
      <c r="A381" s="1">
        <v>144</v>
      </c>
      <c r="B381" s="1">
        <v>18</v>
      </c>
      <c r="C381" s="2" t="s">
        <v>13</v>
      </c>
      <c r="D381" s="2" t="s">
        <v>90</v>
      </c>
      <c r="E381" s="3">
        <v>17</v>
      </c>
      <c r="F381" s="3">
        <v>29</v>
      </c>
      <c r="G381" s="1">
        <v>2</v>
      </c>
      <c r="H381" s="1">
        <v>38</v>
      </c>
      <c r="I381" s="2" t="s">
        <v>6</v>
      </c>
      <c r="J381" s="7">
        <f>Tabla_cocina[[#This Row],[Precio Unitario]]*Tabla_cocina[[#This Row],[Cantidad Ordenada]]</f>
        <v>58</v>
      </c>
      <c r="K381" s="7">
        <f>Tabla_cocina[[#This Row],[Total del Pedido]]</f>
        <v>58</v>
      </c>
      <c r="L381" s="7">
        <f>Tabla_cocina[[#This Row],[Ganancia Bruta]]-Tabla_cocina[[#This Row],[Costo]]</f>
        <v>24</v>
      </c>
      <c r="M381" s="7">
        <f>Tabla_cocina[[#This Row],[Costo Unitario]]*Tabla_cocina[[#This Row],[Cantidad Ordenada]]</f>
        <v>34</v>
      </c>
      <c r="N381" s="12">
        <f>(Tabla_cocina[[#This Row],[Ganancia Neta]]/Tabla_cocina[[#This Row],[Costo]])</f>
        <v>0.70588235294117652</v>
      </c>
      <c r="O381" s="17">
        <f>Tabla_cocina[[#This Row],[Tiempo de Preparacion]]/1440</f>
        <v>2.6388888888888889E-2</v>
      </c>
    </row>
    <row r="382" spans="1:15" x14ac:dyDescent="0.3">
      <c r="A382" s="1">
        <v>144</v>
      </c>
      <c r="B382" s="1">
        <v>18</v>
      </c>
      <c r="C382" s="2" t="s">
        <v>16</v>
      </c>
      <c r="D382" s="2" t="s">
        <v>93</v>
      </c>
      <c r="E382" s="3">
        <v>11</v>
      </c>
      <c r="F382" s="3">
        <v>19</v>
      </c>
      <c r="G382" s="1">
        <v>3</v>
      </c>
      <c r="H382" s="1">
        <v>51</v>
      </c>
      <c r="I382" s="2" t="s">
        <v>6</v>
      </c>
      <c r="J382" s="7">
        <f>Tabla_cocina[[#This Row],[Precio Unitario]]*Tabla_cocina[[#This Row],[Cantidad Ordenada]]</f>
        <v>57</v>
      </c>
      <c r="K382" s="7">
        <f>Tabla_cocina[[#This Row],[Total del Pedido]]</f>
        <v>57</v>
      </c>
      <c r="L382" s="7">
        <f>Tabla_cocina[[#This Row],[Ganancia Bruta]]-Tabla_cocina[[#This Row],[Costo]]</f>
        <v>24</v>
      </c>
      <c r="M382" s="7">
        <f>Tabla_cocina[[#This Row],[Costo Unitario]]*Tabla_cocina[[#This Row],[Cantidad Ordenada]]</f>
        <v>33</v>
      </c>
      <c r="N382" s="12">
        <f>(Tabla_cocina[[#This Row],[Ganancia Neta]]/Tabla_cocina[[#This Row],[Costo]])</f>
        <v>0.72727272727272729</v>
      </c>
      <c r="O382" s="17">
        <f>Tabla_cocina[[#This Row],[Tiempo de Preparacion]]/1440</f>
        <v>3.5416666666666666E-2</v>
      </c>
    </row>
    <row r="383" spans="1:15" x14ac:dyDescent="0.3">
      <c r="A383" s="1">
        <v>145</v>
      </c>
      <c r="B383" s="1">
        <v>2</v>
      </c>
      <c r="C383" s="2" t="s">
        <v>7</v>
      </c>
      <c r="D383" s="2" t="s">
        <v>85</v>
      </c>
      <c r="E383" s="3">
        <v>18</v>
      </c>
      <c r="F383" s="3">
        <v>30</v>
      </c>
      <c r="G383" s="1">
        <v>2</v>
      </c>
      <c r="H383" s="1">
        <v>47</v>
      </c>
      <c r="I383" s="2" t="s">
        <v>8</v>
      </c>
      <c r="J383" s="7">
        <f>Tabla_cocina[[#This Row],[Precio Unitario]]*Tabla_cocina[[#This Row],[Cantidad Ordenada]]</f>
        <v>60</v>
      </c>
      <c r="K383" s="7">
        <f>Tabla_cocina[[#This Row],[Total del Pedido]]</f>
        <v>60</v>
      </c>
      <c r="L383" s="7">
        <f>Tabla_cocina[[#This Row],[Ganancia Bruta]]-Tabla_cocina[[#This Row],[Costo]]</f>
        <v>24</v>
      </c>
      <c r="M383" s="7">
        <f>Tabla_cocina[[#This Row],[Costo Unitario]]*Tabla_cocina[[#This Row],[Cantidad Ordenada]]</f>
        <v>36</v>
      </c>
      <c r="N383" s="12">
        <f>(Tabla_cocina[[#This Row],[Ganancia Neta]]/Tabla_cocina[[#This Row],[Costo]])</f>
        <v>0.66666666666666663</v>
      </c>
      <c r="O383" s="17">
        <f>Tabla_cocina[[#This Row],[Tiempo de Preparacion]]/1440</f>
        <v>3.2638888888888891E-2</v>
      </c>
    </row>
    <row r="384" spans="1:15" x14ac:dyDescent="0.3">
      <c r="A384" s="1">
        <v>145</v>
      </c>
      <c r="B384" s="1">
        <v>2</v>
      </c>
      <c r="C384" s="2" t="s">
        <v>19</v>
      </c>
      <c r="D384" s="2" t="s">
        <v>96</v>
      </c>
      <c r="E384" s="3">
        <v>13</v>
      </c>
      <c r="F384" s="3">
        <v>22</v>
      </c>
      <c r="G384" s="1">
        <v>3</v>
      </c>
      <c r="H384" s="1">
        <v>59</v>
      </c>
      <c r="I384" s="2" t="s">
        <v>6</v>
      </c>
      <c r="J384" s="7">
        <f>Tabla_cocina[[#This Row],[Precio Unitario]]*Tabla_cocina[[#This Row],[Cantidad Ordenada]]</f>
        <v>66</v>
      </c>
      <c r="K384" s="7">
        <f>Tabla_cocina[[#This Row],[Total del Pedido]]</f>
        <v>66</v>
      </c>
      <c r="L384" s="7">
        <f>Tabla_cocina[[#This Row],[Ganancia Bruta]]-Tabla_cocina[[#This Row],[Costo]]</f>
        <v>27</v>
      </c>
      <c r="M384" s="7">
        <f>Tabla_cocina[[#This Row],[Costo Unitario]]*Tabla_cocina[[#This Row],[Cantidad Ordenada]]</f>
        <v>39</v>
      </c>
      <c r="N384" s="12">
        <f>(Tabla_cocina[[#This Row],[Ganancia Neta]]/Tabla_cocina[[#This Row],[Costo]])</f>
        <v>0.69230769230769229</v>
      </c>
      <c r="O384" s="17">
        <f>Tabla_cocina[[#This Row],[Tiempo de Preparacion]]/1440</f>
        <v>4.0972222222222222E-2</v>
      </c>
    </row>
    <row r="385" spans="1:15" x14ac:dyDescent="0.3">
      <c r="A385" s="1">
        <v>146</v>
      </c>
      <c r="B385" s="1">
        <v>8</v>
      </c>
      <c r="C385" s="2" t="s">
        <v>9</v>
      </c>
      <c r="D385" s="2" t="s">
        <v>86</v>
      </c>
      <c r="E385" s="3">
        <v>19</v>
      </c>
      <c r="F385" s="3">
        <v>31</v>
      </c>
      <c r="G385" s="1">
        <v>2</v>
      </c>
      <c r="H385" s="1">
        <v>47</v>
      </c>
      <c r="I385" s="2" t="s">
        <v>8</v>
      </c>
      <c r="J385" s="7">
        <f>Tabla_cocina[[#This Row],[Precio Unitario]]*Tabla_cocina[[#This Row],[Cantidad Ordenada]]</f>
        <v>62</v>
      </c>
      <c r="K385" s="7">
        <f>Tabla_cocina[[#This Row],[Total del Pedido]]</f>
        <v>62</v>
      </c>
      <c r="L385" s="7">
        <f>Tabla_cocina[[#This Row],[Ganancia Bruta]]-Tabla_cocina[[#This Row],[Costo]]</f>
        <v>24</v>
      </c>
      <c r="M385" s="7">
        <f>Tabla_cocina[[#This Row],[Costo Unitario]]*Tabla_cocina[[#This Row],[Cantidad Ordenada]]</f>
        <v>38</v>
      </c>
      <c r="N385" s="12">
        <f>(Tabla_cocina[[#This Row],[Ganancia Neta]]/Tabla_cocina[[#This Row],[Costo]])</f>
        <v>0.63157894736842102</v>
      </c>
      <c r="O385" s="17">
        <f>Tabla_cocina[[#This Row],[Tiempo de Preparacion]]/1440</f>
        <v>3.2638888888888891E-2</v>
      </c>
    </row>
    <row r="386" spans="1:15" x14ac:dyDescent="0.3">
      <c r="A386" s="1">
        <v>147</v>
      </c>
      <c r="B386" s="1">
        <v>5</v>
      </c>
      <c r="C386" s="2" t="s">
        <v>11</v>
      </c>
      <c r="D386" s="2" t="s">
        <v>88</v>
      </c>
      <c r="E386" s="3">
        <v>25</v>
      </c>
      <c r="F386" s="3">
        <v>40</v>
      </c>
      <c r="G386" s="1">
        <v>1</v>
      </c>
      <c r="H386" s="1">
        <v>13</v>
      </c>
      <c r="I386" s="2" t="s">
        <v>8</v>
      </c>
      <c r="J386" s="7">
        <f>Tabla_cocina[[#This Row],[Precio Unitario]]*Tabla_cocina[[#This Row],[Cantidad Ordenada]]</f>
        <v>40</v>
      </c>
      <c r="K386" s="7">
        <f>Tabla_cocina[[#This Row],[Total del Pedido]]</f>
        <v>40</v>
      </c>
      <c r="L386" s="7">
        <f>Tabla_cocina[[#This Row],[Ganancia Bruta]]-Tabla_cocina[[#This Row],[Costo]]</f>
        <v>15</v>
      </c>
      <c r="M386" s="7">
        <f>Tabla_cocina[[#This Row],[Costo Unitario]]*Tabla_cocina[[#This Row],[Cantidad Ordenada]]</f>
        <v>25</v>
      </c>
      <c r="N386" s="12">
        <f>(Tabla_cocina[[#This Row],[Ganancia Neta]]/Tabla_cocina[[#This Row],[Costo]])</f>
        <v>0.6</v>
      </c>
      <c r="O386" s="17">
        <f>Tabla_cocina[[#This Row],[Tiempo de Preparacion]]/1440</f>
        <v>9.0277777777777769E-3</v>
      </c>
    </row>
    <row r="387" spans="1:15" x14ac:dyDescent="0.3">
      <c r="A387" s="1">
        <v>147</v>
      </c>
      <c r="B387" s="1">
        <v>5</v>
      </c>
      <c r="C387" s="2" t="s">
        <v>19</v>
      </c>
      <c r="D387" s="2" t="s">
        <v>96</v>
      </c>
      <c r="E387" s="3">
        <v>13</v>
      </c>
      <c r="F387" s="3">
        <v>22</v>
      </c>
      <c r="G387" s="1">
        <v>2</v>
      </c>
      <c r="H387" s="1">
        <v>20</v>
      </c>
      <c r="I387" s="2" t="s">
        <v>6</v>
      </c>
      <c r="J387" s="7">
        <f>Tabla_cocina[[#This Row],[Precio Unitario]]*Tabla_cocina[[#This Row],[Cantidad Ordenada]]</f>
        <v>44</v>
      </c>
      <c r="K387" s="7">
        <f>Tabla_cocina[[#This Row],[Total del Pedido]]</f>
        <v>44</v>
      </c>
      <c r="L387" s="7">
        <f>Tabla_cocina[[#This Row],[Ganancia Bruta]]-Tabla_cocina[[#This Row],[Costo]]</f>
        <v>18</v>
      </c>
      <c r="M387" s="7">
        <f>Tabla_cocina[[#This Row],[Costo Unitario]]*Tabla_cocina[[#This Row],[Cantidad Ordenada]]</f>
        <v>26</v>
      </c>
      <c r="N387" s="12">
        <f>(Tabla_cocina[[#This Row],[Ganancia Neta]]/Tabla_cocina[[#This Row],[Costo]])</f>
        <v>0.69230769230769229</v>
      </c>
      <c r="O387" s="17">
        <f>Tabla_cocina[[#This Row],[Tiempo de Preparacion]]/1440</f>
        <v>1.3888888888888888E-2</v>
      </c>
    </row>
    <row r="388" spans="1:15" x14ac:dyDescent="0.3">
      <c r="A388" s="1">
        <v>148</v>
      </c>
      <c r="B388" s="1">
        <v>10</v>
      </c>
      <c r="C388" s="2" t="s">
        <v>20</v>
      </c>
      <c r="D388" s="2" t="s">
        <v>97</v>
      </c>
      <c r="E388" s="3">
        <v>20</v>
      </c>
      <c r="F388" s="3">
        <v>34</v>
      </c>
      <c r="G388" s="1">
        <v>2</v>
      </c>
      <c r="H388" s="1">
        <v>57</v>
      </c>
      <c r="I388" s="2" t="s">
        <v>6</v>
      </c>
      <c r="J388" s="7">
        <f>Tabla_cocina[[#This Row],[Precio Unitario]]*Tabla_cocina[[#This Row],[Cantidad Ordenada]]</f>
        <v>68</v>
      </c>
      <c r="K388" s="7">
        <f>Tabla_cocina[[#This Row],[Total del Pedido]]</f>
        <v>68</v>
      </c>
      <c r="L388" s="7">
        <f>Tabla_cocina[[#This Row],[Ganancia Bruta]]-Tabla_cocina[[#This Row],[Costo]]</f>
        <v>28</v>
      </c>
      <c r="M388" s="7">
        <f>Tabla_cocina[[#This Row],[Costo Unitario]]*Tabla_cocina[[#This Row],[Cantidad Ordenada]]</f>
        <v>40</v>
      </c>
      <c r="N388" s="12">
        <f>(Tabla_cocina[[#This Row],[Ganancia Neta]]/Tabla_cocina[[#This Row],[Costo]])</f>
        <v>0.7</v>
      </c>
      <c r="O388" s="17">
        <f>Tabla_cocina[[#This Row],[Tiempo de Preparacion]]/1440</f>
        <v>3.9583333333333331E-2</v>
      </c>
    </row>
    <row r="389" spans="1:15" x14ac:dyDescent="0.3">
      <c r="A389" s="1">
        <v>148</v>
      </c>
      <c r="B389" s="1">
        <v>10</v>
      </c>
      <c r="C389" s="2" t="s">
        <v>13</v>
      </c>
      <c r="D389" s="2" t="s">
        <v>90</v>
      </c>
      <c r="E389" s="3">
        <v>17</v>
      </c>
      <c r="F389" s="3">
        <v>29</v>
      </c>
      <c r="G389" s="1">
        <v>2</v>
      </c>
      <c r="H389" s="1">
        <v>31</v>
      </c>
      <c r="I389" s="2" t="s">
        <v>6</v>
      </c>
      <c r="J389" s="7">
        <f>Tabla_cocina[[#This Row],[Precio Unitario]]*Tabla_cocina[[#This Row],[Cantidad Ordenada]]</f>
        <v>58</v>
      </c>
      <c r="K389" s="7">
        <f>Tabla_cocina[[#This Row],[Total del Pedido]]</f>
        <v>58</v>
      </c>
      <c r="L389" s="7">
        <f>Tabla_cocina[[#This Row],[Ganancia Bruta]]-Tabla_cocina[[#This Row],[Costo]]</f>
        <v>24</v>
      </c>
      <c r="M389" s="7">
        <f>Tabla_cocina[[#This Row],[Costo Unitario]]*Tabla_cocina[[#This Row],[Cantidad Ordenada]]</f>
        <v>34</v>
      </c>
      <c r="N389" s="12">
        <f>(Tabla_cocina[[#This Row],[Ganancia Neta]]/Tabla_cocina[[#This Row],[Costo]])</f>
        <v>0.70588235294117652</v>
      </c>
      <c r="O389" s="17">
        <f>Tabla_cocina[[#This Row],[Tiempo de Preparacion]]/1440</f>
        <v>2.1527777777777778E-2</v>
      </c>
    </row>
    <row r="390" spans="1:15" x14ac:dyDescent="0.3">
      <c r="A390" s="1">
        <v>148</v>
      </c>
      <c r="B390" s="1">
        <v>10</v>
      </c>
      <c r="C390" s="2" t="s">
        <v>25</v>
      </c>
      <c r="D390" s="2" t="s">
        <v>102</v>
      </c>
      <c r="E390" s="3">
        <v>15</v>
      </c>
      <c r="F390" s="3">
        <v>26</v>
      </c>
      <c r="G390" s="1">
        <v>1</v>
      </c>
      <c r="H390" s="1">
        <v>25</v>
      </c>
      <c r="I390" s="2" t="s">
        <v>6</v>
      </c>
      <c r="J390" s="7">
        <f>Tabla_cocina[[#This Row],[Precio Unitario]]*Tabla_cocina[[#This Row],[Cantidad Ordenada]]</f>
        <v>26</v>
      </c>
      <c r="K390" s="7">
        <f>Tabla_cocina[[#This Row],[Total del Pedido]]</f>
        <v>26</v>
      </c>
      <c r="L390" s="7">
        <f>Tabla_cocina[[#This Row],[Ganancia Bruta]]-Tabla_cocina[[#This Row],[Costo]]</f>
        <v>11</v>
      </c>
      <c r="M390" s="7">
        <f>Tabla_cocina[[#This Row],[Costo Unitario]]*Tabla_cocina[[#This Row],[Cantidad Ordenada]]</f>
        <v>15</v>
      </c>
      <c r="N390" s="12">
        <f>(Tabla_cocina[[#This Row],[Ganancia Neta]]/Tabla_cocina[[#This Row],[Costo]])</f>
        <v>0.73333333333333328</v>
      </c>
      <c r="O390" s="17">
        <f>Tabla_cocina[[#This Row],[Tiempo de Preparacion]]/1440</f>
        <v>1.7361111111111112E-2</v>
      </c>
    </row>
    <row r="391" spans="1:15" x14ac:dyDescent="0.3">
      <c r="A391" s="1">
        <v>148</v>
      </c>
      <c r="B391" s="1">
        <v>10</v>
      </c>
      <c r="C391" s="2" t="s">
        <v>21</v>
      </c>
      <c r="D391" s="2" t="s">
        <v>98</v>
      </c>
      <c r="E391" s="3">
        <v>12</v>
      </c>
      <c r="F391" s="3">
        <v>20</v>
      </c>
      <c r="G391" s="1">
        <v>3</v>
      </c>
      <c r="H391" s="1">
        <v>46</v>
      </c>
      <c r="I391" s="2" t="s">
        <v>6</v>
      </c>
      <c r="J391" s="7">
        <f>Tabla_cocina[[#This Row],[Precio Unitario]]*Tabla_cocina[[#This Row],[Cantidad Ordenada]]</f>
        <v>60</v>
      </c>
      <c r="K391" s="7">
        <f>Tabla_cocina[[#This Row],[Total del Pedido]]</f>
        <v>60</v>
      </c>
      <c r="L391" s="7">
        <f>Tabla_cocina[[#This Row],[Ganancia Bruta]]-Tabla_cocina[[#This Row],[Costo]]</f>
        <v>24</v>
      </c>
      <c r="M391" s="7">
        <f>Tabla_cocina[[#This Row],[Costo Unitario]]*Tabla_cocina[[#This Row],[Cantidad Ordenada]]</f>
        <v>36</v>
      </c>
      <c r="N391" s="12">
        <f>(Tabla_cocina[[#This Row],[Ganancia Neta]]/Tabla_cocina[[#This Row],[Costo]])</f>
        <v>0.66666666666666663</v>
      </c>
      <c r="O391" s="17">
        <f>Tabla_cocina[[#This Row],[Tiempo de Preparacion]]/1440</f>
        <v>3.1944444444444442E-2</v>
      </c>
    </row>
    <row r="392" spans="1:15" x14ac:dyDescent="0.3">
      <c r="A392" s="1">
        <v>149</v>
      </c>
      <c r="B392" s="1">
        <v>18</v>
      </c>
      <c r="C392" s="2" t="s">
        <v>20</v>
      </c>
      <c r="D392" s="2" t="s">
        <v>97</v>
      </c>
      <c r="E392" s="3">
        <v>20</v>
      </c>
      <c r="F392" s="3">
        <v>34</v>
      </c>
      <c r="G392" s="1">
        <v>3</v>
      </c>
      <c r="H392" s="1">
        <v>28</v>
      </c>
      <c r="I392" s="2" t="s">
        <v>8</v>
      </c>
      <c r="J392" s="7">
        <f>Tabla_cocina[[#This Row],[Precio Unitario]]*Tabla_cocina[[#This Row],[Cantidad Ordenada]]</f>
        <v>102</v>
      </c>
      <c r="K392" s="7">
        <f>Tabla_cocina[[#This Row],[Total del Pedido]]</f>
        <v>102</v>
      </c>
      <c r="L392" s="7">
        <f>Tabla_cocina[[#This Row],[Ganancia Bruta]]-Tabla_cocina[[#This Row],[Costo]]</f>
        <v>42</v>
      </c>
      <c r="M392" s="7">
        <f>Tabla_cocina[[#This Row],[Costo Unitario]]*Tabla_cocina[[#This Row],[Cantidad Ordenada]]</f>
        <v>60</v>
      </c>
      <c r="N392" s="12">
        <f>(Tabla_cocina[[#This Row],[Ganancia Neta]]/Tabla_cocina[[#This Row],[Costo]])</f>
        <v>0.7</v>
      </c>
      <c r="O392" s="17">
        <f>Tabla_cocina[[#This Row],[Tiempo de Preparacion]]/1440</f>
        <v>1.9444444444444445E-2</v>
      </c>
    </row>
    <row r="393" spans="1:15" x14ac:dyDescent="0.3">
      <c r="A393" s="1">
        <v>149</v>
      </c>
      <c r="B393" s="1">
        <v>18</v>
      </c>
      <c r="C393" s="2" t="s">
        <v>7</v>
      </c>
      <c r="D393" s="2" t="s">
        <v>85</v>
      </c>
      <c r="E393" s="3">
        <v>18</v>
      </c>
      <c r="F393" s="3">
        <v>30</v>
      </c>
      <c r="G393" s="1">
        <v>1</v>
      </c>
      <c r="H393" s="1">
        <v>38</v>
      </c>
      <c r="I393" s="2" t="s">
        <v>8</v>
      </c>
      <c r="J393" s="7">
        <f>Tabla_cocina[[#This Row],[Precio Unitario]]*Tabla_cocina[[#This Row],[Cantidad Ordenada]]</f>
        <v>30</v>
      </c>
      <c r="K393" s="7">
        <f>Tabla_cocina[[#This Row],[Total del Pedido]]</f>
        <v>30</v>
      </c>
      <c r="L393" s="7">
        <f>Tabla_cocina[[#This Row],[Ganancia Bruta]]-Tabla_cocina[[#This Row],[Costo]]</f>
        <v>12</v>
      </c>
      <c r="M393" s="7">
        <f>Tabla_cocina[[#This Row],[Costo Unitario]]*Tabla_cocina[[#This Row],[Cantidad Ordenada]]</f>
        <v>18</v>
      </c>
      <c r="N393" s="12">
        <f>(Tabla_cocina[[#This Row],[Ganancia Neta]]/Tabla_cocina[[#This Row],[Costo]])</f>
        <v>0.66666666666666663</v>
      </c>
      <c r="O393" s="17">
        <f>Tabla_cocina[[#This Row],[Tiempo de Preparacion]]/1440</f>
        <v>2.6388888888888889E-2</v>
      </c>
    </row>
    <row r="394" spans="1:15" x14ac:dyDescent="0.3">
      <c r="A394" s="1">
        <v>149</v>
      </c>
      <c r="B394" s="1">
        <v>18</v>
      </c>
      <c r="C394" s="2" t="s">
        <v>13</v>
      </c>
      <c r="D394" s="2" t="s">
        <v>90</v>
      </c>
      <c r="E394" s="3">
        <v>17</v>
      </c>
      <c r="F394" s="3">
        <v>29</v>
      </c>
      <c r="G394" s="1">
        <v>2</v>
      </c>
      <c r="H394" s="1">
        <v>48</v>
      </c>
      <c r="I394" s="2" t="s">
        <v>8</v>
      </c>
      <c r="J394" s="7">
        <f>Tabla_cocina[[#This Row],[Precio Unitario]]*Tabla_cocina[[#This Row],[Cantidad Ordenada]]</f>
        <v>58</v>
      </c>
      <c r="K394" s="7">
        <f>Tabla_cocina[[#This Row],[Total del Pedido]]</f>
        <v>58</v>
      </c>
      <c r="L394" s="7">
        <f>Tabla_cocina[[#This Row],[Ganancia Bruta]]-Tabla_cocina[[#This Row],[Costo]]</f>
        <v>24</v>
      </c>
      <c r="M394" s="7">
        <f>Tabla_cocina[[#This Row],[Costo Unitario]]*Tabla_cocina[[#This Row],[Cantidad Ordenada]]</f>
        <v>34</v>
      </c>
      <c r="N394" s="12">
        <f>(Tabla_cocina[[#This Row],[Ganancia Neta]]/Tabla_cocina[[#This Row],[Costo]])</f>
        <v>0.70588235294117652</v>
      </c>
      <c r="O394" s="17">
        <f>Tabla_cocina[[#This Row],[Tiempo de Preparacion]]/1440</f>
        <v>3.3333333333333333E-2</v>
      </c>
    </row>
    <row r="395" spans="1:15" x14ac:dyDescent="0.3">
      <c r="A395" s="1">
        <v>149</v>
      </c>
      <c r="B395" s="1">
        <v>18</v>
      </c>
      <c r="C395" s="2" t="s">
        <v>24</v>
      </c>
      <c r="D395" s="2" t="s">
        <v>101</v>
      </c>
      <c r="E395" s="3">
        <v>10</v>
      </c>
      <c r="F395" s="3">
        <v>18</v>
      </c>
      <c r="G395" s="1">
        <v>2</v>
      </c>
      <c r="H395" s="1">
        <v>25</v>
      </c>
      <c r="I395" s="2" t="s">
        <v>6</v>
      </c>
      <c r="J395" s="7">
        <f>Tabla_cocina[[#This Row],[Precio Unitario]]*Tabla_cocina[[#This Row],[Cantidad Ordenada]]</f>
        <v>36</v>
      </c>
      <c r="K395" s="7">
        <f>Tabla_cocina[[#This Row],[Total del Pedido]]</f>
        <v>36</v>
      </c>
      <c r="L395" s="7">
        <f>Tabla_cocina[[#This Row],[Ganancia Bruta]]-Tabla_cocina[[#This Row],[Costo]]</f>
        <v>16</v>
      </c>
      <c r="M395" s="7">
        <f>Tabla_cocina[[#This Row],[Costo Unitario]]*Tabla_cocina[[#This Row],[Cantidad Ordenada]]</f>
        <v>20</v>
      </c>
      <c r="N395" s="12">
        <f>(Tabla_cocina[[#This Row],[Ganancia Neta]]/Tabla_cocina[[#This Row],[Costo]])</f>
        <v>0.8</v>
      </c>
      <c r="O395" s="17">
        <f>Tabla_cocina[[#This Row],[Tiempo de Preparacion]]/1440</f>
        <v>1.7361111111111112E-2</v>
      </c>
    </row>
    <row r="396" spans="1:15" x14ac:dyDescent="0.3">
      <c r="A396" s="1">
        <v>150</v>
      </c>
      <c r="B396" s="1">
        <v>18</v>
      </c>
      <c r="C396" s="2" t="s">
        <v>14</v>
      </c>
      <c r="D396" s="2" t="s">
        <v>91</v>
      </c>
      <c r="E396" s="3">
        <v>20</v>
      </c>
      <c r="F396" s="3">
        <v>33</v>
      </c>
      <c r="G396" s="1">
        <v>2</v>
      </c>
      <c r="H396" s="1">
        <v>57</v>
      </c>
      <c r="I396" s="2" t="s">
        <v>8</v>
      </c>
      <c r="J396" s="7">
        <f>Tabla_cocina[[#This Row],[Precio Unitario]]*Tabla_cocina[[#This Row],[Cantidad Ordenada]]</f>
        <v>66</v>
      </c>
      <c r="K396" s="7">
        <f>Tabla_cocina[[#This Row],[Total del Pedido]]</f>
        <v>66</v>
      </c>
      <c r="L396" s="7">
        <f>Tabla_cocina[[#This Row],[Ganancia Bruta]]-Tabla_cocina[[#This Row],[Costo]]</f>
        <v>26</v>
      </c>
      <c r="M396" s="7">
        <f>Tabla_cocina[[#This Row],[Costo Unitario]]*Tabla_cocina[[#This Row],[Cantidad Ordenada]]</f>
        <v>40</v>
      </c>
      <c r="N396" s="12">
        <f>(Tabla_cocina[[#This Row],[Ganancia Neta]]/Tabla_cocina[[#This Row],[Costo]])</f>
        <v>0.65</v>
      </c>
      <c r="O396" s="17">
        <f>Tabla_cocina[[#This Row],[Tiempo de Preparacion]]/1440</f>
        <v>3.9583333333333331E-2</v>
      </c>
    </row>
    <row r="397" spans="1:15" x14ac:dyDescent="0.3">
      <c r="A397" s="1">
        <v>150</v>
      </c>
      <c r="B397" s="1">
        <v>18</v>
      </c>
      <c r="C397" s="2" t="s">
        <v>19</v>
      </c>
      <c r="D397" s="2" t="s">
        <v>96</v>
      </c>
      <c r="E397" s="3">
        <v>13</v>
      </c>
      <c r="F397" s="3">
        <v>22</v>
      </c>
      <c r="G397" s="1">
        <v>2</v>
      </c>
      <c r="H397" s="1">
        <v>19</v>
      </c>
      <c r="I397" s="2" t="s">
        <v>6</v>
      </c>
      <c r="J397" s="7">
        <f>Tabla_cocina[[#This Row],[Precio Unitario]]*Tabla_cocina[[#This Row],[Cantidad Ordenada]]</f>
        <v>44</v>
      </c>
      <c r="K397" s="7">
        <f>Tabla_cocina[[#This Row],[Total del Pedido]]</f>
        <v>44</v>
      </c>
      <c r="L397" s="7">
        <f>Tabla_cocina[[#This Row],[Ganancia Bruta]]-Tabla_cocina[[#This Row],[Costo]]</f>
        <v>18</v>
      </c>
      <c r="M397" s="7">
        <f>Tabla_cocina[[#This Row],[Costo Unitario]]*Tabla_cocina[[#This Row],[Cantidad Ordenada]]</f>
        <v>26</v>
      </c>
      <c r="N397" s="12">
        <f>(Tabla_cocina[[#This Row],[Ganancia Neta]]/Tabla_cocina[[#This Row],[Costo]])</f>
        <v>0.69230769230769229</v>
      </c>
      <c r="O397" s="17">
        <f>Tabla_cocina[[#This Row],[Tiempo de Preparacion]]/1440</f>
        <v>1.3194444444444444E-2</v>
      </c>
    </row>
    <row r="398" spans="1:15" x14ac:dyDescent="0.3">
      <c r="A398" s="1">
        <v>150</v>
      </c>
      <c r="B398" s="1">
        <v>18</v>
      </c>
      <c r="C398" s="2" t="s">
        <v>21</v>
      </c>
      <c r="D398" s="2" t="s">
        <v>98</v>
      </c>
      <c r="E398" s="3">
        <v>12</v>
      </c>
      <c r="F398" s="3">
        <v>20</v>
      </c>
      <c r="G398" s="1">
        <v>2</v>
      </c>
      <c r="H398" s="1">
        <v>30</v>
      </c>
      <c r="I398" s="2" t="s">
        <v>8</v>
      </c>
      <c r="J398" s="7">
        <f>Tabla_cocina[[#This Row],[Precio Unitario]]*Tabla_cocina[[#This Row],[Cantidad Ordenada]]</f>
        <v>40</v>
      </c>
      <c r="K398" s="7">
        <f>Tabla_cocina[[#This Row],[Total del Pedido]]</f>
        <v>40</v>
      </c>
      <c r="L398" s="7">
        <f>Tabla_cocina[[#This Row],[Ganancia Bruta]]-Tabla_cocina[[#This Row],[Costo]]</f>
        <v>16</v>
      </c>
      <c r="M398" s="7">
        <f>Tabla_cocina[[#This Row],[Costo Unitario]]*Tabla_cocina[[#This Row],[Cantidad Ordenada]]</f>
        <v>24</v>
      </c>
      <c r="N398" s="12">
        <f>(Tabla_cocina[[#This Row],[Ganancia Neta]]/Tabla_cocina[[#This Row],[Costo]])</f>
        <v>0.66666666666666663</v>
      </c>
      <c r="O398" s="17">
        <f>Tabla_cocina[[#This Row],[Tiempo de Preparacion]]/1440</f>
        <v>2.0833333333333332E-2</v>
      </c>
    </row>
    <row r="399" spans="1:15" x14ac:dyDescent="0.3">
      <c r="A399" s="1">
        <v>151</v>
      </c>
      <c r="B399" s="1">
        <v>6</v>
      </c>
      <c r="C399" s="2" t="s">
        <v>22</v>
      </c>
      <c r="D399" s="2" t="s">
        <v>99</v>
      </c>
      <c r="E399" s="3">
        <v>14</v>
      </c>
      <c r="F399" s="3">
        <v>23</v>
      </c>
      <c r="G399" s="1">
        <v>3</v>
      </c>
      <c r="H399" s="1">
        <v>13</v>
      </c>
      <c r="I399" s="2" t="s">
        <v>6</v>
      </c>
      <c r="J399" s="7">
        <f>Tabla_cocina[[#This Row],[Precio Unitario]]*Tabla_cocina[[#This Row],[Cantidad Ordenada]]</f>
        <v>69</v>
      </c>
      <c r="K399" s="7">
        <f>Tabla_cocina[[#This Row],[Total del Pedido]]</f>
        <v>69</v>
      </c>
      <c r="L399" s="7">
        <f>Tabla_cocina[[#This Row],[Ganancia Bruta]]-Tabla_cocina[[#This Row],[Costo]]</f>
        <v>27</v>
      </c>
      <c r="M399" s="7">
        <f>Tabla_cocina[[#This Row],[Costo Unitario]]*Tabla_cocina[[#This Row],[Cantidad Ordenada]]</f>
        <v>42</v>
      </c>
      <c r="N399" s="12">
        <f>(Tabla_cocina[[#This Row],[Ganancia Neta]]/Tabla_cocina[[#This Row],[Costo]])</f>
        <v>0.6428571428571429</v>
      </c>
      <c r="O399" s="17">
        <f>Tabla_cocina[[#This Row],[Tiempo de Preparacion]]/1440</f>
        <v>9.0277777777777769E-3</v>
      </c>
    </row>
    <row r="400" spans="1:15" x14ac:dyDescent="0.3">
      <c r="A400" s="1">
        <v>151</v>
      </c>
      <c r="B400" s="1">
        <v>6</v>
      </c>
      <c r="C400" s="2" t="s">
        <v>23</v>
      </c>
      <c r="D400" s="2" t="s">
        <v>100</v>
      </c>
      <c r="E400" s="3">
        <v>13</v>
      </c>
      <c r="F400" s="3">
        <v>21</v>
      </c>
      <c r="G400" s="1">
        <v>3</v>
      </c>
      <c r="H400" s="1">
        <v>6</v>
      </c>
      <c r="I400" s="2" t="s">
        <v>6</v>
      </c>
      <c r="J400" s="7">
        <f>Tabla_cocina[[#This Row],[Precio Unitario]]*Tabla_cocina[[#This Row],[Cantidad Ordenada]]</f>
        <v>63</v>
      </c>
      <c r="K400" s="7">
        <f>Tabla_cocina[[#This Row],[Total del Pedido]]</f>
        <v>63</v>
      </c>
      <c r="L400" s="7">
        <f>Tabla_cocina[[#This Row],[Ganancia Bruta]]-Tabla_cocina[[#This Row],[Costo]]</f>
        <v>24</v>
      </c>
      <c r="M400" s="7">
        <f>Tabla_cocina[[#This Row],[Costo Unitario]]*Tabla_cocina[[#This Row],[Cantidad Ordenada]]</f>
        <v>39</v>
      </c>
      <c r="N400" s="12">
        <f>(Tabla_cocina[[#This Row],[Ganancia Neta]]/Tabla_cocina[[#This Row],[Costo]])</f>
        <v>0.61538461538461542</v>
      </c>
      <c r="O400" s="17">
        <f>Tabla_cocina[[#This Row],[Tiempo de Preparacion]]/1440</f>
        <v>4.1666666666666666E-3</v>
      </c>
    </row>
    <row r="401" spans="1:15" x14ac:dyDescent="0.3">
      <c r="A401" s="1">
        <v>152</v>
      </c>
      <c r="B401" s="1">
        <v>5</v>
      </c>
      <c r="C401" s="2" t="s">
        <v>15</v>
      </c>
      <c r="D401" s="2" t="s">
        <v>92</v>
      </c>
      <c r="E401" s="3">
        <v>16</v>
      </c>
      <c r="F401" s="3">
        <v>28</v>
      </c>
      <c r="G401" s="1">
        <v>2</v>
      </c>
      <c r="H401" s="1">
        <v>12</v>
      </c>
      <c r="I401" s="2" t="s">
        <v>6</v>
      </c>
      <c r="J401" s="7">
        <f>Tabla_cocina[[#This Row],[Precio Unitario]]*Tabla_cocina[[#This Row],[Cantidad Ordenada]]</f>
        <v>56</v>
      </c>
      <c r="K401" s="7">
        <f>Tabla_cocina[[#This Row],[Total del Pedido]]</f>
        <v>56</v>
      </c>
      <c r="L401" s="7">
        <f>Tabla_cocina[[#This Row],[Ganancia Bruta]]-Tabla_cocina[[#This Row],[Costo]]</f>
        <v>24</v>
      </c>
      <c r="M401" s="7">
        <f>Tabla_cocina[[#This Row],[Costo Unitario]]*Tabla_cocina[[#This Row],[Cantidad Ordenada]]</f>
        <v>32</v>
      </c>
      <c r="N401" s="12">
        <f>(Tabla_cocina[[#This Row],[Ganancia Neta]]/Tabla_cocina[[#This Row],[Costo]])</f>
        <v>0.75</v>
      </c>
      <c r="O401" s="17">
        <f>Tabla_cocina[[#This Row],[Tiempo de Preparacion]]/1440</f>
        <v>8.3333333333333332E-3</v>
      </c>
    </row>
    <row r="402" spans="1:15" x14ac:dyDescent="0.3">
      <c r="A402" s="1">
        <v>153</v>
      </c>
      <c r="B402" s="1">
        <v>10</v>
      </c>
      <c r="C402" s="2" t="s">
        <v>11</v>
      </c>
      <c r="D402" s="2" t="s">
        <v>88</v>
      </c>
      <c r="E402" s="3">
        <v>25</v>
      </c>
      <c r="F402" s="3">
        <v>40</v>
      </c>
      <c r="G402" s="1">
        <v>2</v>
      </c>
      <c r="H402" s="1">
        <v>26</v>
      </c>
      <c r="I402" s="2" t="s">
        <v>6</v>
      </c>
      <c r="J402" s="7">
        <f>Tabla_cocina[[#This Row],[Precio Unitario]]*Tabla_cocina[[#This Row],[Cantidad Ordenada]]</f>
        <v>80</v>
      </c>
      <c r="K402" s="7">
        <f>Tabla_cocina[[#This Row],[Total del Pedido]]</f>
        <v>80</v>
      </c>
      <c r="L402" s="7">
        <f>Tabla_cocina[[#This Row],[Ganancia Bruta]]-Tabla_cocina[[#This Row],[Costo]]</f>
        <v>30</v>
      </c>
      <c r="M402" s="7">
        <f>Tabla_cocina[[#This Row],[Costo Unitario]]*Tabla_cocina[[#This Row],[Cantidad Ordenada]]</f>
        <v>50</v>
      </c>
      <c r="N402" s="12">
        <f>(Tabla_cocina[[#This Row],[Ganancia Neta]]/Tabla_cocina[[#This Row],[Costo]])</f>
        <v>0.6</v>
      </c>
      <c r="O402" s="17">
        <f>Tabla_cocina[[#This Row],[Tiempo de Preparacion]]/1440</f>
        <v>1.8055555555555554E-2</v>
      </c>
    </row>
    <row r="403" spans="1:15" x14ac:dyDescent="0.3">
      <c r="A403" s="1">
        <v>153</v>
      </c>
      <c r="B403" s="1">
        <v>10</v>
      </c>
      <c r="C403" s="2" t="s">
        <v>14</v>
      </c>
      <c r="D403" s="2" t="s">
        <v>91</v>
      </c>
      <c r="E403" s="3">
        <v>20</v>
      </c>
      <c r="F403" s="3">
        <v>33</v>
      </c>
      <c r="G403" s="1">
        <v>3</v>
      </c>
      <c r="H403" s="1">
        <v>10</v>
      </c>
      <c r="I403" s="2" t="s">
        <v>8</v>
      </c>
      <c r="J403" s="7">
        <f>Tabla_cocina[[#This Row],[Precio Unitario]]*Tabla_cocina[[#This Row],[Cantidad Ordenada]]</f>
        <v>99</v>
      </c>
      <c r="K403" s="7">
        <f>Tabla_cocina[[#This Row],[Total del Pedido]]</f>
        <v>99</v>
      </c>
      <c r="L403" s="7">
        <f>Tabla_cocina[[#This Row],[Ganancia Bruta]]-Tabla_cocina[[#This Row],[Costo]]</f>
        <v>39</v>
      </c>
      <c r="M403" s="7">
        <f>Tabla_cocina[[#This Row],[Costo Unitario]]*Tabla_cocina[[#This Row],[Cantidad Ordenada]]</f>
        <v>60</v>
      </c>
      <c r="N403" s="12">
        <f>(Tabla_cocina[[#This Row],[Ganancia Neta]]/Tabla_cocina[[#This Row],[Costo]])</f>
        <v>0.65</v>
      </c>
      <c r="O403" s="17">
        <f>Tabla_cocina[[#This Row],[Tiempo de Preparacion]]/1440</f>
        <v>6.9444444444444441E-3</v>
      </c>
    </row>
    <row r="404" spans="1:15" x14ac:dyDescent="0.3">
      <c r="A404" s="1">
        <v>153</v>
      </c>
      <c r="B404" s="1">
        <v>10</v>
      </c>
      <c r="C404" s="2" t="s">
        <v>5</v>
      </c>
      <c r="D404" s="2" t="s">
        <v>84</v>
      </c>
      <c r="E404" s="3">
        <v>14</v>
      </c>
      <c r="F404" s="3">
        <v>24</v>
      </c>
      <c r="G404" s="1">
        <v>1</v>
      </c>
      <c r="H404" s="1">
        <v>53</v>
      </c>
      <c r="I404" s="2" t="s">
        <v>8</v>
      </c>
      <c r="J404" s="7">
        <f>Tabla_cocina[[#This Row],[Precio Unitario]]*Tabla_cocina[[#This Row],[Cantidad Ordenada]]</f>
        <v>24</v>
      </c>
      <c r="K404" s="7">
        <f>Tabla_cocina[[#This Row],[Total del Pedido]]</f>
        <v>24</v>
      </c>
      <c r="L404" s="7">
        <f>Tabla_cocina[[#This Row],[Ganancia Bruta]]-Tabla_cocina[[#This Row],[Costo]]</f>
        <v>10</v>
      </c>
      <c r="M404" s="7">
        <f>Tabla_cocina[[#This Row],[Costo Unitario]]*Tabla_cocina[[#This Row],[Cantidad Ordenada]]</f>
        <v>14</v>
      </c>
      <c r="N404" s="12">
        <f>(Tabla_cocina[[#This Row],[Ganancia Neta]]/Tabla_cocina[[#This Row],[Costo]])</f>
        <v>0.7142857142857143</v>
      </c>
      <c r="O404" s="17">
        <f>Tabla_cocina[[#This Row],[Tiempo de Preparacion]]/1440</f>
        <v>3.6805555555555557E-2</v>
      </c>
    </row>
    <row r="405" spans="1:15" x14ac:dyDescent="0.3">
      <c r="A405" s="1">
        <v>154</v>
      </c>
      <c r="B405" s="1">
        <v>11</v>
      </c>
      <c r="C405" s="2" t="s">
        <v>12</v>
      </c>
      <c r="D405" s="2" t="s">
        <v>89</v>
      </c>
      <c r="E405" s="3">
        <v>22</v>
      </c>
      <c r="F405" s="3">
        <v>36</v>
      </c>
      <c r="G405" s="1">
        <v>3</v>
      </c>
      <c r="H405" s="1">
        <v>52</v>
      </c>
      <c r="I405" s="2" t="s">
        <v>6</v>
      </c>
      <c r="J405" s="7">
        <f>Tabla_cocina[[#This Row],[Precio Unitario]]*Tabla_cocina[[#This Row],[Cantidad Ordenada]]</f>
        <v>108</v>
      </c>
      <c r="K405" s="7">
        <f>Tabla_cocina[[#This Row],[Total del Pedido]]</f>
        <v>108</v>
      </c>
      <c r="L405" s="7">
        <f>Tabla_cocina[[#This Row],[Ganancia Bruta]]-Tabla_cocina[[#This Row],[Costo]]</f>
        <v>42</v>
      </c>
      <c r="M405" s="7">
        <f>Tabla_cocina[[#This Row],[Costo Unitario]]*Tabla_cocina[[#This Row],[Cantidad Ordenada]]</f>
        <v>66</v>
      </c>
      <c r="N405" s="12">
        <f>(Tabla_cocina[[#This Row],[Ganancia Neta]]/Tabla_cocina[[#This Row],[Costo]])</f>
        <v>0.63636363636363635</v>
      </c>
      <c r="O405" s="17">
        <f>Tabla_cocina[[#This Row],[Tiempo de Preparacion]]/1440</f>
        <v>3.6111111111111108E-2</v>
      </c>
    </row>
    <row r="406" spans="1:15" x14ac:dyDescent="0.3">
      <c r="A406" s="1">
        <v>154</v>
      </c>
      <c r="B406" s="1">
        <v>11</v>
      </c>
      <c r="C406" s="2" t="s">
        <v>24</v>
      </c>
      <c r="D406" s="2" t="s">
        <v>101</v>
      </c>
      <c r="E406" s="3">
        <v>10</v>
      </c>
      <c r="F406" s="3">
        <v>18</v>
      </c>
      <c r="G406" s="1">
        <v>2</v>
      </c>
      <c r="H406" s="1">
        <v>30</v>
      </c>
      <c r="I406" s="2" t="s">
        <v>6</v>
      </c>
      <c r="J406" s="7">
        <f>Tabla_cocina[[#This Row],[Precio Unitario]]*Tabla_cocina[[#This Row],[Cantidad Ordenada]]</f>
        <v>36</v>
      </c>
      <c r="K406" s="7">
        <f>Tabla_cocina[[#This Row],[Total del Pedido]]</f>
        <v>36</v>
      </c>
      <c r="L406" s="7">
        <f>Tabla_cocina[[#This Row],[Ganancia Bruta]]-Tabla_cocina[[#This Row],[Costo]]</f>
        <v>16</v>
      </c>
      <c r="M406" s="7">
        <f>Tabla_cocina[[#This Row],[Costo Unitario]]*Tabla_cocina[[#This Row],[Cantidad Ordenada]]</f>
        <v>20</v>
      </c>
      <c r="N406" s="12">
        <f>(Tabla_cocina[[#This Row],[Ganancia Neta]]/Tabla_cocina[[#This Row],[Costo]])</f>
        <v>0.8</v>
      </c>
      <c r="O406" s="17">
        <f>Tabla_cocina[[#This Row],[Tiempo de Preparacion]]/1440</f>
        <v>2.0833333333333332E-2</v>
      </c>
    </row>
    <row r="407" spans="1:15" x14ac:dyDescent="0.3">
      <c r="A407" s="1">
        <v>155</v>
      </c>
      <c r="B407" s="1">
        <v>7</v>
      </c>
      <c r="C407" s="2" t="s">
        <v>9</v>
      </c>
      <c r="D407" s="2" t="s">
        <v>86</v>
      </c>
      <c r="E407" s="3">
        <v>19</v>
      </c>
      <c r="F407" s="3">
        <v>31</v>
      </c>
      <c r="G407" s="1">
        <v>2</v>
      </c>
      <c r="H407" s="1">
        <v>43</v>
      </c>
      <c r="I407" s="2" t="s">
        <v>6</v>
      </c>
      <c r="J407" s="7">
        <f>Tabla_cocina[[#This Row],[Precio Unitario]]*Tabla_cocina[[#This Row],[Cantidad Ordenada]]</f>
        <v>62</v>
      </c>
      <c r="K407" s="7">
        <f>Tabla_cocina[[#This Row],[Total del Pedido]]</f>
        <v>62</v>
      </c>
      <c r="L407" s="7">
        <f>Tabla_cocina[[#This Row],[Ganancia Bruta]]-Tabla_cocina[[#This Row],[Costo]]</f>
        <v>24</v>
      </c>
      <c r="M407" s="7">
        <f>Tabla_cocina[[#This Row],[Costo Unitario]]*Tabla_cocina[[#This Row],[Cantidad Ordenada]]</f>
        <v>38</v>
      </c>
      <c r="N407" s="12">
        <f>(Tabla_cocina[[#This Row],[Ganancia Neta]]/Tabla_cocina[[#This Row],[Costo]])</f>
        <v>0.63157894736842102</v>
      </c>
      <c r="O407" s="17">
        <f>Tabla_cocina[[#This Row],[Tiempo de Preparacion]]/1440</f>
        <v>2.9861111111111113E-2</v>
      </c>
    </row>
    <row r="408" spans="1:15" x14ac:dyDescent="0.3">
      <c r="A408" s="1">
        <v>155</v>
      </c>
      <c r="B408" s="1">
        <v>7</v>
      </c>
      <c r="C408" s="2" t="s">
        <v>10</v>
      </c>
      <c r="D408" s="2" t="s">
        <v>87</v>
      </c>
      <c r="E408" s="3">
        <v>16</v>
      </c>
      <c r="F408" s="3">
        <v>27</v>
      </c>
      <c r="G408" s="1">
        <v>2</v>
      </c>
      <c r="H408" s="1">
        <v>24</v>
      </c>
      <c r="I408" s="2" t="s">
        <v>8</v>
      </c>
      <c r="J408" s="7">
        <f>Tabla_cocina[[#This Row],[Precio Unitario]]*Tabla_cocina[[#This Row],[Cantidad Ordenada]]</f>
        <v>54</v>
      </c>
      <c r="K408" s="7">
        <f>Tabla_cocina[[#This Row],[Total del Pedido]]</f>
        <v>54</v>
      </c>
      <c r="L408" s="7">
        <f>Tabla_cocina[[#This Row],[Ganancia Bruta]]-Tabla_cocina[[#This Row],[Costo]]</f>
        <v>22</v>
      </c>
      <c r="M408" s="7">
        <f>Tabla_cocina[[#This Row],[Costo Unitario]]*Tabla_cocina[[#This Row],[Cantidad Ordenada]]</f>
        <v>32</v>
      </c>
      <c r="N408" s="12">
        <f>(Tabla_cocina[[#This Row],[Ganancia Neta]]/Tabla_cocina[[#This Row],[Costo]])</f>
        <v>0.6875</v>
      </c>
      <c r="O408" s="17">
        <f>Tabla_cocina[[#This Row],[Tiempo de Preparacion]]/1440</f>
        <v>1.6666666666666666E-2</v>
      </c>
    </row>
    <row r="409" spans="1:15" x14ac:dyDescent="0.3">
      <c r="A409" s="1">
        <v>155</v>
      </c>
      <c r="B409" s="1">
        <v>7</v>
      </c>
      <c r="C409" s="2" t="s">
        <v>21</v>
      </c>
      <c r="D409" s="2" t="s">
        <v>98</v>
      </c>
      <c r="E409" s="3">
        <v>12</v>
      </c>
      <c r="F409" s="3">
        <v>20</v>
      </c>
      <c r="G409" s="1">
        <v>1</v>
      </c>
      <c r="H409" s="1">
        <v>33</v>
      </c>
      <c r="I409" s="2" t="s">
        <v>8</v>
      </c>
      <c r="J409" s="7">
        <f>Tabla_cocina[[#This Row],[Precio Unitario]]*Tabla_cocina[[#This Row],[Cantidad Ordenada]]</f>
        <v>20</v>
      </c>
      <c r="K409" s="7">
        <f>Tabla_cocina[[#This Row],[Total del Pedido]]</f>
        <v>20</v>
      </c>
      <c r="L409" s="7">
        <f>Tabla_cocina[[#This Row],[Ganancia Bruta]]-Tabla_cocina[[#This Row],[Costo]]</f>
        <v>8</v>
      </c>
      <c r="M409" s="7">
        <f>Tabla_cocina[[#This Row],[Costo Unitario]]*Tabla_cocina[[#This Row],[Cantidad Ordenada]]</f>
        <v>12</v>
      </c>
      <c r="N409" s="12">
        <f>(Tabla_cocina[[#This Row],[Ganancia Neta]]/Tabla_cocina[[#This Row],[Costo]])</f>
        <v>0.66666666666666663</v>
      </c>
      <c r="O409" s="17">
        <f>Tabla_cocina[[#This Row],[Tiempo de Preparacion]]/1440</f>
        <v>2.2916666666666665E-2</v>
      </c>
    </row>
    <row r="410" spans="1:15" x14ac:dyDescent="0.3">
      <c r="A410" s="1">
        <v>156</v>
      </c>
      <c r="B410" s="1">
        <v>6</v>
      </c>
      <c r="C410" s="2" t="s">
        <v>15</v>
      </c>
      <c r="D410" s="2" t="s">
        <v>92</v>
      </c>
      <c r="E410" s="3">
        <v>16</v>
      </c>
      <c r="F410" s="3">
        <v>28</v>
      </c>
      <c r="G410" s="1">
        <v>2</v>
      </c>
      <c r="H410" s="1">
        <v>6</v>
      </c>
      <c r="I410" s="2" t="s">
        <v>6</v>
      </c>
      <c r="J410" s="7">
        <f>Tabla_cocina[[#This Row],[Precio Unitario]]*Tabla_cocina[[#This Row],[Cantidad Ordenada]]</f>
        <v>56</v>
      </c>
      <c r="K410" s="7">
        <f>Tabla_cocina[[#This Row],[Total del Pedido]]</f>
        <v>56</v>
      </c>
      <c r="L410" s="7">
        <f>Tabla_cocina[[#This Row],[Ganancia Bruta]]-Tabla_cocina[[#This Row],[Costo]]</f>
        <v>24</v>
      </c>
      <c r="M410" s="7">
        <f>Tabla_cocina[[#This Row],[Costo Unitario]]*Tabla_cocina[[#This Row],[Cantidad Ordenada]]</f>
        <v>32</v>
      </c>
      <c r="N410" s="12">
        <f>(Tabla_cocina[[#This Row],[Ganancia Neta]]/Tabla_cocina[[#This Row],[Costo]])</f>
        <v>0.75</v>
      </c>
      <c r="O410" s="17">
        <f>Tabla_cocina[[#This Row],[Tiempo de Preparacion]]/1440</f>
        <v>4.1666666666666666E-3</v>
      </c>
    </row>
    <row r="411" spans="1:15" x14ac:dyDescent="0.3">
      <c r="A411" s="1">
        <v>157</v>
      </c>
      <c r="B411" s="1">
        <v>13</v>
      </c>
      <c r="C411" s="2" t="s">
        <v>12</v>
      </c>
      <c r="D411" s="2" t="s">
        <v>89</v>
      </c>
      <c r="E411" s="3">
        <v>22</v>
      </c>
      <c r="F411" s="3">
        <v>36</v>
      </c>
      <c r="G411" s="1">
        <v>3</v>
      </c>
      <c r="H411" s="1">
        <v>21</v>
      </c>
      <c r="I411" s="2" t="s">
        <v>6</v>
      </c>
      <c r="J411" s="7">
        <f>Tabla_cocina[[#This Row],[Precio Unitario]]*Tabla_cocina[[#This Row],[Cantidad Ordenada]]</f>
        <v>108</v>
      </c>
      <c r="K411" s="7">
        <f>Tabla_cocina[[#This Row],[Total del Pedido]]</f>
        <v>108</v>
      </c>
      <c r="L411" s="7">
        <f>Tabla_cocina[[#This Row],[Ganancia Bruta]]-Tabla_cocina[[#This Row],[Costo]]</f>
        <v>42</v>
      </c>
      <c r="M411" s="7">
        <f>Tabla_cocina[[#This Row],[Costo Unitario]]*Tabla_cocina[[#This Row],[Cantidad Ordenada]]</f>
        <v>66</v>
      </c>
      <c r="N411" s="12">
        <f>(Tabla_cocina[[#This Row],[Ganancia Neta]]/Tabla_cocina[[#This Row],[Costo]])</f>
        <v>0.63636363636363635</v>
      </c>
      <c r="O411" s="17">
        <f>Tabla_cocina[[#This Row],[Tiempo de Preparacion]]/1440</f>
        <v>1.4583333333333334E-2</v>
      </c>
    </row>
    <row r="412" spans="1:15" x14ac:dyDescent="0.3">
      <c r="A412" s="1">
        <v>157</v>
      </c>
      <c r="B412" s="1">
        <v>13</v>
      </c>
      <c r="C412" s="2" t="s">
        <v>7</v>
      </c>
      <c r="D412" s="2" t="s">
        <v>85</v>
      </c>
      <c r="E412" s="3">
        <v>18</v>
      </c>
      <c r="F412" s="3">
        <v>30</v>
      </c>
      <c r="G412" s="1">
        <v>2</v>
      </c>
      <c r="H412" s="1">
        <v>27</v>
      </c>
      <c r="I412" s="2" t="s">
        <v>6</v>
      </c>
      <c r="J412" s="7">
        <f>Tabla_cocina[[#This Row],[Precio Unitario]]*Tabla_cocina[[#This Row],[Cantidad Ordenada]]</f>
        <v>60</v>
      </c>
      <c r="K412" s="7">
        <f>Tabla_cocina[[#This Row],[Total del Pedido]]</f>
        <v>60</v>
      </c>
      <c r="L412" s="7">
        <f>Tabla_cocina[[#This Row],[Ganancia Bruta]]-Tabla_cocina[[#This Row],[Costo]]</f>
        <v>24</v>
      </c>
      <c r="M412" s="7">
        <f>Tabla_cocina[[#This Row],[Costo Unitario]]*Tabla_cocina[[#This Row],[Cantidad Ordenada]]</f>
        <v>36</v>
      </c>
      <c r="N412" s="12">
        <f>(Tabla_cocina[[#This Row],[Ganancia Neta]]/Tabla_cocina[[#This Row],[Costo]])</f>
        <v>0.66666666666666663</v>
      </c>
      <c r="O412" s="17">
        <f>Tabla_cocina[[#This Row],[Tiempo de Preparacion]]/1440</f>
        <v>1.8749999999999999E-2</v>
      </c>
    </row>
    <row r="413" spans="1:15" x14ac:dyDescent="0.3">
      <c r="A413" s="1">
        <v>157</v>
      </c>
      <c r="B413" s="1">
        <v>13</v>
      </c>
      <c r="C413" s="2" t="s">
        <v>15</v>
      </c>
      <c r="D413" s="2" t="s">
        <v>92</v>
      </c>
      <c r="E413" s="3">
        <v>16</v>
      </c>
      <c r="F413" s="3">
        <v>28</v>
      </c>
      <c r="G413" s="1">
        <v>1</v>
      </c>
      <c r="H413" s="1">
        <v>54</v>
      </c>
      <c r="I413" s="2" t="s">
        <v>8</v>
      </c>
      <c r="J413" s="7">
        <f>Tabla_cocina[[#This Row],[Precio Unitario]]*Tabla_cocina[[#This Row],[Cantidad Ordenada]]</f>
        <v>28</v>
      </c>
      <c r="K413" s="7">
        <f>Tabla_cocina[[#This Row],[Total del Pedido]]</f>
        <v>28</v>
      </c>
      <c r="L413" s="7">
        <f>Tabla_cocina[[#This Row],[Ganancia Bruta]]-Tabla_cocina[[#This Row],[Costo]]</f>
        <v>12</v>
      </c>
      <c r="M413" s="7">
        <f>Tabla_cocina[[#This Row],[Costo Unitario]]*Tabla_cocina[[#This Row],[Cantidad Ordenada]]</f>
        <v>16</v>
      </c>
      <c r="N413" s="12">
        <f>(Tabla_cocina[[#This Row],[Ganancia Neta]]/Tabla_cocina[[#This Row],[Costo]])</f>
        <v>0.75</v>
      </c>
      <c r="O413" s="17">
        <f>Tabla_cocina[[#This Row],[Tiempo de Preparacion]]/1440</f>
        <v>3.7499999999999999E-2</v>
      </c>
    </row>
    <row r="414" spans="1:15" x14ac:dyDescent="0.3">
      <c r="A414" s="1">
        <v>157</v>
      </c>
      <c r="B414" s="1">
        <v>13</v>
      </c>
      <c r="C414" s="2" t="s">
        <v>26</v>
      </c>
      <c r="D414" s="2" t="s">
        <v>103</v>
      </c>
      <c r="E414" s="3">
        <v>15</v>
      </c>
      <c r="F414" s="3">
        <v>25</v>
      </c>
      <c r="G414" s="1">
        <v>3</v>
      </c>
      <c r="H414" s="1">
        <v>48</v>
      </c>
      <c r="I414" s="2" t="s">
        <v>8</v>
      </c>
      <c r="J414" s="7">
        <f>Tabla_cocina[[#This Row],[Precio Unitario]]*Tabla_cocina[[#This Row],[Cantidad Ordenada]]</f>
        <v>75</v>
      </c>
      <c r="K414" s="7">
        <f>Tabla_cocina[[#This Row],[Total del Pedido]]</f>
        <v>75</v>
      </c>
      <c r="L414" s="7">
        <f>Tabla_cocina[[#This Row],[Ganancia Bruta]]-Tabla_cocina[[#This Row],[Costo]]</f>
        <v>30</v>
      </c>
      <c r="M414" s="7">
        <f>Tabla_cocina[[#This Row],[Costo Unitario]]*Tabla_cocina[[#This Row],[Cantidad Ordenada]]</f>
        <v>45</v>
      </c>
      <c r="N414" s="12">
        <f>(Tabla_cocina[[#This Row],[Ganancia Neta]]/Tabla_cocina[[#This Row],[Costo]])</f>
        <v>0.66666666666666663</v>
      </c>
      <c r="O414" s="17">
        <f>Tabla_cocina[[#This Row],[Tiempo de Preparacion]]/1440</f>
        <v>3.3333333333333333E-2</v>
      </c>
    </row>
    <row r="415" spans="1:15" x14ac:dyDescent="0.3">
      <c r="A415" s="1">
        <v>158</v>
      </c>
      <c r="B415" s="1">
        <v>5</v>
      </c>
      <c r="C415" s="2" t="s">
        <v>12</v>
      </c>
      <c r="D415" s="2" t="s">
        <v>89</v>
      </c>
      <c r="E415" s="3">
        <v>22</v>
      </c>
      <c r="F415" s="3">
        <v>36</v>
      </c>
      <c r="G415" s="1">
        <v>3</v>
      </c>
      <c r="H415" s="1">
        <v>7</v>
      </c>
      <c r="I415" s="2" t="s">
        <v>6</v>
      </c>
      <c r="J415" s="7">
        <f>Tabla_cocina[[#This Row],[Precio Unitario]]*Tabla_cocina[[#This Row],[Cantidad Ordenada]]</f>
        <v>108</v>
      </c>
      <c r="K415" s="7">
        <f>Tabla_cocina[[#This Row],[Total del Pedido]]</f>
        <v>108</v>
      </c>
      <c r="L415" s="7">
        <f>Tabla_cocina[[#This Row],[Ganancia Bruta]]-Tabla_cocina[[#This Row],[Costo]]</f>
        <v>42</v>
      </c>
      <c r="M415" s="7">
        <f>Tabla_cocina[[#This Row],[Costo Unitario]]*Tabla_cocina[[#This Row],[Cantidad Ordenada]]</f>
        <v>66</v>
      </c>
      <c r="N415" s="12">
        <f>(Tabla_cocina[[#This Row],[Ganancia Neta]]/Tabla_cocina[[#This Row],[Costo]])</f>
        <v>0.63636363636363635</v>
      </c>
      <c r="O415" s="17">
        <f>Tabla_cocina[[#This Row],[Tiempo de Preparacion]]/1440</f>
        <v>4.8611111111111112E-3</v>
      </c>
    </row>
    <row r="416" spans="1:15" x14ac:dyDescent="0.3">
      <c r="A416" s="1">
        <v>158</v>
      </c>
      <c r="B416" s="1">
        <v>5</v>
      </c>
      <c r="C416" s="2" t="s">
        <v>17</v>
      </c>
      <c r="D416" s="2" t="s">
        <v>94</v>
      </c>
      <c r="E416" s="3">
        <v>21</v>
      </c>
      <c r="F416" s="3">
        <v>35</v>
      </c>
      <c r="G416" s="1">
        <v>3</v>
      </c>
      <c r="H416" s="1">
        <v>16</v>
      </c>
      <c r="I416" s="2" t="s">
        <v>8</v>
      </c>
      <c r="J416" s="7">
        <f>Tabla_cocina[[#This Row],[Precio Unitario]]*Tabla_cocina[[#This Row],[Cantidad Ordenada]]</f>
        <v>105</v>
      </c>
      <c r="K416" s="7">
        <f>Tabla_cocina[[#This Row],[Total del Pedido]]</f>
        <v>105</v>
      </c>
      <c r="L416" s="7">
        <f>Tabla_cocina[[#This Row],[Ganancia Bruta]]-Tabla_cocina[[#This Row],[Costo]]</f>
        <v>42</v>
      </c>
      <c r="M416" s="7">
        <f>Tabla_cocina[[#This Row],[Costo Unitario]]*Tabla_cocina[[#This Row],[Cantidad Ordenada]]</f>
        <v>63</v>
      </c>
      <c r="N416" s="12">
        <f>(Tabla_cocina[[#This Row],[Ganancia Neta]]/Tabla_cocina[[#This Row],[Costo]])</f>
        <v>0.66666666666666663</v>
      </c>
      <c r="O416" s="17">
        <f>Tabla_cocina[[#This Row],[Tiempo de Preparacion]]/1440</f>
        <v>1.1111111111111112E-2</v>
      </c>
    </row>
    <row r="417" spans="1:15" x14ac:dyDescent="0.3">
      <c r="A417" s="1">
        <v>158</v>
      </c>
      <c r="B417" s="1">
        <v>5</v>
      </c>
      <c r="C417" s="2" t="s">
        <v>25</v>
      </c>
      <c r="D417" s="2" t="s">
        <v>102</v>
      </c>
      <c r="E417" s="3">
        <v>15</v>
      </c>
      <c r="F417" s="3">
        <v>26</v>
      </c>
      <c r="G417" s="1">
        <v>3</v>
      </c>
      <c r="H417" s="1">
        <v>55</v>
      </c>
      <c r="I417" s="2" t="s">
        <v>6</v>
      </c>
      <c r="J417" s="7">
        <f>Tabla_cocina[[#This Row],[Precio Unitario]]*Tabla_cocina[[#This Row],[Cantidad Ordenada]]</f>
        <v>78</v>
      </c>
      <c r="K417" s="7">
        <f>Tabla_cocina[[#This Row],[Total del Pedido]]</f>
        <v>78</v>
      </c>
      <c r="L417" s="7">
        <f>Tabla_cocina[[#This Row],[Ganancia Bruta]]-Tabla_cocina[[#This Row],[Costo]]</f>
        <v>33</v>
      </c>
      <c r="M417" s="7">
        <f>Tabla_cocina[[#This Row],[Costo Unitario]]*Tabla_cocina[[#This Row],[Cantidad Ordenada]]</f>
        <v>45</v>
      </c>
      <c r="N417" s="12">
        <f>(Tabla_cocina[[#This Row],[Ganancia Neta]]/Tabla_cocina[[#This Row],[Costo]])</f>
        <v>0.73333333333333328</v>
      </c>
      <c r="O417" s="17">
        <f>Tabla_cocina[[#This Row],[Tiempo de Preparacion]]/1440</f>
        <v>3.8194444444444448E-2</v>
      </c>
    </row>
    <row r="418" spans="1:15" x14ac:dyDescent="0.3">
      <c r="A418" s="1">
        <v>158</v>
      </c>
      <c r="B418" s="1">
        <v>5</v>
      </c>
      <c r="C418" s="2" t="s">
        <v>16</v>
      </c>
      <c r="D418" s="2" t="s">
        <v>93</v>
      </c>
      <c r="E418" s="3">
        <v>11</v>
      </c>
      <c r="F418" s="3">
        <v>19</v>
      </c>
      <c r="G418" s="1">
        <v>1</v>
      </c>
      <c r="H418" s="1">
        <v>57</v>
      </c>
      <c r="I418" s="2" t="s">
        <v>6</v>
      </c>
      <c r="J418" s="7">
        <f>Tabla_cocina[[#This Row],[Precio Unitario]]*Tabla_cocina[[#This Row],[Cantidad Ordenada]]</f>
        <v>19</v>
      </c>
      <c r="K418" s="7">
        <f>Tabla_cocina[[#This Row],[Total del Pedido]]</f>
        <v>19</v>
      </c>
      <c r="L418" s="7">
        <f>Tabla_cocina[[#This Row],[Ganancia Bruta]]-Tabla_cocina[[#This Row],[Costo]]</f>
        <v>8</v>
      </c>
      <c r="M418" s="7">
        <f>Tabla_cocina[[#This Row],[Costo Unitario]]*Tabla_cocina[[#This Row],[Cantidad Ordenada]]</f>
        <v>11</v>
      </c>
      <c r="N418" s="12">
        <f>(Tabla_cocina[[#This Row],[Ganancia Neta]]/Tabla_cocina[[#This Row],[Costo]])</f>
        <v>0.72727272727272729</v>
      </c>
      <c r="O418" s="17">
        <f>Tabla_cocina[[#This Row],[Tiempo de Preparacion]]/1440</f>
        <v>3.9583333333333331E-2</v>
      </c>
    </row>
    <row r="419" spans="1:15" x14ac:dyDescent="0.3">
      <c r="A419" s="1">
        <v>159</v>
      </c>
      <c r="B419" s="1">
        <v>16</v>
      </c>
      <c r="C419" s="2" t="s">
        <v>14</v>
      </c>
      <c r="D419" s="2" t="s">
        <v>91</v>
      </c>
      <c r="E419" s="3">
        <v>20</v>
      </c>
      <c r="F419" s="3">
        <v>33</v>
      </c>
      <c r="G419" s="1">
        <v>3</v>
      </c>
      <c r="H419" s="1">
        <v>40</v>
      </c>
      <c r="I419" s="2" t="s">
        <v>6</v>
      </c>
      <c r="J419" s="7">
        <f>Tabla_cocina[[#This Row],[Precio Unitario]]*Tabla_cocina[[#This Row],[Cantidad Ordenada]]</f>
        <v>99</v>
      </c>
      <c r="K419" s="7">
        <f>Tabla_cocina[[#This Row],[Total del Pedido]]</f>
        <v>99</v>
      </c>
      <c r="L419" s="7">
        <f>Tabla_cocina[[#This Row],[Ganancia Bruta]]-Tabla_cocina[[#This Row],[Costo]]</f>
        <v>39</v>
      </c>
      <c r="M419" s="7">
        <f>Tabla_cocina[[#This Row],[Costo Unitario]]*Tabla_cocina[[#This Row],[Cantidad Ordenada]]</f>
        <v>60</v>
      </c>
      <c r="N419" s="12">
        <f>(Tabla_cocina[[#This Row],[Ganancia Neta]]/Tabla_cocina[[#This Row],[Costo]])</f>
        <v>0.65</v>
      </c>
      <c r="O419" s="17">
        <f>Tabla_cocina[[#This Row],[Tiempo de Preparacion]]/1440</f>
        <v>2.7777777777777776E-2</v>
      </c>
    </row>
    <row r="420" spans="1:15" x14ac:dyDescent="0.3">
      <c r="A420" s="1">
        <v>159</v>
      </c>
      <c r="B420" s="1">
        <v>16</v>
      </c>
      <c r="C420" s="2" t="s">
        <v>9</v>
      </c>
      <c r="D420" s="2" t="s">
        <v>86</v>
      </c>
      <c r="E420" s="3">
        <v>19</v>
      </c>
      <c r="F420" s="3">
        <v>31</v>
      </c>
      <c r="G420" s="1">
        <v>1</v>
      </c>
      <c r="H420" s="1">
        <v>5</v>
      </c>
      <c r="I420" s="2" t="s">
        <v>6</v>
      </c>
      <c r="J420" s="7">
        <f>Tabla_cocina[[#This Row],[Precio Unitario]]*Tabla_cocina[[#This Row],[Cantidad Ordenada]]</f>
        <v>31</v>
      </c>
      <c r="K420" s="7">
        <f>Tabla_cocina[[#This Row],[Total del Pedido]]</f>
        <v>31</v>
      </c>
      <c r="L420" s="7">
        <f>Tabla_cocina[[#This Row],[Ganancia Bruta]]-Tabla_cocina[[#This Row],[Costo]]</f>
        <v>12</v>
      </c>
      <c r="M420" s="7">
        <f>Tabla_cocina[[#This Row],[Costo Unitario]]*Tabla_cocina[[#This Row],[Cantidad Ordenada]]</f>
        <v>19</v>
      </c>
      <c r="N420" s="12">
        <f>(Tabla_cocina[[#This Row],[Ganancia Neta]]/Tabla_cocina[[#This Row],[Costo]])</f>
        <v>0.63157894736842102</v>
      </c>
      <c r="O420" s="17">
        <f>Tabla_cocina[[#This Row],[Tiempo de Preparacion]]/1440</f>
        <v>3.472222222222222E-3</v>
      </c>
    </row>
    <row r="421" spans="1:15" x14ac:dyDescent="0.3">
      <c r="A421" s="1">
        <v>159</v>
      </c>
      <c r="B421" s="1">
        <v>16</v>
      </c>
      <c r="C421" s="2" t="s">
        <v>13</v>
      </c>
      <c r="D421" s="2" t="s">
        <v>90</v>
      </c>
      <c r="E421" s="3">
        <v>17</v>
      </c>
      <c r="F421" s="3">
        <v>29</v>
      </c>
      <c r="G421" s="1">
        <v>3</v>
      </c>
      <c r="H421" s="1">
        <v>23</v>
      </c>
      <c r="I421" s="2" t="s">
        <v>8</v>
      </c>
      <c r="J421" s="7">
        <f>Tabla_cocina[[#This Row],[Precio Unitario]]*Tabla_cocina[[#This Row],[Cantidad Ordenada]]</f>
        <v>87</v>
      </c>
      <c r="K421" s="7">
        <f>Tabla_cocina[[#This Row],[Total del Pedido]]</f>
        <v>87</v>
      </c>
      <c r="L421" s="7">
        <f>Tabla_cocina[[#This Row],[Ganancia Bruta]]-Tabla_cocina[[#This Row],[Costo]]</f>
        <v>36</v>
      </c>
      <c r="M421" s="7">
        <f>Tabla_cocina[[#This Row],[Costo Unitario]]*Tabla_cocina[[#This Row],[Cantidad Ordenada]]</f>
        <v>51</v>
      </c>
      <c r="N421" s="12">
        <f>(Tabla_cocina[[#This Row],[Ganancia Neta]]/Tabla_cocina[[#This Row],[Costo]])</f>
        <v>0.70588235294117652</v>
      </c>
      <c r="O421" s="17">
        <f>Tabla_cocina[[#This Row],[Tiempo de Preparacion]]/1440</f>
        <v>1.5972222222222221E-2</v>
      </c>
    </row>
    <row r="422" spans="1:15" x14ac:dyDescent="0.3">
      <c r="A422" s="1">
        <v>159</v>
      </c>
      <c r="B422" s="1">
        <v>16</v>
      </c>
      <c r="C422" s="2" t="s">
        <v>24</v>
      </c>
      <c r="D422" s="2" t="s">
        <v>101</v>
      </c>
      <c r="E422" s="3">
        <v>10</v>
      </c>
      <c r="F422" s="3">
        <v>18</v>
      </c>
      <c r="G422" s="1">
        <v>2</v>
      </c>
      <c r="H422" s="1">
        <v>6</v>
      </c>
      <c r="I422" s="2" t="s">
        <v>6</v>
      </c>
      <c r="J422" s="7">
        <f>Tabla_cocina[[#This Row],[Precio Unitario]]*Tabla_cocina[[#This Row],[Cantidad Ordenada]]</f>
        <v>36</v>
      </c>
      <c r="K422" s="7">
        <f>Tabla_cocina[[#This Row],[Total del Pedido]]</f>
        <v>36</v>
      </c>
      <c r="L422" s="7">
        <f>Tabla_cocina[[#This Row],[Ganancia Bruta]]-Tabla_cocina[[#This Row],[Costo]]</f>
        <v>16</v>
      </c>
      <c r="M422" s="7">
        <f>Tabla_cocina[[#This Row],[Costo Unitario]]*Tabla_cocina[[#This Row],[Cantidad Ordenada]]</f>
        <v>20</v>
      </c>
      <c r="N422" s="12">
        <f>(Tabla_cocina[[#This Row],[Ganancia Neta]]/Tabla_cocina[[#This Row],[Costo]])</f>
        <v>0.8</v>
      </c>
      <c r="O422" s="17">
        <f>Tabla_cocina[[#This Row],[Tiempo de Preparacion]]/1440</f>
        <v>4.1666666666666666E-3</v>
      </c>
    </row>
    <row r="423" spans="1:15" x14ac:dyDescent="0.3">
      <c r="A423" s="1">
        <v>160</v>
      </c>
      <c r="B423" s="1">
        <v>19</v>
      </c>
      <c r="C423" s="2" t="s">
        <v>12</v>
      </c>
      <c r="D423" s="2" t="s">
        <v>89</v>
      </c>
      <c r="E423" s="3">
        <v>22</v>
      </c>
      <c r="F423" s="3">
        <v>36</v>
      </c>
      <c r="G423" s="1">
        <v>3</v>
      </c>
      <c r="H423" s="1">
        <v>20</v>
      </c>
      <c r="I423" s="2" t="s">
        <v>6</v>
      </c>
      <c r="J423" s="7">
        <f>Tabla_cocina[[#This Row],[Precio Unitario]]*Tabla_cocina[[#This Row],[Cantidad Ordenada]]</f>
        <v>108</v>
      </c>
      <c r="K423" s="7">
        <f>Tabla_cocina[[#This Row],[Total del Pedido]]</f>
        <v>108</v>
      </c>
      <c r="L423" s="7">
        <f>Tabla_cocina[[#This Row],[Ganancia Bruta]]-Tabla_cocina[[#This Row],[Costo]]</f>
        <v>42</v>
      </c>
      <c r="M423" s="7">
        <f>Tabla_cocina[[#This Row],[Costo Unitario]]*Tabla_cocina[[#This Row],[Cantidad Ordenada]]</f>
        <v>66</v>
      </c>
      <c r="N423" s="12">
        <f>(Tabla_cocina[[#This Row],[Ganancia Neta]]/Tabla_cocina[[#This Row],[Costo]])</f>
        <v>0.63636363636363635</v>
      </c>
      <c r="O423" s="17">
        <f>Tabla_cocina[[#This Row],[Tiempo de Preparacion]]/1440</f>
        <v>1.3888888888888888E-2</v>
      </c>
    </row>
    <row r="424" spans="1:15" x14ac:dyDescent="0.3">
      <c r="A424" s="1">
        <v>160</v>
      </c>
      <c r="B424" s="1">
        <v>19</v>
      </c>
      <c r="C424" s="2" t="s">
        <v>5</v>
      </c>
      <c r="D424" s="2" t="s">
        <v>84</v>
      </c>
      <c r="E424" s="3">
        <v>14</v>
      </c>
      <c r="F424" s="3">
        <v>24</v>
      </c>
      <c r="G424" s="1">
        <v>2</v>
      </c>
      <c r="H424" s="1">
        <v>47</v>
      </c>
      <c r="I424" s="2" t="s">
        <v>6</v>
      </c>
      <c r="J424" s="7">
        <f>Tabla_cocina[[#This Row],[Precio Unitario]]*Tabla_cocina[[#This Row],[Cantidad Ordenada]]</f>
        <v>48</v>
      </c>
      <c r="K424" s="7">
        <f>Tabla_cocina[[#This Row],[Total del Pedido]]</f>
        <v>48</v>
      </c>
      <c r="L424" s="7">
        <f>Tabla_cocina[[#This Row],[Ganancia Bruta]]-Tabla_cocina[[#This Row],[Costo]]</f>
        <v>20</v>
      </c>
      <c r="M424" s="7">
        <f>Tabla_cocina[[#This Row],[Costo Unitario]]*Tabla_cocina[[#This Row],[Cantidad Ordenada]]</f>
        <v>28</v>
      </c>
      <c r="N424" s="12">
        <f>(Tabla_cocina[[#This Row],[Ganancia Neta]]/Tabla_cocina[[#This Row],[Costo]])</f>
        <v>0.7142857142857143</v>
      </c>
      <c r="O424" s="17">
        <f>Tabla_cocina[[#This Row],[Tiempo de Preparacion]]/1440</f>
        <v>3.2638888888888891E-2</v>
      </c>
    </row>
    <row r="425" spans="1:15" x14ac:dyDescent="0.3">
      <c r="A425" s="1">
        <v>161</v>
      </c>
      <c r="B425" s="1">
        <v>13</v>
      </c>
      <c r="C425" s="2" t="s">
        <v>15</v>
      </c>
      <c r="D425" s="2" t="s">
        <v>92</v>
      </c>
      <c r="E425" s="3">
        <v>16</v>
      </c>
      <c r="F425" s="3">
        <v>28</v>
      </c>
      <c r="G425" s="1">
        <v>3</v>
      </c>
      <c r="H425" s="1">
        <v>57</v>
      </c>
      <c r="I425" s="2" t="s">
        <v>6</v>
      </c>
      <c r="J425" s="7">
        <f>Tabla_cocina[[#This Row],[Precio Unitario]]*Tabla_cocina[[#This Row],[Cantidad Ordenada]]</f>
        <v>84</v>
      </c>
      <c r="K425" s="7">
        <f>Tabla_cocina[[#This Row],[Total del Pedido]]</f>
        <v>84</v>
      </c>
      <c r="L425" s="7">
        <f>Tabla_cocina[[#This Row],[Ganancia Bruta]]-Tabla_cocina[[#This Row],[Costo]]</f>
        <v>36</v>
      </c>
      <c r="M425" s="7">
        <f>Tabla_cocina[[#This Row],[Costo Unitario]]*Tabla_cocina[[#This Row],[Cantidad Ordenada]]</f>
        <v>48</v>
      </c>
      <c r="N425" s="12">
        <f>(Tabla_cocina[[#This Row],[Ganancia Neta]]/Tabla_cocina[[#This Row],[Costo]])</f>
        <v>0.75</v>
      </c>
      <c r="O425" s="17">
        <f>Tabla_cocina[[#This Row],[Tiempo de Preparacion]]/1440</f>
        <v>3.9583333333333331E-2</v>
      </c>
    </row>
    <row r="426" spans="1:15" x14ac:dyDescent="0.3">
      <c r="A426" s="1">
        <v>162</v>
      </c>
      <c r="B426" s="1">
        <v>14</v>
      </c>
      <c r="C426" s="2" t="s">
        <v>5</v>
      </c>
      <c r="D426" s="2" t="s">
        <v>84</v>
      </c>
      <c r="E426" s="3">
        <v>14</v>
      </c>
      <c r="F426" s="3">
        <v>24</v>
      </c>
      <c r="G426" s="1">
        <v>3</v>
      </c>
      <c r="H426" s="1">
        <v>25</v>
      </c>
      <c r="I426" s="2" t="s">
        <v>6</v>
      </c>
      <c r="J426" s="7">
        <f>Tabla_cocina[[#This Row],[Precio Unitario]]*Tabla_cocina[[#This Row],[Cantidad Ordenada]]</f>
        <v>72</v>
      </c>
      <c r="K426" s="7">
        <f>Tabla_cocina[[#This Row],[Total del Pedido]]</f>
        <v>72</v>
      </c>
      <c r="L426" s="7">
        <f>Tabla_cocina[[#This Row],[Ganancia Bruta]]-Tabla_cocina[[#This Row],[Costo]]</f>
        <v>30</v>
      </c>
      <c r="M426" s="7">
        <f>Tabla_cocina[[#This Row],[Costo Unitario]]*Tabla_cocina[[#This Row],[Cantidad Ordenada]]</f>
        <v>42</v>
      </c>
      <c r="N426" s="12">
        <f>(Tabla_cocina[[#This Row],[Ganancia Neta]]/Tabla_cocina[[#This Row],[Costo]])</f>
        <v>0.7142857142857143</v>
      </c>
      <c r="O426" s="17">
        <f>Tabla_cocina[[#This Row],[Tiempo de Preparacion]]/1440</f>
        <v>1.7361111111111112E-2</v>
      </c>
    </row>
    <row r="427" spans="1:15" x14ac:dyDescent="0.3">
      <c r="A427" s="1">
        <v>163</v>
      </c>
      <c r="B427" s="1">
        <v>6</v>
      </c>
      <c r="C427" s="2" t="s">
        <v>14</v>
      </c>
      <c r="D427" s="2" t="s">
        <v>91</v>
      </c>
      <c r="E427" s="3">
        <v>20</v>
      </c>
      <c r="F427" s="3">
        <v>33</v>
      </c>
      <c r="G427" s="1">
        <v>2</v>
      </c>
      <c r="H427" s="1">
        <v>40</v>
      </c>
      <c r="I427" s="2" t="s">
        <v>8</v>
      </c>
      <c r="J427" s="7">
        <f>Tabla_cocina[[#This Row],[Precio Unitario]]*Tabla_cocina[[#This Row],[Cantidad Ordenada]]</f>
        <v>66</v>
      </c>
      <c r="K427" s="7">
        <f>Tabla_cocina[[#This Row],[Total del Pedido]]</f>
        <v>66</v>
      </c>
      <c r="L427" s="7">
        <f>Tabla_cocina[[#This Row],[Ganancia Bruta]]-Tabla_cocina[[#This Row],[Costo]]</f>
        <v>26</v>
      </c>
      <c r="M427" s="7">
        <f>Tabla_cocina[[#This Row],[Costo Unitario]]*Tabla_cocina[[#This Row],[Cantidad Ordenada]]</f>
        <v>40</v>
      </c>
      <c r="N427" s="12">
        <f>(Tabla_cocina[[#This Row],[Ganancia Neta]]/Tabla_cocina[[#This Row],[Costo]])</f>
        <v>0.65</v>
      </c>
      <c r="O427" s="17">
        <f>Tabla_cocina[[#This Row],[Tiempo de Preparacion]]/1440</f>
        <v>2.7777777777777776E-2</v>
      </c>
    </row>
    <row r="428" spans="1:15" x14ac:dyDescent="0.3">
      <c r="A428" s="1">
        <v>163</v>
      </c>
      <c r="B428" s="1">
        <v>6</v>
      </c>
      <c r="C428" s="2" t="s">
        <v>9</v>
      </c>
      <c r="D428" s="2" t="s">
        <v>86</v>
      </c>
      <c r="E428" s="3">
        <v>19</v>
      </c>
      <c r="F428" s="3">
        <v>31</v>
      </c>
      <c r="G428" s="1">
        <v>3</v>
      </c>
      <c r="H428" s="1">
        <v>8</v>
      </c>
      <c r="I428" s="2" t="s">
        <v>8</v>
      </c>
      <c r="J428" s="7">
        <f>Tabla_cocina[[#This Row],[Precio Unitario]]*Tabla_cocina[[#This Row],[Cantidad Ordenada]]</f>
        <v>93</v>
      </c>
      <c r="K428" s="7">
        <f>Tabla_cocina[[#This Row],[Total del Pedido]]</f>
        <v>93</v>
      </c>
      <c r="L428" s="7">
        <f>Tabla_cocina[[#This Row],[Ganancia Bruta]]-Tabla_cocina[[#This Row],[Costo]]</f>
        <v>36</v>
      </c>
      <c r="M428" s="7">
        <f>Tabla_cocina[[#This Row],[Costo Unitario]]*Tabla_cocina[[#This Row],[Cantidad Ordenada]]</f>
        <v>57</v>
      </c>
      <c r="N428" s="12">
        <f>(Tabla_cocina[[#This Row],[Ganancia Neta]]/Tabla_cocina[[#This Row],[Costo]])</f>
        <v>0.63157894736842102</v>
      </c>
      <c r="O428" s="17">
        <f>Tabla_cocina[[#This Row],[Tiempo de Preparacion]]/1440</f>
        <v>5.5555555555555558E-3</v>
      </c>
    </row>
    <row r="429" spans="1:15" x14ac:dyDescent="0.3">
      <c r="A429" s="1">
        <v>163</v>
      </c>
      <c r="B429" s="1">
        <v>6</v>
      </c>
      <c r="C429" s="2" t="s">
        <v>7</v>
      </c>
      <c r="D429" s="2" t="s">
        <v>85</v>
      </c>
      <c r="E429" s="3">
        <v>18</v>
      </c>
      <c r="F429" s="3">
        <v>30</v>
      </c>
      <c r="G429" s="1">
        <v>3</v>
      </c>
      <c r="H429" s="1">
        <v>16</v>
      </c>
      <c r="I429" s="2" t="s">
        <v>8</v>
      </c>
      <c r="J429" s="7">
        <f>Tabla_cocina[[#This Row],[Precio Unitario]]*Tabla_cocina[[#This Row],[Cantidad Ordenada]]</f>
        <v>90</v>
      </c>
      <c r="K429" s="7">
        <f>Tabla_cocina[[#This Row],[Total del Pedido]]</f>
        <v>90</v>
      </c>
      <c r="L429" s="7">
        <f>Tabla_cocina[[#This Row],[Ganancia Bruta]]-Tabla_cocina[[#This Row],[Costo]]</f>
        <v>36</v>
      </c>
      <c r="M429" s="7">
        <f>Tabla_cocina[[#This Row],[Costo Unitario]]*Tabla_cocina[[#This Row],[Cantidad Ordenada]]</f>
        <v>54</v>
      </c>
      <c r="N429" s="12">
        <f>(Tabla_cocina[[#This Row],[Ganancia Neta]]/Tabla_cocina[[#This Row],[Costo]])</f>
        <v>0.66666666666666663</v>
      </c>
      <c r="O429" s="17">
        <f>Tabla_cocina[[#This Row],[Tiempo de Preparacion]]/1440</f>
        <v>1.1111111111111112E-2</v>
      </c>
    </row>
    <row r="430" spans="1:15" x14ac:dyDescent="0.3">
      <c r="A430" s="1">
        <v>163</v>
      </c>
      <c r="B430" s="1">
        <v>6</v>
      </c>
      <c r="C430" s="2" t="s">
        <v>19</v>
      </c>
      <c r="D430" s="2" t="s">
        <v>96</v>
      </c>
      <c r="E430" s="3">
        <v>13</v>
      </c>
      <c r="F430" s="3">
        <v>22</v>
      </c>
      <c r="G430" s="1">
        <v>1</v>
      </c>
      <c r="H430" s="1">
        <v>7</v>
      </c>
      <c r="I430" s="2" t="s">
        <v>6</v>
      </c>
      <c r="J430" s="7">
        <f>Tabla_cocina[[#This Row],[Precio Unitario]]*Tabla_cocina[[#This Row],[Cantidad Ordenada]]</f>
        <v>22</v>
      </c>
      <c r="K430" s="7">
        <f>Tabla_cocina[[#This Row],[Total del Pedido]]</f>
        <v>22</v>
      </c>
      <c r="L430" s="7">
        <f>Tabla_cocina[[#This Row],[Ganancia Bruta]]-Tabla_cocina[[#This Row],[Costo]]</f>
        <v>9</v>
      </c>
      <c r="M430" s="7">
        <f>Tabla_cocina[[#This Row],[Costo Unitario]]*Tabla_cocina[[#This Row],[Cantidad Ordenada]]</f>
        <v>13</v>
      </c>
      <c r="N430" s="12">
        <f>(Tabla_cocina[[#This Row],[Ganancia Neta]]/Tabla_cocina[[#This Row],[Costo]])</f>
        <v>0.69230769230769229</v>
      </c>
      <c r="O430" s="17">
        <f>Tabla_cocina[[#This Row],[Tiempo de Preparacion]]/1440</f>
        <v>4.8611111111111112E-3</v>
      </c>
    </row>
    <row r="431" spans="1:15" x14ac:dyDescent="0.3">
      <c r="A431" s="1">
        <v>164</v>
      </c>
      <c r="B431" s="1">
        <v>8</v>
      </c>
      <c r="C431" s="2" t="s">
        <v>12</v>
      </c>
      <c r="D431" s="2" t="s">
        <v>89</v>
      </c>
      <c r="E431" s="3">
        <v>22</v>
      </c>
      <c r="F431" s="3">
        <v>36</v>
      </c>
      <c r="G431" s="1">
        <v>1</v>
      </c>
      <c r="H431" s="1">
        <v>7</v>
      </c>
      <c r="I431" s="2" t="s">
        <v>6</v>
      </c>
      <c r="J431" s="7">
        <f>Tabla_cocina[[#This Row],[Precio Unitario]]*Tabla_cocina[[#This Row],[Cantidad Ordenada]]</f>
        <v>36</v>
      </c>
      <c r="K431" s="7">
        <f>Tabla_cocina[[#This Row],[Total del Pedido]]</f>
        <v>36</v>
      </c>
      <c r="L431" s="7">
        <f>Tabla_cocina[[#This Row],[Ganancia Bruta]]-Tabla_cocina[[#This Row],[Costo]]</f>
        <v>14</v>
      </c>
      <c r="M431" s="7">
        <f>Tabla_cocina[[#This Row],[Costo Unitario]]*Tabla_cocina[[#This Row],[Cantidad Ordenada]]</f>
        <v>22</v>
      </c>
      <c r="N431" s="12">
        <f>(Tabla_cocina[[#This Row],[Ganancia Neta]]/Tabla_cocina[[#This Row],[Costo]])</f>
        <v>0.63636363636363635</v>
      </c>
      <c r="O431" s="17">
        <f>Tabla_cocina[[#This Row],[Tiempo de Preparacion]]/1440</f>
        <v>4.8611111111111112E-3</v>
      </c>
    </row>
    <row r="432" spans="1:15" x14ac:dyDescent="0.3">
      <c r="A432" s="1">
        <v>164</v>
      </c>
      <c r="B432" s="1">
        <v>8</v>
      </c>
      <c r="C432" s="2" t="s">
        <v>18</v>
      </c>
      <c r="D432" s="2" t="s">
        <v>95</v>
      </c>
      <c r="E432" s="3">
        <v>19</v>
      </c>
      <c r="F432" s="3">
        <v>32</v>
      </c>
      <c r="G432" s="1">
        <v>2</v>
      </c>
      <c r="H432" s="1">
        <v>20</v>
      </c>
      <c r="I432" s="2" t="s">
        <v>6</v>
      </c>
      <c r="J432" s="7">
        <f>Tabla_cocina[[#This Row],[Precio Unitario]]*Tabla_cocina[[#This Row],[Cantidad Ordenada]]</f>
        <v>64</v>
      </c>
      <c r="K432" s="7">
        <f>Tabla_cocina[[#This Row],[Total del Pedido]]</f>
        <v>64</v>
      </c>
      <c r="L432" s="7">
        <f>Tabla_cocina[[#This Row],[Ganancia Bruta]]-Tabla_cocina[[#This Row],[Costo]]</f>
        <v>26</v>
      </c>
      <c r="M432" s="7">
        <f>Tabla_cocina[[#This Row],[Costo Unitario]]*Tabla_cocina[[#This Row],[Cantidad Ordenada]]</f>
        <v>38</v>
      </c>
      <c r="N432" s="12">
        <f>(Tabla_cocina[[#This Row],[Ganancia Neta]]/Tabla_cocina[[#This Row],[Costo]])</f>
        <v>0.68421052631578949</v>
      </c>
      <c r="O432" s="17">
        <f>Tabla_cocina[[#This Row],[Tiempo de Preparacion]]/1440</f>
        <v>1.3888888888888888E-2</v>
      </c>
    </row>
    <row r="433" spans="1:15" x14ac:dyDescent="0.3">
      <c r="A433" s="1">
        <v>164</v>
      </c>
      <c r="B433" s="1">
        <v>8</v>
      </c>
      <c r="C433" s="2" t="s">
        <v>5</v>
      </c>
      <c r="D433" s="2" t="s">
        <v>84</v>
      </c>
      <c r="E433" s="3">
        <v>14</v>
      </c>
      <c r="F433" s="3">
        <v>24</v>
      </c>
      <c r="G433" s="1">
        <v>2</v>
      </c>
      <c r="H433" s="1">
        <v>35</v>
      </c>
      <c r="I433" s="2" t="s">
        <v>6</v>
      </c>
      <c r="J433" s="7">
        <f>Tabla_cocina[[#This Row],[Precio Unitario]]*Tabla_cocina[[#This Row],[Cantidad Ordenada]]</f>
        <v>48</v>
      </c>
      <c r="K433" s="7">
        <f>Tabla_cocina[[#This Row],[Total del Pedido]]</f>
        <v>48</v>
      </c>
      <c r="L433" s="7">
        <f>Tabla_cocina[[#This Row],[Ganancia Bruta]]-Tabla_cocina[[#This Row],[Costo]]</f>
        <v>20</v>
      </c>
      <c r="M433" s="7">
        <f>Tabla_cocina[[#This Row],[Costo Unitario]]*Tabla_cocina[[#This Row],[Cantidad Ordenada]]</f>
        <v>28</v>
      </c>
      <c r="N433" s="12">
        <f>(Tabla_cocina[[#This Row],[Ganancia Neta]]/Tabla_cocina[[#This Row],[Costo]])</f>
        <v>0.7142857142857143</v>
      </c>
      <c r="O433" s="17">
        <f>Tabla_cocina[[#This Row],[Tiempo de Preparacion]]/1440</f>
        <v>2.4305555555555556E-2</v>
      </c>
    </row>
    <row r="434" spans="1:15" x14ac:dyDescent="0.3">
      <c r="A434" s="1">
        <v>164</v>
      </c>
      <c r="B434" s="1">
        <v>8</v>
      </c>
      <c r="C434" s="2" t="s">
        <v>19</v>
      </c>
      <c r="D434" s="2" t="s">
        <v>96</v>
      </c>
      <c r="E434" s="3">
        <v>13</v>
      </c>
      <c r="F434" s="3">
        <v>22</v>
      </c>
      <c r="G434" s="1">
        <v>1</v>
      </c>
      <c r="H434" s="1">
        <v>43</v>
      </c>
      <c r="I434" s="2" t="s">
        <v>8</v>
      </c>
      <c r="J434" s="7">
        <f>Tabla_cocina[[#This Row],[Precio Unitario]]*Tabla_cocina[[#This Row],[Cantidad Ordenada]]</f>
        <v>22</v>
      </c>
      <c r="K434" s="7">
        <f>Tabla_cocina[[#This Row],[Total del Pedido]]</f>
        <v>22</v>
      </c>
      <c r="L434" s="7">
        <f>Tabla_cocina[[#This Row],[Ganancia Bruta]]-Tabla_cocina[[#This Row],[Costo]]</f>
        <v>9</v>
      </c>
      <c r="M434" s="7">
        <f>Tabla_cocina[[#This Row],[Costo Unitario]]*Tabla_cocina[[#This Row],[Cantidad Ordenada]]</f>
        <v>13</v>
      </c>
      <c r="N434" s="12">
        <f>(Tabla_cocina[[#This Row],[Ganancia Neta]]/Tabla_cocina[[#This Row],[Costo]])</f>
        <v>0.69230769230769229</v>
      </c>
      <c r="O434" s="17">
        <f>Tabla_cocina[[#This Row],[Tiempo de Preparacion]]/1440</f>
        <v>2.9861111111111113E-2</v>
      </c>
    </row>
    <row r="435" spans="1:15" x14ac:dyDescent="0.3">
      <c r="A435" s="1">
        <v>165</v>
      </c>
      <c r="B435" s="1">
        <v>10</v>
      </c>
      <c r="C435" s="2" t="s">
        <v>5</v>
      </c>
      <c r="D435" s="2" t="s">
        <v>84</v>
      </c>
      <c r="E435" s="3">
        <v>14</v>
      </c>
      <c r="F435" s="3">
        <v>24</v>
      </c>
      <c r="G435" s="1">
        <v>2</v>
      </c>
      <c r="H435" s="1">
        <v>15</v>
      </c>
      <c r="I435" s="2" t="s">
        <v>8</v>
      </c>
      <c r="J435" s="7">
        <f>Tabla_cocina[[#This Row],[Precio Unitario]]*Tabla_cocina[[#This Row],[Cantidad Ordenada]]</f>
        <v>48</v>
      </c>
      <c r="K435" s="7">
        <f>Tabla_cocina[[#This Row],[Total del Pedido]]</f>
        <v>48</v>
      </c>
      <c r="L435" s="7">
        <f>Tabla_cocina[[#This Row],[Ganancia Bruta]]-Tabla_cocina[[#This Row],[Costo]]</f>
        <v>20</v>
      </c>
      <c r="M435" s="7">
        <f>Tabla_cocina[[#This Row],[Costo Unitario]]*Tabla_cocina[[#This Row],[Cantidad Ordenada]]</f>
        <v>28</v>
      </c>
      <c r="N435" s="12">
        <f>(Tabla_cocina[[#This Row],[Ganancia Neta]]/Tabla_cocina[[#This Row],[Costo]])</f>
        <v>0.7142857142857143</v>
      </c>
      <c r="O435" s="17">
        <f>Tabla_cocina[[#This Row],[Tiempo de Preparacion]]/1440</f>
        <v>1.0416666666666666E-2</v>
      </c>
    </row>
    <row r="436" spans="1:15" x14ac:dyDescent="0.3">
      <c r="A436" s="1">
        <v>165</v>
      </c>
      <c r="B436" s="1">
        <v>10</v>
      </c>
      <c r="C436" s="2" t="s">
        <v>23</v>
      </c>
      <c r="D436" s="2" t="s">
        <v>100</v>
      </c>
      <c r="E436" s="3">
        <v>13</v>
      </c>
      <c r="F436" s="3">
        <v>21</v>
      </c>
      <c r="G436" s="1">
        <v>2</v>
      </c>
      <c r="H436" s="1">
        <v>41</v>
      </c>
      <c r="I436" s="2" t="s">
        <v>6</v>
      </c>
      <c r="J436" s="7">
        <f>Tabla_cocina[[#This Row],[Precio Unitario]]*Tabla_cocina[[#This Row],[Cantidad Ordenada]]</f>
        <v>42</v>
      </c>
      <c r="K436" s="7">
        <f>Tabla_cocina[[#This Row],[Total del Pedido]]</f>
        <v>42</v>
      </c>
      <c r="L436" s="7">
        <f>Tabla_cocina[[#This Row],[Ganancia Bruta]]-Tabla_cocina[[#This Row],[Costo]]</f>
        <v>16</v>
      </c>
      <c r="M436" s="7">
        <f>Tabla_cocina[[#This Row],[Costo Unitario]]*Tabla_cocina[[#This Row],[Cantidad Ordenada]]</f>
        <v>26</v>
      </c>
      <c r="N436" s="12">
        <f>(Tabla_cocina[[#This Row],[Ganancia Neta]]/Tabla_cocina[[#This Row],[Costo]])</f>
        <v>0.61538461538461542</v>
      </c>
      <c r="O436" s="17">
        <f>Tabla_cocina[[#This Row],[Tiempo de Preparacion]]/1440</f>
        <v>2.8472222222222222E-2</v>
      </c>
    </row>
    <row r="437" spans="1:15" x14ac:dyDescent="0.3">
      <c r="A437" s="1">
        <v>166</v>
      </c>
      <c r="B437" s="1">
        <v>12</v>
      </c>
      <c r="C437" s="2" t="s">
        <v>22</v>
      </c>
      <c r="D437" s="2" t="s">
        <v>99</v>
      </c>
      <c r="E437" s="3">
        <v>14</v>
      </c>
      <c r="F437" s="3">
        <v>23</v>
      </c>
      <c r="G437" s="1">
        <v>2</v>
      </c>
      <c r="H437" s="1">
        <v>22</v>
      </c>
      <c r="I437" s="2" t="s">
        <v>8</v>
      </c>
      <c r="J437" s="7">
        <f>Tabla_cocina[[#This Row],[Precio Unitario]]*Tabla_cocina[[#This Row],[Cantidad Ordenada]]</f>
        <v>46</v>
      </c>
      <c r="K437" s="7">
        <f>Tabla_cocina[[#This Row],[Total del Pedido]]</f>
        <v>46</v>
      </c>
      <c r="L437" s="7">
        <f>Tabla_cocina[[#This Row],[Ganancia Bruta]]-Tabla_cocina[[#This Row],[Costo]]</f>
        <v>18</v>
      </c>
      <c r="M437" s="7">
        <f>Tabla_cocina[[#This Row],[Costo Unitario]]*Tabla_cocina[[#This Row],[Cantidad Ordenada]]</f>
        <v>28</v>
      </c>
      <c r="N437" s="12">
        <f>(Tabla_cocina[[#This Row],[Ganancia Neta]]/Tabla_cocina[[#This Row],[Costo]])</f>
        <v>0.6428571428571429</v>
      </c>
      <c r="O437" s="17">
        <f>Tabla_cocina[[#This Row],[Tiempo de Preparacion]]/1440</f>
        <v>1.5277777777777777E-2</v>
      </c>
    </row>
    <row r="438" spans="1:15" x14ac:dyDescent="0.3">
      <c r="A438" s="1">
        <v>167</v>
      </c>
      <c r="B438" s="1">
        <v>5</v>
      </c>
      <c r="C438" s="2" t="s">
        <v>20</v>
      </c>
      <c r="D438" s="2" t="s">
        <v>97</v>
      </c>
      <c r="E438" s="3">
        <v>20</v>
      </c>
      <c r="F438" s="3">
        <v>34</v>
      </c>
      <c r="G438" s="1">
        <v>3</v>
      </c>
      <c r="H438" s="1">
        <v>11</v>
      </c>
      <c r="I438" s="2" t="s">
        <v>6</v>
      </c>
      <c r="J438" s="7">
        <f>Tabla_cocina[[#This Row],[Precio Unitario]]*Tabla_cocina[[#This Row],[Cantidad Ordenada]]</f>
        <v>102</v>
      </c>
      <c r="K438" s="7">
        <f>Tabla_cocina[[#This Row],[Total del Pedido]]</f>
        <v>102</v>
      </c>
      <c r="L438" s="7">
        <f>Tabla_cocina[[#This Row],[Ganancia Bruta]]-Tabla_cocina[[#This Row],[Costo]]</f>
        <v>42</v>
      </c>
      <c r="M438" s="7">
        <f>Tabla_cocina[[#This Row],[Costo Unitario]]*Tabla_cocina[[#This Row],[Cantidad Ordenada]]</f>
        <v>60</v>
      </c>
      <c r="N438" s="12">
        <f>(Tabla_cocina[[#This Row],[Ganancia Neta]]/Tabla_cocina[[#This Row],[Costo]])</f>
        <v>0.7</v>
      </c>
      <c r="O438" s="17">
        <f>Tabla_cocina[[#This Row],[Tiempo de Preparacion]]/1440</f>
        <v>7.6388888888888886E-3</v>
      </c>
    </row>
    <row r="439" spans="1:15" x14ac:dyDescent="0.3">
      <c r="A439" s="1">
        <v>167</v>
      </c>
      <c r="B439" s="1">
        <v>5</v>
      </c>
      <c r="C439" s="2" t="s">
        <v>9</v>
      </c>
      <c r="D439" s="2" t="s">
        <v>86</v>
      </c>
      <c r="E439" s="3">
        <v>19</v>
      </c>
      <c r="F439" s="3">
        <v>31</v>
      </c>
      <c r="G439" s="1">
        <v>1</v>
      </c>
      <c r="H439" s="1">
        <v>36</v>
      </c>
      <c r="I439" s="2" t="s">
        <v>8</v>
      </c>
      <c r="J439" s="7">
        <f>Tabla_cocina[[#This Row],[Precio Unitario]]*Tabla_cocina[[#This Row],[Cantidad Ordenada]]</f>
        <v>31</v>
      </c>
      <c r="K439" s="7">
        <f>Tabla_cocina[[#This Row],[Total del Pedido]]</f>
        <v>31</v>
      </c>
      <c r="L439" s="7">
        <f>Tabla_cocina[[#This Row],[Ganancia Bruta]]-Tabla_cocina[[#This Row],[Costo]]</f>
        <v>12</v>
      </c>
      <c r="M439" s="7">
        <f>Tabla_cocina[[#This Row],[Costo Unitario]]*Tabla_cocina[[#This Row],[Cantidad Ordenada]]</f>
        <v>19</v>
      </c>
      <c r="N439" s="12">
        <f>(Tabla_cocina[[#This Row],[Ganancia Neta]]/Tabla_cocina[[#This Row],[Costo]])</f>
        <v>0.63157894736842102</v>
      </c>
      <c r="O439" s="17">
        <f>Tabla_cocina[[#This Row],[Tiempo de Preparacion]]/1440</f>
        <v>2.5000000000000001E-2</v>
      </c>
    </row>
    <row r="440" spans="1:15" x14ac:dyDescent="0.3">
      <c r="A440" s="1">
        <v>167</v>
      </c>
      <c r="B440" s="1">
        <v>5</v>
      </c>
      <c r="C440" s="2" t="s">
        <v>16</v>
      </c>
      <c r="D440" s="2" t="s">
        <v>93</v>
      </c>
      <c r="E440" s="3">
        <v>11</v>
      </c>
      <c r="F440" s="3">
        <v>19</v>
      </c>
      <c r="G440" s="1">
        <v>1</v>
      </c>
      <c r="H440" s="1">
        <v>29</v>
      </c>
      <c r="I440" s="2" t="s">
        <v>6</v>
      </c>
      <c r="J440" s="7">
        <f>Tabla_cocina[[#This Row],[Precio Unitario]]*Tabla_cocina[[#This Row],[Cantidad Ordenada]]</f>
        <v>19</v>
      </c>
      <c r="K440" s="7">
        <f>Tabla_cocina[[#This Row],[Total del Pedido]]</f>
        <v>19</v>
      </c>
      <c r="L440" s="7">
        <f>Tabla_cocina[[#This Row],[Ganancia Bruta]]-Tabla_cocina[[#This Row],[Costo]]</f>
        <v>8</v>
      </c>
      <c r="M440" s="7">
        <f>Tabla_cocina[[#This Row],[Costo Unitario]]*Tabla_cocina[[#This Row],[Cantidad Ordenada]]</f>
        <v>11</v>
      </c>
      <c r="N440" s="12">
        <f>(Tabla_cocina[[#This Row],[Ganancia Neta]]/Tabla_cocina[[#This Row],[Costo]])</f>
        <v>0.72727272727272729</v>
      </c>
      <c r="O440" s="17">
        <f>Tabla_cocina[[#This Row],[Tiempo de Preparacion]]/1440</f>
        <v>2.013888888888889E-2</v>
      </c>
    </row>
    <row r="441" spans="1:15" x14ac:dyDescent="0.3">
      <c r="A441" s="1">
        <v>168</v>
      </c>
      <c r="B441" s="1">
        <v>17</v>
      </c>
      <c r="C441" s="2" t="s">
        <v>19</v>
      </c>
      <c r="D441" s="2" t="s">
        <v>96</v>
      </c>
      <c r="E441" s="3">
        <v>13</v>
      </c>
      <c r="F441" s="3">
        <v>22</v>
      </c>
      <c r="G441" s="1">
        <v>2</v>
      </c>
      <c r="H441" s="1">
        <v>7</v>
      </c>
      <c r="I441" s="2" t="s">
        <v>8</v>
      </c>
      <c r="J441" s="7">
        <f>Tabla_cocina[[#This Row],[Precio Unitario]]*Tabla_cocina[[#This Row],[Cantidad Ordenada]]</f>
        <v>44</v>
      </c>
      <c r="K441" s="7">
        <f>Tabla_cocina[[#This Row],[Total del Pedido]]</f>
        <v>44</v>
      </c>
      <c r="L441" s="7">
        <f>Tabla_cocina[[#This Row],[Ganancia Bruta]]-Tabla_cocina[[#This Row],[Costo]]</f>
        <v>18</v>
      </c>
      <c r="M441" s="7">
        <f>Tabla_cocina[[#This Row],[Costo Unitario]]*Tabla_cocina[[#This Row],[Cantidad Ordenada]]</f>
        <v>26</v>
      </c>
      <c r="N441" s="12">
        <f>(Tabla_cocina[[#This Row],[Ganancia Neta]]/Tabla_cocina[[#This Row],[Costo]])</f>
        <v>0.69230769230769229</v>
      </c>
      <c r="O441" s="17">
        <f>Tabla_cocina[[#This Row],[Tiempo de Preparacion]]/1440</f>
        <v>4.8611111111111112E-3</v>
      </c>
    </row>
    <row r="442" spans="1:15" x14ac:dyDescent="0.3">
      <c r="A442" s="1">
        <v>169</v>
      </c>
      <c r="B442" s="1">
        <v>19</v>
      </c>
      <c r="C442" s="2" t="s">
        <v>20</v>
      </c>
      <c r="D442" s="2" t="s">
        <v>97</v>
      </c>
      <c r="E442" s="3">
        <v>20</v>
      </c>
      <c r="F442" s="3">
        <v>34</v>
      </c>
      <c r="G442" s="1">
        <v>2</v>
      </c>
      <c r="H442" s="1">
        <v>59</v>
      </c>
      <c r="I442" s="2" t="s">
        <v>8</v>
      </c>
      <c r="J442" s="7">
        <f>Tabla_cocina[[#This Row],[Precio Unitario]]*Tabla_cocina[[#This Row],[Cantidad Ordenada]]</f>
        <v>68</v>
      </c>
      <c r="K442" s="7">
        <f>Tabla_cocina[[#This Row],[Total del Pedido]]</f>
        <v>68</v>
      </c>
      <c r="L442" s="7">
        <f>Tabla_cocina[[#This Row],[Ganancia Bruta]]-Tabla_cocina[[#This Row],[Costo]]</f>
        <v>28</v>
      </c>
      <c r="M442" s="7">
        <f>Tabla_cocina[[#This Row],[Costo Unitario]]*Tabla_cocina[[#This Row],[Cantidad Ordenada]]</f>
        <v>40</v>
      </c>
      <c r="N442" s="12">
        <f>(Tabla_cocina[[#This Row],[Ganancia Neta]]/Tabla_cocina[[#This Row],[Costo]])</f>
        <v>0.7</v>
      </c>
      <c r="O442" s="17">
        <f>Tabla_cocina[[#This Row],[Tiempo de Preparacion]]/1440</f>
        <v>4.0972222222222222E-2</v>
      </c>
    </row>
    <row r="443" spans="1:15" x14ac:dyDescent="0.3">
      <c r="A443" s="1">
        <v>169</v>
      </c>
      <c r="B443" s="1">
        <v>19</v>
      </c>
      <c r="C443" s="2" t="s">
        <v>19</v>
      </c>
      <c r="D443" s="2" t="s">
        <v>96</v>
      </c>
      <c r="E443" s="3">
        <v>13</v>
      </c>
      <c r="F443" s="3">
        <v>22</v>
      </c>
      <c r="G443" s="1">
        <v>2</v>
      </c>
      <c r="H443" s="1">
        <v>7</v>
      </c>
      <c r="I443" s="2" t="s">
        <v>6</v>
      </c>
      <c r="J443" s="7">
        <f>Tabla_cocina[[#This Row],[Precio Unitario]]*Tabla_cocina[[#This Row],[Cantidad Ordenada]]</f>
        <v>44</v>
      </c>
      <c r="K443" s="7">
        <f>Tabla_cocina[[#This Row],[Total del Pedido]]</f>
        <v>44</v>
      </c>
      <c r="L443" s="7">
        <f>Tabla_cocina[[#This Row],[Ganancia Bruta]]-Tabla_cocina[[#This Row],[Costo]]</f>
        <v>18</v>
      </c>
      <c r="M443" s="7">
        <f>Tabla_cocina[[#This Row],[Costo Unitario]]*Tabla_cocina[[#This Row],[Cantidad Ordenada]]</f>
        <v>26</v>
      </c>
      <c r="N443" s="12">
        <f>(Tabla_cocina[[#This Row],[Ganancia Neta]]/Tabla_cocina[[#This Row],[Costo]])</f>
        <v>0.69230769230769229</v>
      </c>
      <c r="O443" s="17">
        <f>Tabla_cocina[[#This Row],[Tiempo de Preparacion]]/1440</f>
        <v>4.8611111111111112E-3</v>
      </c>
    </row>
    <row r="444" spans="1:15" x14ac:dyDescent="0.3">
      <c r="A444" s="1">
        <v>169</v>
      </c>
      <c r="B444" s="1">
        <v>19</v>
      </c>
      <c r="C444" s="2" t="s">
        <v>23</v>
      </c>
      <c r="D444" s="2" t="s">
        <v>100</v>
      </c>
      <c r="E444" s="3">
        <v>13</v>
      </c>
      <c r="F444" s="3">
        <v>21</v>
      </c>
      <c r="G444" s="1">
        <v>2</v>
      </c>
      <c r="H444" s="1">
        <v>44</v>
      </c>
      <c r="I444" s="2" t="s">
        <v>8</v>
      </c>
      <c r="J444" s="7">
        <f>Tabla_cocina[[#This Row],[Precio Unitario]]*Tabla_cocina[[#This Row],[Cantidad Ordenada]]</f>
        <v>42</v>
      </c>
      <c r="K444" s="7">
        <f>Tabla_cocina[[#This Row],[Total del Pedido]]</f>
        <v>42</v>
      </c>
      <c r="L444" s="7">
        <f>Tabla_cocina[[#This Row],[Ganancia Bruta]]-Tabla_cocina[[#This Row],[Costo]]</f>
        <v>16</v>
      </c>
      <c r="M444" s="7">
        <f>Tabla_cocina[[#This Row],[Costo Unitario]]*Tabla_cocina[[#This Row],[Cantidad Ordenada]]</f>
        <v>26</v>
      </c>
      <c r="N444" s="12">
        <f>(Tabla_cocina[[#This Row],[Ganancia Neta]]/Tabla_cocina[[#This Row],[Costo]])</f>
        <v>0.61538461538461542</v>
      </c>
      <c r="O444" s="17">
        <f>Tabla_cocina[[#This Row],[Tiempo de Preparacion]]/1440</f>
        <v>3.0555555555555555E-2</v>
      </c>
    </row>
    <row r="445" spans="1:15" x14ac:dyDescent="0.3">
      <c r="A445" s="1">
        <v>170</v>
      </c>
      <c r="B445" s="1">
        <v>12</v>
      </c>
      <c r="C445" s="2" t="s">
        <v>12</v>
      </c>
      <c r="D445" s="2" t="s">
        <v>89</v>
      </c>
      <c r="E445" s="3">
        <v>22</v>
      </c>
      <c r="F445" s="3">
        <v>36</v>
      </c>
      <c r="G445" s="1">
        <v>1</v>
      </c>
      <c r="H445" s="1">
        <v>33</v>
      </c>
      <c r="I445" s="2" t="s">
        <v>8</v>
      </c>
      <c r="J445" s="7">
        <f>Tabla_cocina[[#This Row],[Precio Unitario]]*Tabla_cocina[[#This Row],[Cantidad Ordenada]]</f>
        <v>36</v>
      </c>
      <c r="K445" s="7">
        <f>Tabla_cocina[[#This Row],[Total del Pedido]]</f>
        <v>36</v>
      </c>
      <c r="L445" s="7">
        <f>Tabla_cocina[[#This Row],[Ganancia Bruta]]-Tabla_cocina[[#This Row],[Costo]]</f>
        <v>14</v>
      </c>
      <c r="M445" s="7">
        <f>Tabla_cocina[[#This Row],[Costo Unitario]]*Tabla_cocina[[#This Row],[Cantidad Ordenada]]</f>
        <v>22</v>
      </c>
      <c r="N445" s="12">
        <f>(Tabla_cocina[[#This Row],[Ganancia Neta]]/Tabla_cocina[[#This Row],[Costo]])</f>
        <v>0.63636363636363635</v>
      </c>
      <c r="O445" s="17">
        <f>Tabla_cocina[[#This Row],[Tiempo de Preparacion]]/1440</f>
        <v>2.2916666666666665E-2</v>
      </c>
    </row>
    <row r="446" spans="1:15" x14ac:dyDescent="0.3">
      <c r="A446" s="1">
        <v>170</v>
      </c>
      <c r="B446" s="1">
        <v>12</v>
      </c>
      <c r="C446" s="2" t="s">
        <v>7</v>
      </c>
      <c r="D446" s="2" t="s">
        <v>85</v>
      </c>
      <c r="E446" s="3">
        <v>18</v>
      </c>
      <c r="F446" s="3">
        <v>30</v>
      </c>
      <c r="G446" s="1">
        <v>2</v>
      </c>
      <c r="H446" s="1">
        <v>8</v>
      </c>
      <c r="I446" s="2" t="s">
        <v>8</v>
      </c>
      <c r="J446" s="7">
        <f>Tabla_cocina[[#This Row],[Precio Unitario]]*Tabla_cocina[[#This Row],[Cantidad Ordenada]]</f>
        <v>60</v>
      </c>
      <c r="K446" s="7">
        <f>Tabla_cocina[[#This Row],[Total del Pedido]]</f>
        <v>60</v>
      </c>
      <c r="L446" s="7">
        <f>Tabla_cocina[[#This Row],[Ganancia Bruta]]-Tabla_cocina[[#This Row],[Costo]]</f>
        <v>24</v>
      </c>
      <c r="M446" s="7">
        <f>Tabla_cocina[[#This Row],[Costo Unitario]]*Tabla_cocina[[#This Row],[Cantidad Ordenada]]</f>
        <v>36</v>
      </c>
      <c r="N446" s="12">
        <f>(Tabla_cocina[[#This Row],[Ganancia Neta]]/Tabla_cocina[[#This Row],[Costo]])</f>
        <v>0.66666666666666663</v>
      </c>
      <c r="O446" s="17">
        <f>Tabla_cocina[[#This Row],[Tiempo de Preparacion]]/1440</f>
        <v>5.5555555555555558E-3</v>
      </c>
    </row>
    <row r="447" spans="1:15" x14ac:dyDescent="0.3">
      <c r="A447" s="1">
        <v>170</v>
      </c>
      <c r="B447" s="1">
        <v>12</v>
      </c>
      <c r="C447" s="2" t="s">
        <v>13</v>
      </c>
      <c r="D447" s="2" t="s">
        <v>90</v>
      </c>
      <c r="E447" s="3">
        <v>17</v>
      </c>
      <c r="F447" s="3">
        <v>29</v>
      </c>
      <c r="G447" s="1">
        <v>3</v>
      </c>
      <c r="H447" s="1">
        <v>16</v>
      </c>
      <c r="I447" s="2" t="s">
        <v>6</v>
      </c>
      <c r="J447" s="7">
        <f>Tabla_cocina[[#This Row],[Precio Unitario]]*Tabla_cocina[[#This Row],[Cantidad Ordenada]]</f>
        <v>87</v>
      </c>
      <c r="K447" s="7">
        <f>Tabla_cocina[[#This Row],[Total del Pedido]]</f>
        <v>87</v>
      </c>
      <c r="L447" s="7">
        <f>Tabla_cocina[[#This Row],[Ganancia Bruta]]-Tabla_cocina[[#This Row],[Costo]]</f>
        <v>36</v>
      </c>
      <c r="M447" s="7">
        <f>Tabla_cocina[[#This Row],[Costo Unitario]]*Tabla_cocina[[#This Row],[Cantidad Ordenada]]</f>
        <v>51</v>
      </c>
      <c r="N447" s="12">
        <f>(Tabla_cocina[[#This Row],[Ganancia Neta]]/Tabla_cocina[[#This Row],[Costo]])</f>
        <v>0.70588235294117652</v>
      </c>
      <c r="O447" s="17">
        <f>Tabla_cocina[[#This Row],[Tiempo de Preparacion]]/1440</f>
        <v>1.1111111111111112E-2</v>
      </c>
    </row>
    <row r="448" spans="1:15" x14ac:dyDescent="0.3">
      <c r="A448" s="1">
        <v>170</v>
      </c>
      <c r="B448" s="1">
        <v>12</v>
      </c>
      <c r="C448" s="2" t="s">
        <v>21</v>
      </c>
      <c r="D448" s="2" t="s">
        <v>98</v>
      </c>
      <c r="E448" s="3">
        <v>12</v>
      </c>
      <c r="F448" s="3">
        <v>20</v>
      </c>
      <c r="G448" s="1">
        <v>3</v>
      </c>
      <c r="H448" s="1">
        <v>16</v>
      </c>
      <c r="I448" s="2" t="s">
        <v>6</v>
      </c>
      <c r="J448" s="7">
        <f>Tabla_cocina[[#This Row],[Precio Unitario]]*Tabla_cocina[[#This Row],[Cantidad Ordenada]]</f>
        <v>60</v>
      </c>
      <c r="K448" s="7">
        <f>Tabla_cocina[[#This Row],[Total del Pedido]]</f>
        <v>60</v>
      </c>
      <c r="L448" s="7">
        <f>Tabla_cocina[[#This Row],[Ganancia Bruta]]-Tabla_cocina[[#This Row],[Costo]]</f>
        <v>24</v>
      </c>
      <c r="M448" s="7">
        <f>Tabla_cocina[[#This Row],[Costo Unitario]]*Tabla_cocina[[#This Row],[Cantidad Ordenada]]</f>
        <v>36</v>
      </c>
      <c r="N448" s="12">
        <f>(Tabla_cocina[[#This Row],[Ganancia Neta]]/Tabla_cocina[[#This Row],[Costo]])</f>
        <v>0.66666666666666663</v>
      </c>
      <c r="O448" s="17">
        <f>Tabla_cocina[[#This Row],[Tiempo de Preparacion]]/1440</f>
        <v>1.1111111111111112E-2</v>
      </c>
    </row>
    <row r="449" spans="1:15" x14ac:dyDescent="0.3">
      <c r="A449" s="1">
        <v>171</v>
      </c>
      <c r="B449" s="1">
        <v>16</v>
      </c>
      <c r="C449" s="2" t="s">
        <v>13</v>
      </c>
      <c r="D449" s="2" t="s">
        <v>90</v>
      </c>
      <c r="E449" s="3">
        <v>17</v>
      </c>
      <c r="F449" s="3">
        <v>29</v>
      </c>
      <c r="G449" s="1">
        <v>3</v>
      </c>
      <c r="H449" s="1">
        <v>22</v>
      </c>
      <c r="I449" s="2" t="s">
        <v>8</v>
      </c>
      <c r="J449" s="7">
        <f>Tabla_cocina[[#This Row],[Precio Unitario]]*Tabla_cocina[[#This Row],[Cantidad Ordenada]]</f>
        <v>87</v>
      </c>
      <c r="K449" s="7">
        <f>Tabla_cocina[[#This Row],[Total del Pedido]]</f>
        <v>87</v>
      </c>
      <c r="L449" s="7">
        <f>Tabla_cocina[[#This Row],[Ganancia Bruta]]-Tabla_cocina[[#This Row],[Costo]]</f>
        <v>36</v>
      </c>
      <c r="M449" s="7">
        <f>Tabla_cocina[[#This Row],[Costo Unitario]]*Tabla_cocina[[#This Row],[Cantidad Ordenada]]</f>
        <v>51</v>
      </c>
      <c r="N449" s="12">
        <f>(Tabla_cocina[[#This Row],[Ganancia Neta]]/Tabla_cocina[[#This Row],[Costo]])</f>
        <v>0.70588235294117652</v>
      </c>
      <c r="O449" s="17">
        <f>Tabla_cocina[[#This Row],[Tiempo de Preparacion]]/1440</f>
        <v>1.5277777777777777E-2</v>
      </c>
    </row>
    <row r="450" spans="1:15" x14ac:dyDescent="0.3">
      <c r="A450" s="1">
        <v>171</v>
      </c>
      <c r="B450" s="1">
        <v>16</v>
      </c>
      <c r="C450" s="2" t="s">
        <v>25</v>
      </c>
      <c r="D450" s="2" t="s">
        <v>102</v>
      </c>
      <c r="E450" s="3">
        <v>15</v>
      </c>
      <c r="F450" s="3">
        <v>26</v>
      </c>
      <c r="G450" s="1">
        <v>2</v>
      </c>
      <c r="H450" s="1">
        <v>29</v>
      </c>
      <c r="I450" s="2" t="s">
        <v>6</v>
      </c>
      <c r="J450" s="7">
        <f>Tabla_cocina[[#This Row],[Precio Unitario]]*Tabla_cocina[[#This Row],[Cantidad Ordenada]]</f>
        <v>52</v>
      </c>
      <c r="K450" s="7">
        <f>Tabla_cocina[[#This Row],[Total del Pedido]]</f>
        <v>52</v>
      </c>
      <c r="L450" s="7">
        <f>Tabla_cocina[[#This Row],[Ganancia Bruta]]-Tabla_cocina[[#This Row],[Costo]]</f>
        <v>22</v>
      </c>
      <c r="M450" s="7">
        <f>Tabla_cocina[[#This Row],[Costo Unitario]]*Tabla_cocina[[#This Row],[Cantidad Ordenada]]</f>
        <v>30</v>
      </c>
      <c r="N450" s="12">
        <f>(Tabla_cocina[[#This Row],[Ganancia Neta]]/Tabla_cocina[[#This Row],[Costo]])</f>
        <v>0.73333333333333328</v>
      </c>
      <c r="O450" s="17">
        <f>Tabla_cocina[[#This Row],[Tiempo de Preparacion]]/1440</f>
        <v>2.013888888888889E-2</v>
      </c>
    </row>
    <row r="451" spans="1:15" x14ac:dyDescent="0.3">
      <c r="A451" s="1">
        <v>172</v>
      </c>
      <c r="B451" s="1">
        <v>12</v>
      </c>
      <c r="C451" s="2" t="s">
        <v>20</v>
      </c>
      <c r="D451" s="2" t="s">
        <v>97</v>
      </c>
      <c r="E451" s="3">
        <v>20</v>
      </c>
      <c r="F451" s="3">
        <v>34</v>
      </c>
      <c r="G451" s="1">
        <v>2</v>
      </c>
      <c r="H451" s="1">
        <v>27</v>
      </c>
      <c r="I451" s="2" t="s">
        <v>8</v>
      </c>
      <c r="J451" s="7">
        <f>Tabla_cocina[[#This Row],[Precio Unitario]]*Tabla_cocina[[#This Row],[Cantidad Ordenada]]</f>
        <v>68</v>
      </c>
      <c r="K451" s="7">
        <f>Tabla_cocina[[#This Row],[Total del Pedido]]</f>
        <v>68</v>
      </c>
      <c r="L451" s="7">
        <f>Tabla_cocina[[#This Row],[Ganancia Bruta]]-Tabla_cocina[[#This Row],[Costo]]</f>
        <v>28</v>
      </c>
      <c r="M451" s="7">
        <f>Tabla_cocina[[#This Row],[Costo Unitario]]*Tabla_cocina[[#This Row],[Cantidad Ordenada]]</f>
        <v>40</v>
      </c>
      <c r="N451" s="12">
        <f>(Tabla_cocina[[#This Row],[Ganancia Neta]]/Tabla_cocina[[#This Row],[Costo]])</f>
        <v>0.7</v>
      </c>
      <c r="O451" s="17">
        <f>Tabla_cocina[[#This Row],[Tiempo de Preparacion]]/1440</f>
        <v>1.8749999999999999E-2</v>
      </c>
    </row>
    <row r="452" spans="1:15" x14ac:dyDescent="0.3">
      <c r="A452" s="1">
        <v>173</v>
      </c>
      <c r="B452" s="1">
        <v>11</v>
      </c>
      <c r="C452" s="2" t="s">
        <v>18</v>
      </c>
      <c r="D452" s="2" t="s">
        <v>95</v>
      </c>
      <c r="E452" s="3">
        <v>19</v>
      </c>
      <c r="F452" s="3">
        <v>32</v>
      </c>
      <c r="G452" s="1">
        <v>3</v>
      </c>
      <c r="H452" s="1">
        <v>52</v>
      </c>
      <c r="I452" s="2" t="s">
        <v>8</v>
      </c>
      <c r="J452" s="7">
        <f>Tabla_cocina[[#This Row],[Precio Unitario]]*Tabla_cocina[[#This Row],[Cantidad Ordenada]]</f>
        <v>96</v>
      </c>
      <c r="K452" s="7">
        <f>Tabla_cocina[[#This Row],[Total del Pedido]]</f>
        <v>96</v>
      </c>
      <c r="L452" s="7">
        <f>Tabla_cocina[[#This Row],[Ganancia Bruta]]-Tabla_cocina[[#This Row],[Costo]]</f>
        <v>39</v>
      </c>
      <c r="M452" s="7">
        <f>Tabla_cocina[[#This Row],[Costo Unitario]]*Tabla_cocina[[#This Row],[Cantidad Ordenada]]</f>
        <v>57</v>
      </c>
      <c r="N452" s="12">
        <f>(Tabla_cocina[[#This Row],[Ganancia Neta]]/Tabla_cocina[[#This Row],[Costo]])</f>
        <v>0.68421052631578949</v>
      </c>
      <c r="O452" s="17">
        <f>Tabla_cocina[[#This Row],[Tiempo de Preparacion]]/1440</f>
        <v>3.6111111111111108E-2</v>
      </c>
    </row>
    <row r="453" spans="1:15" x14ac:dyDescent="0.3">
      <c r="A453" s="1">
        <v>173</v>
      </c>
      <c r="B453" s="1">
        <v>11</v>
      </c>
      <c r="C453" s="2" t="s">
        <v>10</v>
      </c>
      <c r="D453" s="2" t="s">
        <v>87</v>
      </c>
      <c r="E453" s="3">
        <v>16</v>
      </c>
      <c r="F453" s="3">
        <v>27</v>
      </c>
      <c r="G453" s="1">
        <v>3</v>
      </c>
      <c r="H453" s="1">
        <v>15</v>
      </c>
      <c r="I453" s="2" t="s">
        <v>8</v>
      </c>
      <c r="J453" s="7">
        <f>Tabla_cocina[[#This Row],[Precio Unitario]]*Tabla_cocina[[#This Row],[Cantidad Ordenada]]</f>
        <v>81</v>
      </c>
      <c r="K453" s="7">
        <f>Tabla_cocina[[#This Row],[Total del Pedido]]</f>
        <v>81</v>
      </c>
      <c r="L453" s="7">
        <f>Tabla_cocina[[#This Row],[Ganancia Bruta]]-Tabla_cocina[[#This Row],[Costo]]</f>
        <v>33</v>
      </c>
      <c r="M453" s="7">
        <f>Tabla_cocina[[#This Row],[Costo Unitario]]*Tabla_cocina[[#This Row],[Cantidad Ordenada]]</f>
        <v>48</v>
      </c>
      <c r="N453" s="12">
        <f>(Tabla_cocina[[#This Row],[Ganancia Neta]]/Tabla_cocina[[#This Row],[Costo]])</f>
        <v>0.6875</v>
      </c>
      <c r="O453" s="17">
        <f>Tabla_cocina[[#This Row],[Tiempo de Preparacion]]/1440</f>
        <v>1.0416666666666666E-2</v>
      </c>
    </row>
    <row r="454" spans="1:15" x14ac:dyDescent="0.3">
      <c r="A454" s="1">
        <v>174</v>
      </c>
      <c r="B454" s="1">
        <v>10</v>
      </c>
      <c r="C454" s="2" t="s">
        <v>7</v>
      </c>
      <c r="D454" s="2" t="s">
        <v>85</v>
      </c>
      <c r="E454" s="3">
        <v>18</v>
      </c>
      <c r="F454" s="3">
        <v>30</v>
      </c>
      <c r="G454" s="1">
        <v>2</v>
      </c>
      <c r="H454" s="1">
        <v>12</v>
      </c>
      <c r="I454" s="2" t="s">
        <v>8</v>
      </c>
      <c r="J454" s="7">
        <f>Tabla_cocina[[#This Row],[Precio Unitario]]*Tabla_cocina[[#This Row],[Cantidad Ordenada]]</f>
        <v>60</v>
      </c>
      <c r="K454" s="7">
        <f>Tabla_cocina[[#This Row],[Total del Pedido]]</f>
        <v>60</v>
      </c>
      <c r="L454" s="7">
        <f>Tabla_cocina[[#This Row],[Ganancia Bruta]]-Tabla_cocina[[#This Row],[Costo]]</f>
        <v>24</v>
      </c>
      <c r="M454" s="7">
        <f>Tabla_cocina[[#This Row],[Costo Unitario]]*Tabla_cocina[[#This Row],[Cantidad Ordenada]]</f>
        <v>36</v>
      </c>
      <c r="N454" s="12">
        <f>(Tabla_cocina[[#This Row],[Ganancia Neta]]/Tabla_cocina[[#This Row],[Costo]])</f>
        <v>0.66666666666666663</v>
      </c>
      <c r="O454" s="17">
        <f>Tabla_cocina[[#This Row],[Tiempo de Preparacion]]/1440</f>
        <v>8.3333333333333332E-3</v>
      </c>
    </row>
    <row r="455" spans="1:15" x14ac:dyDescent="0.3">
      <c r="A455" s="1">
        <v>175</v>
      </c>
      <c r="B455" s="1">
        <v>14</v>
      </c>
      <c r="C455" s="2" t="s">
        <v>18</v>
      </c>
      <c r="D455" s="2" t="s">
        <v>95</v>
      </c>
      <c r="E455" s="3">
        <v>19</v>
      </c>
      <c r="F455" s="3">
        <v>32</v>
      </c>
      <c r="G455" s="1">
        <v>3</v>
      </c>
      <c r="H455" s="1">
        <v>9</v>
      </c>
      <c r="I455" s="2" t="s">
        <v>8</v>
      </c>
      <c r="J455" s="7">
        <f>Tabla_cocina[[#This Row],[Precio Unitario]]*Tabla_cocina[[#This Row],[Cantidad Ordenada]]</f>
        <v>96</v>
      </c>
      <c r="K455" s="7">
        <f>Tabla_cocina[[#This Row],[Total del Pedido]]</f>
        <v>96</v>
      </c>
      <c r="L455" s="7">
        <f>Tabla_cocina[[#This Row],[Ganancia Bruta]]-Tabla_cocina[[#This Row],[Costo]]</f>
        <v>39</v>
      </c>
      <c r="M455" s="7">
        <f>Tabla_cocina[[#This Row],[Costo Unitario]]*Tabla_cocina[[#This Row],[Cantidad Ordenada]]</f>
        <v>57</v>
      </c>
      <c r="N455" s="12">
        <f>(Tabla_cocina[[#This Row],[Ganancia Neta]]/Tabla_cocina[[#This Row],[Costo]])</f>
        <v>0.68421052631578949</v>
      </c>
      <c r="O455" s="17">
        <f>Tabla_cocina[[#This Row],[Tiempo de Preparacion]]/1440</f>
        <v>6.2500000000000003E-3</v>
      </c>
    </row>
    <row r="456" spans="1:15" x14ac:dyDescent="0.3">
      <c r="A456" s="1">
        <v>175</v>
      </c>
      <c r="B456" s="1">
        <v>14</v>
      </c>
      <c r="C456" s="2" t="s">
        <v>5</v>
      </c>
      <c r="D456" s="2" t="s">
        <v>84</v>
      </c>
      <c r="E456" s="3">
        <v>14</v>
      </c>
      <c r="F456" s="3">
        <v>24</v>
      </c>
      <c r="G456" s="1">
        <v>2</v>
      </c>
      <c r="H456" s="1">
        <v>38</v>
      </c>
      <c r="I456" s="2" t="s">
        <v>6</v>
      </c>
      <c r="J456" s="7">
        <f>Tabla_cocina[[#This Row],[Precio Unitario]]*Tabla_cocina[[#This Row],[Cantidad Ordenada]]</f>
        <v>48</v>
      </c>
      <c r="K456" s="7">
        <f>Tabla_cocina[[#This Row],[Total del Pedido]]</f>
        <v>48</v>
      </c>
      <c r="L456" s="7">
        <f>Tabla_cocina[[#This Row],[Ganancia Bruta]]-Tabla_cocina[[#This Row],[Costo]]</f>
        <v>20</v>
      </c>
      <c r="M456" s="7">
        <f>Tabla_cocina[[#This Row],[Costo Unitario]]*Tabla_cocina[[#This Row],[Cantidad Ordenada]]</f>
        <v>28</v>
      </c>
      <c r="N456" s="12">
        <f>(Tabla_cocina[[#This Row],[Ganancia Neta]]/Tabla_cocina[[#This Row],[Costo]])</f>
        <v>0.7142857142857143</v>
      </c>
      <c r="O456" s="17">
        <f>Tabla_cocina[[#This Row],[Tiempo de Preparacion]]/1440</f>
        <v>2.6388888888888889E-2</v>
      </c>
    </row>
    <row r="457" spans="1:15" x14ac:dyDescent="0.3">
      <c r="A457" s="1">
        <v>176</v>
      </c>
      <c r="B457" s="1">
        <v>20</v>
      </c>
      <c r="C457" s="2" t="s">
        <v>23</v>
      </c>
      <c r="D457" s="2" t="s">
        <v>100</v>
      </c>
      <c r="E457" s="3">
        <v>13</v>
      </c>
      <c r="F457" s="3">
        <v>21</v>
      </c>
      <c r="G457" s="1">
        <v>3</v>
      </c>
      <c r="H457" s="1">
        <v>48</v>
      </c>
      <c r="I457" s="2" t="s">
        <v>8</v>
      </c>
      <c r="J457" s="7">
        <f>Tabla_cocina[[#This Row],[Precio Unitario]]*Tabla_cocina[[#This Row],[Cantidad Ordenada]]</f>
        <v>63</v>
      </c>
      <c r="K457" s="7">
        <f>Tabla_cocina[[#This Row],[Total del Pedido]]</f>
        <v>63</v>
      </c>
      <c r="L457" s="7">
        <f>Tabla_cocina[[#This Row],[Ganancia Bruta]]-Tabla_cocina[[#This Row],[Costo]]</f>
        <v>24</v>
      </c>
      <c r="M457" s="7">
        <f>Tabla_cocina[[#This Row],[Costo Unitario]]*Tabla_cocina[[#This Row],[Cantidad Ordenada]]</f>
        <v>39</v>
      </c>
      <c r="N457" s="12">
        <f>(Tabla_cocina[[#This Row],[Ganancia Neta]]/Tabla_cocina[[#This Row],[Costo]])</f>
        <v>0.61538461538461542</v>
      </c>
      <c r="O457" s="17">
        <f>Tabla_cocina[[#This Row],[Tiempo de Preparacion]]/1440</f>
        <v>3.3333333333333333E-2</v>
      </c>
    </row>
    <row r="458" spans="1:15" x14ac:dyDescent="0.3">
      <c r="A458" s="1">
        <v>177</v>
      </c>
      <c r="B458" s="1">
        <v>4</v>
      </c>
      <c r="C458" s="2" t="s">
        <v>25</v>
      </c>
      <c r="D458" s="2" t="s">
        <v>102</v>
      </c>
      <c r="E458" s="3">
        <v>15</v>
      </c>
      <c r="F458" s="3">
        <v>26</v>
      </c>
      <c r="G458" s="1">
        <v>1</v>
      </c>
      <c r="H458" s="1">
        <v>40</v>
      </c>
      <c r="I458" s="2" t="s">
        <v>6</v>
      </c>
      <c r="J458" s="7">
        <f>Tabla_cocina[[#This Row],[Precio Unitario]]*Tabla_cocina[[#This Row],[Cantidad Ordenada]]</f>
        <v>26</v>
      </c>
      <c r="K458" s="7">
        <f>Tabla_cocina[[#This Row],[Total del Pedido]]</f>
        <v>26</v>
      </c>
      <c r="L458" s="7">
        <f>Tabla_cocina[[#This Row],[Ganancia Bruta]]-Tabla_cocina[[#This Row],[Costo]]</f>
        <v>11</v>
      </c>
      <c r="M458" s="7">
        <f>Tabla_cocina[[#This Row],[Costo Unitario]]*Tabla_cocina[[#This Row],[Cantidad Ordenada]]</f>
        <v>15</v>
      </c>
      <c r="N458" s="12">
        <f>(Tabla_cocina[[#This Row],[Ganancia Neta]]/Tabla_cocina[[#This Row],[Costo]])</f>
        <v>0.73333333333333328</v>
      </c>
      <c r="O458" s="17">
        <f>Tabla_cocina[[#This Row],[Tiempo de Preparacion]]/1440</f>
        <v>2.7777777777777776E-2</v>
      </c>
    </row>
    <row r="459" spans="1:15" x14ac:dyDescent="0.3">
      <c r="A459" s="1">
        <v>177</v>
      </c>
      <c r="B459" s="1">
        <v>4</v>
      </c>
      <c r="C459" s="2" t="s">
        <v>5</v>
      </c>
      <c r="D459" s="2" t="s">
        <v>84</v>
      </c>
      <c r="E459" s="3">
        <v>14</v>
      </c>
      <c r="F459" s="3">
        <v>24</v>
      </c>
      <c r="G459" s="1">
        <v>2</v>
      </c>
      <c r="H459" s="1">
        <v>10</v>
      </c>
      <c r="I459" s="2" t="s">
        <v>8</v>
      </c>
      <c r="J459" s="7">
        <f>Tabla_cocina[[#This Row],[Precio Unitario]]*Tabla_cocina[[#This Row],[Cantidad Ordenada]]</f>
        <v>48</v>
      </c>
      <c r="K459" s="7">
        <f>Tabla_cocina[[#This Row],[Total del Pedido]]</f>
        <v>48</v>
      </c>
      <c r="L459" s="7">
        <f>Tabla_cocina[[#This Row],[Ganancia Bruta]]-Tabla_cocina[[#This Row],[Costo]]</f>
        <v>20</v>
      </c>
      <c r="M459" s="7">
        <f>Tabla_cocina[[#This Row],[Costo Unitario]]*Tabla_cocina[[#This Row],[Cantidad Ordenada]]</f>
        <v>28</v>
      </c>
      <c r="N459" s="12">
        <f>(Tabla_cocina[[#This Row],[Ganancia Neta]]/Tabla_cocina[[#This Row],[Costo]])</f>
        <v>0.7142857142857143</v>
      </c>
      <c r="O459" s="17">
        <f>Tabla_cocina[[#This Row],[Tiempo de Preparacion]]/1440</f>
        <v>6.9444444444444441E-3</v>
      </c>
    </row>
    <row r="460" spans="1:15" x14ac:dyDescent="0.3">
      <c r="A460" s="1">
        <v>177</v>
      </c>
      <c r="B460" s="1">
        <v>4</v>
      </c>
      <c r="C460" s="2" t="s">
        <v>23</v>
      </c>
      <c r="D460" s="2" t="s">
        <v>100</v>
      </c>
      <c r="E460" s="3">
        <v>13</v>
      </c>
      <c r="F460" s="3">
        <v>21</v>
      </c>
      <c r="G460" s="1">
        <v>2</v>
      </c>
      <c r="H460" s="1">
        <v>45</v>
      </c>
      <c r="I460" s="2" t="s">
        <v>8</v>
      </c>
      <c r="J460" s="7">
        <f>Tabla_cocina[[#This Row],[Precio Unitario]]*Tabla_cocina[[#This Row],[Cantidad Ordenada]]</f>
        <v>42</v>
      </c>
      <c r="K460" s="7">
        <f>Tabla_cocina[[#This Row],[Total del Pedido]]</f>
        <v>42</v>
      </c>
      <c r="L460" s="7">
        <f>Tabla_cocina[[#This Row],[Ganancia Bruta]]-Tabla_cocina[[#This Row],[Costo]]</f>
        <v>16</v>
      </c>
      <c r="M460" s="7">
        <f>Tabla_cocina[[#This Row],[Costo Unitario]]*Tabla_cocina[[#This Row],[Cantidad Ordenada]]</f>
        <v>26</v>
      </c>
      <c r="N460" s="12">
        <f>(Tabla_cocina[[#This Row],[Ganancia Neta]]/Tabla_cocina[[#This Row],[Costo]])</f>
        <v>0.61538461538461542</v>
      </c>
      <c r="O460" s="17">
        <f>Tabla_cocina[[#This Row],[Tiempo de Preparacion]]/1440</f>
        <v>3.125E-2</v>
      </c>
    </row>
    <row r="461" spans="1:15" x14ac:dyDescent="0.3">
      <c r="A461" s="1">
        <v>177</v>
      </c>
      <c r="B461" s="1">
        <v>4</v>
      </c>
      <c r="C461" s="2" t="s">
        <v>16</v>
      </c>
      <c r="D461" s="2" t="s">
        <v>93</v>
      </c>
      <c r="E461" s="3">
        <v>11</v>
      </c>
      <c r="F461" s="3">
        <v>19</v>
      </c>
      <c r="G461" s="1">
        <v>3</v>
      </c>
      <c r="H461" s="1">
        <v>47</v>
      </c>
      <c r="I461" s="2" t="s">
        <v>6</v>
      </c>
      <c r="J461" s="7">
        <f>Tabla_cocina[[#This Row],[Precio Unitario]]*Tabla_cocina[[#This Row],[Cantidad Ordenada]]</f>
        <v>57</v>
      </c>
      <c r="K461" s="7">
        <f>Tabla_cocina[[#This Row],[Total del Pedido]]</f>
        <v>57</v>
      </c>
      <c r="L461" s="7">
        <f>Tabla_cocina[[#This Row],[Ganancia Bruta]]-Tabla_cocina[[#This Row],[Costo]]</f>
        <v>24</v>
      </c>
      <c r="M461" s="7">
        <f>Tabla_cocina[[#This Row],[Costo Unitario]]*Tabla_cocina[[#This Row],[Cantidad Ordenada]]</f>
        <v>33</v>
      </c>
      <c r="N461" s="12">
        <f>(Tabla_cocina[[#This Row],[Ganancia Neta]]/Tabla_cocina[[#This Row],[Costo]])</f>
        <v>0.72727272727272729</v>
      </c>
      <c r="O461" s="17">
        <f>Tabla_cocina[[#This Row],[Tiempo de Preparacion]]/1440</f>
        <v>3.2638888888888891E-2</v>
      </c>
    </row>
    <row r="462" spans="1:15" x14ac:dyDescent="0.3">
      <c r="A462" s="1">
        <v>178</v>
      </c>
      <c r="B462" s="1">
        <v>11</v>
      </c>
      <c r="C462" s="2" t="s">
        <v>17</v>
      </c>
      <c r="D462" s="2" t="s">
        <v>94</v>
      </c>
      <c r="E462" s="3">
        <v>21</v>
      </c>
      <c r="F462" s="3">
        <v>35</v>
      </c>
      <c r="G462" s="1">
        <v>1</v>
      </c>
      <c r="H462" s="1">
        <v>16</v>
      </c>
      <c r="I462" s="2" t="s">
        <v>8</v>
      </c>
      <c r="J462" s="7">
        <f>Tabla_cocina[[#This Row],[Precio Unitario]]*Tabla_cocina[[#This Row],[Cantidad Ordenada]]</f>
        <v>35</v>
      </c>
      <c r="K462" s="7">
        <f>Tabla_cocina[[#This Row],[Total del Pedido]]</f>
        <v>35</v>
      </c>
      <c r="L462" s="7">
        <f>Tabla_cocina[[#This Row],[Ganancia Bruta]]-Tabla_cocina[[#This Row],[Costo]]</f>
        <v>14</v>
      </c>
      <c r="M462" s="7">
        <f>Tabla_cocina[[#This Row],[Costo Unitario]]*Tabla_cocina[[#This Row],[Cantidad Ordenada]]</f>
        <v>21</v>
      </c>
      <c r="N462" s="12">
        <f>(Tabla_cocina[[#This Row],[Ganancia Neta]]/Tabla_cocina[[#This Row],[Costo]])</f>
        <v>0.66666666666666663</v>
      </c>
      <c r="O462" s="17">
        <f>Tabla_cocina[[#This Row],[Tiempo de Preparacion]]/1440</f>
        <v>1.1111111111111112E-2</v>
      </c>
    </row>
    <row r="463" spans="1:15" x14ac:dyDescent="0.3">
      <c r="A463" s="1">
        <v>178</v>
      </c>
      <c r="B463" s="1">
        <v>11</v>
      </c>
      <c r="C463" s="2" t="s">
        <v>14</v>
      </c>
      <c r="D463" s="2" t="s">
        <v>91</v>
      </c>
      <c r="E463" s="3">
        <v>20</v>
      </c>
      <c r="F463" s="3">
        <v>33</v>
      </c>
      <c r="G463" s="1">
        <v>3</v>
      </c>
      <c r="H463" s="1">
        <v>55</v>
      </c>
      <c r="I463" s="2" t="s">
        <v>6</v>
      </c>
      <c r="J463" s="7">
        <f>Tabla_cocina[[#This Row],[Precio Unitario]]*Tabla_cocina[[#This Row],[Cantidad Ordenada]]</f>
        <v>99</v>
      </c>
      <c r="K463" s="7">
        <f>Tabla_cocina[[#This Row],[Total del Pedido]]</f>
        <v>99</v>
      </c>
      <c r="L463" s="7">
        <f>Tabla_cocina[[#This Row],[Ganancia Bruta]]-Tabla_cocina[[#This Row],[Costo]]</f>
        <v>39</v>
      </c>
      <c r="M463" s="7">
        <f>Tabla_cocina[[#This Row],[Costo Unitario]]*Tabla_cocina[[#This Row],[Cantidad Ordenada]]</f>
        <v>60</v>
      </c>
      <c r="N463" s="12">
        <f>(Tabla_cocina[[#This Row],[Ganancia Neta]]/Tabla_cocina[[#This Row],[Costo]])</f>
        <v>0.65</v>
      </c>
      <c r="O463" s="17">
        <f>Tabla_cocina[[#This Row],[Tiempo de Preparacion]]/1440</f>
        <v>3.8194444444444448E-2</v>
      </c>
    </row>
    <row r="464" spans="1:15" x14ac:dyDescent="0.3">
      <c r="A464" s="1">
        <v>178</v>
      </c>
      <c r="B464" s="1">
        <v>11</v>
      </c>
      <c r="C464" s="2" t="s">
        <v>7</v>
      </c>
      <c r="D464" s="2" t="s">
        <v>85</v>
      </c>
      <c r="E464" s="3">
        <v>18</v>
      </c>
      <c r="F464" s="3">
        <v>30</v>
      </c>
      <c r="G464" s="1">
        <v>1</v>
      </c>
      <c r="H464" s="1">
        <v>55</v>
      </c>
      <c r="I464" s="2" t="s">
        <v>8</v>
      </c>
      <c r="J464" s="7">
        <f>Tabla_cocina[[#This Row],[Precio Unitario]]*Tabla_cocina[[#This Row],[Cantidad Ordenada]]</f>
        <v>30</v>
      </c>
      <c r="K464" s="7">
        <f>Tabla_cocina[[#This Row],[Total del Pedido]]</f>
        <v>30</v>
      </c>
      <c r="L464" s="7">
        <f>Tabla_cocina[[#This Row],[Ganancia Bruta]]-Tabla_cocina[[#This Row],[Costo]]</f>
        <v>12</v>
      </c>
      <c r="M464" s="7">
        <f>Tabla_cocina[[#This Row],[Costo Unitario]]*Tabla_cocina[[#This Row],[Cantidad Ordenada]]</f>
        <v>18</v>
      </c>
      <c r="N464" s="12">
        <f>(Tabla_cocina[[#This Row],[Ganancia Neta]]/Tabla_cocina[[#This Row],[Costo]])</f>
        <v>0.66666666666666663</v>
      </c>
      <c r="O464" s="17">
        <f>Tabla_cocina[[#This Row],[Tiempo de Preparacion]]/1440</f>
        <v>3.8194444444444448E-2</v>
      </c>
    </row>
    <row r="465" spans="1:15" x14ac:dyDescent="0.3">
      <c r="A465" s="1">
        <v>178</v>
      </c>
      <c r="B465" s="1">
        <v>11</v>
      </c>
      <c r="C465" s="2" t="s">
        <v>19</v>
      </c>
      <c r="D465" s="2" t="s">
        <v>96</v>
      </c>
      <c r="E465" s="3">
        <v>13</v>
      </c>
      <c r="F465" s="3">
        <v>22</v>
      </c>
      <c r="G465" s="1">
        <v>2</v>
      </c>
      <c r="H465" s="1">
        <v>20</v>
      </c>
      <c r="I465" s="2" t="s">
        <v>6</v>
      </c>
      <c r="J465" s="7">
        <f>Tabla_cocina[[#This Row],[Precio Unitario]]*Tabla_cocina[[#This Row],[Cantidad Ordenada]]</f>
        <v>44</v>
      </c>
      <c r="K465" s="7">
        <f>Tabla_cocina[[#This Row],[Total del Pedido]]</f>
        <v>44</v>
      </c>
      <c r="L465" s="7">
        <f>Tabla_cocina[[#This Row],[Ganancia Bruta]]-Tabla_cocina[[#This Row],[Costo]]</f>
        <v>18</v>
      </c>
      <c r="M465" s="7">
        <f>Tabla_cocina[[#This Row],[Costo Unitario]]*Tabla_cocina[[#This Row],[Cantidad Ordenada]]</f>
        <v>26</v>
      </c>
      <c r="N465" s="12">
        <f>(Tabla_cocina[[#This Row],[Ganancia Neta]]/Tabla_cocina[[#This Row],[Costo]])</f>
        <v>0.69230769230769229</v>
      </c>
      <c r="O465" s="17">
        <f>Tabla_cocina[[#This Row],[Tiempo de Preparacion]]/1440</f>
        <v>1.3888888888888888E-2</v>
      </c>
    </row>
    <row r="466" spans="1:15" x14ac:dyDescent="0.3">
      <c r="A466" s="1">
        <v>179</v>
      </c>
      <c r="B466" s="1">
        <v>12</v>
      </c>
      <c r="C466" s="2" t="s">
        <v>9</v>
      </c>
      <c r="D466" s="2" t="s">
        <v>86</v>
      </c>
      <c r="E466" s="3">
        <v>19</v>
      </c>
      <c r="F466" s="3">
        <v>31</v>
      </c>
      <c r="G466" s="1">
        <v>2</v>
      </c>
      <c r="H466" s="1">
        <v>26</v>
      </c>
      <c r="I466" s="2" t="s">
        <v>6</v>
      </c>
      <c r="J466" s="7">
        <f>Tabla_cocina[[#This Row],[Precio Unitario]]*Tabla_cocina[[#This Row],[Cantidad Ordenada]]</f>
        <v>62</v>
      </c>
      <c r="K466" s="7">
        <f>Tabla_cocina[[#This Row],[Total del Pedido]]</f>
        <v>62</v>
      </c>
      <c r="L466" s="7">
        <f>Tabla_cocina[[#This Row],[Ganancia Bruta]]-Tabla_cocina[[#This Row],[Costo]]</f>
        <v>24</v>
      </c>
      <c r="M466" s="7">
        <f>Tabla_cocina[[#This Row],[Costo Unitario]]*Tabla_cocina[[#This Row],[Cantidad Ordenada]]</f>
        <v>38</v>
      </c>
      <c r="N466" s="12">
        <f>(Tabla_cocina[[#This Row],[Ganancia Neta]]/Tabla_cocina[[#This Row],[Costo]])</f>
        <v>0.63157894736842102</v>
      </c>
      <c r="O466" s="17">
        <f>Tabla_cocina[[#This Row],[Tiempo de Preparacion]]/1440</f>
        <v>1.8055555555555554E-2</v>
      </c>
    </row>
    <row r="467" spans="1:15" x14ac:dyDescent="0.3">
      <c r="A467" s="1">
        <v>180</v>
      </c>
      <c r="B467" s="1">
        <v>10</v>
      </c>
      <c r="C467" s="2" t="s">
        <v>7</v>
      </c>
      <c r="D467" s="2" t="s">
        <v>85</v>
      </c>
      <c r="E467" s="3">
        <v>18</v>
      </c>
      <c r="F467" s="3">
        <v>30</v>
      </c>
      <c r="G467" s="1">
        <v>3</v>
      </c>
      <c r="H467" s="1">
        <v>20</v>
      </c>
      <c r="I467" s="2" t="s">
        <v>8</v>
      </c>
      <c r="J467" s="7">
        <f>Tabla_cocina[[#This Row],[Precio Unitario]]*Tabla_cocina[[#This Row],[Cantidad Ordenada]]</f>
        <v>90</v>
      </c>
      <c r="K467" s="7">
        <f>Tabla_cocina[[#This Row],[Total del Pedido]]</f>
        <v>90</v>
      </c>
      <c r="L467" s="7">
        <f>Tabla_cocina[[#This Row],[Ganancia Bruta]]-Tabla_cocina[[#This Row],[Costo]]</f>
        <v>36</v>
      </c>
      <c r="M467" s="7">
        <f>Tabla_cocina[[#This Row],[Costo Unitario]]*Tabla_cocina[[#This Row],[Cantidad Ordenada]]</f>
        <v>54</v>
      </c>
      <c r="N467" s="12">
        <f>(Tabla_cocina[[#This Row],[Ganancia Neta]]/Tabla_cocina[[#This Row],[Costo]])</f>
        <v>0.66666666666666663</v>
      </c>
      <c r="O467" s="17">
        <f>Tabla_cocina[[#This Row],[Tiempo de Preparacion]]/1440</f>
        <v>1.3888888888888888E-2</v>
      </c>
    </row>
    <row r="468" spans="1:15" x14ac:dyDescent="0.3">
      <c r="A468" s="1">
        <v>180</v>
      </c>
      <c r="B468" s="1">
        <v>10</v>
      </c>
      <c r="C468" s="2" t="s">
        <v>13</v>
      </c>
      <c r="D468" s="2" t="s">
        <v>90</v>
      </c>
      <c r="E468" s="3">
        <v>17</v>
      </c>
      <c r="F468" s="3">
        <v>29</v>
      </c>
      <c r="G468" s="1">
        <v>1</v>
      </c>
      <c r="H468" s="1">
        <v>35</v>
      </c>
      <c r="I468" s="2" t="s">
        <v>8</v>
      </c>
      <c r="J468" s="7">
        <f>Tabla_cocina[[#This Row],[Precio Unitario]]*Tabla_cocina[[#This Row],[Cantidad Ordenada]]</f>
        <v>29</v>
      </c>
      <c r="K468" s="7">
        <f>Tabla_cocina[[#This Row],[Total del Pedido]]</f>
        <v>29</v>
      </c>
      <c r="L468" s="7">
        <f>Tabla_cocina[[#This Row],[Ganancia Bruta]]-Tabla_cocina[[#This Row],[Costo]]</f>
        <v>12</v>
      </c>
      <c r="M468" s="7">
        <f>Tabla_cocina[[#This Row],[Costo Unitario]]*Tabla_cocina[[#This Row],[Cantidad Ordenada]]</f>
        <v>17</v>
      </c>
      <c r="N468" s="12">
        <f>(Tabla_cocina[[#This Row],[Ganancia Neta]]/Tabla_cocina[[#This Row],[Costo]])</f>
        <v>0.70588235294117652</v>
      </c>
      <c r="O468" s="17">
        <f>Tabla_cocina[[#This Row],[Tiempo de Preparacion]]/1440</f>
        <v>2.4305555555555556E-2</v>
      </c>
    </row>
    <row r="469" spans="1:15" x14ac:dyDescent="0.3">
      <c r="A469" s="1">
        <v>180</v>
      </c>
      <c r="B469" s="1">
        <v>10</v>
      </c>
      <c r="C469" s="2" t="s">
        <v>10</v>
      </c>
      <c r="D469" s="2" t="s">
        <v>87</v>
      </c>
      <c r="E469" s="3">
        <v>16</v>
      </c>
      <c r="F469" s="3">
        <v>27</v>
      </c>
      <c r="G469" s="1">
        <v>1</v>
      </c>
      <c r="H469" s="1">
        <v>56</v>
      </c>
      <c r="I469" s="2" t="s">
        <v>6</v>
      </c>
      <c r="J469" s="7">
        <f>Tabla_cocina[[#This Row],[Precio Unitario]]*Tabla_cocina[[#This Row],[Cantidad Ordenada]]</f>
        <v>27</v>
      </c>
      <c r="K469" s="7">
        <f>Tabla_cocina[[#This Row],[Total del Pedido]]</f>
        <v>27</v>
      </c>
      <c r="L469" s="7">
        <f>Tabla_cocina[[#This Row],[Ganancia Bruta]]-Tabla_cocina[[#This Row],[Costo]]</f>
        <v>11</v>
      </c>
      <c r="M469" s="7">
        <f>Tabla_cocina[[#This Row],[Costo Unitario]]*Tabla_cocina[[#This Row],[Cantidad Ordenada]]</f>
        <v>16</v>
      </c>
      <c r="N469" s="12">
        <f>(Tabla_cocina[[#This Row],[Ganancia Neta]]/Tabla_cocina[[#This Row],[Costo]])</f>
        <v>0.6875</v>
      </c>
      <c r="O469" s="17">
        <f>Tabla_cocina[[#This Row],[Tiempo de Preparacion]]/1440</f>
        <v>3.888888888888889E-2</v>
      </c>
    </row>
    <row r="470" spans="1:15" x14ac:dyDescent="0.3">
      <c r="A470" s="1">
        <v>180</v>
      </c>
      <c r="B470" s="1">
        <v>10</v>
      </c>
      <c r="C470" s="2" t="s">
        <v>21</v>
      </c>
      <c r="D470" s="2" t="s">
        <v>98</v>
      </c>
      <c r="E470" s="3">
        <v>12</v>
      </c>
      <c r="F470" s="3">
        <v>20</v>
      </c>
      <c r="G470" s="1">
        <v>1</v>
      </c>
      <c r="H470" s="1">
        <v>50</v>
      </c>
      <c r="I470" s="2" t="s">
        <v>6</v>
      </c>
      <c r="J470" s="7">
        <f>Tabla_cocina[[#This Row],[Precio Unitario]]*Tabla_cocina[[#This Row],[Cantidad Ordenada]]</f>
        <v>20</v>
      </c>
      <c r="K470" s="7">
        <f>Tabla_cocina[[#This Row],[Total del Pedido]]</f>
        <v>20</v>
      </c>
      <c r="L470" s="7">
        <f>Tabla_cocina[[#This Row],[Ganancia Bruta]]-Tabla_cocina[[#This Row],[Costo]]</f>
        <v>8</v>
      </c>
      <c r="M470" s="7">
        <f>Tabla_cocina[[#This Row],[Costo Unitario]]*Tabla_cocina[[#This Row],[Cantidad Ordenada]]</f>
        <v>12</v>
      </c>
      <c r="N470" s="12">
        <f>(Tabla_cocina[[#This Row],[Ganancia Neta]]/Tabla_cocina[[#This Row],[Costo]])</f>
        <v>0.66666666666666663</v>
      </c>
      <c r="O470" s="17">
        <f>Tabla_cocina[[#This Row],[Tiempo de Preparacion]]/1440</f>
        <v>3.4722222222222224E-2</v>
      </c>
    </row>
    <row r="471" spans="1:15" x14ac:dyDescent="0.3">
      <c r="A471" s="1">
        <v>181</v>
      </c>
      <c r="B471" s="1">
        <v>15</v>
      </c>
      <c r="C471" s="2" t="s">
        <v>10</v>
      </c>
      <c r="D471" s="2" t="s">
        <v>87</v>
      </c>
      <c r="E471" s="3">
        <v>16</v>
      </c>
      <c r="F471" s="3">
        <v>27</v>
      </c>
      <c r="G471" s="1">
        <v>1</v>
      </c>
      <c r="H471" s="1">
        <v>55</v>
      </c>
      <c r="I471" s="2" t="s">
        <v>8</v>
      </c>
      <c r="J471" s="7">
        <f>Tabla_cocina[[#This Row],[Precio Unitario]]*Tabla_cocina[[#This Row],[Cantidad Ordenada]]</f>
        <v>27</v>
      </c>
      <c r="K471" s="7">
        <f>Tabla_cocina[[#This Row],[Total del Pedido]]</f>
        <v>27</v>
      </c>
      <c r="L471" s="7">
        <f>Tabla_cocina[[#This Row],[Ganancia Bruta]]-Tabla_cocina[[#This Row],[Costo]]</f>
        <v>11</v>
      </c>
      <c r="M471" s="7">
        <f>Tabla_cocina[[#This Row],[Costo Unitario]]*Tabla_cocina[[#This Row],[Cantidad Ordenada]]</f>
        <v>16</v>
      </c>
      <c r="N471" s="12">
        <f>(Tabla_cocina[[#This Row],[Ganancia Neta]]/Tabla_cocina[[#This Row],[Costo]])</f>
        <v>0.6875</v>
      </c>
      <c r="O471" s="17">
        <f>Tabla_cocina[[#This Row],[Tiempo de Preparacion]]/1440</f>
        <v>3.8194444444444448E-2</v>
      </c>
    </row>
    <row r="472" spans="1:15" x14ac:dyDescent="0.3">
      <c r="A472" s="1">
        <v>182</v>
      </c>
      <c r="B472" s="1">
        <v>18</v>
      </c>
      <c r="C472" s="2" t="s">
        <v>16</v>
      </c>
      <c r="D472" s="2" t="s">
        <v>93</v>
      </c>
      <c r="E472" s="3">
        <v>11</v>
      </c>
      <c r="F472" s="3">
        <v>19</v>
      </c>
      <c r="G472" s="1">
        <v>2</v>
      </c>
      <c r="H472" s="1">
        <v>11</v>
      </c>
      <c r="I472" s="2" t="s">
        <v>8</v>
      </c>
      <c r="J472" s="7">
        <f>Tabla_cocina[[#This Row],[Precio Unitario]]*Tabla_cocina[[#This Row],[Cantidad Ordenada]]</f>
        <v>38</v>
      </c>
      <c r="K472" s="7">
        <f>Tabla_cocina[[#This Row],[Total del Pedido]]</f>
        <v>38</v>
      </c>
      <c r="L472" s="7">
        <f>Tabla_cocina[[#This Row],[Ganancia Bruta]]-Tabla_cocina[[#This Row],[Costo]]</f>
        <v>16</v>
      </c>
      <c r="M472" s="7">
        <f>Tabla_cocina[[#This Row],[Costo Unitario]]*Tabla_cocina[[#This Row],[Cantidad Ordenada]]</f>
        <v>22</v>
      </c>
      <c r="N472" s="12">
        <f>(Tabla_cocina[[#This Row],[Ganancia Neta]]/Tabla_cocina[[#This Row],[Costo]])</f>
        <v>0.72727272727272729</v>
      </c>
      <c r="O472" s="17">
        <f>Tabla_cocina[[#This Row],[Tiempo de Preparacion]]/1440</f>
        <v>7.6388888888888886E-3</v>
      </c>
    </row>
    <row r="473" spans="1:15" x14ac:dyDescent="0.3">
      <c r="A473" s="1">
        <v>183</v>
      </c>
      <c r="B473" s="1">
        <v>18</v>
      </c>
      <c r="C473" s="2" t="s">
        <v>17</v>
      </c>
      <c r="D473" s="2" t="s">
        <v>94</v>
      </c>
      <c r="E473" s="3">
        <v>21</v>
      </c>
      <c r="F473" s="3">
        <v>35</v>
      </c>
      <c r="G473" s="1">
        <v>3</v>
      </c>
      <c r="H473" s="1">
        <v>46</v>
      </c>
      <c r="I473" s="2" t="s">
        <v>6</v>
      </c>
      <c r="J473" s="7">
        <f>Tabla_cocina[[#This Row],[Precio Unitario]]*Tabla_cocina[[#This Row],[Cantidad Ordenada]]</f>
        <v>105</v>
      </c>
      <c r="K473" s="7">
        <f>Tabla_cocina[[#This Row],[Total del Pedido]]</f>
        <v>105</v>
      </c>
      <c r="L473" s="7">
        <f>Tabla_cocina[[#This Row],[Ganancia Bruta]]-Tabla_cocina[[#This Row],[Costo]]</f>
        <v>42</v>
      </c>
      <c r="M473" s="7">
        <f>Tabla_cocina[[#This Row],[Costo Unitario]]*Tabla_cocina[[#This Row],[Cantidad Ordenada]]</f>
        <v>63</v>
      </c>
      <c r="N473" s="12">
        <f>(Tabla_cocina[[#This Row],[Ganancia Neta]]/Tabla_cocina[[#This Row],[Costo]])</f>
        <v>0.66666666666666663</v>
      </c>
      <c r="O473" s="17">
        <f>Tabla_cocina[[#This Row],[Tiempo de Preparacion]]/1440</f>
        <v>3.1944444444444442E-2</v>
      </c>
    </row>
    <row r="474" spans="1:15" x14ac:dyDescent="0.3">
      <c r="A474" s="1">
        <v>183</v>
      </c>
      <c r="B474" s="1">
        <v>18</v>
      </c>
      <c r="C474" s="2" t="s">
        <v>18</v>
      </c>
      <c r="D474" s="2" t="s">
        <v>95</v>
      </c>
      <c r="E474" s="3">
        <v>19</v>
      </c>
      <c r="F474" s="3">
        <v>32</v>
      </c>
      <c r="G474" s="1">
        <v>2</v>
      </c>
      <c r="H474" s="1">
        <v>52</v>
      </c>
      <c r="I474" s="2" t="s">
        <v>6</v>
      </c>
      <c r="J474" s="7">
        <f>Tabla_cocina[[#This Row],[Precio Unitario]]*Tabla_cocina[[#This Row],[Cantidad Ordenada]]</f>
        <v>64</v>
      </c>
      <c r="K474" s="7">
        <f>Tabla_cocina[[#This Row],[Total del Pedido]]</f>
        <v>64</v>
      </c>
      <c r="L474" s="7">
        <f>Tabla_cocina[[#This Row],[Ganancia Bruta]]-Tabla_cocina[[#This Row],[Costo]]</f>
        <v>26</v>
      </c>
      <c r="M474" s="7">
        <f>Tabla_cocina[[#This Row],[Costo Unitario]]*Tabla_cocina[[#This Row],[Cantidad Ordenada]]</f>
        <v>38</v>
      </c>
      <c r="N474" s="12">
        <f>(Tabla_cocina[[#This Row],[Ganancia Neta]]/Tabla_cocina[[#This Row],[Costo]])</f>
        <v>0.68421052631578949</v>
      </c>
      <c r="O474" s="17">
        <f>Tabla_cocina[[#This Row],[Tiempo de Preparacion]]/1440</f>
        <v>3.6111111111111108E-2</v>
      </c>
    </row>
    <row r="475" spans="1:15" x14ac:dyDescent="0.3">
      <c r="A475" s="1">
        <v>183</v>
      </c>
      <c r="B475" s="1">
        <v>18</v>
      </c>
      <c r="C475" s="2" t="s">
        <v>25</v>
      </c>
      <c r="D475" s="2" t="s">
        <v>102</v>
      </c>
      <c r="E475" s="3">
        <v>15</v>
      </c>
      <c r="F475" s="3">
        <v>26</v>
      </c>
      <c r="G475" s="1">
        <v>1</v>
      </c>
      <c r="H475" s="1">
        <v>10</v>
      </c>
      <c r="I475" s="2" t="s">
        <v>6</v>
      </c>
      <c r="J475" s="7">
        <f>Tabla_cocina[[#This Row],[Precio Unitario]]*Tabla_cocina[[#This Row],[Cantidad Ordenada]]</f>
        <v>26</v>
      </c>
      <c r="K475" s="7">
        <f>Tabla_cocina[[#This Row],[Total del Pedido]]</f>
        <v>26</v>
      </c>
      <c r="L475" s="7">
        <f>Tabla_cocina[[#This Row],[Ganancia Bruta]]-Tabla_cocina[[#This Row],[Costo]]</f>
        <v>11</v>
      </c>
      <c r="M475" s="7">
        <f>Tabla_cocina[[#This Row],[Costo Unitario]]*Tabla_cocina[[#This Row],[Cantidad Ordenada]]</f>
        <v>15</v>
      </c>
      <c r="N475" s="12">
        <f>(Tabla_cocina[[#This Row],[Ganancia Neta]]/Tabla_cocina[[#This Row],[Costo]])</f>
        <v>0.73333333333333328</v>
      </c>
      <c r="O475" s="17">
        <f>Tabla_cocina[[#This Row],[Tiempo de Preparacion]]/1440</f>
        <v>6.9444444444444441E-3</v>
      </c>
    </row>
    <row r="476" spans="1:15" x14ac:dyDescent="0.3">
      <c r="A476" s="1">
        <v>183</v>
      </c>
      <c r="B476" s="1">
        <v>18</v>
      </c>
      <c r="C476" s="2" t="s">
        <v>21</v>
      </c>
      <c r="D476" s="2" t="s">
        <v>98</v>
      </c>
      <c r="E476" s="3">
        <v>12</v>
      </c>
      <c r="F476" s="3">
        <v>20</v>
      </c>
      <c r="G476" s="1">
        <v>3</v>
      </c>
      <c r="H476" s="1">
        <v>58</v>
      </c>
      <c r="I476" s="2" t="s">
        <v>6</v>
      </c>
      <c r="J476" s="7">
        <f>Tabla_cocina[[#This Row],[Precio Unitario]]*Tabla_cocina[[#This Row],[Cantidad Ordenada]]</f>
        <v>60</v>
      </c>
      <c r="K476" s="7">
        <f>Tabla_cocina[[#This Row],[Total del Pedido]]</f>
        <v>60</v>
      </c>
      <c r="L476" s="7">
        <f>Tabla_cocina[[#This Row],[Ganancia Bruta]]-Tabla_cocina[[#This Row],[Costo]]</f>
        <v>24</v>
      </c>
      <c r="M476" s="7">
        <f>Tabla_cocina[[#This Row],[Costo Unitario]]*Tabla_cocina[[#This Row],[Cantidad Ordenada]]</f>
        <v>36</v>
      </c>
      <c r="N476" s="12">
        <f>(Tabla_cocina[[#This Row],[Ganancia Neta]]/Tabla_cocina[[#This Row],[Costo]])</f>
        <v>0.66666666666666663</v>
      </c>
      <c r="O476" s="17">
        <f>Tabla_cocina[[#This Row],[Tiempo de Preparacion]]/1440</f>
        <v>4.027777777777778E-2</v>
      </c>
    </row>
    <row r="477" spans="1:15" x14ac:dyDescent="0.3">
      <c r="A477" s="1">
        <v>184</v>
      </c>
      <c r="B477" s="1">
        <v>4</v>
      </c>
      <c r="C477" s="2" t="s">
        <v>15</v>
      </c>
      <c r="D477" s="2" t="s">
        <v>92</v>
      </c>
      <c r="E477" s="3">
        <v>16</v>
      </c>
      <c r="F477" s="3">
        <v>28</v>
      </c>
      <c r="G477" s="1">
        <v>3</v>
      </c>
      <c r="H477" s="1">
        <v>6</v>
      </c>
      <c r="I477" s="2" t="s">
        <v>8</v>
      </c>
      <c r="J477" s="7">
        <f>Tabla_cocina[[#This Row],[Precio Unitario]]*Tabla_cocina[[#This Row],[Cantidad Ordenada]]</f>
        <v>84</v>
      </c>
      <c r="K477" s="7">
        <f>Tabla_cocina[[#This Row],[Total del Pedido]]</f>
        <v>84</v>
      </c>
      <c r="L477" s="7">
        <f>Tabla_cocina[[#This Row],[Ganancia Bruta]]-Tabla_cocina[[#This Row],[Costo]]</f>
        <v>36</v>
      </c>
      <c r="M477" s="7">
        <f>Tabla_cocina[[#This Row],[Costo Unitario]]*Tabla_cocina[[#This Row],[Cantidad Ordenada]]</f>
        <v>48</v>
      </c>
      <c r="N477" s="12">
        <f>(Tabla_cocina[[#This Row],[Ganancia Neta]]/Tabla_cocina[[#This Row],[Costo]])</f>
        <v>0.75</v>
      </c>
      <c r="O477" s="17">
        <f>Tabla_cocina[[#This Row],[Tiempo de Preparacion]]/1440</f>
        <v>4.1666666666666666E-3</v>
      </c>
    </row>
    <row r="478" spans="1:15" x14ac:dyDescent="0.3">
      <c r="A478" s="1">
        <v>184</v>
      </c>
      <c r="B478" s="1">
        <v>4</v>
      </c>
      <c r="C478" s="2" t="s">
        <v>10</v>
      </c>
      <c r="D478" s="2" t="s">
        <v>87</v>
      </c>
      <c r="E478" s="3">
        <v>16</v>
      </c>
      <c r="F478" s="3">
        <v>27</v>
      </c>
      <c r="G478" s="1">
        <v>3</v>
      </c>
      <c r="H478" s="1">
        <v>10</v>
      </c>
      <c r="I478" s="2" t="s">
        <v>6</v>
      </c>
      <c r="J478" s="7">
        <f>Tabla_cocina[[#This Row],[Precio Unitario]]*Tabla_cocina[[#This Row],[Cantidad Ordenada]]</f>
        <v>81</v>
      </c>
      <c r="K478" s="7">
        <f>Tabla_cocina[[#This Row],[Total del Pedido]]</f>
        <v>81</v>
      </c>
      <c r="L478" s="7">
        <f>Tabla_cocina[[#This Row],[Ganancia Bruta]]-Tabla_cocina[[#This Row],[Costo]]</f>
        <v>33</v>
      </c>
      <c r="M478" s="7">
        <f>Tabla_cocina[[#This Row],[Costo Unitario]]*Tabla_cocina[[#This Row],[Cantidad Ordenada]]</f>
        <v>48</v>
      </c>
      <c r="N478" s="12">
        <f>(Tabla_cocina[[#This Row],[Ganancia Neta]]/Tabla_cocina[[#This Row],[Costo]])</f>
        <v>0.6875</v>
      </c>
      <c r="O478" s="17">
        <f>Tabla_cocina[[#This Row],[Tiempo de Preparacion]]/1440</f>
        <v>6.9444444444444441E-3</v>
      </c>
    </row>
    <row r="479" spans="1:15" x14ac:dyDescent="0.3">
      <c r="A479" s="1">
        <v>184</v>
      </c>
      <c r="B479" s="1">
        <v>4</v>
      </c>
      <c r="C479" s="2" t="s">
        <v>21</v>
      </c>
      <c r="D479" s="2" t="s">
        <v>98</v>
      </c>
      <c r="E479" s="3">
        <v>12</v>
      </c>
      <c r="F479" s="3">
        <v>20</v>
      </c>
      <c r="G479" s="1">
        <v>2</v>
      </c>
      <c r="H479" s="1">
        <v>13</v>
      </c>
      <c r="I479" s="2" t="s">
        <v>8</v>
      </c>
      <c r="J479" s="7">
        <f>Tabla_cocina[[#This Row],[Precio Unitario]]*Tabla_cocina[[#This Row],[Cantidad Ordenada]]</f>
        <v>40</v>
      </c>
      <c r="K479" s="7">
        <f>Tabla_cocina[[#This Row],[Total del Pedido]]</f>
        <v>40</v>
      </c>
      <c r="L479" s="7">
        <f>Tabla_cocina[[#This Row],[Ganancia Bruta]]-Tabla_cocina[[#This Row],[Costo]]</f>
        <v>16</v>
      </c>
      <c r="M479" s="7">
        <f>Tabla_cocina[[#This Row],[Costo Unitario]]*Tabla_cocina[[#This Row],[Cantidad Ordenada]]</f>
        <v>24</v>
      </c>
      <c r="N479" s="12">
        <f>(Tabla_cocina[[#This Row],[Ganancia Neta]]/Tabla_cocina[[#This Row],[Costo]])</f>
        <v>0.66666666666666663</v>
      </c>
      <c r="O479" s="17">
        <f>Tabla_cocina[[#This Row],[Tiempo de Preparacion]]/1440</f>
        <v>9.0277777777777769E-3</v>
      </c>
    </row>
    <row r="480" spans="1:15" x14ac:dyDescent="0.3">
      <c r="A480" s="1">
        <v>185</v>
      </c>
      <c r="B480" s="1">
        <v>16</v>
      </c>
      <c r="C480" s="2" t="s">
        <v>15</v>
      </c>
      <c r="D480" s="2" t="s">
        <v>92</v>
      </c>
      <c r="E480" s="3">
        <v>16</v>
      </c>
      <c r="F480" s="3">
        <v>28</v>
      </c>
      <c r="G480" s="1">
        <v>1</v>
      </c>
      <c r="H480" s="1">
        <v>6</v>
      </c>
      <c r="I480" s="2" t="s">
        <v>8</v>
      </c>
      <c r="J480" s="7">
        <f>Tabla_cocina[[#This Row],[Precio Unitario]]*Tabla_cocina[[#This Row],[Cantidad Ordenada]]</f>
        <v>28</v>
      </c>
      <c r="K480" s="7">
        <f>Tabla_cocina[[#This Row],[Total del Pedido]]</f>
        <v>28</v>
      </c>
      <c r="L480" s="7">
        <f>Tabla_cocina[[#This Row],[Ganancia Bruta]]-Tabla_cocina[[#This Row],[Costo]]</f>
        <v>12</v>
      </c>
      <c r="M480" s="7">
        <f>Tabla_cocina[[#This Row],[Costo Unitario]]*Tabla_cocina[[#This Row],[Cantidad Ordenada]]</f>
        <v>16</v>
      </c>
      <c r="N480" s="12">
        <f>(Tabla_cocina[[#This Row],[Ganancia Neta]]/Tabla_cocina[[#This Row],[Costo]])</f>
        <v>0.75</v>
      </c>
      <c r="O480" s="17">
        <f>Tabla_cocina[[#This Row],[Tiempo de Preparacion]]/1440</f>
        <v>4.1666666666666666E-3</v>
      </c>
    </row>
    <row r="481" spans="1:15" x14ac:dyDescent="0.3">
      <c r="A481" s="1">
        <v>185</v>
      </c>
      <c r="B481" s="1">
        <v>16</v>
      </c>
      <c r="C481" s="2" t="s">
        <v>23</v>
      </c>
      <c r="D481" s="2" t="s">
        <v>100</v>
      </c>
      <c r="E481" s="3">
        <v>13</v>
      </c>
      <c r="F481" s="3">
        <v>21</v>
      </c>
      <c r="G481" s="1">
        <v>3</v>
      </c>
      <c r="H481" s="1">
        <v>34</v>
      </c>
      <c r="I481" s="2" t="s">
        <v>6</v>
      </c>
      <c r="J481" s="7">
        <f>Tabla_cocina[[#This Row],[Precio Unitario]]*Tabla_cocina[[#This Row],[Cantidad Ordenada]]</f>
        <v>63</v>
      </c>
      <c r="K481" s="7">
        <f>Tabla_cocina[[#This Row],[Total del Pedido]]</f>
        <v>63</v>
      </c>
      <c r="L481" s="7">
        <f>Tabla_cocina[[#This Row],[Ganancia Bruta]]-Tabla_cocina[[#This Row],[Costo]]</f>
        <v>24</v>
      </c>
      <c r="M481" s="7">
        <f>Tabla_cocina[[#This Row],[Costo Unitario]]*Tabla_cocina[[#This Row],[Cantidad Ordenada]]</f>
        <v>39</v>
      </c>
      <c r="N481" s="12">
        <f>(Tabla_cocina[[#This Row],[Ganancia Neta]]/Tabla_cocina[[#This Row],[Costo]])</f>
        <v>0.61538461538461542</v>
      </c>
      <c r="O481" s="17">
        <f>Tabla_cocina[[#This Row],[Tiempo de Preparacion]]/1440</f>
        <v>2.361111111111111E-2</v>
      </c>
    </row>
    <row r="482" spans="1:15" x14ac:dyDescent="0.3">
      <c r="A482" s="1">
        <v>186</v>
      </c>
      <c r="B482" s="1">
        <v>13</v>
      </c>
      <c r="C482" s="2" t="s">
        <v>18</v>
      </c>
      <c r="D482" s="2" t="s">
        <v>95</v>
      </c>
      <c r="E482" s="3">
        <v>19</v>
      </c>
      <c r="F482" s="3">
        <v>32</v>
      </c>
      <c r="G482" s="1">
        <v>3</v>
      </c>
      <c r="H482" s="1">
        <v>23</v>
      </c>
      <c r="I482" s="2" t="s">
        <v>8</v>
      </c>
      <c r="J482" s="7">
        <f>Tabla_cocina[[#This Row],[Precio Unitario]]*Tabla_cocina[[#This Row],[Cantidad Ordenada]]</f>
        <v>96</v>
      </c>
      <c r="K482" s="7">
        <f>Tabla_cocina[[#This Row],[Total del Pedido]]</f>
        <v>96</v>
      </c>
      <c r="L482" s="7">
        <f>Tabla_cocina[[#This Row],[Ganancia Bruta]]-Tabla_cocina[[#This Row],[Costo]]</f>
        <v>39</v>
      </c>
      <c r="M482" s="7">
        <f>Tabla_cocina[[#This Row],[Costo Unitario]]*Tabla_cocina[[#This Row],[Cantidad Ordenada]]</f>
        <v>57</v>
      </c>
      <c r="N482" s="12">
        <f>(Tabla_cocina[[#This Row],[Ganancia Neta]]/Tabla_cocina[[#This Row],[Costo]])</f>
        <v>0.68421052631578949</v>
      </c>
      <c r="O482" s="17">
        <f>Tabla_cocina[[#This Row],[Tiempo de Preparacion]]/1440</f>
        <v>1.5972222222222221E-2</v>
      </c>
    </row>
    <row r="483" spans="1:15" x14ac:dyDescent="0.3">
      <c r="A483" s="1">
        <v>186</v>
      </c>
      <c r="B483" s="1">
        <v>13</v>
      </c>
      <c r="C483" s="2" t="s">
        <v>9</v>
      </c>
      <c r="D483" s="2" t="s">
        <v>86</v>
      </c>
      <c r="E483" s="3">
        <v>19</v>
      </c>
      <c r="F483" s="3">
        <v>31</v>
      </c>
      <c r="G483" s="1">
        <v>3</v>
      </c>
      <c r="H483" s="1">
        <v>54</v>
      </c>
      <c r="I483" s="2" t="s">
        <v>6</v>
      </c>
      <c r="J483" s="7">
        <f>Tabla_cocina[[#This Row],[Precio Unitario]]*Tabla_cocina[[#This Row],[Cantidad Ordenada]]</f>
        <v>93</v>
      </c>
      <c r="K483" s="7">
        <f>Tabla_cocina[[#This Row],[Total del Pedido]]</f>
        <v>93</v>
      </c>
      <c r="L483" s="7">
        <f>Tabla_cocina[[#This Row],[Ganancia Bruta]]-Tabla_cocina[[#This Row],[Costo]]</f>
        <v>36</v>
      </c>
      <c r="M483" s="7">
        <f>Tabla_cocina[[#This Row],[Costo Unitario]]*Tabla_cocina[[#This Row],[Cantidad Ordenada]]</f>
        <v>57</v>
      </c>
      <c r="N483" s="12">
        <f>(Tabla_cocina[[#This Row],[Ganancia Neta]]/Tabla_cocina[[#This Row],[Costo]])</f>
        <v>0.63157894736842102</v>
      </c>
      <c r="O483" s="17">
        <f>Tabla_cocina[[#This Row],[Tiempo de Preparacion]]/1440</f>
        <v>3.7499999999999999E-2</v>
      </c>
    </row>
    <row r="484" spans="1:15" x14ac:dyDescent="0.3">
      <c r="A484" s="1">
        <v>186</v>
      </c>
      <c r="B484" s="1">
        <v>13</v>
      </c>
      <c r="C484" s="2" t="s">
        <v>10</v>
      </c>
      <c r="D484" s="2" t="s">
        <v>87</v>
      </c>
      <c r="E484" s="3">
        <v>16</v>
      </c>
      <c r="F484" s="3">
        <v>27</v>
      </c>
      <c r="G484" s="1">
        <v>3</v>
      </c>
      <c r="H484" s="1">
        <v>16</v>
      </c>
      <c r="I484" s="2" t="s">
        <v>6</v>
      </c>
      <c r="J484" s="7">
        <f>Tabla_cocina[[#This Row],[Precio Unitario]]*Tabla_cocina[[#This Row],[Cantidad Ordenada]]</f>
        <v>81</v>
      </c>
      <c r="K484" s="7">
        <f>Tabla_cocina[[#This Row],[Total del Pedido]]</f>
        <v>81</v>
      </c>
      <c r="L484" s="7">
        <f>Tabla_cocina[[#This Row],[Ganancia Bruta]]-Tabla_cocina[[#This Row],[Costo]]</f>
        <v>33</v>
      </c>
      <c r="M484" s="7">
        <f>Tabla_cocina[[#This Row],[Costo Unitario]]*Tabla_cocina[[#This Row],[Cantidad Ordenada]]</f>
        <v>48</v>
      </c>
      <c r="N484" s="12">
        <f>(Tabla_cocina[[#This Row],[Ganancia Neta]]/Tabla_cocina[[#This Row],[Costo]])</f>
        <v>0.6875</v>
      </c>
      <c r="O484" s="17">
        <f>Tabla_cocina[[#This Row],[Tiempo de Preparacion]]/1440</f>
        <v>1.1111111111111112E-2</v>
      </c>
    </row>
    <row r="485" spans="1:15" x14ac:dyDescent="0.3">
      <c r="A485" s="1">
        <v>187</v>
      </c>
      <c r="B485" s="1">
        <v>5</v>
      </c>
      <c r="C485" s="2" t="s">
        <v>20</v>
      </c>
      <c r="D485" s="2" t="s">
        <v>97</v>
      </c>
      <c r="E485" s="3">
        <v>20</v>
      </c>
      <c r="F485" s="3">
        <v>34</v>
      </c>
      <c r="G485" s="1">
        <v>2</v>
      </c>
      <c r="H485" s="1">
        <v>28</v>
      </c>
      <c r="I485" s="2" t="s">
        <v>8</v>
      </c>
      <c r="J485" s="7">
        <f>Tabla_cocina[[#This Row],[Precio Unitario]]*Tabla_cocina[[#This Row],[Cantidad Ordenada]]</f>
        <v>68</v>
      </c>
      <c r="K485" s="7">
        <f>Tabla_cocina[[#This Row],[Total del Pedido]]</f>
        <v>68</v>
      </c>
      <c r="L485" s="7">
        <f>Tabla_cocina[[#This Row],[Ganancia Bruta]]-Tabla_cocina[[#This Row],[Costo]]</f>
        <v>28</v>
      </c>
      <c r="M485" s="7">
        <f>Tabla_cocina[[#This Row],[Costo Unitario]]*Tabla_cocina[[#This Row],[Cantidad Ordenada]]</f>
        <v>40</v>
      </c>
      <c r="N485" s="12">
        <f>(Tabla_cocina[[#This Row],[Ganancia Neta]]/Tabla_cocina[[#This Row],[Costo]])</f>
        <v>0.7</v>
      </c>
      <c r="O485" s="17">
        <f>Tabla_cocina[[#This Row],[Tiempo de Preparacion]]/1440</f>
        <v>1.9444444444444445E-2</v>
      </c>
    </row>
    <row r="486" spans="1:15" x14ac:dyDescent="0.3">
      <c r="A486" s="1">
        <v>187</v>
      </c>
      <c r="B486" s="1">
        <v>5</v>
      </c>
      <c r="C486" s="2" t="s">
        <v>13</v>
      </c>
      <c r="D486" s="2" t="s">
        <v>90</v>
      </c>
      <c r="E486" s="3">
        <v>17</v>
      </c>
      <c r="F486" s="3">
        <v>29</v>
      </c>
      <c r="G486" s="1">
        <v>3</v>
      </c>
      <c r="H486" s="1">
        <v>11</v>
      </c>
      <c r="I486" s="2" t="s">
        <v>6</v>
      </c>
      <c r="J486" s="7">
        <f>Tabla_cocina[[#This Row],[Precio Unitario]]*Tabla_cocina[[#This Row],[Cantidad Ordenada]]</f>
        <v>87</v>
      </c>
      <c r="K486" s="7">
        <f>Tabla_cocina[[#This Row],[Total del Pedido]]</f>
        <v>87</v>
      </c>
      <c r="L486" s="7">
        <f>Tabla_cocina[[#This Row],[Ganancia Bruta]]-Tabla_cocina[[#This Row],[Costo]]</f>
        <v>36</v>
      </c>
      <c r="M486" s="7">
        <f>Tabla_cocina[[#This Row],[Costo Unitario]]*Tabla_cocina[[#This Row],[Cantidad Ordenada]]</f>
        <v>51</v>
      </c>
      <c r="N486" s="12">
        <f>(Tabla_cocina[[#This Row],[Ganancia Neta]]/Tabla_cocina[[#This Row],[Costo]])</f>
        <v>0.70588235294117652</v>
      </c>
      <c r="O486" s="17">
        <f>Tabla_cocina[[#This Row],[Tiempo de Preparacion]]/1440</f>
        <v>7.6388888888888886E-3</v>
      </c>
    </row>
    <row r="487" spans="1:15" x14ac:dyDescent="0.3">
      <c r="A487" s="1">
        <v>187</v>
      </c>
      <c r="B487" s="1">
        <v>5</v>
      </c>
      <c r="C487" s="2" t="s">
        <v>10</v>
      </c>
      <c r="D487" s="2" t="s">
        <v>87</v>
      </c>
      <c r="E487" s="3">
        <v>16</v>
      </c>
      <c r="F487" s="3">
        <v>27</v>
      </c>
      <c r="G487" s="1">
        <v>1</v>
      </c>
      <c r="H487" s="1">
        <v>36</v>
      </c>
      <c r="I487" s="2" t="s">
        <v>8</v>
      </c>
      <c r="J487" s="7">
        <f>Tabla_cocina[[#This Row],[Precio Unitario]]*Tabla_cocina[[#This Row],[Cantidad Ordenada]]</f>
        <v>27</v>
      </c>
      <c r="K487" s="7">
        <f>Tabla_cocina[[#This Row],[Total del Pedido]]</f>
        <v>27</v>
      </c>
      <c r="L487" s="7">
        <f>Tabla_cocina[[#This Row],[Ganancia Bruta]]-Tabla_cocina[[#This Row],[Costo]]</f>
        <v>11</v>
      </c>
      <c r="M487" s="7">
        <f>Tabla_cocina[[#This Row],[Costo Unitario]]*Tabla_cocina[[#This Row],[Cantidad Ordenada]]</f>
        <v>16</v>
      </c>
      <c r="N487" s="12">
        <f>(Tabla_cocina[[#This Row],[Ganancia Neta]]/Tabla_cocina[[#This Row],[Costo]])</f>
        <v>0.6875</v>
      </c>
      <c r="O487" s="17">
        <f>Tabla_cocina[[#This Row],[Tiempo de Preparacion]]/1440</f>
        <v>2.5000000000000001E-2</v>
      </c>
    </row>
    <row r="488" spans="1:15" x14ac:dyDescent="0.3">
      <c r="A488" s="1">
        <v>187</v>
      </c>
      <c r="B488" s="1">
        <v>5</v>
      </c>
      <c r="C488" s="2" t="s">
        <v>25</v>
      </c>
      <c r="D488" s="2" t="s">
        <v>102</v>
      </c>
      <c r="E488" s="3">
        <v>15</v>
      </c>
      <c r="F488" s="3">
        <v>26</v>
      </c>
      <c r="G488" s="1">
        <v>1</v>
      </c>
      <c r="H488" s="1">
        <v>51</v>
      </c>
      <c r="I488" s="2" t="s">
        <v>6</v>
      </c>
      <c r="J488" s="7">
        <f>Tabla_cocina[[#This Row],[Precio Unitario]]*Tabla_cocina[[#This Row],[Cantidad Ordenada]]</f>
        <v>26</v>
      </c>
      <c r="K488" s="7">
        <f>Tabla_cocina[[#This Row],[Total del Pedido]]</f>
        <v>26</v>
      </c>
      <c r="L488" s="7">
        <f>Tabla_cocina[[#This Row],[Ganancia Bruta]]-Tabla_cocina[[#This Row],[Costo]]</f>
        <v>11</v>
      </c>
      <c r="M488" s="7">
        <f>Tabla_cocina[[#This Row],[Costo Unitario]]*Tabla_cocina[[#This Row],[Cantidad Ordenada]]</f>
        <v>15</v>
      </c>
      <c r="N488" s="12">
        <f>(Tabla_cocina[[#This Row],[Ganancia Neta]]/Tabla_cocina[[#This Row],[Costo]])</f>
        <v>0.73333333333333328</v>
      </c>
      <c r="O488" s="17">
        <f>Tabla_cocina[[#This Row],[Tiempo de Preparacion]]/1440</f>
        <v>3.5416666666666666E-2</v>
      </c>
    </row>
    <row r="489" spans="1:15" x14ac:dyDescent="0.3">
      <c r="A489" s="1">
        <v>188</v>
      </c>
      <c r="B489" s="1">
        <v>20</v>
      </c>
      <c r="C489" s="2" t="s">
        <v>9</v>
      </c>
      <c r="D489" s="2" t="s">
        <v>86</v>
      </c>
      <c r="E489" s="3">
        <v>19</v>
      </c>
      <c r="F489" s="3">
        <v>31</v>
      </c>
      <c r="G489" s="1">
        <v>1</v>
      </c>
      <c r="H489" s="1">
        <v>58</v>
      </c>
      <c r="I489" s="2" t="s">
        <v>6</v>
      </c>
      <c r="J489" s="7">
        <f>Tabla_cocina[[#This Row],[Precio Unitario]]*Tabla_cocina[[#This Row],[Cantidad Ordenada]]</f>
        <v>31</v>
      </c>
      <c r="K489" s="7">
        <f>Tabla_cocina[[#This Row],[Total del Pedido]]</f>
        <v>31</v>
      </c>
      <c r="L489" s="7">
        <f>Tabla_cocina[[#This Row],[Ganancia Bruta]]-Tabla_cocina[[#This Row],[Costo]]</f>
        <v>12</v>
      </c>
      <c r="M489" s="7">
        <f>Tabla_cocina[[#This Row],[Costo Unitario]]*Tabla_cocina[[#This Row],[Cantidad Ordenada]]</f>
        <v>19</v>
      </c>
      <c r="N489" s="12">
        <f>(Tabla_cocina[[#This Row],[Ganancia Neta]]/Tabla_cocina[[#This Row],[Costo]])</f>
        <v>0.63157894736842102</v>
      </c>
      <c r="O489" s="17">
        <f>Tabla_cocina[[#This Row],[Tiempo de Preparacion]]/1440</f>
        <v>4.027777777777778E-2</v>
      </c>
    </row>
    <row r="490" spans="1:15" x14ac:dyDescent="0.3">
      <c r="A490" s="1">
        <v>188</v>
      </c>
      <c r="B490" s="1">
        <v>20</v>
      </c>
      <c r="C490" s="2" t="s">
        <v>25</v>
      </c>
      <c r="D490" s="2" t="s">
        <v>102</v>
      </c>
      <c r="E490" s="3">
        <v>15</v>
      </c>
      <c r="F490" s="3">
        <v>26</v>
      </c>
      <c r="G490" s="1">
        <v>2</v>
      </c>
      <c r="H490" s="1">
        <v>47</v>
      </c>
      <c r="I490" s="2" t="s">
        <v>6</v>
      </c>
      <c r="J490" s="7">
        <f>Tabla_cocina[[#This Row],[Precio Unitario]]*Tabla_cocina[[#This Row],[Cantidad Ordenada]]</f>
        <v>52</v>
      </c>
      <c r="K490" s="7">
        <f>Tabla_cocina[[#This Row],[Total del Pedido]]</f>
        <v>52</v>
      </c>
      <c r="L490" s="7">
        <f>Tabla_cocina[[#This Row],[Ganancia Bruta]]-Tabla_cocina[[#This Row],[Costo]]</f>
        <v>22</v>
      </c>
      <c r="M490" s="7">
        <f>Tabla_cocina[[#This Row],[Costo Unitario]]*Tabla_cocina[[#This Row],[Cantidad Ordenada]]</f>
        <v>30</v>
      </c>
      <c r="N490" s="12">
        <f>(Tabla_cocina[[#This Row],[Ganancia Neta]]/Tabla_cocina[[#This Row],[Costo]])</f>
        <v>0.73333333333333328</v>
      </c>
      <c r="O490" s="17">
        <f>Tabla_cocina[[#This Row],[Tiempo de Preparacion]]/1440</f>
        <v>3.2638888888888891E-2</v>
      </c>
    </row>
    <row r="491" spans="1:15" x14ac:dyDescent="0.3">
      <c r="A491" s="1">
        <v>189</v>
      </c>
      <c r="B491" s="1">
        <v>11</v>
      </c>
      <c r="C491" s="2" t="s">
        <v>20</v>
      </c>
      <c r="D491" s="2" t="s">
        <v>97</v>
      </c>
      <c r="E491" s="3">
        <v>20</v>
      </c>
      <c r="F491" s="3">
        <v>34</v>
      </c>
      <c r="G491" s="1">
        <v>2</v>
      </c>
      <c r="H491" s="1">
        <v>42</v>
      </c>
      <c r="I491" s="2" t="s">
        <v>8</v>
      </c>
      <c r="J491" s="7">
        <f>Tabla_cocina[[#This Row],[Precio Unitario]]*Tabla_cocina[[#This Row],[Cantidad Ordenada]]</f>
        <v>68</v>
      </c>
      <c r="K491" s="7">
        <f>Tabla_cocina[[#This Row],[Total del Pedido]]</f>
        <v>68</v>
      </c>
      <c r="L491" s="7">
        <f>Tabla_cocina[[#This Row],[Ganancia Bruta]]-Tabla_cocina[[#This Row],[Costo]]</f>
        <v>28</v>
      </c>
      <c r="M491" s="7">
        <f>Tabla_cocina[[#This Row],[Costo Unitario]]*Tabla_cocina[[#This Row],[Cantidad Ordenada]]</f>
        <v>40</v>
      </c>
      <c r="N491" s="12">
        <f>(Tabla_cocina[[#This Row],[Ganancia Neta]]/Tabla_cocina[[#This Row],[Costo]])</f>
        <v>0.7</v>
      </c>
      <c r="O491" s="17">
        <f>Tabla_cocina[[#This Row],[Tiempo de Preparacion]]/1440</f>
        <v>2.9166666666666667E-2</v>
      </c>
    </row>
    <row r="492" spans="1:15" x14ac:dyDescent="0.3">
      <c r="A492" s="1">
        <v>189</v>
      </c>
      <c r="B492" s="1">
        <v>11</v>
      </c>
      <c r="C492" s="2" t="s">
        <v>25</v>
      </c>
      <c r="D492" s="2" t="s">
        <v>102</v>
      </c>
      <c r="E492" s="3">
        <v>15</v>
      </c>
      <c r="F492" s="3">
        <v>26</v>
      </c>
      <c r="G492" s="1">
        <v>2</v>
      </c>
      <c r="H492" s="1">
        <v>22</v>
      </c>
      <c r="I492" s="2" t="s">
        <v>8</v>
      </c>
      <c r="J492" s="7">
        <f>Tabla_cocina[[#This Row],[Precio Unitario]]*Tabla_cocina[[#This Row],[Cantidad Ordenada]]</f>
        <v>52</v>
      </c>
      <c r="K492" s="7">
        <f>Tabla_cocina[[#This Row],[Total del Pedido]]</f>
        <v>52</v>
      </c>
      <c r="L492" s="7">
        <f>Tabla_cocina[[#This Row],[Ganancia Bruta]]-Tabla_cocina[[#This Row],[Costo]]</f>
        <v>22</v>
      </c>
      <c r="M492" s="7">
        <f>Tabla_cocina[[#This Row],[Costo Unitario]]*Tabla_cocina[[#This Row],[Cantidad Ordenada]]</f>
        <v>30</v>
      </c>
      <c r="N492" s="12">
        <f>(Tabla_cocina[[#This Row],[Ganancia Neta]]/Tabla_cocina[[#This Row],[Costo]])</f>
        <v>0.73333333333333328</v>
      </c>
      <c r="O492" s="17">
        <f>Tabla_cocina[[#This Row],[Tiempo de Preparacion]]/1440</f>
        <v>1.5277777777777777E-2</v>
      </c>
    </row>
    <row r="493" spans="1:15" x14ac:dyDescent="0.3">
      <c r="A493" s="1">
        <v>189</v>
      </c>
      <c r="B493" s="1">
        <v>11</v>
      </c>
      <c r="C493" s="2" t="s">
        <v>5</v>
      </c>
      <c r="D493" s="2" t="s">
        <v>84</v>
      </c>
      <c r="E493" s="3">
        <v>14</v>
      </c>
      <c r="F493" s="3">
        <v>24</v>
      </c>
      <c r="G493" s="1">
        <v>3</v>
      </c>
      <c r="H493" s="1">
        <v>53</v>
      </c>
      <c r="I493" s="2" t="s">
        <v>8</v>
      </c>
      <c r="J493" s="7">
        <f>Tabla_cocina[[#This Row],[Precio Unitario]]*Tabla_cocina[[#This Row],[Cantidad Ordenada]]</f>
        <v>72</v>
      </c>
      <c r="K493" s="7">
        <f>Tabla_cocina[[#This Row],[Total del Pedido]]</f>
        <v>72</v>
      </c>
      <c r="L493" s="7">
        <f>Tabla_cocina[[#This Row],[Ganancia Bruta]]-Tabla_cocina[[#This Row],[Costo]]</f>
        <v>30</v>
      </c>
      <c r="M493" s="7">
        <f>Tabla_cocina[[#This Row],[Costo Unitario]]*Tabla_cocina[[#This Row],[Cantidad Ordenada]]</f>
        <v>42</v>
      </c>
      <c r="N493" s="12">
        <f>(Tabla_cocina[[#This Row],[Ganancia Neta]]/Tabla_cocina[[#This Row],[Costo]])</f>
        <v>0.7142857142857143</v>
      </c>
      <c r="O493" s="17">
        <f>Tabla_cocina[[#This Row],[Tiempo de Preparacion]]/1440</f>
        <v>3.6805555555555557E-2</v>
      </c>
    </row>
    <row r="494" spans="1:15" x14ac:dyDescent="0.3">
      <c r="A494" s="1">
        <v>190</v>
      </c>
      <c r="B494" s="1">
        <v>5</v>
      </c>
      <c r="C494" s="2" t="s">
        <v>11</v>
      </c>
      <c r="D494" s="2" t="s">
        <v>88</v>
      </c>
      <c r="E494" s="3">
        <v>25</v>
      </c>
      <c r="F494" s="3">
        <v>40</v>
      </c>
      <c r="G494" s="1">
        <v>2</v>
      </c>
      <c r="H494" s="1">
        <v>45</v>
      </c>
      <c r="I494" s="2" t="s">
        <v>6</v>
      </c>
      <c r="J494" s="7">
        <f>Tabla_cocina[[#This Row],[Precio Unitario]]*Tabla_cocina[[#This Row],[Cantidad Ordenada]]</f>
        <v>80</v>
      </c>
      <c r="K494" s="7">
        <f>Tabla_cocina[[#This Row],[Total del Pedido]]</f>
        <v>80</v>
      </c>
      <c r="L494" s="7">
        <f>Tabla_cocina[[#This Row],[Ganancia Bruta]]-Tabla_cocina[[#This Row],[Costo]]</f>
        <v>30</v>
      </c>
      <c r="M494" s="7">
        <f>Tabla_cocina[[#This Row],[Costo Unitario]]*Tabla_cocina[[#This Row],[Cantidad Ordenada]]</f>
        <v>50</v>
      </c>
      <c r="N494" s="12">
        <f>(Tabla_cocina[[#This Row],[Ganancia Neta]]/Tabla_cocina[[#This Row],[Costo]])</f>
        <v>0.6</v>
      </c>
      <c r="O494" s="17">
        <f>Tabla_cocina[[#This Row],[Tiempo de Preparacion]]/1440</f>
        <v>3.125E-2</v>
      </c>
    </row>
    <row r="495" spans="1:15" x14ac:dyDescent="0.3">
      <c r="A495" s="1">
        <v>190</v>
      </c>
      <c r="B495" s="1">
        <v>5</v>
      </c>
      <c r="C495" s="2" t="s">
        <v>17</v>
      </c>
      <c r="D495" s="2" t="s">
        <v>94</v>
      </c>
      <c r="E495" s="3">
        <v>21</v>
      </c>
      <c r="F495" s="3">
        <v>35</v>
      </c>
      <c r="G495" s="1">
        <v>1</v>
      </c>
      <c r="H495" s="1">
        <v>11</v>
      </c>
      <c r="I495" s="2" t="s">
        <v>8</v>
      </c>
      <c r="J495" s="7">
        <f>Tabla_cocina[[#This Row],[Precio Unitario]]*Tabla_cocina[[#This Row],[Cantidad Ordenada]]</f>
        <v>35</v>
      </c>
      <c r="K495" s="7">
        <f>Tabla_cocina[[#This Row],[Total del Pedido]]</f>
        <v>35</v>
      </c>
      <c r="L495" s="7">
        <f>Tabla_cocina[[#This Row],[Ganancia Bruta]]-Tabla_cocina[[#This Row],[Costo]]</f>
        <v>14</v>
      </c>
      <c r="M495" s="7">
        <f>Tabla_cocina[[#This Row],[Costo Unitario]]*Tabla_cocina[[#This Row],[Cantidad Ordenada]]</f>
        <v>21</v>
      </c>
      <c r="N495" s="12">
        <f>(Tabla_cocina[[#This Row],[Ganancia Neta]]/Tabla_cocina[[#This Row],[Costo]])</f>
        <v>0.66666666666666663</v>
      </c>
      <c r="O495" s="17">
        <f>Tabla_cocina[[#This Row],[Tiempo de Preparacion]]/1440</f>
        <v>7.6388888888888886E-3</v>
      </c>
    </row>
    <row r="496" spans="1:15" x14ac:dyDescent="0.3">
      <c r="A496" s="1">
        <v>190</v>
      </c>
      <c r="B496" s="1">
        <v>5</v>
      </c>
      <c r="C496" s="2" t="s">
        <v>22</v>
      </c>
      <c r="D496" s="2" t="s">
        <v>99</v>
      </c>
      <c r="E496" s="3">
        <v>14</v>
      </c>
      <c r="F496" s="3">
        <v>23</v>
      </c>
      <c r="G496" s="1">
        <v>3</v>
      </c>
      <c r="H496" s="1">
        <v>7</v>
      </c>
      <c r="I496" s="2" t="s">
        <v>8</v>
      </c>
      <c r="J496" s="7">
        <f>Tabla_cocina[[#This Row],[Precio Unitario]]*Tabla_cocina[[#This Row],[Cantidad Ordenada]]</f>
        <v>69</v>
      </c>
      <c r="K496" s="7">
        <f>Tabla_cocina[[#This Row],[Total del Pedido]]</f>
        <v>69</v>
      </c>
      <c r="L496" s="7">
        <f>Tabla_cocina[[#This Row],[Ganancia Bruta]]-Tabla_cocina[[#This Row],[Costo]]</f>
        <v>27</v>
      </c>
      <c r="M496" s="7">
        <f>Tabla_cocina[[#This Row],[Costo Unitario]]*Tabla_cocina[[#This Row],[Cantidad Ordenada]]</f>
        <v>42</v>
      </c>
      <c r="N496" s="12">
        <f>(Tabla_cocina[[#This Row],[Ganancia Neta]]/Tabla_cocina[[#This Row],[Costo]])</f>
        <v>0.6428571428571429</v>
      </c>
      <c r="O496" s="17">
        <f>Tabla_cocina[[#This Row],[Tiempo de Preparacion]]/1440</f>
        <v>4.8611111111111112E-3</v>
      </c>
    </row>
    <row r="497" spans="1:15" x14ac:dyDescent="0.3">
      <c r="A497" s="1">
        <v>190</v>
      </c>
      <c r="B497" s="1">
        <v>5</v>
      </c>
      <c r="C497" s="2" t="s">
        <v>24</v>
      </c>
      <c r="D497" s="2" t="s">
        <v>101</v>
      </c>
      <c r="E497" s="3">
        <v>10</v>
      </c>
      <c r="F497" s="3">
        <v>18</v>
      </c>
      <c r="G497" s="1">
        <v>1</v>
      </c>
      <c r="H497" s="1">
        <v>39</v>
      </c>
      <c r="I497" s="2" t="s">
        <v>6</v>
      </c>
      <c r="J497" s="7">
        <f>Tabla_cocina[[#This Row],[Precio Unitario]]*Tabla_cocina[[#This Row],[Cantidad Ordenada]]</f>
        <v>18</v>
      </c>
      <c r="K497" s="7">
        <f>Tabla_cocina[[#This Row],[Total del Pedido]]</f>
        <v>18</v>
      </c>
      <c r="L497" s="7">
        <f>Tabla_cocina[[#This Row],[Ganancia Bruta]]-Tabla_cocina[[#This Row],[Costo]]</f>
        <v>8</v>
      </c>
      <c r="M497" s="7">
        <f>Tabla_cocina[[#This Row],[Costo Unitario]]*Tabla_cocina[[#This Row],[Cantidad Ordenada]]</f>
        <v>10</v>
      </c>
      <c r="N497" s="12">
        <f>(Tabla_cocina[[#This Row],[Ganancia Neta]]/Tabla_cocina[[#This Row],[Costo]])</f>
        <v>0.8</v>
      </c>
      <c r="O497" s="17">
        <f>Tabla_cocina[[#This Row],[Tiempo de Preparacion]]/1440</f>
        <v>2.7083333333333334E-2</v>
      </c>
    </row>
    <row r="498" spans="1:15" x14ac:dyDescent="0.3">
      <c r="A498" s="1">
        <v>191</v>
      </c>
      <c r="B498" s="1">
        <v>12</v>
      </c>
      <c r="C498" s="2" t="s">
        <v>13</v>
      </c>
      <c r="D498" s="2" t="s">
        <v>90</v>
      </c>
      <c r="E498" s="3">
        <v>17</v>
      </c>
      <c r="F498" s="3">
        <v>29</v>
      </c>
      <c r="G498" s="1">
        <v>3</v>
      </c>
      <c r="H498" s="1">
        <v>55</v>
      </c>
      <c r="I498" s="2" t="s">
        <v>6</v>
      </c>
      <c r="J498" s="7">
        <f>Tabla_cocina[[#This Row],[Precio Unitario]]*Tabla_cocina[[#This Row],[Cantidad Ordenada]]</f>
        <v>87</v>
      </c>
      <c r="K498" s="7">
        <f>Tabla_cocina[[#This Row],[Total del Pedido]]</f>
        <v>87</v>
      </c>
      <c r="L498" s="7">
        <f>Tabla_cocina[[#This Row],[Ganancia Bruta]]-Tabla_cocina[[#This Row],[Costo]]</f>
        <v>36</v>
      </c>
      <c r="M498" s="7">
        <f>Tabla_cocina[[#This Row],[Costo Unitario]]*Tabla_cocina[[#This Row],[Cantidad Ordenada]]</f>
        <v>51</v>
      </c>
      <c r="N498" s="12">
        <f>(Tabla_cocina[[#This Row],[Ganancia Neta]]/Tabla_cocina[[#This Row],[Costo]])</f>
        <v>0.70588235294117652</v>
      </c>
      <c r="O498" s="17">
        <f>Tabla_cocina[[#This Row],[Tiempo de Preparacion]]/1440</f>
        <v>3.8194444444444448E-2</v>
      </c>
    </row>
    <row r="499" spans="1:15" x14ac:dyDescent="0.3">
      <c r="A499" s="1">
        <v>191</v>
      </c>
      <c r="B499" s="1">
        <v>12</v>
      </c>
      <c r="C499" s="2" t="s">
        <v>26</v>
      </c>
      <c r="D499" s="2" t="s">
        <v>103</v>
      </c>
      <c r="E499" s="3">
        <v>15</v>
      </c>
      <c r="F499" s="3">
        <v>25</v>
      </c>
      <c r="G499" s="1">
        <v>3</v>
      </c>
      <c r="H499" s="1">
        <v>32</v>
      </c>
      <c r="I499" s="2" t="s">
        <v>8</v>
      </c>
      <c r="J499" s="7">
        <f>Tabla_cocina[[#This Row],[Precio Unitario]]*Tabla_cocina[[#This Row],[Cantidad Ordenada]]</f>
        <v>75</v>
      </c>
      <c r="K499" s="7">
        <f>Tabla_cocina[[#This Row],[Total del Pedido]]</f>
        <v>75</v>
      </c>
      <c r="L499" s="7">
        <f>Tabla_cocina[[#This Row],[Ganancia Bruta]]-Tabla_cocina[[#This Row],[Costo]]</f>
        <v>30</v>
      </c>
      <c r="M499" s="7">
        <f>Tabla_cocina[[#This Row],[Costo Unitario]]*Tabla_cocina[[#This Row],[Cantidad Ordenada]]</f>
        <v>45</v>
      </c>
      <c r="N499" s="12">
        <f>(Tabla_cocina[[#This Row],[Ganancia Neta]]/Tabla_cocina[[#This Row],[Costo]])</f>
        <v>0.66666666666666663</v>
      </c>
      <c r="O499" s="17">
        <f>Tabla_cocina[[#This Row],[Tiempo de Preparacion]]/1440</f>
        <v>2.2222222222222223E-2</v>
      </c>
    </row>
    <row r="500" spans="1:15" x14ac:dyDescent="0.3">
      <c r="A500" s="1">
        <v>192</v>
      </c>
      <c r="B500" s="1">
        <v>17</v>
      </c>
      <c r="C500" s="2" t="s">
        <v>26</v>
      </c>
      <c r="D500" s="2" t="s">
        <v>103</v>
      </c>
      <c r="E500" s="3">
        <v>15</v>
      </c>
      <c r="F500" s="3">
        <v>25</v>
      </c>
      <c r="G500" s="1">
        <v>3</v>
      </c>
      <c r="H500" s="1">
        <v>26</v>
      </c>
      <c r="I500" s="2" t="s">
        <v>6</v>
      </c>
      <c r="J500" s="7">
        <f>Tabla_cocina[[#This Row],[Precio Unitario]]*Tabla_cocina[[#This Row],[Cantidad Ordenada]]</f>
        <v>75</v>
      </c>
      <c r="K500" s="7">
        <f>Tabla_cocina[[#This Row],[Total del Pedido]]</f>
        <v>75</v>
      </c>
      <c r="L500" s="7">
        <f>Tabla_cocina[[#This Row],[Ganancia Bruta]]-Tabla_cocina[[#This Row],[Costo]]</f>
        <v>30</v>
      </c>
      <c r="M500" s="7">
        <f>Tabla_cocina[[#This Row],[Costo Unitario]]*Tabla_cocina[[#This Row],[Cantidad Ordenada]]</f>
        <v>45</v>
      </c>
      <c r="N500" s="12">
        <f>(Tabla_cocina[[#This Row],[Ganancia Neta]]/Tabla_cocina[[#This Row],[Costo]])</f>
        <v>0.66666666666666663</v>
      </c>
      <c r="O500" s="17">
        <f>Tabla_cocina[[#This Row],[Tiempo de Preparacion]]/1440</f>
        <v>1.8055555555555554E-2</v>
      </c>
    </row>
    <row r="501" spans="1:15" x14ac:dyDescent="0.3">
      <c r="A501" s="1">
        <v>193</v>
      </c>
      <c r="B501" s="1">
        <v>3</v>
      </c>
      <c r="C501" s="2" t="s">
        <v>12</v>
      </c>
      <c r="D501" s="2" t="s">
        <v>89</v>
      </c>
      <c r="E501" s="3">
        <v>22</v>
      </c>
      <c r="F501" s="3">
        <v>36</v>
      </c>
      <c r="G501" s="1">
        <v>2</v>
      </c>
      <c r="H501" s="1">
        <v>59</v>
      </c>
      <c r="I501" s="2" t="s">
        <v>6</v>
      </c>
      <c r="J501" s="7">
        <f>Tabla_cocina[[#This Row],[Precio Unitario]]*Tabla_cocina[[#This Row],[Cantidad Ordenada]]</f>
        <v>72</v>
      </c>
      <c r="K501" s="7">
        <f>Tabla_cocina[[#This Row],[Total del Pedido]]</f>
        <v>72</v>
      </c>
      <c r="L501" s="7">
        <f>Tabla_cocina[[#This Row],[Ganancia Bruta]]-Tabla_cocina[[#This Row],[Costo]]</f>
        <v>28</v>
      </c>
      <c r="M501" s="7">
        <f>Tabla_cocina[[#This Row],[Costo Unitario]]*Tabla_cocina[[#This Row],[Cantidad Ordenada]]</f>
        <v>44</v>
      </c>
      <c r="N501" s="12">
        <f>(Tabla_cocina[[#This Row],[Ganancia Neta]]/Tabla_cocina[[#This Row],[Costo]])</f>
        <v>0.63636363636363635</v>
      </c>
      <c r="O501" s="17">
        <f>Tabla_cocina[[#This Row],[Tiempo de Preparacion]]/1440</f>
        <v>4.0972222222222222E-2</v>
      </c>
    </row>
    <row r="502" spans="1:15" x14ac:dyDescent="0.3">
      <c r="A502" s="1">
        <v>193</v>
      </c>
      <c r="B502" s="1">
        <v>3</v>
      </c>
      <c r="C502" s="2" t="s">
        <v>10</v>
      </c>
      <c r="D502" s="2" t="s">
        <v>87</v>
      </c>
      <c r="E502" s="3">
        <v>16</v>
      </c>
      <c r="F502" s="3">
        <v>27</v>
      </c>
      <c r="G502" s="1">
        <v>1</v>
      </c>
      <c r="H502" s="1">
        <v>31</v>
      </c>
      <c r="I502" s="2" t="s">
        <v>8</v>
      </c>
      <c r="J502" s="7">
        <f>Tabla_cocina[[#This Row],[Precio Unitario]]*Tabla_cocina[[#This Row],[Cantidad Ordenada]]</f>
        <v>27</v>
      </c>
      <c r="K502" s="7">
        <f>Tabla_cocina[[#This Row],[Total del Pedido]]</f>
        <v>27</v>
      </c>
      <c r="L502" s="7">
        <f>Tabla_cocina[[#This Row],[Ganancia Bruta]]-Tabla_cocina[[#This Row],[Costo]]</f>
        <v>11</v>
      </c>
      <c r="M502" s="7">
        <f>Tabla_cocina[[#This Row],[Costo Unitario]]*Tabla_cocina[[#This Row],[Cantidad Ordenada]]</f>
        <v>16</v>
      </c>
      <c r="N502" s="12">
        <f>(Tabla_cocina[[#This Row],[Ganancia Neta]]/Tabla_cocina[[#This Row],[Costo]])</f>
        <v>0.6875</v>
      </c>
      <c r="O502" s="17">
        <f>Tabla_cocina[[#This Row],[Tiempo de Preparacion]]/1440</f>
        <v>2.1527777777777778E-2</v>
      </c>
    </row>
    <row r="503" spans="1:15" x14ac:dyDescent="0.3">
      <c r="A503" s="1">
        <v>193</v>
      </c>
      <c r="B503" s="1">
        <v>3</v>
      </c>
      <c r="C503" s="2" t="s">
        <v>25</v>
      </c>
      <c r="D503" s="2" t="s">
        <v>102</v>
      </c>
      <c r="E503" s="3">
        <v>15</v>
      </c>
      <c r="F503" s="3">
        <v>26</v>
      </c>
      <c r="G503" s="1">
        <v>2</v>
      </c>
      <c r="H503" s="1">
        <v>57</v>
      </c>
      <c r="I503" s="2" t="s">
        <v>8</v>
      </c>
      <c r="J503" s="7">
        <f>Tabla_cocina[[#This Row],[Precio Unitario]]*Tabla_cocina[[#This Row],[Cantidad Ordenada]]</f>
        <v>52</v>
      </c>
      <c r="K503" s="7">
        <f>Tabla_cocina[[#This Row],[Total del Pedido]]</f>
        <v>52</v>
      </c>
      <c r="L503" s="7">
        <f>Tabla_cocina[[#This Row],[Ganancia Bruta]]-Tabla_cocina[[#This Row],[Costo]]</f>
        <v>22</v>
      </c>
      <c r="M503" s="7">
        <f>Tabla_cocina[[#This Row],[Costo Unitario]]*Tabla_cocina[[#This Row],[Cantidad Ordenada]]</f>
        <v>30</v>
      </c>
      <c r="N503" s="12">
        <f>(Tabla_cocina[[#This Row],[Ganancia Neta]]/Tabla_cocina[[#This Row],[Costo]])</f>
        <v>0.73333333333333328</v>
      </c>
      <c r="O503" s="17">
        <f>Tabla_cocina[[#This Row],[Tiempo de Preparacion]]/1440</f>
        <v>3.9583333333333331E-2</v>
      </c>
    </row>
    <row r="504" spans="1:15" x14ac:dyDescent="0.3">
      <c r="A504" s="1">
        <v>193</v>
      </c>
      <c r="B504" s="1">
        <v>3</v>
      </c>
      <c r="C504" s="2" t="s">
        <v>22</v>
      </c>
      <c r="D504" s="2" t="s">
        <v>99</v>
      </c>
      <c r="E504" s="3">
        <v>14</v>
      </c>
      <c r="F504" s="3">
        <v>23</v>
      </c>
      <c r="G504" s="1">
        <v>3</v>
      </c>
      <c r="H504" s="1">
        <v>24</v>
      </c>
      <c r="I504" s="2" t="s">
        <v>6</v>
      </c>
      <c r="J504" s="7">
        <f>Tabla_cocina[[#This Row],[Precio Unitario]]*Tabla_cocina[[#This Row],[Cantidad Ordenada]]</f>
        <v>69</v>
      </c>
      <c r="K504" s="7">
        <f>Tabla_cocina[[#This Row],[Total del Pedido]]</f>
        <v>69</v>
      </c>
      <c r="L504" s="7">
        <f>Tabla_cocina[[#This Row],[Ganancia Bruta]]-Tabla_cocina[[#This Row],[Costo]]</f>
        <v>27</v>
      </c>
      <c r="M504" s="7">
        <f>Tabla_cocina[[#This Row],[Costo Unitario]]*Tabla_cocina[[#This Row],[Cantidad Ordenada]]</f>
        <v>42</v>
      </c>
      <c r="N504" s="12">
        <f>(Tabla_cocina[[#This Row],[Ganancia Neta]]/Tabla_cocina[[#This Row],[Costo]])</f>
        <v>0.6428571428571429</v>
      </c>
      <c r="O504" s="17">
        <f>Tabla_cocina[[#This Row],[Tiempo de Preparacion]]/1440</f>
        <v>1.6666666666666666E-2</v>
      </c>
    </row>
    <row r="505" spans="1:15" x14ac:dyDescent="0.3">
      <c r="A505" s="1">
        <v>194</v>
      </c>
      <c r="B505" s="1">
        <v>3</v>
      </c>
      <c r="C505" s="2" t="s">
        <v>14</v>
      </c>
      <c r="D505" s="2" t="s">
        <v>91</v>
      </c>
      <c r="E505" s="3">
        <v>20</v>
      </c>
      <c r="F505" s="3">
        <v>33</v>
      </c>
      <c r="G505" s="1">
        <v>2</v>
      </c>
      <c r="H505" s="1">
        <v>18</v>
      </c>
      <c r="I505" s="2" t="s">
        <v>6</v>
      </c>
      <c r="J505" s="7">
        <f>Tabla_cocina[[#This Row],[Precio Unitario]]*Tabla_cocina[[#This Row],[Cantidad Ordenada]]</f>
        <v>66</v>
      </c>
      <c r="K505" s="7">
        <f>Tabla_cocina[[#This Row],[Total del Pedido]]</f>
        <v>66</v>
      </c>
      <c r="L505" s="7">
        <f>Tabla_cocina[[#This Row],[Ganancia Bruta]]-Tabla_cocina[[#This Row],[Costo]]</f>
        <v>26</v>
      </c>
      <c r="M505" s="7">
        <f>Tabla_cocina[[#This Row],[Costo Unitario]]*Tabla_cocina[[#This Row],[Cantidad Ordenada]]</f>
        <v>40</v>
      </c>
      <c r="N505" s="12">
        <f>(Tabla_cocina[[#This Row],[Ganancia Neta]]/Tabla_cocina[[#This Row],[Costo]])</f>
        <v>0.65</v>
      </c>
      <c r="O505" s="17">
        <f>Tabla_cocina[[#This Row],[Tiempo de Preparacion]]/1440</f>
        <v>1.2500000000000001E-2</v>
      </c>
    </row>
    <row r="506" spans="1:15" x14ac:dyDescent="0.3">
      <c r="A506" s="1">
        <v>194</v>
      </c>
      <c r="B506" s="1">
        <v>3</v>
      </c>
      <c r="C506" s="2" t="s">
        <v>7</v>
      </c>
      <c r="D506" s="2" t="s">
        <v>85</v>
      </c>
      <c r="E506" s="3">
        <v>18</v>
      </c>
      <c r="F506" s="3">
        <v>30</v>
      </c>
      <c r="G506" s="1">
        <v>1</v>
      </c>
      <c r="H506" s="1">
        <v>50</v>
      </c>
      <c r="I506" s="2" t="s">
        <v>6</v>
      </c>
      <c r="J506" s="7">
        <f>Tabla_cocina[[#This Row],[Precio Unitario]]*Tabla_cocina[[#This Row],[Cantidad Ordenada]]</f>
        <v>30</v>
      </c>
      <c r="K506" s="7">
        <f>Tabla_cocina[[#This Row],[Total del Pedido]]</f>
        <v>30</v>
      </c>
      <c r="L506" s="7">
        <f>Tabla_cocina[[#This Row],[Ganancia Bruta]]-Tabla_cocina[[#This Row],[Costo]]</f>
        <v>12</v>
      </c>
      <c r="M506" s="7">
        <f>Tabla_cocina[[#This Row],[Costo Unitario]]*Tabla_cocina[[#This Row],[Cantidad Ordenada]]</f>
        <v>18</v>
      </c>
      <c r="N506" s="12">
        <f>(Tabla_cocina[[#This Row],[Ganancia Neta]]/Tabla_cocina[[#This Row],[Costo]])</f>
        <v>0.66666666666666663</v>
      </c>
      <c r="O506" s="17">
        <f>Tabla_cocina[[#This Row],[Tiempo de Preparacion]]/1440</f>
        <v>3.4722222222222224E-2</v>
      </c>
    </row>
    <row r="507" spans="1:15" x14ac:dyDescent="0.3">
      <c r="A507" s="1">
        <v>195</v>
      </c>
      <c r="B507" s="1">
        <v>2</v>
      </c>
      <c r="C507" s="2" t="s">
        <v>26</v>
      </c>
      <c r="D507" s="2" t="s">
        <v>103</v>
      </c>
      <c r="E507" s="3">
        <v>15</v>
      </c>
      <c r="F507" s="3">
        <v>25</v>
      </c>
      <c r="G507" s="1">
        <v>2</v>
      </c>
      <c r="H507" s="1">
        <v>51</v>
      </c>
      <c r="I507" s="2" t="s">
        <v>6</v>
      </c>
      <c r="J507" s="7">
        <f>Tabla_cocina[[#This Row],[Precio Unitario]]*Tabla_cocina[[#This Row],[Cantidad Ordenada]]</f>
        <v>50</v>
      </c>
      <c r="K507" s="7">
        <f>Tabla_cocina[[#This Row],[Total del Pedido]]</f>
        <v>50</v>
      </c>
      <c r="L507" s="7">
        <f>Tabla_cocina[[#This Row],[Ganancia Bruta]]-Tabla_cocina[[#This Row],[Costo]]</f>
        <v>20</v>
      </c>
      <c r="M507" s="7">
        <f>Tabla_cocina[[#This Row],[Costo Unitario]]*Tabla_cocina[[#This Row],[Cantidad Ordenada]]</f>
        <v>30</v>
      </c>
      <c r="N507" s="12">
        <f>(Tabla_cocina[[#This Row],[Ganancia Neta]]/Tabla_cocina[[#This Row],[Costo]])</f>
        <v>0.66666666666666663</v>
      </c>
      <c r="O507" s="17">
        <f>Tabla_cocina[[#This Row],[Tiempo de Preparacion]]/1440</f>
        <v>3.5416666666666666E-2</v>
      </c>
    </row>
    <row r="508" spans="1:15" x14ac:dyDescent="0.3">
      <c r="A508" s="1">
        <v>196</v>
      </c>
      <c r="B508" s="1">
        <v>4</v>
      </c>
      <c r="C508" s="2" t="s">
        <v>13</v>
      </c>
      <c r="D508" s="2" t="s">
        <v>90</v>
      </c>
      <c r="E508" s="3">
        <v>17</v>
      </c>
      <c r="F508" s="3">
        <v>29</v>
      </c>
      <c r="G508" s="1">
        <v>1</v>
      </c>
      <c r="H508" s="1">
        <v>47</v>
      </c>
      <c r="I508" s="2" t="s">
        <v>8</v>
      </c>
      <c r="J508" s="7">
        <f>Tabla_cocina[[#This Row],[Precio Unitario]]*Tabla_cocina[[#This Row],[Cantidad Ordenada]]</f>
        <v>29</v>
      </c>
      <c r="K508" s="7">
        <f>Tabla_cocina[[#This Row],[Total del Pedido]]</f>
        <v>29</v>
      </c>
      <c r="L508" s="7">
        <f>Tabla_cocina[[#This Row],[Ganancia Bruta]]-Tabla_cocina[[#This Row],[Costo]]</f>
        <v>12</v>
      </c>
      <c r="M508" s="7">
        <f>Tabla_cocina[[#This Row],[Costo Unitario]]*Tabla_cocina[[#This Row],[Cantidad Ordenada]]</f>
        <v>17</v>
      </c>
      <c r="N508" s="12">
        <f>(Tabla_cocina[[#This Row],[Ganancia Neta]]/Tabla_cocina[[#This Row],[Costo]])</f>
        <v>0.70588235294117652</v>
      </c>
      <c r="O508" s="17">
        <f>Tabla_cocina[[#This Row],[Tiempo de Preparacion]]/1440</f>
        <v>3.2638888888888891E-2</v>
      </c>
    </row>
    <row r="509" spans="1:15" x14ac:dyDescent="0.3">
      <c r="A509" s="1">
        <v>196</v>
      </c>
      <c r="B509" s="1">
        <v>4</v>
      </c>
      <c r="C509" s="2" t="s">
        <v>15</v>
      </c>
      <c r="D509" s="2" t="s">
        <v>92</v>
      </c>
      <c r="E509" s="3">
        <v>16</v>
      </c>
      <c r="F509" s="3">
        <v>28</v>
      </c>
      <c r="G509" s="1">
        <v>2</v>
      </c>
      <c r="H509" s="1">
        <v>44</v>
      </c>
      <c r="I509" s="2" t="s">
        <v>8</v>
      </c>
      <c r="J509" s="7">
        <f>Tabla_cocina[[#This Row],[Precio Unitario]]*Tabla_cocina[[#This Row],[Cantidad Ordenada]]</f>
        <v>56</v>
      </c>
      <c r="K509" s="7">
        <f>Tabla_cocina[[#This Row],[Total del Pedido]]</f>
        <v>56</v>
      </c>
      <c r="L509" s="7">
        <f>Tabla_cocina[[#This Row],[Ganancia Bruta]]-Tabla_cocina[[#This Row],[Costo]]</f>
        <v>24</v>
      </c>
      <c r="M509" s="7">
        <f>Tabla_cocina[[#This Row],[Costo Unitario]]*Tabla_cocina[[#This Row],[Cantidad Ordenada]]</f>
        <v>32</v>
      </c>
      <c r="N509" s="12">
        <f>(Tabla_cocina[[#This Row],[Ganancia Neta]]/Tabla_cocina[[#This Row],[Costo]])</f>
        <v>0.75</v>
      </c>
      <c r="O509" s="17">
        <f>Tabla_cocina[[#This Row],[Tiempo de Preparacion]]/1440</f>
        <v>3.0555555555555555E-2</v>
      </c>
    </row>
    <row r="510" spans="1:15" x14ac:dyDescent="0.3">
      <c r="A510" s="1">
        <v>196</v>
      </c>
      <c r="B510" s="1">
        <v>4</v>
      </c>
      <c r="C510" s="2" t="s">
        <v>22</v>
      </c>
      <c r="D510" s="2" t="s">
        <v>99</v>
      </c>
      <c r="E510" s="3">
        <v>14</v>
      </c>
      <c r="F510" s="3">
        <v>23</v>
      </c>
      <c r="G510" s="1">
        <v>2</v>
      </c>
      <c r="H510" s="1">
        <v>51</v>
      </c>
      <c r="I510" s="2" t="s">
        <v>6</v>
      </c>
      <c r="J510" s="7">
        <f>Tabla_cocina[[#This Row],[Precio Unitario]]*Tabla_cocina[[#This Row],[Cantidad Ordenada]]</f>
        <v>46</v>
      </c>
      <c r="K510" s="7">
        <f>Tabla_cocina[[#This Row],[Total del Pedido]]</f>
        <v>46</v>
      </c>
      <c r="L510" s="7">
        <f>Tabla_cocina[[#This Row],[Ganancia Bruta]]-Tabla_cocina[[#This Row],[Costo]]</f>
        <v>18</v>
      </c>
      <c r="M510" s="7">
        <f>Tabla_cocina[[#This Row],[Costo Unitario]]*Tabla_cocina[[#This Row],[Cantidad Ordenada]]</f>
        <v>28</v>
      </c>
      <c r="N510" s="12">
        <f>(Tabla_cocina[[#This Row],[Ganancia Neta]]/Tabla_cocina[[#This Row],[Costo]])</f>
        <v>0.6428571428571429</v>
      </c>
      <c r="O510" s="17">
        <f>Tabla_cocina[[#This Row],[Tiempo de Preparacion]]/1440</f>
        <v>3.5416666666666666E-2</v>
      </c>
    </row>
    <row r="511" spans="1:15" x14ac:dyDescent="0.3">
      <c r="A511" s="1">
        <v>196</v>
      </c>
      <c r="B511" s="1">
        <v>4</v>
      </c>
      <c r="C511" s="2" t="s">
        <v>21</v>
      </c>
      <c r="D511" s="2" t="s">
        <v>98</v>
      </c>
      <c r="E511" s="3">
        <v>12</v>
      </c>
      <c r="F511" s="3">
        <v>20</v>
      </c>
      <c r="G511" s="1">
        <v>3</v>
      </c>
      <c r="H511" s="1">
        <v>34</v>
      </c>
      <c r="I511" s="2" t="s">
        <v>8</v>
      </c>
      <c r="J511" s="7">
        <f>Tabla_cocina[[#This Row],[Precio Unitario]]*Tabla_cocina[[#This Row],[Cantidad Ordenada]]</f>
        <v>60</v>
      </c>
      <c r="K511" s="7">
        <f>Tabla_cocina[[#This Row],[Total del Pedido]]</f>
        <v>60</v>
      </c>
      <c r="L511" s="7">
        <f>Tabla_cocina[[#This Row],[Ganancia Bruta]]-Tabla_cocina[[#This Row],[Costo]]</f>
        <v>24</v>
      </c>
      <c r="M511" s="7">
        <f>Tabla_cocina[[#This Row],[Costo Unitario]]*Tabla_cocina[[#This Row],[Cantidad Ordenada]]</f>
        <v>36</v>
      </c>
      <c r="N511" s="12">
        <f>(Tabla_cocina[[#This Row],[Ganancia Neta]]/Tabla_cocina[[#This Row],[Costo]])</f>
        <v>0.66666666666666663</v>
      </c>
      <c r="O511" s="17">
        <f>Tabla_cocina[[#This Row],[Tiempo de Preparacion]]/1440</f>
        <v>2.361111111111111E-2</v>
      </c>
    </row>
    <row r="512" spans="1:15" x14ac:dyDescent="0.3">
      <c r="A512" s="1">
        <v>197</v>
      </c>
      <c r="B512" s="1">
        <v>5</v>
      </c>
      <c r="C512" s="2" t="s">
        <v>20</v>
      </c>
      <c r="D512" s="2" t="s">
        <v>97</v>
      </c>
      <c r="E512" s="3">
        <v>20</v>
      </c>
      <c r="F512" s="3">
        <v>34</v>
      </c>
      <c r="G512" s="1">
        <v>3</v>
      </c>
      <c r="H512" s="1">
        <v>22</v>
      </c>
      <c r="I512" s="2" t="s">
        <v>6</v>
      </c>
      <c r="J512" s="7">
        <f>Tabla_cocina[[#This Row],[Precio Unitario]]*Tabla_cocina[[#This Row],[Cantidad Ordenada]]</f>
        <v>102</v>
      </c>
      <c r="K512" s="7">
        <f>Tabla_cocina[[#This Row],[Total del Pedido]]</f>
        <v>102</v>
      </c>
      <c r="L512" s="7">
        <f>Tabla_cocina[[#This Row],[Ganancia Bruta]]-Tabla_cocina[[#This Row],[Costo]]</f>
        <v>42</v>
      </c>
      <c r="M512" s="7">
        <f>Tabla_cocina[[#This Row],[Costo Unitario]]*Tabla_cocina[[#This Row],[Cantidad Ordenada]]</f>
        <v>60</v>
      </c>
      <c r="N512" s="12">
        <f>(Tabla_cocina[[#This Row],[Ganancia Neta]]/Tabla_cocina[[#This Row],[Costo]])</f>
        <v>0.7</v>
      </c>
      <c r="O512" s="17">
        <f>Tabla_cocina[[#This Row],[Tiempo de Preparacion]]/1440</f>
        <v>1.5277777777777777E-2</v>
      </c>
    </row>
    <row r="513" spans="1:15" x14ac:dyDescent="0.3">
      <c r="A513" s="1">
        <v>197</v>
      </c>
      <c r="B513" s="1">
        <v>5</v>
      </c>
      <c r="C513" s="2" t="s">
        <v>10</v>
      </c>
      <c r="D513" s="2" t="s">
        <v>87</v>
      </c>
      <c r="E513" s="3">
        <v>16</v>
      </c>
      <c r="F513" s="3">
        <v>27</v>
      </c>
      <c r="G513" s="1">
        <v>1</v>
      </c>
      <c r="H513" s="1">
        <v>50</v>
      </c>
      <c r="I513" s="2" t="s">
        <v>6</v>
      </c>
      <c r="J513" s="7">
        <f>Tabla_cocina[[#This Row],[Precio Unitario]]*Tabla_cocina[[#This Row],[Cantidad Ordenada]]</f>
        <v>27</v>
      </c>
      <c r="K513" s="7">
        <f>Tabla_cocina[[#This Row],[Total del Pedido]]</f>
        <v>27</v>
      </c>
      <c r="L513" s="7">
        <f>Tabla_cocina[[#This Row],[Ganancia Bruta]]-Tabla_cocina[[#This Row],[Costo]]</f>
        <v>11</v>
      </c>
      <c r="M513" s="7">
        <f>Tabla_cocina[[#This Row],[Costo Unitario]]*Tabla_cocina[[#This Row],[Cantidad Ordenada]]</f>
        <v>16</v>
      </c>
      <c r="N513" s="12">
        <f>(Tabla_cocina[[#This Row],[Ganancia Neta]]/Tabla_cocina[[#This Row],[Costo]])</f>
        <v>0.6875</v>
      </c>
      <c r="O513" s="17">
        <f>Tabla_cocina[[#This Row],[Tiempo de Preparacion]]/1440</f>
        <v>3.4722222222222224E-2</v>
      </c>
    </row>
    <row r="514" spans="1:15" x14ac:dyDescent="0.3">
      <c r="A514" s="1">
        <v>198</v>
      </c>
      <c r="B514" s="1">
        <v>9</v>
      </c>
      <c r="C514" s="2" t="s">
        <v>10</v>
      </c>
      <c r="D514" s="2" t="s">
        <v>87</v>
      </c>
      <c r="E514" s="3">
        <v>16</v>
      </c>
      <c r="F514" s="3">
        <v>27</v>
      </c>
      <c r="G514" s="1">
        <v>2</v>
      </c>
      <c r="H514" s="1">
        <v>33</v>
      </c>
      <c r="I514" s="2" t="s">
        <v>6</v>
      </c>
      <c r="J514" s="7">
        <f>Tabla_cocina[[#This Row],[Precio Unitario]]*Tabla_cocina[[#This Row],[Cantidad Ordenada]]</f>
        <v>54</v>
      </c>
      <c r="K514" s="7">
        <f>Tabla_cocina[[#This Row],[Total del Pedido]]</f>
        <v>54</v>
      </c>
      <c r="L514" s="7">
        <f>Tabla_cocina[[#This Row],[Ganancia Bruta]]-Tabla_cocina[[#This Row],[Costo]]</f>
        <v>22</v>
      </c>
      <c r="M514" s="7">
        <f>Tabla_cocina[[#This Row],[Costo Unitario]]*Tabla_cocina[[#This Row],[Cantidad Ordenada]]</f>
        <v>32</v>
      </c>
      <c r="N514" s="12">
        <f>(Tabla_cocina[[#This Row],[Ganancia Neta]]/Tabla_cocina[[#This Row],[Costo]])</f>
        <v>0.6875</v>
      </c>
      <c r="O514" s="17">
        <f>Tabla_cocina[[#This Row],[Tiempo de Preparacion]]/1440</f>
        <v>2.2916666666666665E-2</v>
      </c>
    </row>
    <row r="515" spans="1:15" x14ac:dyDescent="0.3">
      <c r="A515" s="1">
        <v>199</v>
      </c>
      <c r="B515" s="1">
        <v>11</v>
      </c>
      <c r="C515" s="2" t="s">
        <v>17</v>
      </c>
      <c r="D515" s="2" t="s">
        <v>94</v>
      </c>
      <c r="E515" s="3">
        <v>21</v>
      </c>
      <c r="F515" s="3">
        <v>35</v>
      </c>
      <c r="G515" s="1">
        <v>3</v>
      </c>
      <c r="H515" s="1">
        <v>41</v>
      </c>
      <c r="I515" s="2" t="s">
        <v>8</v>
      </c>
      <c r="J515" s="7">
        <f>Tabla_cocina[[#This Row],[Precio Unitario]]*Tabla_cocina[[#This Row],[Cantidad Ordenada]]</f>
        <v>105</v>
      </c>
      <c r="K515" s="7">
        <f>Tabla_cocina[[#This Row],[Total del Pedido]]</f>
        <v>105</v>
      </c>
      <c r="L515" s="7">
        <f>Tabla_cocina[[#This Row],[Ganancia Bruta]]-Tabla_cocina[[#This Row],[Costo]]</f>
        <v>42</v>
      </c>
      <c r="M515" s="7">
        <f>Tabla_cocina[[#This Row],[Costo Unitario]]*Tabla_cocina[[#This Row],[Cantidad Ordenada]]</f>
        <v>63</v>
      </c>
      <c r="N515" s="12">
        <f>(Tabla_cocina[[#This Row],[Ganancia Neta]]/Tabla_cocina[[#This Row],[Costo]])</f>
        <v>0.66666666666666663</v>
      </c>
      <c r="O515" s="17">
        <f>Tabla_cocina[[#This Row],[Tiempo de Preparacion]]/1440</f>
        <v>2.8472222222222222E-2</v>
      </c>
    </row>
    <row r="516" spans="1:15" x14ac:dyDescent="0.3">
      <c r="A516" s="1">
        <v>199</v>
      </c>
      <c r="B516" s="1">
        <v>11</v>
      </c>
      <c r="C516" s="2" t="s">
        <v>13</v>
      </c>
      <c r="D516" s="2" t="s">
        <v>90</v>
      </c>
      <c r="E516" s="3">
        <v>17</v>
      </c>
      <c r="F516" s="3">
        <v>29</v>
      </c>
      <c r="G516" s="1">
        <v>3</v>
      </c>
      <c r="H516" s="1">
        <v>31</v>
      </c>
      <c r="I516" s="2" t="s">
        <v>6</v>
      </c>
      <c r="J516" s="7">
        <f>Tabla_cocina[[#This Row],[Precio Unitario]]*Tabla_cocina[[#This Row],[Cantidad Ordenada]]</f>
        <v>87</v>
      </c>
      <c r="K516" s="7">
        <f>Tabla_cocina[[#This Row],[Total del Pedido]]</f>
        <v>87</v>
      </c>
      <c r="L516" s="7">
        <f>Tabla_cocina[[#This Row],[Ganancia Bruta]]-Tabla_cocina[[#This Row],[Costo]]</f>
        <v>36</v>
      </c>
      <c r="M516" s="7">
        <f>Tabla_cocina[[#This Row],[Costo Unitario]]*Tabla_cocina[[#This Row],[Cantidad Ordenada]]</f>
        <v>51</v>
      </c>
      <c r="N516" s="12">
        <f>(Tabla_cocina[[#This Row],[Ganancia Neta]]/Tabla_cocina[[#This Row],[Costo]])</f>
        <v>0.70588235294117652</v>
      </c>
      <c r="O516" s="17">
        <f>Tabla_cocina[[#This Row],[Tiempo de Preparacion]]/1440</f>
        <v>2.1527777777777778E-2</v>
      </c>
    </row>
    <row r="517" spans="1:15" x14ac:dyDescent="0.3">
      <c r="A517" s="1">
        <v>199</v>
      </c>
      <c r="B517" s="1">
        <v>11</v>
      </c>
      <c r="C517" s="2" t="s">
        <v>10</v>
      </c>
      <c r="D517" s="2" t="s">
        <v>87</v>
      </c>
      <c r="E517" s="3">
        <v>16</v>
      </c>
      <c r="F517" s="3">
        <v>27</v>
      </c>
      <c r="G517" s="1">
        <v>1</v>
      </c>
      <c r="H517" s="1">
        <v>52</v>
      </c>
      <c r="I517" s="2" t="s">
        <v>8</v>
      </c>
      <c r="J517" s="7">
        <f>Tabla_cocina[[#This Row],[Precio Unitario]]*Tabla_cocina[[#This Row],[Cantidad Ordenada]]</f>
        <v>27</v>
      </c>
      <c r="K517" s="7">
        <f>Tabla_cocina[[#This Row],[Total del Pedido]]</f>
        <v>27</v>
      </c>
      <c r="L517" s="7">
        <f>Tabla_cocina[[#This Row],[Ganancia Bruta]]-Tabla_cocina[[#This Row],[Costo]]</f>
        <v>11</v>
      </c>
      <c r="M517" s="7">
        <f>Tabla_cocina[[#This Row],[Costo Unitario]]*Tabla_cocina[[#This Row],[Cantidad Ordenada]]</f>
        <v>16</v>
      </c>
      <c r="N517" s="12">
        <f>(Tabla_cocina[[#This Row],[Ganancia Neta]]/Tabla_cocina[[#This Row],[Costo]])</f>
        <v>0.6875</v>
      </c>
      <c r="O517" s="17">
        <f>Tabla_cocina[[#This Row],[Tiempo de Preparacion]]/1440</f>
        <v>3.6111111111111108E-2</v>
      </c>
    </row>
    <row r="518" spans="1:15" x14ac:dyDescent="0.3">
      <c r="A518" s="1">
        <v>199</v>
      </c>
      <c r="B518" s="1">
        <v>11</v>
      </c>
      <c r="C518" s="2" t="s">
        <v>23</v>
      </c>
      <c r="D518" s="2" t="s">
        <v>100</v>
      </c>
      <c r="E518" s="3">
        <v>13</v>
      </c>
      <c r="F518" s="3">
        <v>21</v>
      </c>
      <c r="G518" s="1">
        <v>2</v>
      </c>
      <c r="H518" s="1">
        <v>18</v>
      </c>
      <c r="I518" s="2" t="s">
        <v>8</v>
      </c>
      <c r="J518" s="7">
        <f>Tabla_cocina[[#This Row],[Precio Unitario]]*Tabla_cocina[[#This Row],[Cantidad Ordenada]]</f>
        <v>42</v>
      </c>
      <c r="K518" s="7">
        <f>Tabla_cocina[[#This Row],[Total del Pedido]]</f>
        <v>42</v>
      </c>
      <c r="L518" s="7">
        <f>Tabla_cocina[[#This Row],[Ganancia Bruta]]-Tabla_cocina[[#This Row],[Costo]]</f>
        <v>16</v>
      </c>
      <c r="M518" s="7">
        <f>Tabla_cocina[[#This Row],[Costo Unitario]]*Tabla_cocina[[#This Row],[Cantidad Ordenada]]</f>
        <v>26</v>
      </c>
      <c r="N518" s="12">
        <f>(Tabla_cocina[[#This Row],[Ganancia Neta]]/Tabla_cocina[[#This Row],[Costo]])</f>
        <v>0.61538461538461542</v>
      </c>
      <c r="O518" s="17">
        <f>Tabla_cocina[[#This Row],[Tiempo de Preparacion]]/1440</f>
        <v>1.2500000000000001E-2</v>
      </c>
    </row>
    <row r="519" spans="1:15" x14ac:dyDescent="0.3">
      <c r="A519" s="1">
        <v>200</v>
      </c>
      <c r="B519" s="1">
        <v>11</v>
      </c>
      <c r="C519" s="2" t="s">
        <v>26</v>
      </c>
      <c r="D519" s="2" t="s">
        <v>103</v>
      </c>
      <c r="E519" s="3">
        <v>15</v>
      </c>
      <c r="F519" s="3">
        <v>25</v>
      </c>
      <c r="G519" s="1">
        <v>2</v>
      </c>
      <c r="H519" s="1">
        <v>28</v>
      </c>
      <c r="I519" s="2" t="s">
        <v>8</v>
      </c>
      <c r="J519" s="7">
        <f>Tabla_cocina[[#This Row],[Precio Unitario]]*Tabla_cocina[[#This Row],[Cantidad Ordenada]]</f>
        <v>50</v>
      </c>
      <c r="K519" s="7">
        <f>Tabla_cocina[[#This Row],[Total del Pedido]]</f>
        <v>50</v>
      </c>
      <c r="L519" s="7">
        <f>Tabla_cocina[[#This Row],[Ganancia Bruta]]-Tabla_cocina[[#This Row],[Costo]]</f>
        <v>20</v>
      </c>
      <c r="M519" s="7">
        <f>Tabla_cocina[[#This Row],[Costo Unitario]]*Tabla_cocina[[#This Row],[Cantidad Ordenada]]</f>
        <v>30</v>
      </c>
      <c r="N519" s="12">
        <f>(Tabla_cocina[[#This Row],[Ganancia Neta]]/Tabla_cocina[[#This Row],[Costo]])</f>
        <v>0.66666666666666663</v>
      </c>
      <c r="O519" s="17">
        <f>Tabla_cocina[[#This Row],[Tiempo de Preparacion]]/1440</f>
        <v>1.9444444444444445E-2</v>
      </c>
    </row>
    <row r="520" spans="1:15" x14ac:dyDescent="0.3">
      <c r="A520" s="1">
        <v>200</v>
      </c>
      <c r="B520" s="1">
        <v>11</v>
      </c>
      <c r="C520" s="2" t="s">
        <v>16</v>
      </c>
      <c r="D520" s="2" t="s">
        <v>93</v>
      </c>
      <c r="E520" s="3">
        <v>11</v>
      </c>
      <c r="F520" s="3">
        <v>19</v>
      </c>
      <c r="G520" s="1">
        <v>2</v>
      </c>
      <c r="H520" s="1">
        <v>39</v>
      </c>
      <c r="I520" s="2" t="s">
        <v>6</v>
      </c>
      <c r="J520" s="7">
        <f>Tabla_cocina[[#This Row],[Precio Unitario]]*Tabla_cocina[[#This Row],[Cantidad Ordenada]]</f>
        <v>38</v>
      </c>
      <c r="K520" s="7">
        <f>Tabla_cocina[[#This Row],[Total del Pedido]]</f>
        <v>38</v>
      </c>
      <c r="L520" s="7">
        <f>Tabla_cocina[[#This Row],[Ganancia Bruta]]-Tabla_cocina[[#This Row],[Costo]]</f>
        <v>16</v>
      </c>
      <c r="M520" s="7">
        <f>Tabla_cocina[[#This Row],[Costo Unitario]]*Tabla_cocina[[#This Row],[Cantidad Ordenada]]</f>
        <v>22</v>
      </c>
      <c r="N520" s="12">
        <f>(Tabla_cocina[[#This Row],[Ganancia Neta]]/Tabla_cocina[[#This Row],[Costo]])</f>
        <v>0.72727272727272729</v>
      </c>
      <c r="O520" s="17">
        <f>Tabla_cocina[[#This Row],[Tiempo de Preparacion]]/1440</f>
        <v>2.7083333333333334E-2</v>
      </c>
    </row>
    <row r="521" spans="1:15" x14ac:dyDescent="0.3">
      <c r="A521" s="1">
        <v>201</v>
      </c>
      <c r="B521" s="1">
        <v>3</v>
      </c>
      <c r="C521" s="2" t="s">
        <v>5</v>
      </c>
      <c r="D521" s="2" t="s">
        <v>84</v>
      </c>
      <c r="E521" s="3">
        <v>14</v>
      </c>
      <c r="F521" s="3">
        <v>24</v>
      </c>
      <c r="G521" s="1">
        <v>3</v>
      </c>
      <c r="H521" s="1">
        <v>58</v>
      </c>
      <c r="I521" s="2" t="s">
        <v>8</v>
      </c>
      <c r="J521" s="7">
        <f>Tabla_cocina[[#This Row],[Precio Unitario]]*Tabla_cocina[[#This Row],[Cantidad Ordenada]]</f>
        <v>72</v>
      </c>
      <c r="K521" s="7">
        <f>Tabla_cocina[[#This Row],[Total del Pedido]]</f>
        <v>72</v>
      </c>
      <c r="L521" s="7">
        <f>Tabla_cocina[[#This Row],[Ganancia Bruta]]-Tabla_cocina[[#This Row],[Costo]]</f>
        <v>30</v>
      </c>
      <c r="M521" s="7">
        <f>Tabla_cocina[[#This Row],[Costo Unitario]]*Tabla_cocina[[#This Row],[Cantidad Ordenada]]</f>
        <v>42</v>
      </c>
      <c r="N521" s="12">
        <f>(Tabla_cocina[[#This Row],[Ganancia Neta]]/Tabla_cocina[[#This Row],[Costo]])</f>
        <v>0.7142857142857143</v>
      </c>
      <c r="O521" s="17">
        <f>Tabla_cocina[[#This Row],[Tiempo de Preparacion]]/1440</f>
        <v>4.027777777777778E-2</v>
      </c>
    </row>
    <row r="522" spans="1:15" x14ac:dyDescent="0.3">
      <c r="A522" s="1">
        <v>202</v>
      </c>
      <c r="B522" s="1">
        <v>16</v>
      </c>
      <c r="C522" s="2" t="s">
        <v>11</v>
      </c>
      <c r="D522" s="2" t="s">
        <v>88</v>
      </c>
      <c r="E522" s="3">
        <v>25</v>
      </c>
      <c r="F522" s="3">
        <v>40</v>
      </c>
      <c r="G522" s="1">
        <v>2</v>
      </c>
      <c r="H522" s="1">
        <v>47</v>
      </c>
      <c r="I522" s="2" t="s">
        <v>6</v>
      </c>
      <c r="J522" s="7">
        <f>Tabla_cocina[[#This Row],[Precio Unitario]]*Tabla_cocina[[#This Row],[Cantidad Ordenada]]</f>
        <v>80</v>
      </c>
      <c r="K522" s="7">
        <f>Tabla_cocina[[#This Row],[Total del Pedido]]</f>
        <v>80</v>
      </c>
      <c r="L522" s="7">
        <f>Tabla_cocina[[#This Row],[Ganancia Bruta]]-Tabla_cocina[[#This Row],[Costo]]</f>
        <v>30</v>
      </c>
      <c r="M522" s="7">
        <f>Tabla_cocina[[#This Row],[Costo Unitario]]*Tabla_cocina[[#This Row],[Cantidad Ordenada]]</f>
        <v>50</v>
      </c>
      <c r="N522" s="12">
        <f>(Tabla_cocina[[#This Row],[Ganancia Neta]]/Tabla_cocina[[#This Row],[Costo]])</f>
        <v>0.6</v>
      </c>
      <c r="O522" s="17">
        <f>Tabla_cocina[[#This Row],[Tiempo de Preparacion]]/1440</f>
        <v>3.2638888888888891E-2</v>
      </c>
    </row>
    <row r="523" spans="1:15" x14ac:dyDescent="0.3">
      <c r="A523" s="1">
        <v>202</v>
      </c>
      <c r="B523" s="1">
        <v>16</v>
      </c>
      <c r="C523" s="2" t="s">
        <v>12</v>
      </c>
      <c r="D523" s="2" t="s">
        <v>89</v>
      </c>
      <c r="E523" s="3">
        <v>22</v>
      </c>
      <c r="F523" s="3">
        <v>36</v>
      </c>
      <c r="G523" s="1">
        <v>2</v>
      </c>
      <c r="H523" s="1">
        <v>46</v>
      </c>
      <c r="I523" s="2" t="s">
        <v>8</v>
      </c>
      <c r="J523" s="7">
        <f>Tabla_cocina[[#This Row],[Precio Unitario]]*Tabla_cocina[[#This Row],[Cantidad Ordenada]]</f>
        <v>72</v>
      </c>
      <c r="K523" s="7">
        <f>Tabla_cocina[[#This Row],[Total del Pedido]]</f>
        <v>72</v>
      </c>
      <c r="L523" s="7">
        <f>Tabla_cocina[[#This Row],[Ganancia Bruta]]-Tabla_cocina[[#This Row],[Costo]]</f>
        <v>28</v>
      </c>
      <c r="M523" s="7">
        <f>Tabla_cocina[[#This Row],[Costo Unitario]]*Tabla_cocina[[#This Row],[Cantidad Ordenada]]</f>
        <v>44</v>
      </c>
      <c r="N523" s="12">
        <f>(Tabla_cocina[[#This Row],[Ganancia Neta]]/Tabla_cocina[[#This Row],[Costo]])</f>
        <v>0.63636363636363635</v>
      </c>
      <c r="O523" s="17">
        <f>Tabla_cocina[[#This Row],[Tiempo de Preparacion]]/1440</f>
        <v>3.1944444444444442E-2</v>
      </c>
    </row>
    <row r="524" spans="1:15" x14ac:dyDescent="0.3">
      <c r="A524" s="1">
        <v>202</v>
      </c>
      <c r="B524" s="1">
        <v>16</v>
      </c>
      <c r="C524" s="2" t="s">
        <v>7</v>
      </c>
      <c r="D524" s="2" t="s">
        <v>85</v>
      </c>
      <c r="E524" s="3">
        <v>18</v>
      </c>
      <c r="F524" s="3">
        <v>30</v>
      </c>
      <c r="G524" s="1">
        <v>1</v>
      </c>
      <c r="H524" s="1">
        <v>58</v>
      </c>
      <c r="I524" s="2" t="s">
        <v>6</v>
      </c>
      <c r="J524" s="7">
        <f>Tabla_cocina[[#This Row],[Precio Unitario]]*Tabla_cocina[[#This Row],[Cantidad Ordenada]]</f>
        <v>30</v>
      </c>
      <c r="K524" s="7">
        <f>Tabla_cocina[[#This Row],[Total del Pedido]]</f>
        <v>30</v>
      </c>
      <c r="L524" s="7">
        <f>Tabla_cocina[[#This Row],[Ganancia Bruta]]-Tabla_cocina[[#This Row],[Costo]]</f>
        <v>12</v>
      </c>
      <c r="M524" s="7">
        <f>Tabla_cocina[[#This Row],[Costo Unitario]]*Tabla_cocina[[#This Row],[Cantidad Ordenada]]</f>
        <v>18</v>
      </c>
      <c r="N524" s="12">
        <f>(Tabla_cocina[[#This Row],[Ganancia Neta]]/Tabla_cocina[[#This Row],[Costo]])</f>
        <v>0.66666666666666663</v>
      </c>
      <c r="O524" s="17">
        <f>Tabla_cocina[[#This Row],[Tiempo de Preparacion]]/1440</f>
        <v>4.027777777777778E-2</v>
      </c>
    </row>
    <row r="525" spans="1:15" x14ac:dyDescent="0.3">
      <c r="A525" s="1">
        <v>202</v>
      </c>
      <c r="B525" s="1">
        <v>16</v>
      </c>
      <c r="C525" s="2" t="s">
        <v>5</v>
      </c>
      <c r="D525" s="2" t="s">
        <v>84</v>
      </c>
      <c r="E525" s="3">
        <v>14</v>
      </c>
      <c r="F525" s="3">
        <v>24</v>
      </c>
      <c r="G525" s="1">
        <v>1</v>
      </c>
      <c r="H525" s="1">
        <v>5</v>
      </c>
      <c r="I525" s="2" t="s">
        <v>6</v>
      </c>
      <c r="J525" s="7">
        <f>Tabla_cocina[[#This Row],[Precio Unitario]]*Tabla_cocina[[#This Row],[Cantidad Ordenada]]</f>
        <v>24</v>
      </c>
      <c r="K525" s="7">
        <f>Tabla_cocina[[#This Row],[Total del Pedido]]</f>
        <v>24</v>
      </c>
      <c r="L525" s="7">
        <f>Tabla_cocina[[#This Row],[Ganancia Bruta]]-Tabla_cocina[[#This Row],[Costo]]</f>
        <v>10</v>
      </c>
      <c r="M525" s="7">
        <f>Tabla_cocina[[#This Row],[Costo Unitario]]*Tabla_cocina[[#This Row],[Cantidad Ordenada]]</f>
        <v>14</v>
      </c>
      <c r="N525" s="12">
        <f>(Tabla_cocina[[#This Row],[Ganancia Neta]]/Tabla_cocina[[#This Row],[Costo]])</f>
        <v>0.7142857142857143</v>
      </c>
      <c r="O525" s="17">
        <f>Tabla_cocina[[#This Row],[Tiempo de Preparacion]]/1440</f>
        <v>3.472222222222222E-3</v>
      </c>
    </row>
    <row r="526" spans="1:15" x14ac:dyDescent="0.3">
      <c r="A526" s="1">
        <v>203</v>
      </c>
      <c r="B526" s="1">
        <v>5</v>
      </c>
      <c r="C526" s="2" t="s">
        <v>9</v>
      </c>
      <c r="D526" s="2" t="s">
        <v>86</v>
      </c>
      <c r="E526" s="3">
        <v>19</v>
      </c>
      <c r="F526" s="3">
        <v>31</v>
      </c>
      <c r="G526" s="1">
        <v>3</v>
      </c>
      <c r="H526" s="1">
        <v>51</v>
      </c>
      <c r="I526" s="2" t="s">
        <v>6</v>
      </c>
      <c r="J526" s="7">
        <f>Tabla_cocina[[#This Row],[Precio Unitario]]*Tabla_cocina[[#This Row],[Cantidad Ordenada]]</f>
        <v>93</v>
      </c>
      <c r="K526" s="7">
        <f>Tabla_cocina[[#This Row],[Total del Pedido]]</f>
        <v>93</v>
      </c>
      <c r="L526" s="7">
        <f>Tabla_cocina[[#This Row],[Ganancia Bruta]]-Tabla_cocina[[#This Row],[Costo]]</f>
        <v>36</v>
      </c>
      <c r="M526" s="7">
        <f>Tabla_cocina[[#This Row],[Costo Unitario]]*Tabla_cocina[[#This Row],[Cantidad Ordenada]]</f>
        <v>57</v>
      </c>
      <c r="N526" s="12">
        <f>(Tabla_cocina[[#This Row],[Ganancia Neta]]/Tabla_cocina[[#This Row],[Costo]])</f>
        <v>0.63157894736842102</v>
      </c>
      <c r="O526" s="17">
        <f>Tabla_cocina[[#This Row],[Tiempo de Preparacion]]/1440</f>
        <v>3.5416666666666666E-2</v>
      </c>
    </row>
    <row r="527" spans="1:15" x14ac:dyDescent="0.3">
      <c r="A527" s="1">
        <v>203</v>
      </c>
      <c r="B527" s="1">
        <v>5</v>
      </c>
      <c r="C527" s="2" t="s">
        <v>23</v>
      </c>
      <c r="D527" s="2" t="s">
        <v>100</v>
      </c>
      <c r="E527" s="3">
        <v>13</v>
      </c>
      <c r="F527" s="3">
        <v>21</v>
      </c>
      <c r="G527" s="1">
        <v>3</v>
      </c>
      <c r="H527" s="1">
        <v>34</v>
      </c>
      <c r="I527" s="2" t="s">
        <v>8</v>
      </c>
      <c r="J527" s="7">
        <f>Tabla_cocina[[#This Row],[Precio Unitario]]*Tabla_cocina[[#This Row],[Cantidad Ordenada]]</f>
        <v>63</v>
      </c>
      <c r="K527" s="7">
        <f>Tabla_cocina[[#This Row],[Total del Pedido]]</f>
        <v>63</v>
      </c>
      <c r="L527" s="7">
        <f>Tabla_cocina[[#This Row],[Ganancia Bruta]]-Tabla_cocina[[#This Row],[Costo]]</f>
        <v>24</v>
      </c>
      <c r="M527" s="7">
        <f>Tabla_cocina[[#This Row],[Costo Unitario]]*Tabla_cocina[[#This Row],[Cantidad Ordenada]]</f>
        <v>39</v>
      </c>
      <c r="N527" s="12">
        <f>(Tabla_cocina[[#This Row],[Ganancia Neta]]/Tabla_cocina[[#This Row],[Costo]])</f>
        <v>0.61538461538461542</v>
      </c>
      <c r="O527" s="17">
        <f>Tabla_cocina[[#This Row],[Tiempo de Preparacion]]/1440</f>
        <v>2.361111111111111E-2</v>
      </c>
    </row>
    <row r="528" spans="1:15" x14ac:dyDescent="0.3">
      <c r="A528" s="1">
        <v>204</v>
      </c>
      <c r="B528" s="1">
        <v>16</v>
      </c>
      <c r="C528" s="2" t="s">
        <v>5</v>
      </c>
      <c r="D528" s="2" t="s">
        <v>84</v>
      </c>
      <c r="E528" s="3">
        <v>14</v>
      </c>
      <c r="F528" s="3">
        <v>24</v>
      </c>
      <c r="G528" s="1">
        <v>2</v>
      </c>
      <c r="H528" s="1">
        <v>21</v>
      </c>
      <c r="I528" s="2" t="s">
        <v>6</v>
      </c>
      <c r="J528" s="7">
        <f>Tabla_cocina[[#This Row],[Precio Unitario]]*Tabla_cocina[[#This Row],[Cantidad Ordenada]]</f>
        <v>48</v>
      </c>
      <c r="K528" s="7">
        <f>Tabla_cocina[[#This Row],[Total del Pedido]]</f>
        <v>48</v>
      </c>
      <c r="L528" s="7">
        <f>Tabla_cocina[[#This Row],[Ganancia Bruta]]-Tabla_cocina[[#This Row],[Costo]]</f>
        <v>20</v>
      </c>
      <c r="M528" s="7">
        <f>Tabla_cocina[[#This Row],[Costo Unitario]]*Tabla_cocina[[#This Row],[Cantidad Ordenada]]</f>
        <v>28</v>
      </c>
      <c r="N528" s="12">
        <f>(Tabla_cocina[[#This Row],[Ganancia Neta]]/Tabla_cocina[[#This Row],[Costo]])</f>
        <v>0.7142857142857143</v>
      </c>
      <c r="O528" s="17">
        <f>Tabla_cocina[[#This Row],[Tiempo de Preparacion]]/1440</f>
        <v>1.4583333333333334E-2</v>
      </c>
    </row>
    <row r="529" spans="1:15" x14ac:dyDescent="0.3">
      <c r="A529" s="1">
        <v>205</v>
      </c>
      <c r="B529" s="1">
        <v>14</v>
      </c>
      <c r="C529" s="2" t="s">
        <v>18</v>
      </c>
      <c r="D529" s="2" t="s">
        <v>95</v>
      </c>
      <c r="E529" s="3">
        <v>19</v>
      </c>
      <c r="F529" s="3">
        <v>32</v>
      </c>
      <c r="G529" s="1">
        <v>1</v>
      </c>
      <c r="H529" s="1">
        <v>34</v>
      </c>
      <c r="I529" s="2" t="s">
        <v>6</v>
      </c>
      <c r="J529" s="7">
        <f>Tabla_cocina[[#This Row],[Precio Unitario]]*Tabla_cocina[[#This Row],[Cantidad Ordenada]]</f>
        <v>32</v>
      </c>
      <c r="K529" s="7">
        <f>Tabla_cocina[[#This Row],[Total del Pedido]]</f>
        <v>32</v>
      </c>
      <c r="L529" s="7">
        <f>Tabla_cocina[[#This Row],[Ganancia Bruta]]-Tabla_cocina[[#This Row],[Costo]]</f>
        <v>13</v>
      </c>
      <c r="M529" s="7">
        <f>Tabla_cocina[[#This Row],[Costo Unitario]]*Tabla_cocina[[#This Row],[Cantidad Ordenada]]</f>
        <v>19</v>
      </c>
      <c r="N529" s="12">
        <f>(Tabla_cocina[[#This Row],[Ganancia Neta]]/Tabla_cocina[[#This Row],[Costo]])</f>
        <v>0.68421052631578949</v>
      </c>
      <c r="O529" s="17">
        <f>Tabla_cocina[[#This Row],[Tiempo de Preparacion]]/1440</f>
        <v>2.361111111111111E-2</v>
      </c>
    </row>
    <row r="530" spans="1:15" x14ac:dyDescent="0.3">
      <c r="A530" s="1">
        <v>205</v>
      </c>
      <c r="B530" s="1">
        <v>14</v>
      </c>
      <c r="C530" s="2" t="s">
        <v>13</v>
      </c>
      <c r="D530" s="2" t="s">
        <v>90</v>
      </c>
      <c r="E530" s="3">
        <v>17</v>
      </c>
      <c r="F530" s="3">
        <v>29</v>
      </c>
      <c r="G530" s="1">
        <v>1</v>
      </c>
      <c r="H530" s="1">
        <v>52</v>
      </c>
      <c r="I530" s="2" t="s">
        <v>8</v>
      </c>
      <c r="J530" s="7">
        <f>Tabla_cocina[[#This Row],[Precio Unitario]]*Tabla_cocina[[#This Row],[Cantidad Ordenada]]</f>
        <v>29</v>
      </c>
      <c r="K530" s="7">
        <f>Tabla_cocina[[#This Row],[Total del Pedido]]</f>
        <v>29</v>
      </c>
      <c r="L530" s="7">
        <f>Tabla_cocina[[#This Row],[Ganancia Bruta]]-Tabla_cocina[[#This Row],[Costo]]</f>
        <v>12</v>
      </c>
      <c r="M530" s="7">
        <f>Tabla_cocina[[#This Row],[Costo Unitario]]*Tabla_cocina[[#This Row],[Cantidad Ordenada]]</f>
        <v>17</v>
      </c>
      <c r="N530" s="12">
        <f>(Tabla_cocina[[#This Row],[Ganancia Neta]]/Tabla_cocina[[#This Row],[Costo]])</f>
        <v>0.70588235294117652</v>
      </c>
      <c r="O530" s="17">
        <f>Tabla_cocina[[#This Row],[Tiempo de Preparacion]]/1440</f>
        <v>3.6111111111111108E-2</v>
      </c>
    </row>
    <row r="531" spans="1:15" x14ac:dyDescent="0.3">
      <c r="A531" s="1">
        <v>206</v>
      </c>
      <c r="B531" s="1">
        <v>4</v>
      </c>
      <c r="C531" s="2" t="s">
        <v>7</v>
      </c>
      <c r="D531" s="2" t="s">
        <v>85</v>
      </c>
      <c r="E531" s="3">
        <v>18</v>
      </c>
      <c r="F531" s="3">
        <v>30</v>
      </c>
      <c r="G531" s="1">
        <v>1</v>
      </c>
      <c r="H531" s="1">
        <v>58</v>
      </c>
      <c r="I531" s="2" t="s">
        <v>8</v>
      </c>
      <c r="J531" s="7">
        <f>Tabla_cocina[[#This Row],[Precio Unitario]]*Tabla_cocina[[#This Row],[Cantidad Ordenada]]</f>
        <v>30</v>
      </c>
      <c r="K531" s="7">
        <f>Tabla_cocina[[#This Row],[Total del Pedido]]</f>
        <v>30</v>
      </c>
      <c r="L531" s="7">
        <f>Tabla_cocina[[#This Row],[Ganancia Bruta]]-Tabla_cocina[[#This Row],[Costo]]</f>
        <v>12</v>
      </c>
      <c r="M531" s="7">
        <f>Tabla_cocina[[#This Row],[Costo Unitario]]*Tabla_cocina[[#This Row],[Cantidad Ordenada]]</f>
        <v>18</v>
      </c>
      <c r="N531" s="12">
        <f>(Tabla_cocina[[#This Row],[Ganancia Neta]]/Tabla_cocina[[#This Row],[Costo]])</f>
        <v>0.66666666666666663</v>
      </c>
      <c r="O531" s="17">
        <f>Tabla_cocina[[#This Row],[Tiempo de Preparacion]]/1440</f>
        <v>4.027777777777778E-2</v>
      </c>
    </row>
    <row r="532" spans="1:15" x14ac:dyDescent="0.3">
      <c r="A532" s="1">
        <v>207</v>
      </c>
      <c r="B532" s="1">
        <v>20</v>
      </c>
      <c r="C532" s="2" t="s">
        <v>17</v>
      </c>
      <c r="D532" s="2" t="s">
        <v>94</v>
      </c>
      <c r="E532" s="3">
        <v>21</v>
      </c>
      <c r="F532" s="3">
        <v>35</v>
      </c>
      <c r="G532" s="1">
        <v>1</v>
      </c>
      <c r="H532" s="1">
        <v>55</v>
      </c>
      <c r="I532" s="2" t="s">
        <v>8</v>
      </c>
      <c r="J532" s="7">
        <f>Tabla_cocina[[#This Row],[Precio Unitario]]*Tabla_cocina[[#This Row],[Cantidad Ordenada]]</f>
        <v>35</v>
      </c>
      <c r="K532" s="7">
        <f>Tabla_cocina[[#This Row],[Total del Pedido]]</f>
        <v>35</v>
      </c>
      <c r="L532" s="7">
        <f>Tabla_cocina[[#This Row],[Ganancia Bruta]]-Tabla_cocina[[#This Row],[Costo]]</f>
        <v>14</v>
      </c>
      <c r="M532" s="7">
        <f>Tabla_cocina[[#This Row],[Costo Unitario]]*Tabla_cocina[[#This Row],[Cantidad Ordenada]]</f>
        <v>21</v>
      </c>
      <c r="N532" s="12">
        <f>(Tabla_cocina[[#This Row],[Ganancia Neta]]/Tabla_cocina[[#This Row],[Costo]])</f>
        <v>0.66666666666666663</v>
      </c>
      <c r="O532" s="17">
        <f>Tabla_cocina[[#This Row],[Tiempo de Preparacion]]/1440</f>
        <v>3.8194444444444448E-2</v>
      </c>
    </row>
    <row r="533" spans="1:15" x14ac:dyDescent="0.3">
      <c r="A533" s="1">
        <v>207</v>
      </c>
      <c r="B533" s="1">
        <v>20</v>
      </c>
      <c r="C533" s="2" t="s">
        <v>9</v>
      </c>
      <c r="D533" s="2" t="s">
        <v>86</v>
      </c>
      <c r="E533" s="3">
        <v>19</v>
      </c>
      <c r="F533" s="3">
        <v>31</v>
      </c>
      <c r="G533" s="1">
        <v>3</v>
      </c>
      <c r="H533" s="1">
        <v>19</v>
      </c>
      <c r="I533" s="2" t="s">
        <v>8</v>
      </c>
      <c r="J533" s="7">
        <f>Tabla_cocina[[#This Row],[Precio Unitario]]*Tabla_cocina[[#This Row],[Cantidad Ordenada]]</f>
        <v>93</v>
      </c>
      <c r="K533" s="7">
        <f>Tabla_cocina[[#This Row],[Total del Pedido]]</f>
        <v>93</v>
      </c>
      <c r="L533" s="7">
        <f>Tabla_cocina[[#This Row],[Ganancia Bruta]]-Tabla_cocina[[#This Row],[Costo]]</f>
        <v>36</v>
      </c>
      <c r="M533" s="7">
        <f>Tabla_cocina[[#This Row],[Costo Unitario]]*Tabla_cocina[[#This Row],[Cantidad Ordenada]]</f>
        <v>57</v>
      </c>
      <c r="N533" s="12">
        <f>(Tabla_cocina[[#This Row],[Ganancia Neta]]/Tabla_cocina[[#This Row],[Costo]])</f>
        <v>0.63157894736842102</v>
      </c>
      <c r="O533" s="17">
        <f>Tabla_cocina[[#This Row],[Tiempo de Preparacion]]/1440</f>
        <v>1.3194444444444444E-2</v>
      </c>
    </row>
    <row r="534" spans="1:15" x14ac:dyDescent="0.3">
      <c r="A534" s="1">
        <v>207</v>
      </c>
      <c r="B534" s="1">
        <v>20</v>
      </c>
      <c r="C534" s="2" t="s">
        <v>25</v>
      </c>
      <c r="D534" s="2" t="s">
        <v>102</v>
      </c>
      <c r="E534" s="3">
        <v>15</v>
      </c>
      <c r="F534" s="3">
        <v>26</v>
      </c>
      <c r="G534" s="1">
        <v>2</v>
      </c>
      <c r="H534" s="1">
        <v>37</v>
      </c>
      <c r="I534" s="2" t="s">
        <v>6</v>
      </c>
      <c r="J534" s="7">
        <f>Tabla_cocina[[#This Row],[Precio Unitario]]*Tabla_cocina[[#This Row],[Cantidad Ordenada]]</f>
        <v>52</v>
      </c>
      <c r="K534" s="7">
        <f>Tabla_cocina[[#This Row],[Total del Pedido]]</f>
        <v>52</v>
      </c>
      <c r="L534" s="7">
        <f>Tabla_cocina[[#This Row],[Ganancia Bruta]]-Tabla_cocina[[#This Row],[Costo]]</f>
        <v>22</v>
      </c>
      <c r="M534" s="7">
        <f>Tabla_cocina[[#This Row],[Costo Unitario]]*Tabla_cocina[[#This Row],[Cantidad Ordenada]]</f>
        <v>30</v>
      </c>
      <c r="N534" s="12">
        <f>(Tabla_cocina[[#This Row],[Ganancia Neta]]/Tabla_cocina[[#This Row],[Costo]])</f>
        <v>0.73333333333333328</v>
      </c>
      <c r="O534" s="17">
        <f>Tabla_cocina[[#This Row],[Tiempo de Preparacion]]/1440</f>
        <v>2.5694444444444443E-2</v>
      </c>
    </row>
    <row r="535" spans="1:15" x14ac:dyDescent="0.3">
      <c r="A535" s="1">
        <v>208</v>
      </c>
      <c r="B535" s="1">
        <v>16</v>
      </c>
      <c r="C535" s="2" t="s">
        <v>12</v>
      </c>
      <c r="D535" s="2" t="s">
        <v>89</v>
      </c>
      <c r="E535" s="3">
        <v>22</v>
      </c>
      <c r="F535" s="3">
        <v>36</v>
      </c>
      <c r="G535" s="1">
        <v>3</v>
      </c>
      <c r="H535" s="1">
        <v>29</v>
      </c>
      <c r="I535" s="2" t="s">
        <v>8</v>
      </c>
      <c r="J535" s="7">
        <f>Tabla_cocina[[#This Row],[Precio Unitario]]*Tabla_cocina[[#This Row],[Cantidad Ordenada]]</f>
        <v>108</v>
      </c>
      <c r="K535" s="7">
        <f>Tabla_cocina[[#This Row],[Total del Pedido]]</f>
        <v>108</v>
      </c>
      <c r="L535" s="7">
        <f>Tabla_cocina[[#This Row],[Ganancia Bruta]]-Tabla_cocina[[#This Row],[Costo]]</f>
        <v>42</v>
      </c>
      <c r="M535" s="7">
        <f>Tabla_cocina[[#This Row],[Costo Unitario]]*Tabla_cocina[[#This Row],[Cantidad Ordenada]]</f>
        <v>66</v>
      </c>
      <c r="N535" s="12">
        <f>(Tabla_cocina[[#This Row],[Ganancia Neta]]/Tabla_cocina[[#This Row],[Costo]])</f>
        <v>0.63636363636363635</v>
      </c>
      <c r="O535" s="17">
        <f>Tabla_cocina[[#This Row],[Tiempo de Preparacion]]/1440</f>
        <v>2.013888888888889E-2</v>
      </c>
    </row>
    <row r="536" spans="1:15" x14ac:dyDescent="0.3">
      <c r="A536" s="1">
        <v>208</v>
      </c>
      <c r="B536" s="1">
        <v>16</v>
      </c>
      <c r="C536" s="2" t="s">
        <v>18</v>
      </c>
      <c r="D536" s="2" t="s">
        <v>95</v>
      </c>
      <c r="E536" s="3">
        <v>19</v>
      </c>
      <c r="F536" s="3">
        <v>32</v>
      </c>
      <c r="G536" s="1">
        <v>1</v>
      </c>
      <c r="H536" s="1">
        <v>18</v>
      </c>
      <c r="I536" s="2" t="s">
        <v>8</v>
      </c>
      <c r="J536" s="7">
        <f>Tabla_cocina[[#This Row],[Precio Unitario]]*Tabla_cocina[[#This Row],[Cantidad Ordenada]]</f>
        <v>32</v>
      </c>
      <c r="K536" s="7">
        <f>Tabla_cocina[[#This Row],[Total del Pedido]]</f>
        <v>32</v>
      </c>
      <c r="L536" s="7">
        <f>Tabla_cocina[[#This Row],[Ganancia Bruta]]-Tabla_cocina[[#This Row],[Costo]]</f>
        <v>13</v>
      </c>
      <c r="M536" s="7">
        <f>Tabla_cocina[[#This Row],[Costo Unitario]]*Tabla_cocina[[#This Row],[Cantidad Ordenada]]</f>
        <v>19</v>
      </c>
      <c r="N536" s="12">
        <f>(Tabla_cocina[[#This Row],[Ganancia Neta]]/Tabla_cocina[[#This Row],[Costo]])</f>
        <v>0.68421052631578949</v>
      </c>
      <c r="O536" s="17">
        <f>Tabla_cocina[[#This Row],[Tiempo de Preparacion]]/1440</f>
        <v>1.2500000000000001E-2</v>
      </c>
    </row>
    <row r="537" spans="1:15" x14ac:dyDescent="0.3">
      <c r="A537" s="1">
        <v>208</v>
      </c>
      <c r="B537" s="1">
        <v>16</v>
      </c>
      <c r="C537" s="2" t="s">
        <v>21</v>
      </c>
      <c r="D537" s="2" t="s">
        <v>98</v>
      </c>
      <c r="E537" s="3">
        <v>12</v>
      </c>
      <c r="F537" s="3">
        <v>20</v>
      </c>
      <c r="G537" s="1">
        <v>2</v>
      </c>
      <c r="H537" s="1">
        <v>53</v>
      </c>
      <c r="I537" s="2" t="s">
        <v>6</v>
      </c>
      <c r="J537" s="7">
        <f>Tabla_cocina[[#This Row],[Precio Unitario]]*Tabla_cocina[[#This Row],[Cantidad Ordenada]]</f>
        <v>40</v>
      </c>
      <c r="K537" s="7">
        <f>Tabla_cocina[[#This Row],[Total del Pedido]]</f>
        <v>40</v>
      </c>
      <c r="L537" s="7">
        <f>Tabla_cocina[[#This Row],[Ganancia Bruta]]-Tabla_cocina[[#This Row],[Costo]]</f>
        <v>16</v>
      </c>
      <c r="M537" s="7">
        <f>Tabla_cocina[[#This Row],[Costo Unitario]]*Tabla_cocina[[#This Row],[Cantidad Ordenada]]</f>
        <v>24</v>
      </c>
      <c r="N537" s="12">
        <f>(Tabla_cocina[[#This Row],[Ganancia Neta]]/Tabla_cocina[[#This Row],[Costo]])</f>
        <v>0.66666666666666663</v>
      </c>
      <c r="O537" s="17">
        <f>Tabla_cocina[[#This Row],[Tiempo de Preparacion]]/1440</f>
        <v>3.6805555555555557E-2</v>
      </c>
    </row>
    <row r="538" spans="1:15" x14ac:dyDescent="0.3">
      <c r="A538" s="1">
        <v>209</v>
      </c>
      <c r="B538" s="1">
        <v>9</v>
      </c>
      <c r="C538" s="2" t="s">
        <v>20</v>
      </c>
      <c r="D538" s="2" t="s">
        <v>97</v>
      </c>
      <c r="E538" s="3">
        <v>20</v>
      </c>
      <c r="F538" s="3">
        <v>34</v>
      </c>
      <c r="G538" s="1">
        <v>2</v>
      </c>
      <c r="H538" s="1">
        <v>40</v>
      </c>
      <c r="I538" s="2" t="s">
        <v>8</v>
      </c>
      <c r="J538" s="7">
        <f>Tabla_cocina[[#This Row],[Precio Unitario]]*Tabla_cocina[[#This Row],[Cantidad Ordenada]]</f>
        <v>68</v>
      </c>
      <c r="K538" s="7">
        <f>Tabla_cocina[[#This Row],[Total del Pedido]]</f>
        <v>68</v>
      </c>
      <c r="L538" s="7">
        <f>Tabla_cocina[[#This Row],[Ganancia Bruta]]-Tabla_cocina[[#This Row],[Costo]]</f>
        <v>28</v>
      </c>
      <c r="M538" s="7">
        <f>Tabla_cocina[[#This Row],[Costo Unitario]]*Tabla_cocina[[#This Row],[Cantidad Ordenada]]</f>
        <v>40</v>
      </c>
      <c r="N538" s="12">
        <f>(Tabla_cocina[[#This Row],[Ganancia Neta]]/Tabla_cocina[[#This Row],[Costo]])</f>
        <v>0.7</v>
      </c>
      <c r="O538" s="17">
        <f>Tabla_cocina[[#This Row],[Tiempo de Preparacion]]/1440</f>
        <v>2.7777777777777776E-2</v>
      </c>
    </row>
    <row r="539" spans="1:15" x14ac:dyDescent="0.3">
      <c r="A539" s="1">
        <v>209</v>
      </c>
      <c r="B539" s="1">
        <v>9</v>
      </c>
      <c r="C539" s="2" t="s">
        <v>25</v>
      </c>
      <c r="D539" s="2" t="s">
        <v>102</v>
      </c>
      <c r="E539" s="3">
        <v>15</v>
      </c>
      <c r="F539" s="3">
        <v>26</v>
      </c>
      <c r="G539" s="1">
        <v>2</v>
      </c>
      <c r="H539" s="1">
        <v>54</v>
      </c>
      <c r="I539" s="2" t="s">
        <v>6</v>
      </c>
      <c r="J539" s="7">
        <f>Tabla_cocina[[#This Row],[Precio Unitario]]*Tabla_cocina[[#This Row],[Cantidad Ordenada]]</f>
        <v>52</v>
      </c>
      <c r="K539" s="7">
        <f>Tabla_cocina[[#This Row],[Total del Pedido]]</f>
        <v>52</v>
      </c>
      <c r="L539" s="7">
        <f>Tabla_cocina[[#This Row],[Ganancia Bruta]]-Tabla_cocina[[#This Row],[Costo]]</f>
        <v>22</v>
      </c>
      <c r="M539" s="7">
        <f>Tabla_cocina[[#This Row],[Costo Unitario]]*Tabla_cocina[[#This Row],[Cantidad Ordenada]]</f>
        <v>30</v>
      </c>
      <c r="N539" s="12">
        <f>(Tabla_cocina[[#This Row],[Ganancia Neta]]/Tabla_cocina[[#This Row],[Costo]])</f>
        <v>0.73333333333333328</v>
      </c>
      <c r="O539" s="17">
        <f>Tabla_cocina[[#This Row],[Tiempo de Preparacion]]/1440</f>
        <v>3.7499999999999999E-2</v>
      </c>
    </row>
    <row r="540" spans="1:15" x14ac:dyDescent="0.3">
      <c r="A540" s="1">
        <v>209</v>
      </c>
      <c r="B540" s="1">
        <v>9</v>
      </c>
      <c r="C540" s="2" t="s">
        <v>26</v>
      </c>
      <c r="D540" s="2" t="s">
        <v>103</v>
      </c>
      <c r="E540" s="3">
        <v>15</v>
      </c>
      <c r="F540" s="3">
        <v>25</v>
      </c>
      <c r="G540" s="1">
        <v>1</v>
      </c>
      <c r="H540" s="1">
        <v>42</v>
      </c>
      <c r="I540" s="2" t="s">
        <v>6</v>
      </c>
      <c r="J540" s="7">
        <f>Tabla_cocina[[#This Row],[Precio Unitario]]*Tabla_cocina[[#This Row],[Cantidad Ordenada]]</f>
        <v>25</v>
      </c>
      <c r="K540" s="7">
        <f>Tabla_cocina[[#This Row],[Total del Pedido]]</f>
        <v>25</v>
      </c>
      <c r="L540" s="7">
        <f>Tabla_cocina[[#This Row],[Ganancia Bruta]]-Tabla_cocina[[#This Row],[Costo]]</f>
        <v>10</v>
      </c>
      <c r="M540" s="7">
        <f>Tabla_cocina[[#This Row],[Costo Unitario]]*Tabla_cocina[[#This Row],[Cantidad Ordenada]]</f>
        <v>15</v>
      </c>
      <c r="N540" s="12">
        <f>(Tabla_cocina[[#This Row],[Ganancia Neta]]/Tabla_cocina[[#This Row],[Costo]])</f>
        <v>0.66666666666666663</v>
      </c>
      <c r="O540" s="17">
        <f>Tabla_cocina[[#This Row],[Tiempo de Preparacion]]/1440</f>
        <v>2.9166666666666667E-2</v>
      </c>
    </row>
    <row r="541" spans="1:15" x14ac:dyDescent="0.3">
      <c r="A541" s="1">
        <v>209</v>
      </c>
      <c r="B541" s="1">
        <v>9</v>
      </c>
      <c r="C541" s="2" t="s">
        <v>22</v>
      </c>
      <c r="D541" s="2" t="s">
        <v>99</v>
      </c>
      <c r="E541" s="3">
        <v>14</v>
      </c>
      <c r="F541" s="3">
        <v>23</v>
      </c>
      <c r="G541" s="1">
        <v>3</v>
      </c>
      <c r="H541" s="1">
        <v>35</v>
      </c>
      <c r="I541" s="2" t="s">
        <v>8</v>
      </c>
      <c r="J541" s="7">
        <f>Tabla_cocina[[#This Row],[Precio Unitario]]*Tabla_cocina[[#This Row],[Cantidad Ordenada]]</f>
        <v>69</v>
      </c>
      <c r="K541" s="7">
        <f>Tabla_cocina[[#This Row],[Total del Pedido]]</f>
        <v>69</v>
      </c>
      <c r="L541" s="7">
        <f>Tabla_cocina[[#This Row],[Ganancia Bruta]]-Tabla_cocina[[#This Row],[Costo]]</f>
        <v>27</v>
      </c>
      <c r="M541" s="7">
        <f>Tabla_cocina[[#This Row],[Costo Unitario]]*Tabla_cocina[[#This Row],[Cantidad Ordenada]]</f>
        <v>42</v>
      </c>
      <c r="N541" s="12">
        <f>(Tabla_cocina[[#This Row],[Ganancia Neta]]/Tabla_cocina[[#This Row],[Costo]])</f>
        <v>0.6428571428571429</v>
      </c>
      <c r="O541" s="17">
        <f>Tabla_cocina[[#This Row],[Tiempo de Preparacion]]/1440</f>
        <v>2.4305555555555556E-2</v>
      </c>
    </row>
    <row r="542" spans="1:15" x14ac:dyDescent="0.3">
      <c r="A542" s="1">
        <v>210</v>
      </c>
      <c r="B542" s="1">
        <v>10</v>
      </c>
      <c r="C542" s="2" t="s">
        <v>11</v>
      </c>
      <c r="D542" s="2" t="s">
        <v>88</v>
      </c>
      <c r="E542" s="3">
        <v>25</v>
      </c>
      <c r="F542" s="3">
        <v>40</v>
      </c>
      <c r="G542" s="1">
        <v>3</v>
      </c>
      <c r="H542" s="1">
        <v>46</v>
      </c>
      <c r="I542" s="2" t="s">
        <v>6</v>
      </c>
      <c r="J542" s="7">
        <f>Tabla_cocina[[#This Row],[Precio Unitario]]*Tabla_cocina[[#This Row],[Cantidad Ordenada]]</f>
        <v>120</v>
      </c>
      <c r="K542" s="7">
        <f>Tabla_cocina[[#This Row],[Total del Pedido]]</f>
        <v>120</v>
      </c>
      <c r="L542" s="7">
        <f>Tabla_cocina[[#This Row],[Ganancia Bruta]]-Tabla_cocina[[#This Row],[Costo]]</f>
        <v>45</v>
      </c>
      <c r="M542" s="7">
        <f>Tabla_cocina[[#This Row],[Costo Unitario]]*Tabla_cocina[[#This Row],[Cantidad Ordenada]]</f>
        <v>75</v>
      </c>
      <c r="N542" s="12">
        <f>(Tabla_cocina[[#This Row],[Ganancia Neta]]/Tabla_cocina[[#This Row],[Costo]])</f>
        <v>0.6</v>
      </c>
      <c r="O542" s="17">
        <f>Tabla_cocina[[#This Row],[Tiempo de Preparacion]]/1440</f>
        <v>3.1944444444444442E-2</v>
      </c>
    </row>
    <row r="543" spans="1:15" x14ac:dyDescent="0.3">
      <c r="A543" s="1">
        <v>210</v>
      </c>
      <c r="B543" s="1">
        <v>10</v>
      </c>
      <c r="C543" s="2" t="s">
        <v>7</v>
      </c>
      <c r="D543" s="2" t="s">
        <v>85</v>
      </c>
      <c r="E543" s="3">
        <v>18</v>
      </c>
      <c r="F543" s="3">
        <v>30</v>
      </c>
      <c r="G543" s="1">
        <v>1</v>
      </c>
      <c r="H543" s="1">
        <v>50</v>
      </c>
      <c r="I543" s="2" t="s">
        <v>6</v>
      </c>
      <c r="J543" s="7">
        <f>Tabla_cocina[[#This Row],[Precio Unitario]]*Tabla_cocina[[#This Row],[Cantidad Ordenada]]</f>
        <v>30</v>
      </c>
      <c r="K543" s="7">
        <f>Tabla_cocina[[#This Row],[Total del Pedido]]</f>
        <v>30</v>
      </c>
      <c r="L543" s="7">
        <f>Tabla_cocina[[#This Row],[Ganancia Bruta]]-Tabla_cocina[[#This Row],[Costo]]</f>
        <v>12</v>
      </c>
      <c r="M543" s="7">
        <f>Tabla_cocina[[#This Row],[Costo Unitario]]*Tabla_cocina[[#This Row],[Cantidad Ordenada]]</f>
        <v>18</v>
      </c>
      <c r="N543" s="12">
        <f>(Tabla_cocina[[#This Row],[Ganancia Neta]]/Tabla_cocina[[#This Row],[Costo]])</f>
        <v>0.66666666666666663</v>
      </c>
      <c r="O543" s="17">
        <f>Tabla_cocina[[#This Row],[Tiempo de Preparacion]]/1440</f>
        <v>3.4722222222222224E-2</v>
      </c>
    </row>
    <row r="544" spans="1:15" x14ac:dyDescent="0.3">
      <c r="A544" s="1">
        <v>210</v>
      </c>
      <c r="B544" s="1">
        <v>10</v>
      </c>
      <c r="C544" s="2" t="s">
        <v>5</v>
      </c>
      <c r="D544" s="2" t="s">
        <v>84</v>
      </c>
      <c r="E544" s="3">
        <v>14</v>
      </c>
      <c r="F544" s="3">
        <v>24</v>
      </c>
      <c r="G544" s="1">
        <v>1</v>
      </c>
      <c r="H544" s="1">
        <v>34</v>
      </c>
      <c r="I544" s="2" t="s">
        <v>6</v>
      </c>
      <c r="J544" s="7">
        <f>Tabla_cocina[[#This Row],[Precio Unitario]]*Tabla_cocina[[#This Row],[Cantidad Ordenada]]</f>
        <v>24</v>
      </c>
      <c r="K544" s="7">
        <f>Tabla_cocina[[#This Row],[Total del Pedido]]</f>
        <v>24</v>
      </c>
      <c r="L544" s="7">
        <f>Tabla_cocina[[#This Row],[Ganancia Bruta]]-Tabla_cocina[[#This Row],[Costo]]</f>
        <v>10</v>
      </c>
      <c r="M544" s="7">
        <f>Tabla_cocina[[#This Row],[Costo Unitario]]*Tabla_cocina[[#This Row],[Cantidad Ordenada]]</f>
        <v>14</v>
      </c>
      <c r="N544" s="12">
        <f>(Tabla_cocina[[#This Row],[Ganancia Neta]]/Tabla_cocina[[#This Row],[Costo]])</f>
        <v>0.7142857142857143</v>
      </c>
      <c r="O544" s="17">
        <f>Tabla_cocina[[#This Row],[Tiempo de Preparacion]]/1440</f>
        <v>2.361111111111111E-2</v>
      </c>
    </row>
    <row r="545" spans="1:15" x14ac:dyDescent="0.3">
      <c r="A545" s="1">
        <v>210</v>
      </c>
      <c r="B545" s="1">
        <v>10</v>
      </c>
      <c r="C545" s="2" t="s">
        <v>23</v>
      </c>
      <c r="D545" s="2" t="s">
        <v>100</v>
      </c>
      <c r="E545" s="3">
        <v>13</v>
      </c>
      <c r="F545" s="3">
        <v>21</v>
      </c>
      <c r="G545" s="1">
        <v>1</v>
      </c>
      <c r="H545" s="1">
        <v>28</v>
      </c>
      <c r="I545" s="2" t="s">
        <v>8</v>
      </c>
      <c r="J545" s="7">
        <f>Tabla_cocina[[#This Row],[Precio Unitario]]*Tabla_cocina[[#This Row],[Cantidad Ordenada]]</f>
        <v>21</v>
      </c>
      <c r="K545" s="7">
        <f>Tabla_cocina[[#This Row],[Total del Pedido]]</f>
        <v>21</v>
      </c>
      <c r="L545" s="7">
        <f>Tabla_cocina[[#This Row],[Ganancia Bruta]]-Tabla_cocina[[#This Row],[Costo]]</f>
        <v>8</v>
      </c>
      <c r="M545" s="7">
        <f>Tabla_cocina[[#This Row],[Costo Unitario]]*Tabla_cocina[[#This Row],[Cantidad Ordenada]]</f>
        <v>13</v>
      </c>
      <c r="N545" s="12">
        <f>(Tabla_cocina[[#This Row],[Ganancia Neta]]/Tabla_cocina[[#This Row],[Costo]])</f>
        <v>0.61538461538461542</v>
      </c>
      <c r="O545" s="17">
        <f>Tabla_cocina[[#This Row],[Tiempo de Preparacion]]/1440</f>
        <v>1.9444444444444445E-2</v>
      </c>
    </row>
    <row r="546" spans="1:15" x14ac:dyDescent="0.3">
      <c r="A546" s="1">
        <v>211</v>
      </c>
      <c r="B546" s="1">
        <v>1</v>
      </c>
      <c r="C546" s="2" t="s">
        <v>26</v>
      </c>
      <c r="D546" s="2" t="s">
        <v>103</v>
      </c>
      <c r="E546" s="3">
        <v>15</v>
      </c>
      <c r="F546" s="3">
        <v>25</v>
      </c>
      <c r="G546" s="1">
        <v>2</v>
      </c>
      <c r="H546" s="1">
        <v>9</v>
      </c>
      <c r="I546" s="2" t="s">
        <v>6</v>
      </c>
      <c r="J546" s="7">
        <f>Tabla_cocina[[#This Row],[Precio Unitario]]*Tabla_cocina[[#This Row],[Cantidad Ordenada]]</f>
        <v>50</v>
      </c>
      <c r="K546" s="7">
        <f>Tabla_cocina[[#This Row],[Total del Pedido]]</f>
        <v>50</v>
      </c>
      <c r="L546" s="7">
        <f>Tabla_cocina[[#This Row],[Ganancia Bruta]]-Tabla_cocina[[#This Row],[Costo]]</f>
        <v>20</v>
      </c>
      <c r="M546" s="7">
        <f>Tabla_cocina[[#This Row],[Costo Unitario]]*Tabla_cocina[[#This Row],[Cantidad Ordenada]]</f>
        <v>30</v>
      </c>
      <c r="N546" s="12">
        <f>(Tabla_cocina[[#This Row],[Ganancia Neta]]/Tabla_cocina[[#This Row],[Costo]])</f>
        <v>0.66666666666666663</v>
      </c>
      <c r="O546" s="17">
        <f>Tabla_cocina[[#This Row],[Tiempo de Preparacion]]/1440</f>
        <v>6.2500000000000003E-3</v>
      </c>
    </row>
    <row r="547" spans="1:15" x14ac:dyDescent="0.3">
      <c r="A547" s="1">
        <v>211</v>
      </c>
      <c r="B547" s="1">
        <v>1</v>
      </c>
      <c r="C547" s="2" t="s">
        <v>23</v>
      </c>
      <c r="D547" s="2" t="s">
        <v>100</v>
      </c>
      <c r="E547" s="3">
        <v>13</v>
      </c>
      <c r="F547" s="3">
        <v>21</v>
      </c>
      <c r="G547" s="1">
        <v>3</v>
      </c>
      <c r="H547" s="1">
        <v>54</v>
      </c>
      <c r="I547" s="2" t="s">
        <v>8</v>
      </c>
      <c r="J547" s="7">
        <f>Tabla_cocina[[#This Row],[Precio Unitario]]*Tabla_cocina[[#This Row],[Cantidad Ordenada]]</f>
        <v>63</v>
      </c>
      <c r="K547" s="7">
        <f>Tabla_cocina[[#This Row],[Total del Pedido]]</f>
        <v>63</v>
      </c>
      <c r="L547" s="7">
        <f>Tabla_cocina[[#This Row],[Ganancia Bruta]]-Tabla_cocina[[#This Row],[Costo]]</f>
        <v>24</v>
      </c>
      <c r="M547" s="7">
        <f>Tabla_cocina[[#This Row],[Costo Unitario]]*Tabla_cocina[[#This Row],[Cantidad Ordenada]]</f>
        <v>39</v>
      </c>
      <c r="N547" s="12">
        <f>(Tabla_cocina[[#This Row],[Ganancia Neta]]/Tabla_cocina[[#This Row],[Costo]])</f>
        <v>0.61538461538461542</v>
      </c>
      <c r="O547" s="17">
        <f>Tabla_cocina[[#This Row],[Tiempo de Preparacion]]/1440</f>
        <v>3.7499999999999999E-2</v>
      </c>
    </row>
    <row r="548" spans="1:15" x14ac:dyDescent="0.3">
      <c r="A548" s="1">
        <v>211</v>
      </c>
      <c r="B548" s="1">
        <v>1</v>
      </c>
      <c r="C548" s="2" t="s">
        <v>21</v>
      </c>
      <c r="D548" s="2" t="s">
        <v>98</v>
      </c>
      <c r="E548" s="3">
        <v>12</v>
      </c>
      <c r="F548" s="3">
        <v>20</v>
      </c>
      <c r="G548" s="1">
        <v>1</v>
      </c>
      <c r="H548" s="1">
        <v>27</v>
      </c>
      <c r="I548" s="2" t="s">
        <v>6</v>
      </c>
      <c r="J548" s="7">
        <f>Tabla_cocina[[#This Row],[Precio Unitario]]*Tabla_cocina[[#This Row],[Cantidad Ordenada]]</f>
        <v>20</v>
      </c>
      <c r="K548" s="7">
        <f>Tabla_cocina[[#This Row],[Total del Pedido]]</f>
        <v>20</v>
      </c>
      <c r="L548" s="7">
        <f>Tabla_cocina[[#This Row],[Ganancia Bruta]]-Tabla_cocina[[#This Row],[Costo]]</f>
        <v>8</v>
      </c>
      <c r="M548" s="7">
        <f>Tabla_cocina[[#This Row],[Costo Unitario]]*Tabla_cocina[[#This Row],[Cantidad Ordenada]]</f>
        <v>12</v>
      </c>
      <c r="N548" s="12">
        <f>(Tabla_cocina[[#This Row],[Ganancia Neta]]/Tabla_cocina[[#This Row],[Costo]])</f>
        <v>0.66666666666666663</v>
      </c>
      <c r="O548" s="17">
        <f>Tabla_cocina[[#This Row],[Tiempo de Preparacion]]/1440</f>
        <v>1.8749999999999999E-2</v>
      </c>
    </row>
    <row r="549" spans="1:15" x14ac:dyDescent="0.3">
      <c r="A549" s="1">
        <v>211</v>
      </c>
      <c r="B549" s="1">
        <v>1</v>
      </c>
      <c r="C549" s="2" t="s">
        <v>24</v>
      </c>
      <c r="D549" s="2" t="s">
        <v>101</v>
      </c>
      <c r="E549" s="3">
        <v>10</v>
      </c>
      <c r="F549" s="3">
        <v>18</v>
      </c>
      <c r="G549" s="1">
        <v>2</v>
      </c>
      <c r="H549" s="1">
        <v>45</v>
      </c>
      <c r="I549" s="2" t="s">
        <v>6</v>
      </c>
      <c r="J549" s="7">
        <f>Tabla_cocina[[#This Row],[Precio Unitario]]*Tabla_cocina[[#This Row],[Cantidad Ordenada]]</f>
        <v>36</v>
      </c>
      <c r="K549" s="7">
        <f>Tabla_cocina[[#This Row],[Total del Pedido]]</f>
        <v>36</v>
      </c>
      <c r="L549" s="7">
        <f>Tabla_cocina[[#This Row],[Ganancia Bruta]]-Tabla_cocina[[#This Row],[Costo]]</f>
        <v>16</v>
      </c>
      <c r="M549" s="7">
        <f>Tabla_cocina[[#This Row],[Costo Unitario]]*Tabla_cocina[[#This Row],[Cantidad Ordenada]]</f>
        <v>20</v>
      </c>
      <c r="N549" s="12">
        <f>(Tabla_cocina[[#This Row],[Ganancia Neta]]/Tabla_cocina[[#This Row],[Costo]])</f>
        <v>0.8</v>
      </c>
      <c r="O549" s="17">
        <f>Tabla_cocina[[#This Row],[Tiempo de Preparacion]]/1440</f>
        <v>3.125E-2</v>
      </c>
    </row>
    <row r="550" spans="1:15" x14ac:dyDescent="0.3">
      <c r="A550" s="1">
        <v>212</v>
      </c>
      <c r="B550" s="1">
        <v>14</v>
      </c>
      <c r="C550" s="2" t="s">
        <v>7</v>
      </c>
      <c r="D550" s="2" t="s">
        <v>85</v>
      </c>
      <c r="E550" s="3">
        <v>18</v>
      </c>
      <c r="F550" s="3">
        <v>30</v>
      </c>
      <c r="G550" s="1">
        <v>3</v>
      </c>
      <c r="H550" s="1">
        <v>35</v>
      </c>
      <c r="I550" s="2" t="s">
        <v>8</v>
      </c>
      <c r="J550" s="7">
        <f>Tabla_cocina[[#This Row],[Precio Unitario]]*Tabla_cocina[[#This Row],[Cantidad Ordenada]]</f>
        <v>90</v>
      </c>
      <c r="K550" s="7">
        <f>Tabla_cocina[[#This Row],[Total del Pedido]]</f>
        <v>90</v>
      </c>
      <c r="L550" s="7">
        <f>Tabla_cocina[[#This Row],[Ganancia Bruta]]-Tabla_cocina[[#This Row],[Costo]]</f>
        <v>36</v>
      </c>
      <c r="M550" s="7">
        <f>Tabla_cocina[[#This Row],[Costo Unitario]]*Tabla_cocina[[#This Row],[Cantidad Ordenada]]</f>
        <v>54</v>
      </c>
      <c r="N550" s="12">
        <f>(Tabla_cocina[[#This Row],[Ganancia Neta]]/Tabla_cocina[[#This Row],[Costo]])</f>
        <v>0.66666666666666663</v>
      </c>
      <c r="O550" s="17">
        <f>Tabla_cocina[[#This Row],[Tiempo de Preparacion]]/1440</f>
        <v>2.4305555555555556E-2</v>
      </c>
    </row>
    <row r="551" spans="1:15" x14ac:dyDescent="0.3">
      <c r="A551" s="1">
        <v>212</v>
      </c>
      <c r="B551" s="1">
        <v>14</v>
      </c>
      <c r="C551" s="2" t="s">
        <v>15</v>
      </c>
      <c r="D551" s="2" t="s">
        <v>92</v>
      </c>
      <c r="E551" s="3">
        <v>16</v>
      </c>
      <c r="F551" s="3">
        <v>28</v>
      </c>
      <c r="G551" s="1">
        <v>2</v>
      </c>
      <c r="H551" s="1">
        <v>55</v>
      </c>
      <c r="I551" s="2" t="s">
        <v>8</v>
      </c>
      <c r="J551" s="7">
        <f>Tabla_cocina[[#This Row],[Precio Unitario]]*Tabla_cocina[[#This Row],[Cantidad Ordenada]]</f>
        <v>56</v>
      </c>
      <c r="K551" s="7">
        <f>Tabla_cocina[[#This Row],[Total del Pedido]]</f>
        <v>56</v>
      </c>
      <c r="L551" s="7">
        <f>Tabla_cocina[[#This Row],[Ganancia Bruta]]-Tabla_cocina[[#This Row],[Costo]]</f>
        <v>24</v>
      </c>
      <c r="M551" s="7">
        <f>Tabla_cocina[[#This Row],[Costo Unitario]]*Tabla_cocina[[#This Row],[Cantidad Ordenada]]</f>
        <v>32</v>
      </c>
      <c r="N551" s="12">
        <f>(Tabla_cocina[[#This Row],[Ganancia Neta]]/Tabla_cocina[[#This Row],[Costo]])</f>
        <v>0.75</v>
      </c>
      <c r="O551" s="17">
        <f>Tabla_cocina[[#This Row],[Tiempo de Preparacion]]/1440</f>
        <v>3.8194444444444448E-2</v>
      </c>
    </row>
    <row r="552" spans="1:15" x14ac:dyDescent="0.3">
      <c r="A552" s="1">
        <v>212</v>
      </c>
      <c r="B552" s="1">
        <v>14</v>
      </c>
      <c r="C552" s="2" t="s">
        <v>25</v>
      </c>
      <c r="D552" s="2" t="s">
        <v>102</v>
      </c>
      <c r="E552" s="3">
        <v>15</v>
      </c>
      <c r="F552" s="3">
        <v>26</v>
      </c>
      <c r="G552" s="1">
        <v>3</v>
      </c>
      <c r="H552" s="1">
        <v>43</v>
      </c>
      <c r="I552" s="2" t="s">
        <v>8</v>
      </c>
      <c r="J552" s="7">
        <f>Tabla_cocina[[#This Row],[Precio Unitario]]*Tabla_cocina[[#This Row],[Cantidad Ordenada]]</f>
        <v>78</v>
      </c>
      <c r="K552" s="7">
        <f>Tabla_cocina[[#This Row],[Total del Pedido]]</f>
        <v>78</v>
      </c>
      <c r="L552" s="7">
        <f>Tabla_cocina[[#This Row],[Ganancia Bruta]]-Tabla_cocina[[#This Row],[Costo]]</f>
        <v>33</v>
      </c>
      <c r="M552" s="7">
        <f>Tabla_cocina[[#This Row],[Costo Unitario]]*Tabla_cocina[[#This Row],[Cantidad Ordenada]]</f>
        <v>45</v>
      </c>
      <c r="N552" s="12">
        <f>(Tabla_cocina[[#This Row],[Ganancia Neta]]/Tabla_cocina[[#This Row],[Costo]])</f>
        <v>0.73333333333333328</v>
      </c>
      <c r="O552" s="17">
        <f>Tabla_cocina[[#This Row],[Tiempo de Preparacion]]/1440</f>
        <v>2.9861111111111113E-2</v>
      </c>
    </row>
    <row r="553" spans="1:15" x14ac:dyDescent="0.3">
      <c r="A553" s="1">
        <v>212</v>
      </c>
      <c r="B553" s="1">
        <v>14</v>
      </c>
      <c r="C553" s="2" t="s">
        <v>23</v>
      </c>
      <c r="D553" s="2" t="s">
        <v>100</v>
      </c>
      <c r="E553" s="3">
        <v>13</v>
      </c>
      <c r="F553" s="3">
        <v>21</v>
      </c>
      <c r="G553" s="1">
        <v>1</v>
      </c>
      <c r="H553" s="1">
        <v>31</v>
      </c>
      <c r="I553" s="2" t="s">
        <v>8</v>
      </c>
      <c r="J553" s="7">
        <f>Tabla_cocina[[#This Row],[Precio Unitario]]*Tabla_cocina[[#This Row],[Cantidad Ordenada]]</f>
        <v>21</v>
      </c>
      <c r="K553" s="7">
        <f>Tabla_cocina[[#This Row],[Total del Pedido]]</f>
        <v>21</v>
      </c>
      <c r="L553" s="7">
        <f>Tabla_cocina[[#This Row],[Ganancia Bruta]]-Tabla_cocina[[#This Row],[Costo]]</f>
        <v>8</v>
      </c>
      <c r="M553" s="7">
        <f>Tabla_cocina[[#This Row],[Costo Unitario]]*Tabla_cocina[[#This Row],[Cantidad Ordenada]]</f>
        <v>13</v>
      </c>
      <c r="N553" s="12">
        <f>(Tabla_cocina[[#This Row],[Ganancia Neta]]/Tabla_cocina[[#This Row],[Costo]])</f>
        <v>0.61538461538461542</v>
      </c>
      <c r="O553" s="17">
        <f>Tabla_cocina[[#This Row],[Tiempo de Preparacion]]/1440</f>
        <v>2.1527777777777778E-2</v>
      </c>
    </row>
    <row r="554" spans="1:15" x14ac:dyDescent="0.3">
      <c r="A554" s="1">
        <v>213</v>
      </c>
      <c r="B554" s="1">
        <v>13</v>
      </c>
      <c r="C554" s="2" t="s">
        <v>7</v>
      </c>
      <c r="D554" s="2" t="s">
        <v>85</v>
      </c>
      <c r="E554" s="3">
        <v>18</v>
      </c>
      <c r="F554" s="3">
        <v>30</v>
      </c>
      <c r="G554" s="1">
        <v>2</v>
      </c>
      <c r="H554" s="1">
        <v>47</v>
      </c>
      <c r="I554" s="2" t="s">
        <v>8</v>
      </c>
      <c r="J554" s="7">
        <f>Tabla_cocina[[#This Row],[Precio Unitario]]*Tabla_cocina[[#This Row],[Cantidad Ordenada]]</f>
        <v>60</v>
      </c>
      <c r="K554" s="7">
        <f>Tabla_cocina[[#This Row],[Total del Pedido]]</f>
        <v>60</v>
      </c>
      <c r="L554" s="7">
        <f>Tabla_cocina[[#This Row],[Ganancia Bruta]]-Tabla_cocina[[#This Row],[Costo]]</f>
        <v>24</v>
      </c>
      <c r="M554" s="7">
        <f>Tabla_cocina[[#This Row],[Costo Unitario]]*Tabla_cocina[[#This Row],[Cantidad Ordenada]]</f>
        <v>36</v>
      </c>
      <c r="N554" s="12">
        <f>(Tabla_cocina[[#This Row],[Ganancia Neta]]/Tabla_cocina[[#This Row],[Costo]])</f>
        <v>0.66666666666666663</v>
      </c>
      <c r="O554" s="17">
        <f>Tabla_cocina[[#This Row],[Tiempo de Preparacion]]/1440</f>
        <v>3.2638888888888891E-2</v>
      </c>
    </row>
    <row r="555" spans="1:15" x14ac:dyDescent="0.3">
      <c r="A555" s="1">
        <v>213</v>
      </c>
      <c r="B555" s="1">
        <v>13</v>
      </c>
      <c r="C555" s="2" t="s">
        <v>10</v>
      </c>
      <c r="D555" s="2" t="s">
        <v>87</v>
      </c>
      <c r="E555" s="3">
        <v>16</v>
      </c>
      <c r="F555" s="3">
        <v>27</v>
      </c>
      <c r="G555" s="1">
        <v>1</v>
      </c>
      <c r="H555" s="1">
        <v>53</v>
      </c>
      <c r="I555" s="2" t="s">
        <v>6</v>
      </c>
      <c r="J555" s="7">
        <f>Tabla_cocina[[#This Row],[Precio Unitario]]*Tabla_cocina[[#This Row],[Cantidad Ordenada]]</f>
        <v>27</v>
      </c>
      <c r="K555" s="7">
        <f>Tabla_cocina[[#This Row],[Total del Pedido]]</f>
        <v>27</v>
      </c>
      <c r="L555" s="7">
        <f>Tabla_cocina[[#This Row],[Ganancia Bruta]]-Tabla_cocina[[#This Row],[Costo]]</f>
        <v>11</v>
      </c>
      <c r="M555" s="7">
        <f>Tabla_cocina[[#This Row],[Costo Unitario]]*Tabla_cocina[[#This Row],[Cantidad Ordenada]]</f>
        <v>16</v>
      </c>
      <c r="N555" s="12">
        <f>(Tabla_cocina[[#This Row],[Ganancia Neta]]/Tabla_cocina[[#This Row],[Costo]])</f>
        <v>0.6875</v>
      </c>
      <c r="O555" s="17">
        <f>Tabla_cocina[[#This Row],[Tiempo de Preparacion]]/1440</f>
        <v>3.6805555555555557E-2</v>
      </c>
    </row>
    <row r="556" spans="1:15" x14ac:dyDescent="0.3">
      <c r="A556" s="1">
        <v>214</v>
      </c>
      <c r="B556" s="1">
        <v>2</v>
      </c>
      <c r="C556" s="2" t="s">
        <v>11</v>
      </c>
      <c r="D556" s="2" t="s">
        <v>88</v>
      </c>
      <c r="E556" s="3">
        <v>25</v>
      </c>
      <c r="F556" s="3">
        <v>40</v>
      </c>
      <c r="G556" s="1">
        <v>3</v>
      </c>
      <c r="H556" s="1">
        <v>12</v>
      </c>
      <c r="I556" s="2" t="s">
        <v>8</v>
      </c>
      <c r="J556" s="7">
        <f>Tabla_cocina[[#This Row],[Precio Unitario]]*Tabla_cocina[[#This Row],[Cantidad Ordenada]]</f>
        <v>120</v>
      </c>
      <c r="K556" s="7">
        <f>Tabla_cocina[[#This Row],[Total del Pedido]]</f>
        <v>120</v>
      </c>
      <c r="L556" s="7">
        <f>Tabla_cocina[[#This Row],[Ganancia Bruta]]-Tabla_cocina[[#This Row],[Costo]]</f>
        <v>45</v>
      </c>
      <c r="M556" s="7">
        <f>Tabla_cocina[[#This Row],[Costo Unitario]]*Tabla_cocina[[#This Row],[Cantidad Ordenada]]</f>
        <v>75</v>
      </c>
      <c r="N556" s="12">
        <f>(Tabla_cocina[[#This Row],[Ganancia Neta]]/Tabla_cocina[[#This Row],[Costo]])</f>
        <v>0.6</v>
      </c>
      <c r="O556" s="17">
        <f>Tabla_cocina[[#This Row],[Tiempo de Preparacion]]/1440</f>
        <v>8.3333333333333332E-3</v>
      </c>
    </row>
    <row r="557" spans="1:15" x14ac:dyDescent="0.3">
      <c r="A557" s="1">
        <v>214</v>
      </c>
      <c r="B557" s="1">
        <v>2</v>
      </c>
      <c r="C557" s="2" t="s">
        <v>20</v>
      </c>
      <c r="D557" s="2" t="s">
        <v>97</v>
      </c>
      <c r="E557" s="3">
        <v>20</v>
      </c>
      <c r="F557" s="3">
        <v>34</v>
      </c>
      <c r="G557" s="1">
        <v>2</v>
      </c>
      <c r="H557" s="1">
        <v>14</v>
      </c>
      <c r="I557" s="2" t="s">
        <v>6</v>
      </c>
      <c r="J557" s="7">
        <f>Tabla_cocina[[#This Row],[Precio Unitario]]*Tabla_cocina[[#This Row],[Cantidad Ordenada]]</f>
        <v>68</v>
      </c>
      <c r="K557" s="7">
        <f>Tabla_cocina[[#This Row],[Total del Pedido]]</f>
        <v>68</v>
      </c>
      <c r="L557" s="7">
        <f>Tabla_cocina[[#This Row],[Ganancia Bruta]]-Tabla_cocina[[#This Row],[Costo]]</f>
        <v>28</v>
      </c>
      <c r="M557" s="7">
        <f>Tabla_cocina[[#This Row],[Costo Unitario]]*Tabla_cocina[[#This Row],[Cantidad Ordenada]]</f>
        <v>40</v>
      </c>
      <c r="N557" s="12">
        <f>(Tabla_cocina[[#This Row],[Ganancia Neta]]/Tabla_cocina[[#This Row],[Costo]])</f>
        <v>0.7</v>
      </c>
      <c r="O557" s="17">
        <f>Tabla_cocina[[#This Row],[Tiempo de Preparacion]]/1440</f>
        <v>9.7222222222222224E-3</v>
      </c>
    </row>
    <row r="558" spans="1:15" x14ac:dyDescent="0.3">
      <c r="A558" s="1">
        <v>214</v>
      </c>
      <c r="B558" s="1">
        <v>2</v>
      </c>
      <c r="C558" s="2" t="s">
        <v>21</v>
      </c>
      <c r="D558" s="2" t="s">
        <v>98</v>
      </c>
      <c r="E558" s="3">
        <v>12</v>
      </c>
      <c r="F558" s="3">
        <v>20</v>
      </c>
      <c r="G558" s="1">
        <v>2</v>
      </c>
      <c r="H558" s="1">
        <v>12</v>
      </c>
      <c r="I558" s="2" t="s">
        <v>8</v>
      </c>
      <c r="J558" s="7">
        <f>Tabla_cocina[[#This Row],[Precio Unitario]]*Tabla_cocina[[#This Row],[Cantidad Ordenada]]</f>
        <v>40</v>
      </c>
      <c r="K558" s="7">
        <f>Tabla_cocina[[#This Row],[Total del Pedido]]</f>
        <v>40</v>
      </c>
      <c r="L558" s="7">
        <f>Tabla_cocina[[#This Row],[Ganancia Bruta]]-Tabla_cocina[[#This Row],[Costo]]</f>
        <v>16</v>
      </c>
      <c r="M558" s="7">
        <f>Tabla_cocina[[#This Row],[Costo Unitario]]*Tabla_cocina[[#This Row],[Cantidad Ordenada]]</f>
        <v>24</v>
      </c>
      <c r="N558" s="12">
        <f>(Tabla_cocina[[#This Row],[Ganancia Neta]]/Tabla_cocina[[#This Row],[Costo]])</f>
        <v>0.66666666666666663</v>
      </c>
      <c r="O558" s="17">
        <f>Tabla_cocina[[#This Row],[Tiempo de Preparacion]]/1440</f>
        <v>8.3333333333333332E-3</v>
      </c>
    </row>
    <row r="559" spans="1:15" x14ac:dyDescent="0.3">
      <c r="A559" s="1">
        <v>215</v>
      </c>
      <c r="B559" s="1">
        <v>6</v>
      </c>
      <c r="C559" s="2" t="s">
        <v>20</v>
      </c>
      <c r="D559" s="2" t="s">
        <v>97</v>
      </c>
      <c r="E559" s="3">
        <v>20</v>
      </c>
      <c r="F559" s="3">
        <v>34</v>
      </c>
      <c r="G559" s="1">
        <v>2</v>
      </c>
      <c r="H559" s="1">
        <v>12</v>
      </c>
      <c r="I559" s="2" t="s">
        <v>6</v>
      </c>
      <c r="J559" s="7">
        <f>Tabla_cocina[[#This Row],[Precio Unitario]]*Tabla_cocina[[#This Row],[Cantidad Ordenada]]</f>
        <v>68</v>
      </c>
      <c r="K559" s="7">
        <f>Tabla_cocina[[#This Row],[Total del Pedido]]</f>
        <v>68</v>
      </c>
      <c r="L559" s="7">
        <f>Tabla_cocina[[#This Row],[Ganancia Bruta]]-Tabla_cocina[[#This Row],[Costo]]</f>
        <v>28</v>
      </c>
      <c r="M559" s="7">
        <f>Tabla_cocina[[#This Row],[Costo Unitario]]*Tabla_cocina[[#This Row],[Cantidad Ordenada]]</f>
        <v>40</v>
      </c>
      <c r="N559" s="12">
        <f>(Tabla_cocina[[#This Row],[Ganancia Neta]]/Tabla_cocina[[#This Row],[Costo]])</f>
        <v>0.7</v>
      </c>
      <c r="O559" s="17">
        <f>Tabla_cocina[[#This Row],[Tiempo de Preparacion]]/1440</f>
        <v>8.3333333333333332E-3</v>
      </c>
    </row>
    <row r="560" spans="1:15" x14ac:dyDescent="0.3">
      <c r="A560" s="1">
        <v>215</v>
      </c>
      <c r="B560" s="1">
        <v>6</v>
      </c>
      <c r="C560" s="2" t="s">
        <v>7</v>
      </c>
      <c r="D560" s="2" t="s">
        <v>85</v>
      </c>
      <c r="E560" s="3">
        <v>18</v>
      </c>
      <c r="F560" s="3">
        <v>30</v>
      </c>
      <c r="G560" s="1">
        <v>3</v>
      </c>
      <c r="H560" s="1">
        <v>34</v>
      </c>
      <c r="I560" s="2" t="s">
        <v>6</v>
      </c>
      <c r="J560" s="7">
        <f>Tabla_cocina[[#This Row],[Precio Unitario]]*Tabla_cocina[[#This Row],[Cantidad Ordenada]]</f>
        <v>90</v>
      </c>
      <c r="K560" s="7">
        <f>Tabla_cocina[[#This Row],[Total del Pedido]]</f>
        <v>90</v>
      </c>
      <c r="L560" s="7">
        <f>Tabla_cocina[[#This Row],[Ganancia Bruta]]-Tabla_cocina[[#This Row],[Costo]]</f>
        <v>36</v>
      </c>
      <c r="M560" s="7">
        <f>Tabla_cocina[[#This Row],[Costo Unitario]]*Tabla_cocina[[#This Row],[Cantidad Ordenada]]</f>
        <v>54</v>
      </c>
      <c r="N560" s="12">
        <f>(Tabla_cocina[[#This Row],[Ganancia Neta]]/Tabla_cocina[[#This Row],[Costo]])</f>
        <v>0.66666666666666663</v>
      </c>
      <c r="O560" s="17">
        <f>Tabla_cocina[[#This Row],[Tiempo de Preparacion]]/1440</f>
        <v>2.361111111111111E-2</v>
      </c>
    </row>
    <row r="561" spans="1:15" x14ac:dyDescent="0.3">
      <c r="A561" s="1">
        <v>216</v>
      </c>
      <c r="B561" s="1">
        <v>17</v>
      </c>
      <c r="C561" s="2" t="s">
        <v>10</v>
      </c>
      <c r="D561" s="2" t="s">
        <v>87</v>
      </c>
      <c r="E561" s="3">
        <v>16</v>
      </c>
      <c r="F561" s="3">
        <v>27</v>
      </c>
      <c r="G561" s="1">
        <v>2</v>
      </c>
      <c r="H561" s="1">
        <v>42</v>
      </c>
      <c r="I561" s="2" t="s">
        <v>6</v>
      </c>
      <c r="J561" s="7">
        <f>Tabla_cocina[[#This Row],[Precio Unitario]]*Tabla_cocina[[#This Row],[Cantidad Ordenada]]</f>
        <v>54</v>
      </c>
      <c r="K561" s="7">
        <f>Tabla_cocina[[#This Row],[Total del Pedido]]</f>
        <v>54</v>
      </c>
      <c r="L561" s="7">
        <f>Tabla_cocina[[#This Row],[Ganancia Bruta]]-Tabla_cocina[[#This Row],[Costo]]</f>
        <v>22</v>
      </c>
      <c r="M561" s="7">
        <f>Tabla_cocina[[#This Row],[Costo Unitario]]*Tabla_cocina[[#This Row],[Cantidad Ordenada]]</f>
        <v>32</v>
      </c>
      <c r="N561" s="12">
        <f>(Tabla_cocina[[#This Row],[Ganancia Neta]]/Tabla_cocina[[#This Row],[Costo]])</f>
        <v>0.6875</v>
      </c>
      <c r="O561" s="17">
        <f>Tabla_cocina[[#This Row],[Tiempo de Preparacion]]/1440</f>
        <v>2.9166666666666667E-2</v>
      </c>
    </row>
    <row r="562" spans="1:15" x14ac:dyDescent="0.3">
      <c r="A562" s="1">
        <v>216</v>
      </c>
      <c r="B562" s="1">
        <v>17</v>
      </c>
      <c r="C562" s="2" t="s">
        <v>26</v>
      </c>
      <c r="D562" s="2" t="s">
        <v>103</v>
      </c>
      <c r="E562" s="3">
        <v>15</v>
      </c>
      <c r="F562" s="3">
        <v>25</v>
      </c>
      <c r="G562" s="1">
        <v>1</v>
      </c>
      <c r="H562" s="1">
        <v>42</v>
      </c>
      <c r="I562" s="2" t="s">
        <v>6</v>
      </c>
      <c r="J562" s="7">
        <f>Tabla_cocina[[#This Row],[Precio Unitario]]*Tabla_cocina[[#This Row],[Cantidad Ordenada]]</f>
        <v>25</v>
      </c>
      <c r="K562" s="7">
        <f>Tabla_cocina[[#This Row],[Total del Pedido]]</f>
        <v>25</v>
      </c>
      <c r="L562" s="7">
        <f>Tabla_cocina[[#This Row],[Ganancia Bruta]]-Tabla_cocina[[#This Row],[Costo]]</f>
        <v>10</v>
      </c>
      <c r="M562" s="7">
        <f>Tabla_cocina[[#This Row],[Costo Unitario]]*Tabla_cocina[[#This Row],[Cantidad Ordenada]]</f>
        <v>15</v>
      </c>
      <c r="N562" s="12">
        <f>(Tabla_cocina[[#This Row],[Ganancia Neta]]/Tabla_cocina[[#This Row],[Costo]])</f>
        <v>0.66666666666666663</v>
      </c>
      <c r="O562" s="17">
        <f>Tabla_cocina[[#This Row],[Tiempo de Preparacion]]/1440</f>
        <v>2.9166666666666667E-2</v>
      </c>
    </row>
    <row r="563" spans="1:15" x14ac:dyDescent="0.3">
      <c r="A563" s="1">
        <v>216</v>
      </c>
      <c r="B563" s="1">
        <v>17</v>
      </c>
      <c r="C563" s="2" t="s">
        <v>23</v>
      </c>
      <c r="D563" s="2" t="s">
        <v>100</v>
      </c>
      <c r="E563" s="3">
        <v>13</v>
      </c>
      <c r="F563" s="3">
        <v>21</v>
      </c>
      <c r="G563" s="1">
        <v>3</v>
      </c>
      <c r="H563" s="1">
        <v>36</v>
      </c>
      <c r="I563" s="2" t="s">
        <v>6</v>
      </c>
      <c r="J563" s="7">
        <f>Tabla_cocina[[#This Row],[Precio Unitario]]*Tabla_cocina[[#This Row],[Cantidad Ordenada]]</f>
        <v>63</v>
      </c>
      <c r="K563" s="7">
        <f>Tabla_cocina[[#This Row],[Total del Pedido]]</f>
        <v>63</v>
      </c>
      <c r="L563" s="7">
        <f>Tabla_cocina[[#This Row],[Ganancia Bruta]]-Tabla_cocina[[#This Row],[Costo]]</f>
        <v>24</v>
      </c>
      <c r="M563" s="7">
        <f>Tabla_cocina[[#This Row],[Costo Unitario]]*Tabla_cocina[[#This Row],[Cantidad Ordenada]]</f>
        <v>39</v>
      </c>
      <c r="N563" s="12">
        <f>(Tabla_cocina[[#This Row],[Ganancia Neta]]/Tabla_cocina[[#This Row],[Costo]])</f>
        <v>0.61538461538461542</v>
      </c>
      <c r="O563" s="17">
        <f>Tabla_cocina[[#This Row],[Tiempo de Preparacion]]/1440</f>
        <v>2.5000000000000001E-2</v>
      </c>
    </row>
    <row r="564" spans="1:15" x14ac:dyDescent="0.3">
      <c r="A564" s="1">
        <v>217</v>
      </c>
      <c r="B564" s="1">
        <v>1</v>
      </c>
      <c r="C564" s="2" t="s">
        <v>18</v>
      </c>
      <c r="D564" s="2" t="s">
        <v>95</v>
      </c>
      <c r="E564" s="3">
        <v>19</v>
      </c>
      <c r="F564" s="3">
        <v>32</v>
      </c>
      <c r="G564" s="1">
        <v>3</v>
      </c>
      <c r="H564" s="1">
        <v>13</v>
      </c>
      <c r="I564" s="2" t="s">
        <v>8</v>
      </c>
      <c r="J564" s="7">
        <f>Tabla_cocina[[#This Row],[Precio Unitario]]*Tabla_cocina[[#This Row],[Cantidad Ordenada]]</f>
        <v>96</v>
      </c>
      <c r="K564" s="7">
        <f>Tabla_cocina[[#This Row],[Total del Pedido]]</f>
        <v>96</v>
      </c>
      <c r="L564" s="7">
        <f>Tabla_cocina[[#This Row],[Ganancia Bruta]]-Tabla_cocina[[#This Row],[Costo]]</f>
        <v>39</v>
      </c>
      <c r="M564" s="7">
        <f>Tabla_cocina[[#This Row],[Costo Unitario]]*Tabla_cocina[[#This Row],[Cantidad Ordenada]]</f>
        <v>57</v>
      </c>
      <c r="N564" s="12">
        <f>(Tabla_cocina[[#This Row],[Ganancia Neta]]/Tabla_cocina[[#This Row],[Costo]])</f>
        <v>0.68421052631578949</v>
      </c>
      <c r="O564" s="17">
        <f>Tabla_cocina[[#This Row],[Tiempo de Preparacion]]/1440</f>
        <v>9.0277777777777769E-3</v>
      </c>
    </row>
    <row r="565" spans="1:15" x14ac:dyDescent="0.3">
      <c r="A565" s="1">
        <v>218</v>
      </c>
      <c r="B565" s="1">
        <v>13</v>
      </c>
      <c r="C565" s="2" t="s">
        <v>10</v>
      </c>
      <c r="D565" s="2" t="s">
        <v>87</v>
      </c>
      <c r="E565" s="3">
        <v>16</v>
      </c>
      <c r="F565" s="3">
        <v>27</v>
      </c>
      <c r="G565" s="1">
        <v>3</v>
      </c>
      <c r="H565" s="1">
        <v>16</v>
      </c>
      <c r="I565" s="2" t="s">
        <v>6</v>
      </c>
      <c r="J565" s="7">
        <f>Tabla_cocina[[#This Row],[Precio Unitario]]*Tabla_cocina[[#This Row],[Cantidad Ordenada]]</f>
        <v>81</v>
      </c>
      <c r="K565" s="7">
        <f>Tabla_cocina[[#This Row],[Total del Pedido]]</f>
        <v>81</v>
      </c>
      <c r="L565" s="7">
        <f>Tabla_cocina[[#This Row],[Ganancia Bruta]]-Tabla_cocina[[#This Row],[Costo]]</f>
        <v>33</v>
      </c>
      <c r="M565" s="7">
        <f>Tabla_cocina[[#This Row],[Costo Unitario]]*Tabla_cocina[[#This Row],[Cantidad Ordenada]]</f>
        <v>48</v>
      </c>
      <c r="N565" s="12">
        <f>(Tabla_cocina[[#This Row],[Ganancia Neta]]/Tabla_cocina[[#This Row],[Costo]])</f>
        <v>0.6875</v>
      </c>
      <c r="O565" s="17">
        <f>Tabla_cocina[[#This Row],[Tiempo de Preparacion]]/1440</f>
        <v>1.1111111111111112E-2</v>
      </c>
    </row>
    <row r="566" spans="1:15" x14ac:dyDescent="0.3">
      <c r="A566" s="1">
        <v>218</v>
      </c>
      <c r="B566" s="1">
        <v>13</v>
      </c>
      <c r="C566" s="2" t="s">
        <v>22</v>
      </c>
      <c r="D566" s="2" t="s">
        <v>99</v>
      </c>
      <c r="E566" s="3">
        <v>14</v>
      </c>
      <c r="F566" s="3">
        <v>23</v>
      </c>
      <c r="G566" s="1">
        <v>2</v>
      </c>
      <c r="H566" s="1">
        <v>6</v>
      </c>
      <c r="I566" s="2" t="s">
        <v>6</v>
      </c>
      <c r="J566" s="7">
        <f>Tabla_cocina[[#This Row],[Precio Unitario]]*Tabla_cocina[[#This Row],[Cantidad Ordenada]]</f>
        <v>46</v>
      </c>
      <c r="K566" s="7">
        <f>Tabla_cocina[[#This Row],[Total del Pedido]]</f>
        <v>46</v>
      </c>
      <c r="L566" s="7">
        <f>Tabla_cocina[[#This Row],[Ganancia Bruta]]-Tabla_cocina[[#This Row],[Costo]]</f>
        <v>18</v>
      </c>
      <c r="M566" s="7">
        <f>Tabla_cocina[[#This Row],[Costo Unitario]]*Tabla_cocina[[#This Row],[Cantidad Ordenada]]</f>
        <v>28</v>
      </c>
      <c r="N566" s="12">
        <f>(Tabla_cocina[[#This Row],[Ganancia Neta]]/Tabla_cocina[[#This Row],[Costo]])</f>
        <v>0.6428571428571429</v>
      </c>
      <c r="O566" s="17">
        <f>Tabla_cocina[[#This Row],[Tiempo de Preparacion]]/1440</f>
        <v>4.1666666666666666E-3</v>
      </c>
    </row>
    <row r="567" spans="1:15" x14ac:dyDescent="0.3">
      <c r="A567" s="1">
        <v>218</v>
      </c>
      <c r="B567" s="1">
        <v>13</v>
      </c>
      <c r="C567" s="2" t="s">
        <v>16</v>
      </c>
      <c r="D567" s="2" t="s">
        <v>93</v>
      </c>
      <c r="E567" s="3">
        <v>11</v>
      </c>
      <c r="F567" s="3">
        <v>19</v>
      </c>
      <c r="G567" s="1">
        <v>3</v>
      </c>
      <c r="H567" s="1">
        <v>24</v>
      </c>
      <c r="I567" s="2" t="s">
        <v>8</v>
      </c>
      <c r="J567" s="7">
        <f>Tabla_cocina[[#This Row],[Precio Unitario]]*Tabla_cocina[[#This Row],[Cantidad Ordenada]]</f>
        <v>57</v>
      </c>
      <c r="K567" s="7">
        <f>Tabla_cocina[[#This Row],[Total del Pedido]]</f>
        <v>57</v>
      </c>
      <c r="L567" s="7">
        <f>Tabla_cocina[[#This Row],[Ganancia Bruta]]-Tabla_cocina[[#This Row],[Costo]]</f>
        <v>24</v>
      </c>
      <c r="M567" s="7">
        <f>Tabla_cocina[[#This Row],[Costo Unitario]]*Tabla_cocina[[#This Row],[Cantidad Ordenada]]</f>
        <v>33</v>
      </c>
      <c r="N567" s="12">
        <f>(Tabla_cocina[[#This Row],[Ganancia Neta]]/Tabla_cocina[[#This Row],[Costo]])</f>
        <v>0.72727272727272729</v>
      </c>
      <c r="O567" s="17">
        <f>Tabla_cocina[[#This Row],[Tiempo de Preparacion]]/1440</f>
        <v>1.6666666666666666E-2</v>
      </c>
    </row>
    <row r="568" spans="1:15" x14ac:dyDescent="0.3">
      <c r="A568" s="1">
        <v>219</v>
      </c>
      <c r="B568" s="1">
        <v>1</v>
      </c>
      <c r="C568" s="2" t="s">
        <v>9</v>
      </c>
      <c r="D568" s="2" t="s">
        <v>86</v>
      </c>
      <c r="E568" s="3">
        <v>19</v>
      </c>
      <c r="F568" s="3">
        <v>31</v>
      </c>
      <c r="G568" s="1">
        <v>3</v>
      </c>
      <c r="H568" s="1">
        <v>11</v>
      </c>
      <c r="I568" s="2" t="s">
        <v>8</v>
      </c>
      <c r="J568" s="7">
        <f>Tabla_cocina[[#This Row],[Precio Unitario]]*Tabla_cocina[[#This Row],[Cantidad Ordenada]]</f>
        <v>93</v>
      </c>
      <c r="K568" s="7">
        <f>Tabla_cocina[[#This Row],[Total del Pedido]]</f>
        <v>93</v>
      </c>
      <c r="L568" s="7">
        <f>Tabla_cocina[[#This Row],[Ganancia Bruta]]-Tabla_cocina[[#This Row],[Costo]]</f>
        <v>36</v>
      </c>
      <c r="M568" s="7">
        <f>Tabla_cocina[[#This Row],[Costo Unitario]]*Tabla_cocina[[#This Row],[Cantidad Ordenada]]</f>
        <v>57</v>
      </c>
      <c r="N568" s="12">
        <f>(Tabla_cocina[[#This Row],[Ganancia Neta]]/Tabla_cocina[[#This Row],[Costo]])</f>
        <v>0.63157894736842102</v>
      </c>
      <c r="O568" s="17">
        <f>Tabla_cocina[[#This Row],[Tiempo de Preparacion]]/1440</f>
        <v>7.6388888888888886E-3</v>
      </c>
    </row>
    <row r="569" spans="1:15" x14ac:dyDescent="0.3">
      <c r="A569" s="1">
        <v>219</v>
      </c>
      <c r="B569" s="1">
        <v>1</v>
      </c>
      <c r="C569" s="2" t="s">
        <v>22</v>
      </c>
      <c r="D569" s="2" t="s">
        <v>99</v>
      </c>
      <c r="E569" s="3">
        <v>14</v>
      </c>
      <c r="F569" s="3">
        <v>23</v>
      </c>
      <c r="G569" s="1">
        <v>2</v>
      </c>
      <c r="H569" s="1">
        <v>12</v>
      </c>
      <c r="I569" s="2" t="s">
        <v>6</v>
      </c>
      <c r="J569" s="7">
        <f>Tabla_cocina[[#This Row],[Precio Unitario]]*Tabla_cocina[[#This Row],[Cantidad Ordenada]]</f>
        <v>46</v>
      </c>
      <c r="K569" s="7">
        <f>Tabla_cocina[[#This Row],[Total del Pedido]]</f>
        <v>46</v>
      </c>
      <c r="L569" s="7">
        <f>Tabla_cocina[[#This Row],[Ganancia Bruta]]-Tabla_cocina[[#This Row],[Costo]]</f>
        <v>18</v>
      </c>
      <c r="M569" s="7">
        <f>Tabla_cocina[[#This Row],[Costo Unitario]]*Tabla_cocina[[#This Row],[Cantidad Ordenada]]</f>
        <v>28</v>
      </c>
      <c r="N569" s="12">
        <f>(Tabla_cocina[[#This Row],[Ganancia Neta]]/Tabla_cocina[[#This Row],[Costo]])</f>
        <v>0.6428571428571429</v>
      </c>
      <c r="O569" s="17">
        <f>Tabla_cocina[[#This Row],[Tiempo de Preparacion]]/1440</f>
        <v>8.3333333333333332E-3</v>
      </c>
    </row>
    <row r="570" spans="1:15" x14ac:dyDescent="0.3">
      <c r="A570" s="1">
        <v>220</v>
      </c>
      <c r="B570" s="1">
        <v>15</v>
      </c>
      <c r="C570" s="2" t="s">
        <v>5</v>
      </c>
      <c r="D570" s="2" t="s">
        <v>84</v>
      </c>
      <c r="E570" s="3">
        <v>14</v>
      </c>
      <c r="F570" s="3">
        <v>24</v>
      </c>
      <c r="G570" s="1">
        <v>1</v>
      </c>
      <c r="H570" s="1">
        <v>13</v>
      </c>
      <c r="I570" s="2" t="s">
        <v>6</v>
      </c>
      <c r="J570" s="7">
        <f>Tabla_cocina[[#This Row],[Precio Unitario]]*Tabla_cocina[[#This Row],[Cantidad Ordenada]]</f>
        <v>24</v>
      </c>
      <c r="K570" s="7">
        <f>Tabla_cocina[[#This Row],[Total del Pedido]]</f>
        <v>24</v>
      </c>
      <c r="L570" s="7">
        <f>Tabla_cocina[[#This Row],[Ganancia Bruta]]-Tabla_cocina[[#This Row],[Costo]]</f>
        <v>10</v>
      </c>
      <c r="M570" s="7">
        <f>Tabla_cocina[[#This Row],[Costo Unitario]]*Tabla_cocina[[#This Row],[Cantidad Ordenada]]</f>
        <v>14</v>
      </c>
      <c r="N570" s="12">
        <f>(Tabla_cocina[[#This Row],[Ganancia Neta]]/Tabla_cocina[[#This Row],[Costo]])</f>
        <v>0.7142857142857143</v>
      </c>
      <c r="O570" s="17">
        <f>Tabla_cocina[[#This Row],[Tiempo de Preparacion]]/1440</f>
        <v>9.0277777777777769E-3</v>
      </c>
    </row>
    <row r="571" spans="1:15" x14ac:dyDescent="0.3">
      <c r="A571" s="1">
        <v>221</v>
      </c>
      <c r="B571" s="1">
        <v>16</v>
      </c>
      <c r="C571" s="2" t="s">
        <v>20</v>
      </c>
      <c r="D571" s="2" t="s">
        <v>97</v>
      </c>
      <c r="E571" s="3">
        <v>20</v>
      </c>
      <c r="F571" s="3">
        <v>34</v>
      </c>
      <c r="G571" s="1">
        <v>2</v>
      </c>
      <c r="H571" s="1">
        <v>54</v>
      </c>
      <c r="I571" s="2" t="s">
        <v>8</v>
      </c>
      <c r="J571" s="7">
        <f>Tabla_cocina[[#This Row],[Precio Unitario]]*Tabla_cocina[[#This Row],[Cantidad Ordenada]]</f>
        <v>68</v>
      </c>
      <c r="K571" s="7">
        <f>Tabla_cocina[[#This Row],[Total del Pedido]]</f>
        <v>68</v>
      </c>
      <c r="L571" s="7">
        <f>Tabla_cocina[[#This Row],[Ganancia Bruta]]-Tabla_cocina[[#This Row],[Costo]]</f>
        <v>28</v>
      </c>
      <c r="M571" s="7">
        <f>Tabla_cocina[[#This Row],[Costo Unitario]]*Tabla_cocina[[#This Row],[Cantidad Ordenada]]</f>
        <v>40</v>
      </c>
      <c r="N571" s="12">
        <f>(Tabla_cocina[[#This Row],[Ganancia Neta]]/Tabla_cocina[[#This Row],[Costo]])</f>
        <v>0.7</v>
      </c>
      <c r="O571" s="17">
        <f>Tabla_cocina[[#This Row],[Tiempo de Preparacion]]/1440</f>
        <v>3.7499999999999999E-2</v>
      </c>
    </row>
    <row r="572" spans="1:15" x14ac:dyDescent="0.3">
      <c r="A572" s="1">
        <v>221</v>
      </c>
      <c r="B572" s="1">
        <v>16</v>
      </c>
      <c r="C572" s="2" t="s">
        <v>18</v>
      </c>
      <c r="D572" s="2" t="s">
        <v>95</v>
      </c>
      <c r="E572" s="3">
        <v>19</v>
      </c>
      <c r="F572" s="3">
        <v>32</v>
      </c>
      <c r="G572" s="1">
        <v>3</v>
      </c>
      <c r="H572" s="1">
        <v>29</v>
      </c>
      <c r="I572" s="2" t="s">
        <v>6</v>
      </c>
      <c r="J572" s="7">
        <f>Tabla_cocina[[#This Row],[Precio Unitario]]*Tabla_cocina[[#This Row],[Cantidad Ordenada]]</f>
        <v>96</v>
      </c>
      <c r="K572" s="7">
        <f>Tabla_cocina[[#This Row],[Total del Pedido]]</f>
        <v>96</v>
      </c>
      <c r="L572" s="7">
        <f>Tabla_cocina[[#This Row],[Ganancia Bruta]]-Tabla_cocina[[#This Row],[Costo]]</f>
        <v>39</v>
      </c>
      <c r="M572" s="7">
        <f>Tabla_cocina[[#This Row],[Costo Unitario]]*Tabla_cocina[[#This Row],[Cantidad Ordenada]]</f>
        <v>57</v>
      </c>
      <c r="N572" s="12">
        <f>(Tabla_cocina[[#This Row],[Ganancia Neta]]/Tabla_cocina[[#This Row],[Costo]])</f>
        <v>0.68421052631578949</v>
      </c>
      <c r="O572" s="17">
        <f>Tabla_cocina[[#This Row],[Tiempo de Preparacion]]/1440</f>
        <v>2.013888888888889E-2</v>
      </c>
    </row>
    <row r="573" spans="1:15" x14ac:dyDescent="0.3">
      <c r="A573" s="1">
        <v>221</v>
      </c>
      <c r="B573" s="1">
        <v>16</v>
      </c>
      <c r="C573" s="2" t="s">
        <v>13</v>
      </c>
      <c r="D573" s="2" t="s">
        <v>90</v>
      </c>
      <c r="E573" s="3">
        <v>17</v>
      </c>
      <c r="F573" s="3">
        <v>29</v>
      </c>
      <c r="G573" s="1">
        <v>1</v>
      </c>
      <c r="H573" s="1">
        <v>25</v>
      </c>
      <c r="I573" s="2" t="s">
        <v>6</v>
      </c>
      <c r="J573" s="7">
        <f>Tabla_cocina[[#This Row],[Precio Unitario]]*Tabla_cocina[[#This Row],[Cantidad Ordenada]]</f>
        <v>29</v>
      </c>
      <c r="K573" s="7">
        <f>Tabla_cocina[[#This Row],[Total del Pedido]]</f>
        <v>29</v>
      </c>
      <c r="L573" s="7">
        <f>Tabla_cocina[[#This Row],[Ganancia Bruta]]-Tabla_cocina[[#This Row],[Costo]]</f>
        <v>12</v>
      </c>
      <c r="M573" s="7">
        <f>Tabla_cocina[[#This Row],[Costo Unitario]]*Tabla_cocina[[#This Row],[Cantidad Ordenada]]</f>
        <v>17</v>
      </c>
      <c r="N573" s="12">
        <f>(Tabla_cocina[[#This Row],[Ganancia Neta]]/Tabla_cocina[[#This Row],[Costo]])</f>
        <v>0.70588235294117652</v>
      </c>
      <c r="O573" s="17">
        <f>Tabla_cocina[[#This Row],[Tiempo de Preparacion]]/1440</f>
        <v>1.7361111111111112E-2</v>
      </c>
    </row>
    <row r="574" spans="1:15" x14ac:dyDescent="0.3">
      <c r="A574" s="1">
        <v>222</v>
      </c>
      <c r="B574" s="1">
        <v>3</v>
      </c>
      <c r="C574" s="2" t="s">
        <v>15</v>
      </c>
      <c r="D574" s="2" t="s">
        <v>92</v>
      </c>
      <c r="E574" s="3">
        <v>16</v>
      </c>
      <c r="F574" s="3">
        <v>28</v>
      </c>
      <c r="G574" s="1">
        <v>1</v>
      </c>
      <c r="H574" s="1">
        <v>56</v>
      </c>
      <c r="I574" s="2" t="s">
        <v>6</v>
      </c>
      <c r="J574" s="7">
        <f>Tabla_cocina[[#This Row],[Precio Unitario]]*Tabla_cocina[[#This Row],[Cantidad Ordenada]]</f>
        <v>28</v>
      </c>
      <c r="K574" s="7">
        <f>Tabla_cocina[[#This Row],[Total del Pedido]]</f>
        <v>28</v>
      </c>
      <c r="L574" s="7">
        <f>Tabla_cocina[[#This Row],[Ganancia Bruta]]-Tabla_cocina[[#This Row],[Costo]]</f>
        <v>12</v>
      </c>
      <c r="M574" s="7">
        <f>Tabla_cocina[[#This Row],[Costo Unitario]]*Tabla_cocina[[#This Row],[Cantidad Ordenada]]</f>
        <v>16</v>
      </c>
      <c r="N574" s="12">
        <f>(Tabla_cocina[[#This Row],[Ganancia Neta]]/Tabla_cocina[[#This Row],[Costo]])</f>
        <v>0.75</v>
      </c>
      <c r="O574" s="17">
        <f>Tabla_cocina[[#This Row],[Tiempo de Preparacion]]/1440</f>
        <v>3.888888888888889E-2</v>
      </c>
    </row>
    <row r="575" spans="1:15" x14ac:dyDescent="0.3">
      <c r="A575" s="1">
        <v>222</v>
      </c>
      <c r="B575" s="1">
        <v>3</v>
      </c>
      <c r="C575" s="2" t="s">
        <v>22</v>
      </c>
      <c r="D575" s="2" t="s">
        <v>99</v>
      </c>
      <c r="E575" s="3">
        <v>14</v>
      </c>
      <c r="F575" s="3">
        <v>23</v>
      </c>
      <c r="G575" s="1">
        <v>3</v>
      </c>
      <c r="H575" s="1">
        <v>29</v>
      </c>
      <c r="I575" s="2" t="s">
        <v>6</v>
      </c>
      <c r="J575" s="7">
        <f>Tabla_cocina[[#This Row],[Precio Unitario]]*Tabla_cocina[[#This Row],[Cantidad Ordenada]]</f>
        <v>69</v>
      </c>
      <c r="K575" s="7">
        <f>Tabla_cocina[[#This Row],[Total del Pedido]]</f>
        <v>69</v>
      </c>
      <c r="L575" s="7">
        <f>Tabla_cocina[[#This Row],[Ganancia Bruta]]-Tabla_cocina[[#This Row],[Costo]]</f>
        <v>27</v>
      </c>
      <c r="M575" s="7">
        <f>Tabla_cocina[[#This Row],[Costo Unitario]]*Tabla_cocina[[#This Row],[Cantidad Ordenada]]</f>
        <v>42</v>
      </c>
      <c r="N575" s="12">
        <f>(Tabla_cocina[[#This Row],[Ganancia Neta]]/Tabla_cocina[[#This Row],[Costo]])</f>
        <v>0.6428571428571429</v>
      </c>
      <c r="O575" s="17">
        <f>Tabla_cocina[[#This Row],[Tiempo de Preparacion]]/1440</f>
        <v>2.013888888888889E-2</v>
      </c>
    </row>
    <row r="576" spans="1:15" x14ac:dyDescent="0.3">
      <c r="A576" s="1">
        <v>223</v>
      </c>
      <c r="B576" s="1">
        <v>19</v>
      </c>
      <c r="C576" s="2" t="s">
        <v>18</v>
      </c>
      <c r="D576" s="2" t="s">
        <v>95</v>
      </c>
      <c r="E576" s="3">
        <v>19</v>
      </c>
      <c r="F576" s="3">
        <v>32</v>
      </c>
      <c r="G576" s="1">
        <v>1</v>
      </c>
      <c r="H576" s="1">
        <v>53</v>
      </c>
      <c r="I576" s="2" t="s">
        <v>6</v>
      </c>
      <c r="J576" s="7">
        <f>Tabla_cocina[[#This Row],[Precio Unitario]]*Tabla_cocina[[#This Row],[Cantidad Ordenada]]</f>
        <v>32</v>
      </c>
      <c r="K576" s="7">
        <f>Tabla_cocina[[#This Row],[Total del Pedido]]</f>
        <v>32</v>
      </c>
      <c r="L576" s="7">
        <f>Tabla_cocina[[#This Row],[Ganancia Bruta]]-Tabla_cocina[[#This Row],[Costo]]</f>
        <v>13</v>
      </c>
      <c r="M576" s="7">
        <f>Tabla_cocina[[#This Row],[Costo Unitario]]*Tabla_cocina[[#This Row],[Cantidad Ordenada]]</f>
        <v>19</v>
      </c>
      <c r="N576" s="12">
        <f>(Tabla_cocina[[#This Row],[Ganancia Neta]]/Tabla_cocina[[#This Row],[Costo]])</f>
        <v>0.68421052631578949</v>
      </c>
      <c r="O576" s="17">
        <f>Tabla_cocina[[#This Row],[Tiempo de Preparacion]]/1440</f>
        <v>3.6805555555555557E-2</v>
      </c>
    </row>
    <row r="577" spans="1:15" x14ac:dyDescent="0.3">
      <c r="A577" s="1">
        <v>224</v>
      </c>
      <c r="B577" s="1">
        <v>7</v>
      </c>
      <c r="C577" s="2" t="s">
        <v>25</v>
      </c>
      <c r="D577" s="2" t="s">
        <v>102</v>
      </c>
      <c r="E577" s="3">
        <v>15</v>
      </c>
      <c r="F577" s="3">
        <v>26</v>
      </c>
      <c r="G577" s="1">
        <v>2</v>
      </c>
      <c r="H577" s="1">
        <v>20</v>
      </c>
      <c r="I577" s="2" t="s">
        <v>6</v>
      </c>
      <c r="J577" s="7">
        <f>Tabla_cocina[[#This Row],[Precio Unitario]]*Tabla_cocina[[#This Row],[Cantidad Ordenada]]</f>
        <v>52</v>
      </c>
      <c r="K577" s="7">
        <f>Tabla_cocina[[#This Row],[Total del Pedido]]</f>
        <v>52</v>
      </c>
      <c r="L577" s="7">
        <f>Tabla_cocina[[#This Row],[Ganancia Bruta]]-Tabla_cocina[[#This Row],[Costo]]</f>
        <v>22</v>
      </c>
      <c r="M577" s="7">
        <f>Tabla_cocina[[#This Row],[Costo Unitario]]*Tabla_cocina[[#This Row],[Cantidad Ordenada]]</f>
        <v>30</v>
      </c>
      <c r="N577" s="12">
        <f>(Tabla_cocina[[#This Row],[Ganancia Neta]]/Tabla_cocina[[#This Row],[Costo]])</f>
        <v>0.73333333333333328</v>
      </c>
      <c r="O577" s="17">
        <f>Tabla_cocina[[#This Row],[Tiempo de Preparacion]]/1440</f>
        <v>1.3888888888888888E-2</v>
      </c>
    </row>
    <row r="578" spans="1:15" x14ac:dyDescent="0.3">
      <c r="A578" s="1">
        <v>225</v>
      </c>
      <c r="B578" s="1">
        <v>19</v>
      </c>
      <c r="C578" s="2" t="s">
        <v>14</v>
      </c>
      <c r="D578" s="2" t="s">
        <v>91</v>
      </c>
      <c r="E578" s="3">
        <v>20</v>
      </c>
      <c r="F578" s="3">
        <v>33</v>
      </c>
      <c r="G578" s="1">
        <v>3</v>
      </c>
      <c r="H578" s="1">
        <v>56</v>
      </c>
      <c r="I578" s="2" t="s">
        <v>8</v>
      </c>
      <c r="J578" s="7">
        <f>Tabla_cocina[[#This Row],[Precio Unitario]]*Tabla_cocina[[#This Row],[Cantidad Ordenada]]</f>
        <v>99</v>
      </c>
      <c r="K578" s="7">
        <f>Tabla_cocina[[#This Row],[Total del Pedido]]</f>
        <v>99</v>
      </c>
      <c r="L578" s="7">
        <f>Tabla_cocina[[#This Row],[Ganancia Bruta]]-Tabla_cocina[[#This Row],[Costo]]</f>
        <v>39</v>
      </c>
      <c r="M578" s="7">
        <f>Tabla_cocina[[#This Row],[Costo Unitario]]*Tabla_cocina[[#This Row],[Cantidad Ordenada]]</f>
        <v>60</v>
      </c>
      <c r="N578" s="12">
        <f>(Tabla_cocina[[#This Row],[Ganancia Neta]]/Tabla_cocina[[#This Row],[Costo]])</f>
        <v>0.65</v>
      </c>
      <c r="O578" s="17">
        <f>Tabla_cocina[[#This Row],[Tiempo de Preparacion]]/1440</f>
        <v>3.888888888888889E-2</v>
      </c>
    </row>
    <row r="579" spans="1:15" x14ac:dyDescent="0.3">
      <c r="A579" s="1">
        <v>225</v>
      </c>
      <c r="B579" s="1">
        <v>19</v>
      </c>
      <c r="C579" s="2" t="s">
        <v>22</v>
      </c>
      <c r="D579" s="2" t="s">
        <v>99</v>
      </c>
      <c r="E579" s="3">
        <v>14</v>
      </c>
      <c r="F579" s="3">
        <v>23</v>
      </c>
      <c r="G579" s="1">
        <v>3</v>
      </c>
      <c r="H579" s="1">
        <v>38</v>
      </c>
      <c r="I579" s="2" t="s">
        <v>8</v>
      </c>
      <c r="J579" s="7">
        <f>Tabla_cocina[[#This Row],[Precio Unitario]]*Tabla_cocina[[#This Row],[Cantidad Ordenada]]</f>
        <v>69</v>
      </c>
      <c r="K579" s="7">
        <f>Tabla_cocina[[#This Row],[Total del Pedido]]</f>
        <v>69</v>
      </c>
      <c r="L579" s="7">
        <f>Tabla_cocina[[#This Row],[Ganancia Bruta]]-Tabla_cocina[[#This Row],[Costo]]</f>
        <v>27</v>
      </c>
      <c r="M579" s="7">
        <f>Tabla_cocina[[#This Row],[Costo Unitario]]*Tabla_cocina[[#This Row],[Cantidad Ordenada]]</f>
        <v>42</v>
      </c>
      <c r="N579" s="12">
        <f>(Tabla_cocina[[#This Row],[Ganancia Neta]]/Tabla_cocina[[#This Row],[Costo]])</f>
        <v>0.6428571428571429</v>
      </c>
      <c r="O579" s="17">
        <f>Tabla_cocina[[#This Row],[Tiempo de Preparacion]]/1440</f>
        <v>2.6388888888888889E-2</v>
      </c>
    </row>
    <row r="580" spans="1:15" x14ac:dyDescent="0.3">
      <c r="A580" s="1">
        <v>226</v>
      </c>
      <c r="B580" s="1">
        <v>7</v>
      </c>
      <c r="C580" s="2" t="s">
        <v>13</v>
      </c>
      <c r="D580" s="2" t="s">
        <v>90</v>
      </c>
      <c r="E580" s="3">
        <v>17</v>
      </c>
      <c r="F580" s="3">
        <v>29</v>
      </c>
      <c r="G580" s="1">
        <v>1</v>
      </c>
      <c r="H580" s="1">
        <v>54</v>
      </c>
      <c r="I580" s="2" t="s">
        <v>8</v>
      </c>
      <c r="J580" s="7">
        <f>Tabla_cocina[[#This Row],[Precio Unitario]]*Tabla_cocina[[#This Row],[Cantidad Ordenada]]</f>
        <v>29</v>
      </c>
      <c r="K580" s="7">
        <f>Tabla_cocina[[#This Row],[Total del Pedido]]</f>
        <v>29</v>
      </c>
      <c r="L580" s="7">
        <f>Tabla_cocina[[#This Row],[Ganancia Bruta]]-Tabla_cocina[[#This Row],[Costo]]</f>
        <v>12</v>
      </c>
      <c r="M580" s="7">
        <f>Tabla_cocina[[#This Row],[Costo Unitario]]*Tabla_cocina[[#This Row],[Cantidad Ordenada]]</f>
        <v>17</v>
      </c>
      <c r="N580" s="12">
        <f>(Tabla_cocina[[#This Row],[Ganancia Neta]]/Tabla_cocina[[#This Row],[Costo]])</f>
        <v>0.70588235294117652</v>
      </c>
      <c r="O580" s="17">
        <f>Tabla_cocina[[#This Row],[Tiempo de Preparacion]]/1440</f>
        <v>3.7499999999999999E-2</v>
      </c>
    </row>
    <row r="581" spans="1:15" x14ac:dyDescent="0.3">
      <c r="A581" s="1">
        <v>226</v>
      </c>
      <c r="B581" s="1">
        <v>7</v>
      </c>
      <c r="C581" s="2" t="s">
        <v>10</v>
      </c>
      <c r="D581" s="2" t="s">
        <v>87</v>
      </c>
      <c r="E581" s="3">
        <v>16</v>
      </c>
      <c r="F581" s="3">
        <v>27</v>
      </c>
      <c r="G581" s="1">
        <v>3</v>
      </c>
      <c r="H581" s="1">
        <v>56</v>
      </c>
      <c r="I581" s="2" t="s">
        <v>6</v>
      </c>
      <c r="J581" s="7">
        <f>Tabla_cocina[[#This Row],[Precio Unitario]]*Tabla_cocina[[#This Row],[Cantidad Ordenada]]</f>
        <v>81</v>
      </c>
      <c r="K581" s="7">
        <f>Tabla_cocina[[#This Row],[Total del Pedido]]</f>
        <v>81</v>
      </c>
      <c r="L581" s="7">
        <f>Tabla_cocina[[#This Row],[Ganancia Bruta]]-Tabla_cocina[[#This Row],[Costo]]</f>
        <v>33</v>
      </c>
      <c r="M581" s="7">
        <f>Tabla_cocina[[#This Row],[Costo Unitario]]*Tabla_cocina[[#This Row],[Cantidad Ordenada]]</f>
        <v>48</v>
      </c>
      <c r="N581" s="12">
        <f>(Tabla_cocina[[#This Row],[Ganancia Neta]]/Tabla_cocina[[#This Row],[Costo]])</f>
        <v>0.6875</v>
      </c>
      <c r="O581" s="17">
        <f>Tabla_cocina[[#This Row],[Tiempo de Preparacion]]/1440</f>
        <v>3.888888888888889E-2</v>
      </c>
    </row>
    <row r="582" spans="1:15" x14ac:dyDescent="0.3">
      <c r="A582" s="1">
        <v>226</v>
      </c>
      <c r="B582" s="1">
        <v>7</v>
      </c>
      <c r="C582" s="2" t="s">
        <v>23</v>
      </c>
      <c r="D582" s="2" t="s">
        <v>100</v>
      </c>
      <c r="E582" s="3">
        <v>13</v>
      </c>
      <c r="F582" s="3">
        <v>21</v>
      </c>
      <c r="G582" s="1">
        <v>1</v>
      </c>
      <c r="H582" s="1">
        <v>29</v>
      </c>
      <c r="I582" s="2" t="s">
        <v>8</v>
      </c>
      <c r="J582" s="7">
        <f>Tabla_cocina[[#This Row],[Precio Unitario]]*Tabla_cocina[[#This Row],[Cantidad Ordenada]]</f>
        <v>21</v>
      </c>
      <c r="K582" s="7">
        <f>Tabla_cocina[[#This Row],[Total del Pedido]]</f>
        <v>21</v>
      </c>
      <c r="L582" s="7">
        <f>Tabla_cocina[[#This Row],[Ganancia Bruta]]-Tabla_cocina[[#This Row],[Costo]]</f>
        <v>8</v>
      </c>
      <c r="M582" s="7">
        <f>Tabla_cocina[[#This Row],[Costo Unitario]]*Tabla_cocina[[#This Row],[Cantidad Ordenada]]</f>
        <v>13</v>
      </c>
      <c r="N582" s="12">
        <f>(Tabla_cocina[[#This Row],[Ganancia Neta]]/Tabla_cocina[[#This Row],[Costo]])</f>
        <v>0.61538461538461542</v>
      </c>
      <c r="O582" s="17">
        <f>Tabla_cocina[[#This Row],[Tiempo de Preparacion]]/1440</f>
        <v>2.013888888888889E-2</v>
      </c>
    </row>
    <row r="583" spans="1:15" x14ac:dyDescent="0.3">
      <c r="A583" s="1">
        <v>226</v>
      </c>
      <c r="B583" s="1">
        <v>7</v>
      </c>
      <c r="C583" s="2" t="s">
        <v>21</v>
      </c>
      <c r="D583" s="2" t="s">
        <v>98</v>
      </c>
      <c r="E583" s="3">
        <v>12</v>
      </c>
      <c r="F583" s="3">
        <v>20</v>
      </c>
      <c r="G583" s="1">
        <v>2</v>
      </c>
      <c r="H583" s="1">
        <v>7</v>
      </c>
      <c r="I583" s="2" t="s">
        <v>6</v>
      </c>
      <c r="J583" s="7">
        <f>Tabla_cocina[[#This Row],[Precio Unitario]]*Tabla_cocina[[#This Row],[Cantidad Ordenada]]</f>
        <v>40</v>
      </c>
      <c r="K583" s="7">
        <f>Tabla_cocina[[#This Row],[Total del Pedido]]</f>
        <v>40</v>
      </c>
      <c r="L583" s="7">
        <f>Tabla_cocina[[#This Row],[Ganancia Bruta]]-Tabla_cocina[[#This Row],[Costo]]</f>
        <v>16</v>
      </c>
      <c r="M583" s="7">
        <f>Tabla_cocina[[#This Row],[Costo Unitario]]*Tabla_cocina[[#This Row],[Cantidad Ordenada]]</f>
        <v>24</v>
      </c>
      <c r="N583" s="12">
        <f>(Tabla_cocina[[#This Row],[Ganancia Neta]]/Tabla_cocina[[#This Row],[Costo]])</f>
        <v>0.66666666666666663</v>
      </c>
      <c r="O583" s="17">
        <f>Tabla_cocina[[#This Row],[Tiempo de Preparacion]]/1440</f>
        <v>4.8611111111111112E-3</v>
      </c>
    </row>
    <row r="584" spans="1:15" x14ac:dyDescent="0.3">
      <c r="A584" s="1">
        <v>227</v>
      </c>
      <c r="B584" s="1">
        <v>17</v>
      </c>
      <c r="C584" s="2" t="s">
        <v>14</v>
      </c>
      <c r="D584" s="2" t="s">
        <v>91</v>
      </c>
      <c r="E584" s="3">
        <v>20</v>
      </c>
      <c r="F584" s="3">
        <v>33</v>
      </c>
      <c r="G584" s="1">
        <v>2</v>
      </c>
      <c r="H584" s="1">
        <v>33</v>
      </c>
      <c r="I584" s="2" t="s">
        <v>6</v>
      </c>
      <c r="J584" s="7">
        <f>Tabla_cocina[[#This Row],[Precio Unitario]]*Tabla_cocina[[#This Row],[Cantidad Ordenada]]</f>
        <v>66</v>
      </c>
      <c r="K584" s="7">
        <f>Tabla_cocina[[#This Row],[Total del Pedido]]</f>
        <v>66</v>
      </c>
      <c r="L584" s="7">
        <f>Tabla_cocina[[#This Row],[Ganancia Bruta]]-Tabla_cocina[[#This Row],[Costo]]</f>
        <v>26</v>
      </c>
      <c r="M584" s="7">
        <f>Tabla_cocina[[#This Row],[Costo Unitario]]*Tabla_cocina[[#This Row],[Cantidad Ordenada]]</f>
        <v>40</v>
      </c>
      <c r="N584" s="12">
        <f>(Tabla_cocina[[#This Row],[Ganancia Neta]]/Tabla_cocina[[#This Row],[Costo]])</f>
        <v>0.65</v>
      </c>
      <c r="O584" s="17">
        <f>Tabla_cocina[[#This Row],[Tiempo de Preparacion]]/1440</f>
        <v>2.2916666666666665E-2</v>
      </c>
    </row>
    <row r="585" spans="1:15" x14ac:dyDescent="0.3">
      <c r="A585" s="1">
        <v>227</v>
      </c>
      <c r="B585" s="1">
        <v>17</v>
      </c>
      <c r="C585" s="2" t="s">
        <v>9</v>
      </c>
      <c r="D585" s="2" t="s">
        <v>86</v>
      </c>
      <c r="E585" s="3">
        <v>19</v>
      </c>
      <c r="F585" s="3">
        <v>31</v>
      </c>
      <c r="G585" s="1">
        <v>3</v>
      </c>
      <c r="H585" s="1">
        <v>15</v>
      </c>
      <c r="I585" s="2" t="s">
        <v>8</v>
      </c>
      <c r="J585" s="7">
        <f>Tabla_cocina[[#This Row],[Precio Unitario]]*Tabla_cocina[[#This Row],[Cantidad Ordenada]]</f>
        <v>93</v>
      </c>
      <c r="K585" s="7">
        <f>Tabla_cocina[[#This Row],[Total del Pedido]]</f>
        <v>93</v>
      </c>
      <c r="L585" s="7">
        <f>Tabla_cocina[[#This Row],[Ganancia Bruta]]-Tabla_cocina[[#This Row],[Costo]]</f>
        <v>36</v>
      </c>
      <c r="M585" s="7">
        <f>Tabla_cocina[[#This Row],[Costo Unitario]]*Tabla_cocina[[#This Row],[Cantidad Ordenada]]</f>
        <v>57</v>
      </c>
      <c r="N585" s="12">
        <f>(Tabla_cocina[[#This Row],[Ganancia Neta]]/Tabla_cocina[[#This Row],[Costo]])</f>
        <v>0.63157894736842102</v>
      </c>
      <c r="O585" s="17">
        <f>Tabla_cocina[[#This Row],[Tiempo de Preparacion]]/1440</f>
        <v>1.0416666666666666E-2</v>
      </c>
    </row>
    <row r="586" spans="1:15" x14ac:dyDescent="0.3">
      <c r="A586" s="1">
        <v>227</v>
      </c>
      <c r="B586" s="1">
        <v>17</v>
      </c>
      <c r="C586" s="2" t="s">
        <v>15</v>
      </c>
      <c r="D586" s="2" t="s">
        <v>92</v>
      </c>
      <c r="E586" s="3">
        <v>16</v>
      </c>
      <c r="F586" s="3">
        <v>28</v>
      </c>
      <c r="G586" s="1">
        <v>1</v>
      </c>
      <c r="H586" s="1">
        <v>13</v>
      </c>
      <c r="I586" s="2" t="s">
        <v>6</v>
      </c>
      <c r="J586" s="7">
        <f>Tabla_cocina[[#This Row],[Precio Unitario]]*Tabla_cocina[[#This Row],[Cantidad Ordenada]]</f>
        <v>28</v>
      </c>
      <c r="K586" s="7">
        <f>Tabla_cocina[[#This Row],[Total del Pedido]]</f>
        <v>28</v>
      </c>
      <c r="L586" s="7">
        <f>Tabla_cocina[[#This Row],[Ganancia Bruta]]-Tabla_cocina[[#This Row],[Costo]]</f>
        <v>12</v>
      </c>
      <c r="M586" s="7">
        <f>Tabla_cocina[[#This Row],[Costo Unitario]]*Tabla_cocina[[#This Row],[Cantidad Ordenada]]</f>
        <v>16</v>
      </c>
      <c r="N586" s="12">
        <f>(Tabla_cocina[[#This Row],[Ganancia Neta]]/Tabla_cocina[[#This Row],[Costo]])</f>
        <v>0.75</v>
      </c>
      <c r="O586" s="17">
        <f>Tabla_cocina[[#This Row],[Tiempo de Preparacion]]/1440</f>
        <v>9.0277777777777769E-3</v>
      </c>
    </row>
    <row r="587" spans="1:15" x14ac:dyDescent="0.3">
      <c r="A587" s="1">
        <v>227</v>
      </c>
      <c r="B587" s="1">
        <v>17</v>
      </c>
      <c r="C587" s="2" t="s">
        <v>5</v>
      </c>
      <c r="D587" s="2" t="s">
        <v>84</v>
      </c>
      <c r="E587" s="3">
        <v>14</v>
      </c>
      <c r="F587" s="3">
        <v>24</v>
      </c>
      <c r="G587" s="1">
        <v>1</v>
      </c>
      <c r="H587" s="1">
        <v>58</v>
      </c>
      <c r="I587" s="2" t="s">
        <v>6</v>
      </c>
      <c r="J587" s="7">
        <f>Tabla_cocina[[#This Row],[Precio Unitario]]*Tabla_cocina[[#This Row],[Cantidad Ordenada]]</f>
        <v>24</v>
      </c>
      <c r="K587" s="7">
        <f>Tabla_cocina[[#This Row],[Total del Pedido]]</f>
        <v>24</v>
      </c>
      <c r="L587" s="7">
        <f>Tabla_cocina[[#This Row],[Ganancia Bruta]]-Tabla_cocina[[#This Row],[Costo]]</f>
        <v>10</v>
      </c>
      <c r="M587" s="7">
        <f>Tabla_cocina[[#This Row],[Costo Unitario]]*Tabla_cocina[[#This Row],[Cantidad Ordenada]]</f>
        <v>14</v>
      </c>
      <c r="N587" s="12">
        <f>(Tabla_cocina[[#This Row],[Ganancia Neta]]/Tabla_cocina[[#This Row],[Costo]])</f>
        <v>0.7142857142857143</v>
      </c>
      <c r="O587" s="17">
        <f>Tabla_cocina[[#This Row],[Tiempo de Preparacion]]/1440</f>
        <v>4.027777777777778E-2</v>
      </c>
    </row>
    <row r="588" spans="1:15" x14ac:dyDescent="0.3">
      <c r="A588" s="1">
        <v>228</v>
      </c>
      <c r="B588" s="1">
        <v>16</v>
      </c>
      <c r="C588" s="2" t="s">
        <v>22</v>
      </c>
      <c r="D588" s="2" t="s">
        <v>99</v>
      </c>
      <c r="E588" s="3">
        <v>14</v>
      </c>
      <c r="F588" s="3">
        <v>23</v>
      </c>
      <c r="G588" s="1">
        <v>3</v>
      </c>
      <c r="H588" s="1">
        <v>35</v>
      </c>
      <c r="I588" s="2" t="s">
        <v>6</v>
      </c>
      <c r="J588" s="7">
        <f>Tabla_cocina[[#This Row],[Precio Unitario]]*Tabla_cocina[[#This Row],[Cantidad Ordenada]]</f>
        <v>69</v>
      </c>
      <c r="K588" s="7">
        <f>Tabla_cocina[[#This Row],[Total del Pedido]]</f>
        <v>69</v>
      </c>
      <c r="L588" s="7">
        <f>Tabla_cocina[[#This Row],[Ganancia Bruta]]-Tabla_cocina[[#This Row],[Costo]]</f>
        <v>27</v>
      </c>
      <c r="M588" s="7">
        <f>Tabla_cocina[[#This Row],[Costo Unitario]]*Tabla_cocina[[#This Row],[Cantidad Ordenada]]</f>
        <v>42</v>
      </c>
      <c r="N588" s="12">
        <f>(Tabla_cocina[[#This Row],[Ganancia Neta]]/Tabla_cocina[[#This Row],[Costo]])</f>
        <v>0.6428571428571429</v>
      </c>
      <c r="O588" s="17">
        <f>Tabla_cocina[[#This Row],[Tiempo de Preparacion]]/1440</f>
        <v>2.4305555555555556E-2</v>
      </c>
    </row>
    <row r="589" spans="1:15" x14ac:dyDescent="0.3">
      <c r="A589" s="1">
        <v>229</v>
      </c>
      <c r="B589" s="1">
        <v>14</v>
      </c>
      <c r="C589" s="2" t="s">
        <v>12</v>
      </c>
      <c r="D589" s="2" t="s">
        <v>89</v>
      </c>
      <c r="E589" s="3">
        <v>22</v>
      </c>
      <c r="F589" s="3">
        <v>36</v>
      </c>
      <c r="G589" s="1">
        <v>1</v>
      </c>
      <c r="H589" s="1">
        <v>19</v>
      </c>
      <c r="I589" s="2" t="s">
        <v>8</v>
      </c>
      <c r="J589" s="7">
        <f>Tabla_cocina[[#This Row],[Precio Unitario]]*Tabla_cocina[[#This Row],[Cantidad Ordenada]]</f>
        <v>36</v>
      </c>
      <c r="K589" s="7">
        <f>Tabla_cocina[[#This Row],[Total del Pedido]]</f>
        <v>36</v>
      </c>
      <c r="L589" s="7">
        <f>Tabla_cocina[[#This Row],[Ganancia Bruta]]-Tabla_cocina[[#This Row],[Costo]]</f>
        <v>14</v>
      </c>
      <c r="M589" s="7">
        <f>Tabla_cocina[[#This Row],[Costo Unitario]]*Tabla_cocina[[#This Row],[Cantidad Ordenada]]</f>
        <v>22</v>
      </c>
      <c r="N589" s="12">
        <f>(Tabla_cocina[[#This Row],[Ganancia Neta]]/Tabla_cocina[[#This Row],[Costo]])</f>
        <v>0.63636363636363635</v>
      </c>
      <c r="O589" s="17">
        <f>Tabla_cocina[[#This Row],[Tiempo de Preparacion]]/1440</f>
        <v>1.3194444444444444E-2</v>
      </c>
    </row>
    <row r="590" spans="1:15" x14ac:dyDescent="0.3">
      <c r="A590" s="1">
        <v>229</v>
      </c>
      <c r="B590" s="1">
        <v>14</v>
      </c>
      <c r="C590" s="2" t="s">
        <v>17</v>
      </c>
      <c r="D590" s="2" t="s">
        <v>94</v>
      </c>
      <c r="E590" s="3">
        <v>21</v>
      </c>
      <c r="F590" s="3">
        <v>35</v>
      </c>
      <c r="G590" s="1">
        <v>1</v>
      </c>
      <c r="H590" s="1">
        <v>43</v>
      </c>
      <c r="I590" s="2" t="s">
        <v>6</v>
      </c>
      <c r="J590" s="7">
        <f>Tabla_cocina[[#This Row],[Precio Unitario]]*Tabla_cocina[[#This Row],[Cantidad Ordenada]]</f>
        <v>35</v>
      </c>
      <c r="K590" s="7">
        <f>Tabla_cocina[[#This Row],[Total del Pedido]]</f>
        <v>35</v>
      </c>
      <c r="L590" s="7">
        <f>Tabla_cocina[[#This Row],[Ganancia Bruta]]-Tabla_cocina[[#This Row],[Costo]]</f>
        <v>14</v>
      </c>
      <c r="M590" s="7">
        <f>Tabla_cocina[[#This Row],[Costo Unitario]]*Tabla_cocina[[#This Row],[Cantidad Ordenada]]</f>
        <v>21</v>
      </c>
      <c r="N590" s="12">
        <f>(Tabla_cocina[[#This Row],[Ganancia Neta]]/Tabla_cocina[[#This Row],[Costo]])</f>
        <v>0.66666666666666663</v>
      </c>
      <c r="O590" s="17">
        <f>Tabla_cocina[[#This Row],[Tiempo de Preparacion]]/1440</f>
        <v>2.9861111111111113E-2</v>
      </c>
    </row>
    <row r="591" spans="1:15" x14ac:dyDescent="0.3">
      <c r="A591" s="1">
        <v>229</v>
      </c>
      <c r="B591" s="1">
        <v>14</v>
      </c>
      <c r="C591" s="2" t="s">
        <v>15</v>
      </c>
      <c r="D591" s="2" t="s">
        <v>92</v>
      </c>
      <c r="E591" s="3">
        <v>16</v>
      </c>
      <c r="F591" s="3">
        <v>28</v>
      </c>
      <c r="G591" s="1">
        <v>1</v>
      </c>
      <c r="H591" s="1">
        <v>27</v>
      </c>
      <c r="I591" s="2" t="s">
        <v>8</v>
      </c>
      <c r="J591" s="7">
        <f>Tabla_cocina[[#This Row],[Precio Unitario]]*Tabla_cocina[[#This Row],[Cantidad Ordenada]]</f>
        <v>28</v>
      </c>
      <c r="K591" s="7">
        <f>Tabla_cocina[[#This Row],[Total del Pedido]]</f>
        <v>28</v>
      </c>
      <c r="L591" s="7">
        <f>Tabla_cocina[[#This Row],[Ganancia Bruta]]-Tabla_cocina[[#This Row],[Costo]]</f>
        <v>12</v>
      </c>
      <c r="M591" s="7">
        <f>Tabla_cocina[[#This Row],[Costo Unitario]]*Tabla_cocina[[#This Row],[Cantidad Ordenada]]</f>
        <v>16</v>
      </c>
      <c r="N591" s="12">
        <f>(Tabla_cocina[[#This Row],[Ganancia Neta]]/Tabla_cocina[[#This Row],[Costo]])</f>
        <v>0.75</v>
      </c>
      <c r="O591" s="17">
        <f>Tabla_cocina[[#This Row],[Tiempo de Preparacion]]/1440</f>
        <v>1.8749999999999999E-2</v>
      </c>
    </row>
    <row r="592" spans="1:15" x14ac:dyDescent="0.3">
      <c r="A592" s="1">
        <v>229</v>
      </c>
      <c r="B592" s="1">
        <v>14</v>
      </c>
      <c r="C592" s="2" t="s">
        <v>26</v>
      </c>
      <c r="D592" s="2" t="s">
        <v>103</v>
      </c>
      <c r="E592" s="3">
        <v>15</v>
      </c>
      <c r="F592" s="3">
        <v>25</v>
      </c>
      <c r="G592" s="1">
        <v>1</v>
      </c>
      <c r="H592" s="1">
        <v>28</v>
      </c>
      <c r="I592" s="2" t="s">
        <v>8</v>
      </c>
      <c r="J592" s="7">
        <f>Tabla_cocina[[#This Row],[Precio Unitario]]*Tabla_cocina[[#This Row],[Cantidad Ordenada]]</f>
        <v>25</v>
      </c>
      <c r="K592" s="7">
        <f>Tabla_cocina[[#This Row],[Total del Pedido]]</f>
        <v>25</v>
      </c>
      <c r="L592" s="7">
        <f>Tabla_cocina[[#This Row],[Ganancia Bruta]]-Tabla_cocina[[#This Row],[Costo]]</f>
        <v>10</v>
      </c>
      <c r="M592" s="7">
        <f>Tabla_cocina[[#This Row],[Costo Unitario]]*Tabla_cocina[[#This Row],[Cantidad Ordenada]]</f>
        <v>15</v>
      </c>
      <c r="N592" s="12">
        <f>(Tabla_cocina[[#This Row],[Ganancia Neta]]/Tabla_cocina[[#This Row],[Costo]])</f>
        <v>0.66666666666666663</v>
      </c>
      <c r="O592" s="17">
        <f>Tabla_cocina[[#This Row],[Tiempo de Preparacion]]/1440</f>
        <v>1.9444444444444445E-2</v>
      </c>
    </row>
    <row r="593" spans="1:15" x14ac:dyDescent="0.3">
      <c r="A593" s="1">
        <v>230</v>
      </c>
      <c r="B593" s="1">
        <v>5</v>
      </c>
      <c r="C593" s="2" t="s">
        <v>18</v>
      </c>
      <c r="D593" s="2" t="s">
        <v>95</v>
      </c>
      <c r="E593" s="3">
        <v>19</v>
      </c>
      <c r="F593" s="3">
        <v>32</v>
      </c>
      <c r="G593" s="1">
        <v>3</v>
      </c>
      <c r="H593" s="1">
        <v>10</v>
      </c>
      <c r="I593" s="2" t="s">
        <v>8</v>
      </c>
      <c r="J593" s="7">
        <f>Tabla_cocina[[#This Row],[Precio Unitario]]*Tabla_cocina[[#This Row],[Cantidad Ordenada]]</f>
        <v>96</v>
      </c>
      <c r="K593" s="7">
        <f>Tabla_cocina[[#This Row],[Total del Pedido]]</f>
        <v>96</v>
      </c>
      <c r="L593" s="7">
        <f>Tabla_cocina[[#This Row],[Ganancia Bruta]]-Tabla_cocina[[#This Row],[Costo]]</f>
        <v>39</v>
      </c>
      <c r="M593" s="7">
        <f>Tabla_cocina[[#This Row],[Costo Unitario]]*Tabla_cocina[[#This Row],[Cantidad Ordenada]]</f>
        <v>57</v>
      </c>
      <c r="N593" s="12">
        <f>(Tabla_cocina[[#This Row],[Ganancia Neta]]/Tabla_cocina[[#This Row],[Costo]])</f>
        <v>0.68421052631578949</v>
      </c>
      <c r="O593" s="17">
        <f>Tabla_cocina[[#This Row],[Tiempo de Preparacion]]/1440</f>
        <v>6.9444444444444441E-3</v>
      </c>
    </row>
    <row r="594" spans="1:15" x14ac:dyDescent="0.3">
      <c r="A594" s="1">
        <v>230</v>
      </c>
      <c r="B594" s="1">
        <v>5</v>
      </c>
      <c r="C594" s="2" t="s">
        <v>9</v>
      </c>
      <c r="D594" s="2" t="s">
        <v>86</v>
      </c>
      <c r="E594" s="3">
        <v>19</v>
      </c>
      <c r="F594" s="3">
        <v>31</v>
      </c>
      <c r="G594" s="1">
        <v>2</v>
      </c>
      <c r="H594" s="1">
        <v>57</v>
      </c>
      <c r="I594" s="2" t="s">
        <v>8</v>
      </c>
      <c r="J594" s="7">
        <f>Tabla_cocina[[#This Row],[Precio Unitario]]*Tabla_cocina[[#This Row],[Cantidad Ordenada]]</f>
        <v>62</v>
      </c>
      <c r="K594" s="7">
        <f>Tabla_cocina[[#This Row],[Total del Pedido]]</f>
        <v>62</v>
      </c>
      <c r="L594" s="7">
        <f>Tabla_cocina[[#This Row],[Ganancia Bruta]]-Tabla_cocina[[#This Row],[Costo]]</f>
        <v>24</v>
      </c>
      <c r="M594" s="7">
        <f>Tabla_cocina[[#This Row],[Costo Unitario]]*Tabla_cocina[[#This Row],[Cantidad Ordenada]]</f>
        <v>38</v>
      </c>
      <c r="N594" s="12">
        <f>(Tabla_cocina[[#This Row],[Ganancia Neta]]/Tabla_cocina[[#This Row],[Costo]])</f>
        <v>0.63157894736842102</v>
      </c>
      <c r="O594" s="17">
        <f>Tabla_cocina[[#This Row],[Tiempo de Preparacion]]/1440</f>
        <v>3.9583333333333331E-2</v>
      </c>
    </row>
    <row r="595" spans="1:15" x14ac:dyDescent="0.3">
      <c r="A595" s="1">
        <v>230</v>
      </c>
      <c r="B595" s="1">
        <v>5</v>
      </c>
      <c r="C595" s="2" t="s">
        <v>15</v>
      </c>
      <c r="D595" s="2" t="s">
        <v>92</v>
      </c>
      <c r="E595" s="3">
        <v>16</v>
      </c>
      <c r="F595" s="3">
        <v>28</v>
      </c>
      <c r="G595" s="1">
        <v>2</v>
      </c>
      <c r="H595" s="1">
        <v>24</v>
      </c>
      <c r="I595" s="2" t="s">
        <v>8</v>
      </c>
      <c r="J595" s="7">
        <f>Tabla_cocina[[#This Row],[Precio Unitario]]*Tabla_cocina[[#This Row],[Cantidad Ordenada]]</f>
        <v>56</v>
      </c>
      <c r="K595" s="7">
        <f>Tabla_cocina[[#This Row],[Total del Pedido]]</f>
        <v>56</v>
      </c>
      <c r="L595" s="7">
        <f>Tabla_cocina[[#This Row],[Ganancia Bruta]]-Tabla_cocina[[#This Row],[Costo]]</f>
        <v>24</v>
      </c>
      <c r="M595" s="7">
        <f>Tabla_cocina[[#This Row],[Costo Unitario]]*Tabla_cocina[[#This Row],[Cantidad Ordenada]]</f>
        <v>32</v>
      </c>
      <c r="N595" s="12">
        <f>(Tabla_cocina[[#This Row],[Ganancia Neta]]/Tabla_cocina[[#This Row],[Costo]])</f>
        <v>0.75</v>
      </c>
      <c r="O595" s="17">
        <f>Tabla_cocina[[#This Row],[Tiempo de Preparacion]]/1440</f>
        <v>1.6666666666666666E-2</v>
      </c>
    </row>
    <row r="596" spans="1:15" x14ac:dyDescent="0.3">
      <c r="A596" s="1">
        <v>231</v>
      </c>
      <c r="B596" s="1">
        <v>8</v>
      </c>
      <c r="C596" s="2" t="s">
        <v>20</v>
      </c>
      <c r="D596" s="2" t="s">
        <v>97</v>
      </c>
      <c r="E596" s="3">
        <v>20</v>
      </c>
      <c r="F596" s="3">
        <v>34</v>
      </c>
      <c r="G596" s="1">
        <v>3</v>
      </c>
      <c r="H596" s="1">
        <v>17</v>
      </c>
      <c r="I596" s="2" t="s">
        <v>8</v>
      </c>
      <c r="J596" s="7">
        <f>Tabla_cocina[[#This Row],[Precio Unitario]]*Tabla_cocina[[#This Row],[Cantidad Ordenada]]</f>
        <v>102</v>
      </c>
      <c r="K596" s="7">
        <f>Tabla_cocina[[#This Row],[Total del Pedido]]</f>
        <v>102</v>
      </c>
      <c r="L596" s="7">
        <f>Tabla_cocina[[#This Row],[Ganancia Bruta]]-Tabla_cocina[[#This Row],[Costo]]</f>
        <v>42</v>
      </c>
      <c r="M596" s="7">
        <f>Tabla_cocina[[#This Row],[Costo Unitario]]*Tabla_cocina[[#This Row],[Cantidad Ordenada]]</f>
        <v>60</v>
      </c>
      <c r="N596" s="12">
        <f>(Tabla_cocina[[#This Row],[Ganancia Neta]]/Tabla_cocina[[#This Row],[Costo]])</f>
        <v>0.7</v>
      </c>
      <c r="O596" s="17">
        <f>Tabla_cocina[[#This Row],[Tiempo de Preparacion]]/1440</f>
        <v>1.1805555555555555E-2</v>
      </c>
    </row>
    <row r="597" spans="1:15" x14ac:dyDescent="0.3">
      <c r="A597" s="1">
        <v>231</v>
      </c>
      <c r="B597" s="1">
        <v>8</v>
      </c>
      <c r="C597" s="2" t="s">
        <v>14</v>
      </c>
      <c r="D597" s="2" t="s">
        <v>91</v>
      </c>
      <c r="E597" s="3">
        <v>20</v>
      </c>
      <c r="F597" s="3">
        <v>33</v>
      </c>
      <c r="G597" s="1">
        <v>1</v>
      </c>
      <c r="H597" s="1">
        <v>51</v>
      </c>
      <c r="I597" s="2" t="s">
        <v>6</v>
      </c>
      <c r="J597" s="7">
        <f>Tabla_cocina[[#This Row],[Precio Unitario]]*Tabla_cocina[[#This Row],[Cantidad Ordenada]]</f>
        <v>33</v>
      </c>
      <c r="K597" s="7">
        <f>Tabla_cocina[[#This Row],[Total del Pedido]]</f>
        <v>33</v>
      </c>
      <c r="L597" s="7">
        <f>Tabla_cocina[[#This Row],[Ganancia Bruta]]-Tabla_cocina[[#This Row],[Costo]]</f>
        <v>13</v>
      </c>
      <c r="M597" s="7">
        <f>Tabla_cocina[[#This Row],[Costo Unitario]]*Tabla_cocina[[#This Row],[Cantidad Ordenada]]</f>
        <v>20</v>
      </c>
      <c r="N597" s="12">
        <f>(Tabla_cocina[[#This Row],[Ganancia Neta]]/Tabla_cocina[[#This Row],[Costo]])</f>
        <v>0.65</v>
      </c>
      <c r="O597" s="17">
        <f>Tabla_cocina[[#This Row],[Tiempo de Preparacion]]/1440</f>
        <v>3.5416666666666666E-2</v>
      </c>
    </row>
    <row r="598" spans="1:15" x14ac:dyDescent="0.3">
      <c r="A598" s="1">
        <v>231</v>
      </c>
      <c r="B598" s="1">
        <v>8</v>
      </c>
      <c r="C598" s="2" t="s">
        <v>9</v>
      </c>
      <c r="D598" s="2" t="s">
        <v>86</v>
      </c>
      <c r="E598" s="3">
        <v>19</v>
      </c>
      <c r="F598" s="3">
        <v>31</v>
      </c>
      <c r="G598" s="1">
        <v>1</v>
      </c>
      <c r="H598" s="1">
        <v>53</v>
      </c>
      <c r="I598" s="2" t="s">
        <v>8</v>
      </c>
      <c r="J598" s="7">
        <f>Tabla_cocina[[#This Row],[Precio Unitario]]*Tabla_cocina[[#This Row],[Cantidad Ordenada]]</f>
        <v>31</v>
      </c>
      <c r="K598" s="7">
        <f>Tabla_cocina[[#This Row],[Total del Pedido]]</f>
        <v>31</v>
      </c>
      <c r="L598" s="7">
        <f>Tabla_cocina[[#This Row],[Ganancia Bruta]]-Tabla_cocina[[#This Row],[Costo]]</f>
        <v>12</v>
      </c>
      <c r="M598" s="7">
        <f>Tabla_cocina[[#This Row],[Costo Unitario]]*Tabla_cocina[[#This Row],[Cantidad Ordenada]]</f>
        <v>19</v>
      </c>
      <c r="N598" s="12">
        <f>(Tabla_cocina[[#This Row],[Ganancia Neta]]/Tabla_cocina[[#This Row],[Costo]])</f>
        <v>0.63157894736842102</v>
      </c>
      <c r="O598" s="17">
        <f>Tabla_cocina[[#This Row],[Tiempo de Preparacion]]/1440</f>
        <v>3.6805555555555557E-2</v>
      </c>
    </row>
    <row r="599" spans="1:15" x14ac:dyDescent="0.3">
      <c r="A599" s="1">
        <v>231</v>
      </c>
      <c r="B599" s="1">
        <v>8</v>
      </c>
      <c r="C599" s="2" t="s">
        <v>23</v>
      </c>
      <c r="D599" s="2" t="s">
        <v>100</v>
      </c>
      <c r="E599" s="3">
        <v>13</v>
      </c>
      <c r="F599" s="3">
        <v>21</v>
      </c>
      <c r="G599" s="1">
        <v>2</v>
      </c>
      <c r="H599" s="1">
        <v>29</v>
      </c>
      <c r="I599" s="2" t="s">
        <v>8</v>
      </c>
      <c r="J599" s="7">
        <f>Tabla_cocina[[#This Row],[Precio Unitario]]*Tabla_cocina[[#This Row],[Cantidad Ordenada]]</f>
        <v>42</v>
      </c>
      <c r="K599" s="7">
        <f>Tabla_cocina[[#This Row],[Total del Pedido]]</f>
        <v>42</v>
      </c>
      <c r="L599" s="7">
        <f>Tabla_cocina[[#This Row],[Ganancia Bruta]]-Tabla_cocina[[#This Row],[Costo]]</f>
        <v>16</v>
      </c>
      <c r="M599" s="7">
        <f>Tabla_cocina[[#This Row],[Costo Unitario]]*Tabla_cocina[[#This Row],[Cantidad Ordenada]]</f>
        <v>26</v>
      </c>
      <c r="N599" s="12">
        <f>(Tabla_cocina[[#This Row],[Ganancia Neta]]/Tabla_cocina[[#This Row],[Costo]])</f>
        <v>0.61538461538461542</v>
      </c>
      <c r="O599" s="17">
        <f>Tabla_cocina[[#This Row],[Tiempo de Preparacion]]/1440</f>
        <v>2.013888888888889E-2</v>
      </c>
    </row>
    <row r="600" spans="1:15" x14ac:dyDescent="0.3">
      <c r="A600" s="1">
        <v>232</v>
      </c>
      <c r="B600" s="1">
        <v>2</v>
      </c>
      <c r="C600" s="2" t="s">
        <v>7</v>
      </c>
      <c r="D600" s="2" t="s">
        <v>85</v>
      </c>
      <c r="E600" s="3">
        <v>18</v>
      </c>
      <c r="F600" s="3">
        <v>30</v>
      </c>
      <c r="G600" s="1">
        <v>2</v>
      </c>
      <c r="H600" s="1">
        <v>40</v>
      </c>
      <c r="I600" s="2" t="s">
        <v>8</v>
      </c>
      <c r="J600" s="7">
        <f>Tabla_cocina[[#This Row],[Precio Unitario]]*Tabla_cocina[[#This Row],[Cantidad Ordenada]]</f>
        <v>60</v>
      </c>
      <c r="K600" s="7">
        <f>Tabla_cocina[[#This Row],[Total del Pedido]]</f>
        <v>60</v>
      </c>
      <c r="L600" s="7">
        <f>Tabla_cocina[[#This Row],[Ganancia Bruta]]-Tabla_cocina[[#This Row],[Costo]]</f>
        <v>24</v>
      </c>
      <c r="M600" s="7">
        <f>Tabla_cocina[[#This Row],[Costo Unitario]]*Tabla_cocina[[#This Row],[Cantidad Ordenada]]</f>
        <v>36</v>
      </c>
      <c r="N600" s="12">
        <f>(Tabla_cocina[[#This Row],[Ganancia Neta]]/Tabla_cocina[[#This Row],[Costo]])</f>
        <v>0.66666666666666663</v>
      </c>
      <c r="O600" s="17">
        <f>Tabla_cocina[[#This Row],[Tiempo de Preparacion]]/1440</f>
        <v>2.7777777777777776E-2</v>
      </c>
    </row>
    <row r="601" spans="1:15" x14ac:dyDescent="0.3">
      <c r="A601" s="1">
        <v>232</v>
      </c>
      <c r="B601" s="1">
        <v>2</v>
      </c>
      <c r="C601" s="2" t="s">
        <v>10</v>
      </c>
      <c r="D601" s="2" t="s">
        <v>87</v>
      </c>
      <c r="E601" s="3">
        <v>16</v>
      </c>
      <c r="F601" s="3">
        <v>27</v>
      </c>
      <c r="G601" s="1">
        <v>2</v>
      </c>
      <c r="H601" s="1">
        <v>30</v>
      </c>
      <c r="I601" s="2" t="s">
        <v>8</v>
      </c>
      <c r="J601" s="7">
        <f>Tabla_cocina[[#This Row],[Precio Unitario]]*Tabla_cocina[[#This Row],[Cantidad Ordenada]]</f>
        <v>54</v>
      </c>
      <c r="K601" s="7">
        <f>Tabla_cocina[[#This Row],[Total del Pedido]]</f>
        <v>54</v>
      </c>
      <c r="L601" s="7">
        <f>Tabla_cocina[[#This Row],[Ganancia Bruta]]-Tabla_cocina[[#This Row],[Costo]]</f>
        <v>22</v>
      </c>
      <c r="M601" s="7">
        <f>Tabla_cocina[[#This Row],[Costo Unitario]]*Tabla_cocina[[#This Row],[Cantidad Ordenada]]</f>
        <v>32</v>
      </c>
      <c r="N601" s="12">
        <f>(Tabla_cocina[[#This Row],[Ganancia Neta]]/Tabla_cocina[[#This Row],[Costo]])</f>
        <v>0.6875</v>
      </c>
      <c r="O601" s="17">
        <f>Tabla_cocina[[#This Row],[Tiempo de Preparacion]]/1440</f>
        <v>2.0833333333333332E-2</v>
      </c>
    </row>
    <row r="602" spans="1:15" x14ac:dyDescent="0.3">
      <c r="A602" s="1">
        <v>232</v>
      </c>
      <c r="B602" s="1">
        <v>2</v>
      </c>
      <c r="C602" s="2" t="s">
        <v>25</v>
      </c>
      <c r="D602" s="2" t="s">
        <v>102</v>
      </c>
      <c r="E602" s="3">
        <v>15</v>
      </c>
      <c r="F602" s="3">
        <v>26</v>
      </c>
      <c r="G602" s="1">
        <v>2</v>
      </c>
      <c r="H602" s="1">
        <v>19</v>
      </c>
      <c r="I602" s="2" t="s">
        <v>6</v>
      </c>
      <c r="J602" s="7">
        <f>Tabla_cocina[[#This Row],[Precio Unitario]]*Tabla_cocina[[#This Row],[Cantidad Ordenada]]</f>
        <v>52</v>
      </c>
      <c r="K602" s="7">
        <f>Tabla_cocina[[#This Row],[Total del Pedido]]</f>
        <v>52</v>
      </c>
      <c r="L602" s="7">
        <f>Tabla_cocina[[#This Row],[Ganancia Bruta]]-Tabla_cocina[[#This Row],[Costo]]</f>
        <v>22</v>
      </c>
      <c r="M602" s="7">
        <f>Tabla_cocina[[#This Row],[Costo Unitario]]*Tabla_cocina[[#This Row],[Cantidad Ordenada]]</f>
        <v>30</v>
      </c>
      <c r="N602" s="12">
        <f>(Tabla_cocina[[#This Row],[Ganancia Neta]]/Tabla_cocina[[#This Row],[Costo]])</f>
        <v>0.73333333333333328</v>
      </c>
      <c r="O602" s="17">
        <f>Tabla_cocina[[#This Row],[Tiempo de Preparacion]]/1440</f>
        <v>1.3194444444444444E-2</v>
      </c>
    </row>
    <row r="603" spans="1:15" x14ac:dyDescent="0.3">
      <c r="A603" s="1">
        <v>232</v>
      </c>
      <c r="B603" s="1">
        <v>2</v>
      </c>
      <c r="C603" s="2" t="s">
        <v>5</v>
      </c>
      <c r="D603" s="2" t="s">
        <v>84</v>
      </c>
      <c r="E603" s="3">
        <v>14</v>
      </c>
      <c r="F603" s="3">
        <v>24</v>
      </c>
      <c r="G603" s="1">
        <v>1</v>
      </c>
      <c r="H603" s="1">
        <v>50</v>
      </c>
      <c r="I603" s="2" t="s">
        <v>8</v>
      </c>
      <c r="J603" s="7">
        <f>Tabla_cocina[[#This Row],[Precio Unitario]]*Tabla_cocina[[#This Row],[Cantidad Ordenada]]</f>
        <v>24</v>
      </c>
      <c r="K603" s="7">
        <f>Tabla_cocina[[#This Row],[Total del Pedido]]</f>
        <v>24</v>
      </c>
      <c r="L603" s="7">
        <f>Tabla_cocina[[#This Row],[Ganancia Bruta]]-Tabla_cocina[[#This Row],[Costo]]</f>
        <v>10</v>
      </c>
      <c r="M603" s="7">
        <f>Tabla_cocina[[#This Row],[Costo Unitario]]*Tabla_cocina[[#This Row],[Cantidad Ordenada]]</f>
        <v>14</v>
      </c>
      <c r="N603" s="12">
        <f>(Tabla_cocina[[#This Row],[Ganancia Neta]]/Tabla_cocina[[#This Row],[Costo]])</f>
        <v>0.7142857142857143</v>
      </c>
      <c r="O603" s="17">
        <f>Tabla_cocina[[#This Row],[Tiempo de Preparacion]]/1440</f>
        <v>3.4722222222222224E-2</v>
      </c>
    </row>
    <row r="604" spans="1:15" x14ac:dyDescent="0.3">
      <c r="A604" s="1">
        <v>233</v>
      </c>
      <c r="B604" s="1">
        <v>8</v>
      </c>
      <c r="C604" s="2" t="s">
        <v>16</v>
      </c>
      <c r="D604" s="2" t="s">
        <v>93</v>
      </c>
      <c r="E604" s="3">
        <v>11</v>
      </c>
      <c r="F604" s="3">
        <v>19</v>
      </c>
      <c r="G604" s="1">
        <v>2</v>
      </c>
      <c r="H604" s="1">
        <v>31</v>
      </c>
      <c r="I604" s="2" t="s">
        <v>8</v>
      </c>
      <c r="J604" s="7">
        <f>Tabla_cocina[[#This Row],[Precio Unitario]]*Tabla_cocina[[#This Row],[Cantidad Ordenada]]</f>
        <v>38</v>
      </c>
      <c r="K604" s="7">
        <f>Tabla_cocina[[#This Row],[Total del Pedido]]</f>
        <v>38</v>
      </c>
      <c r="L604" s="7">
        <f>Tabla_cocina[[#This Row],[Ganancia Bruta]]-Tabla_cocina[[#This Row],[Costo]]</f>
        <v>16</v>
      </c>
      <c r="M604" s="7">
        <f>Tabla_cocina[[#This Row],[Costo Unitario]]*Tabla_cocina[[#This Row],[Cantidad Ordenada]]</f>
        <v>22</v>
      </c>
      <c r="N604" s="12">
        <f>(Tabla_cocina[[#This Row],[Ganancia Neta]]/Tabla_cocina[[#This Row],[Costo]])</f>
        <v>0.72727272727272729</v>
      </c>
      <c r="O604" s="17">
        <f>Tabla_cocina[[#This Row],[Tiempo de Preparacion]]/1440</f>
        <v>2.1527777777777778E-2</v>
      </c>
    </row>
    <row r="605" spans="1:15" x14ac:dyDescent="0.3">
      <c r="A605" s="1">
        <v>234</v>
      </c>
      <c r="B605" s="1">
        <v>17</v>
      </c>
      <c r="C605" s="2" t="s">
        <v>9</v>
      </c>
      <c r="D605" s="2" t="s">
        <v>86</v>
      </c>
      <c r="E605" s="3">
        <v>19</v>
      </c>
      <c r="F605" s="3">
        <v>31</v>
      </c>
      <c r="G605" s="1">
        <v>3</v>
      </c>
      <c r="H605" s="1">
        <v>23</v>
      </c>
      <c r="I605" s="2" t="s">
        <v>8</v>
      </c>
      <c r="J605" s="7">
        <f>Tabla_cocina[[#This Row],[Precio Unitario]]*Tabla_cocina[[#This Row],[Cantidad Ordenada]]</f>
        <v>93</v>
      </c>
      <c r="K605" s="7">
        <f>Tabla_cocina[[#This Row],[Total del Pedido]]</f>
        <v>93</v>
      </c>
      <c r="L605" s="7">
        <f>Tabla_cocina[[#This Row],[Ganancia Bruta]]-Tabla_cocina[[#This Row],[Costo]]</f>
        <v>36</v>
      </c>
      <c r="M605" s="7">
        <f>Tabla_cocina[[#This Row],[Costo Unitario]]*Tabla_cocina[[#This Row],[Cantidad Ordenada]]</f>
        <v>57</v>
      </c>
      <c r="N605" s="12">
        <f>(Tabla_cocina[[#This Row],[Ganancia Neta]]/Tabla_cocina[[#This Row],[Costo]])</f>
        <v>0.63157894736842102</v>
      </c>
      <c r="O605" s="17">
        <f>Tabla_cocina[[#This Row],[Tiempo de Preparacion]]/1440</f>
        <v>1.5972222222222221E-2</v>
      </c>
    </row>
    <row r="606" spans="1:15" x14ac:dyDescent="0.3">
      <c r="A606" s="1">
        <v>234</v>
      </c>
      <c r="B606" s="1">
        <v>17</v>
      </c>
      <c r="C606" s="2" t="s">
        <v>7</v>
      </c>
      <c r="D606" s="2" t="s">
        <v>85</v>
      </c>
      <c r="E606" s="3">
        <v>18</v>
      </c>
      <c r="F606" s="3">
        <v>30</v>
      </c>
      <c r="G606" s="1">
        <v>2</v>
      </c>
      <c r="H606" s="1">
        <v>41</v>
      </c>
      <c r="I606" s="2" t="s">
        <v>8</v>
      </c>
      <c r="J606" s="7">
        <f>Tabla_cocina[[#This Row],[Precio Unitario]]*Tabla_cocina[[#This Row],[Cantidad Ordenada]]</f>
        <v>60</v>
      </c>
      <c r="K606" s="7">
        <f>Tabla_cocina[[#This Row],[Total del Pedido]]</f>
        <v>60</v>
      </c>
      <c r="L606" s="7">
        <f>Tabla_cocina[[#This Row],[Ganancia Bruta]]-Tabla_cocina[[#This Row],[Costo]]</f>
        <v>24</v>
      </c>
      <c r="M606" s="7">
        <f>Tabla_cocina[[#This Row],[Costo Unitario]]*Tabla_cocina[[#This Row],[Cantidad Ordenada]]</f>
        <v>36</v>
      </c>
      <c r="N606" s="12">
        <f>(Tabla_cocina[[#This Row],[Ganancia Neta]]/Tabla_cocina[[#This Row],[Costo]])</f>
        <v>0.66666666666666663</v>
      </c>
      <c r="O606" s="17">
        <f>Tabla_cocina[[#This Row],[Tiempo de Preparacion]]/1440</f>
        <v>2.8472222222222222E-2</v>
      </c>
    </row>
    <row r="607" spans="1:15" x14ac:dyDescent="0.3">
      <c r="A607" s="1">
        <v>234</v>
      </c>
      <c r="B607" s="1">
        <v>17</v>
      </c>
      <c r="C607" s="2" t="s">
        <v>5</v>
      </c>
      <c r="D607" s="2" t="s">
        <v>84</v>
      </c>
      <c r="E607" s="3">
        <v>14</v>
      </c>
      <c r="F607" s="3">
        <v>24</v>
      </c>
      <c r="G607" s="1">
        <v>3</v>
      </c>
      <c r="H607" s="1">
        <v>35</v>
      </c>
      <c r="I607" s="2" t="s">
        <v>6</v>
      </c>
      <c r="J607" s="7">
        <f>Tabla_cocina[[#This Row],[Precio Unitario]]*Tabla_cocina[[#This Row],[Cantidad Ordenada]]</f>
        <v>72</v>
      </c>
      <c r="K607" s="7">
        <f>Tabla_cocina[[#This Row],[Total del Pedido]]</f>
        <v>72</v>
      </c>
      <c r="L607" s="7">
        <f>Tabla_cocina[[#This Row],[Ganancia Bruta]]-Tabla_cocina[[#This Row],[Costo]]</f>
        <v>30</v>
      </c>
      <c r="M607" s="7">
        <f>Tabla_cocina[[#This Row],[Costo Unitario]]*Tabla_cocina[[#This Row],[Cantidad Ordenada]]</f>
        <v>42</v>
      </c>
      <c r="N607" s="12">
        <f>(Tabla_cocina[[#This Row],[Ganancia Neta]]/Tabla_cocina[[#This Row],[Costo]])</f>
        <v>0.7142857142857143</v>
      </c>
      <c r="O607" s="17">
        <f>Tabla_cocina[[#This Row],[Tiempo de Preparacion]]/1440</f>
        <v>2.4305555555555556E-2</v>
      </c>
    </row>
    <row r="608" spans="1:15" x14ac:dyDescent="0.3">
      <c r="A608" s="1">
        <v>235</v>
      </c>
      <c r="B608" s="1">
        <v>13</v>
      </c>
      <c r="C608" s="2" t="s">
        <v>14</v>
      </c>
      <c r="D608" s="2" t="s">
        <v>91</v>
      </c>
      <c r="E608" s="3">
        <v>20</v>
      </c>
      <c r="F608" s="3">
        <v>33</v>
      </c>
      <c r="G608" s="1">
        <v>1</v>
      </c>
      <c r="H608" s="1">
        <v>25</v>
      </c>
      <c r="I608" s="2" t="s">
        <v>6</v>
      </c>
      <c r="J608" s="7">
        <f>Tabla_cocina[[#This Row],[Precio Unitario]]*Tabla_cocina[[#This Row],[Cantidad Ordenada]]</f>
        <v>33</v>
      </c>
      <c r="K608" s="7">
        <f>Tabla_cocina[[#This Row],[Total del Pedido]]</f>
        <v>33</v>
      </c>
      <c r="L608" s="7">
        <f>Tabla_cocina[[#This Row],[Ganancia Bruta]]-Tabla_cocina[[#This Row],[Costo]]</f>
        <v>13</v>
      </c>
      <c r="M608" s="7">
        <f>Tabla_cocina[[#This Row],[Costo Unitario]]*Tabla_cocina[[#This Row],[Cantidad Ordenada]]</f>
        <v>20</v>
      </c>
      <c r="N608" s="12">
        <f>(Tabla_cocina[[#This Row],[Ganancia Neta]]/Tabla_cocina[[#This Row],[Costo]])</f>
        <v>0.65</v>
      </c>
      <c r="O608" s="17">
        <f>Tabla_cocina[[#This Row],[Tiempo de Preparacion]]/1440</f>
        <v>1.7361111111111112E-2</v>
      </c>
    </row>
    <row r="609" spans="1:15" x14ac:dyDescent="0.3">
      <c r="A609" s="1">
        <v>236</v>
      </c>
      <c r="B609" s="1">
        <v>12</v>
      </c>
      <c r="C609" s="2" t="s">
        <v>17</v>
      </c>
      <c r="D609" s="2" t="s">
        <v>94</v>
      </c>
      <c r="E609" s="3">
        <v>21</v>
      </c>
      <c r="F609" s="3">
        <v>35</v>
      </c>
      <c r="G609" s="1">
        <v>2</v>
      </c>
      <c r="H609" s="1">
        <v>43</v>
      </c>
      <c r="I609" s="2" t="s">
        <v>8</v>
      </c>
      <c r="J609" s="7">
        <f>Tabla_cocina[[#This Row],[Precio Unitario]]*Tabla_cocina[[#This Row],[Cantidad Ordenada]]</f>
        <v>70</v>
      </c>
      <c r="K609" s="7">
        <f>Tabla_cocina[[#This Row],[Total del Pedido]]</f>
        <v>70</v>
      </c>
      <c r="L609" s="7">
        <f>Tabla_cocina[[#This Row],[Ganancia Bruta]]-Tabla_cocina[[#This Row],[Costo]]</f>
        <v>28</v>
      </c>
      <c r="M609" s="7">
        <f>Tabla_cocina[[#This Row],[Costo Unitario]]*Tabla_cocina[[#This Row],[Cantidad Ordenada]]</f>
        <v>42</v>
      </c>
      <c r="N609" s="12">
        <f>(Tabla_cocina[[#This Row],[Ganancia Neta]]/Tabla_cocina[[#This Row],[Costo]])</f>
        <v>0.66666666666666663</v>
      </c>
      <c r="O609" s="17">
        <f>Tabla_cocina[[#This Row],[Tiempo de Preparacion]]/1440</f>
        <v>2.9861111111111113E-2</v>
      </c>
    </row>
    <row r="610" spans="1:15" x14ac:dyDescent="0.3">
      <c r="A610" s="1">
        <v>236</v>
      </c>
      <c r="B610" s="1">
        <v>12</v>
      </c>
      <c r="C610" s="2" t="s">
        <v>14</v>
      </c>
      <c r="D610" s="2" t="s">
        <v>91</v>
      </c>
      <c r="E610" s="3">
        <v>20</v>
      </c>
      <c r="F610" s="3">
        <v>33</v>
      </c>
      <c r="G610" s="1">
        <v>3</v>
      </c>
      <c r="H610" s="1">
        <v>21</v>
      </c>
      <c r="I610" s="2" t="s">
        <v>6</v>
      </c>
      <c r="J610" s="7">
        <f>Tabla_cocina[[#This Row],[Precio Unitario]]*Tabla_cocina[[#This Row],[Cantidad Ordenada]]</f>
        <v>99</v>
      </c>
      <c r="K610" s="7">
        <f>Tabla_cocina[[#This Row],[Total del Pedido]]</f>
        <v>99</v>
      </c>
      <c r="L610" s="7">
        <f>Tabla_cocina[[#This Row],[Ganancia Bruta]]-Tabla_cocina[[#This Row],[Costo]]</f>
        <v>39</v>
      </c>
      <c r="M610" s="7">
        <f>Tabla_cocina[[#This Row],[Costo Unitario]]*Tabla_cocina[[#This Row],[Cantidad Ordenada]]</f>
        <v>60</v>
      </c>
      <c r="N610" s="12">
        <f>(Tabla_cocina[[#This Row],[Ganancia Neta]]/Tabla_cocina[[#This Row],[Costo]])</f>
        <v>0.65</v>
      </c>
      <c r="O610" s="17">
        <f>Tabla_cocina[[#This Row],[Tiempo de Preparacion]]/1440</f>
        <v>1.4583333333333334E-2</v>
      </c>
    </row>
    <row r="611" spans="1:15" x14ac:dyDescent="0.3">
      <c r="A611" s="1">
        <v>236</v>
      </c>
      <c r="B611" s="1">
        <v>12</v>
      </c>
      <c r="C611" s="2" t="s">
        <v>18</v>
      </c>
      <c r="D611" s="2" t="s">
        <v>95</v>
      </c>
      <c r="E611" s="3">
        <v>19</v>
      </c>
      <c r="F611" s="3">
        <v>32</v>
      </c>
      <c r="G611" s="1">
        <v>2</v>
      </c>
      <c r="H611" s="1">
        <v>30</v>
      </c>
      <c r="I611" s="2" t="s">
        <v>6</v>
      </c>
      <c r="J611" s="7">
        <f>Tabla_cocina[[#This Row],[Precio Unitario]]*Tabla_cocina[[#This Row],[Cantidad Ordenada]]</f>
        <v>64</v>
      </c>
      <c r="K611" s="7">
        <f>Tabla_cocina[[#This Row],[Total del Pedido]]</f>
        <v>64</v>
      </c>
      <c r="L611" s="7">
        <f>Tabla_cocina[[#This Row],[Ganancia Bruta]]-Tabla_cocina[[#This Row],[Costo]]</f>
        <v>26</v>
      </c>
      <c r="M611" s="7">
        <f>Tabla_cocina[[#This Row],[Costo Unitario]]*Tabla_cocina[[#This Row],[Cantidad Ordenada]]</f>
        <v>38</v>
      </c>
      <c r="N611" s="12">
        <f>(Tabla_cocina[[#This Row],[Ganancia Neta]]/Tabla_cocina[[#This Row],[Costo]])</f>
        <v>0.68421052631578949</v>
      </c>
      <c r="O611" s="17">
        <f>Tabla_cocina[[#This Row],[Tiempo de Preparacion]]/1440</f>
        <v>2.0833333333333332E-2</v>
      </c>
    </row>
    <row r="612" spans="1:15" x14ac:dyDescent="0.3">
      <c r="A612" s="1">
        <v>236</v>
      </c>
      <c r="B612" s="1">
        <v>12</v>
      </c>
      <c r="C612" s="2" t="s">
        <v>19</v>
      </c>
      <c r="D612" s="2" t="s">
        <v>96</v>
      </c>
      <c r="E612" s="3">
        <v>13</v>
      </c>
      <c r="F612" s="3">
        <v>22</v>
      </c>
      <c r="G612" s="1">
        <v>1</v>
      </c>
      <c r="H612" s="1">
        <v>7</v>
      </c>
      <c r="I612" s="2" t="s">
        <v>6</v>
      </c>
      <c r="J612" s="7">
        <f>Tabla_cocina[[#This Row],[Precio Unitario]]*Tabla_cocina[[#This Row],[Cantidad Ordenada]]</f>
        <v>22</v>
      </c>
      <c r="K612" s="7">
        <f>Tabla_cocina[[#This Row],[Total del Pedido]]</f>
        <v>22</v>
      </c>
      <c r="L612" s="7">
        <f>Tabla_cocina[[#This Row],[Ganancia Bruta]]-Tabla_cocina[[#This Row],[Costo]]</f>
        <v>9</v>
      </c>
      <c r="M612" s="7">
        <f>Tabla_cocina[[#This Row],[Costo Unitario]]*Tabla_cocina[[#This Row],[Cantidad Ordenada]]</f>
        <v>13</v>
      </c>
      <c r="N612" s="12">
        <f>(Tabla_cocina[[#This Row],[Ganancia Neta]]/Tabla_cocina[[#This Row],[Costo]])</f>
        <v>0.69230769230769229</v>
      </c>
      <c r="O612" s="17">
        <f>Tabla_cocina[[#This Row],[Tiempo de Preparacion]]/1440</f>
        <v>4.8611111111111112E-3</v>
      </c>
    </row>
    <row r="613" spans="1:15" x14ac:dyDescent="0.3">
      <c r="A613" s="1">
        <v>237</v>
      </c>
      <c r="B613" s="1">
        <v>4</v>
      </c>
      <c r="C613" s="2" t="s">
        <v>7</v>
      </c>
      <c r="D613" s="2" t="s">
        <v>85</v>
      </c>
      <c r="E613" s="3">
        <v>18</v>
      </c>
      <c r="F613" s="3">
        <v>30</v>
      </c>
      <c r="G613" s="1">
        <v>2</v>
      </c>
      <c r="H613" s="1">
        <v>25</v>
      </c>
      <c r="I613" s="2" t="s">
        <v>8</v>
      </c>
      <c r="J613" s="7">
        <f>Tabla_cocina[[#This Row],[Precio Unitario]]*Tabla_cocina[[#This Row],[Cantidad Ordenada]]</f>
        <v>60</v>
      </c>
      <c r="K613" s="7">
        <f>Tabla_cocina[[#This Row],[Total del Pedido]]</f>
        <v>60</v>
      </c>
      <c r="L613" s="7">
        <f>Tabla_cocina[[#This Row],[Ganancia Bruta]]-Tabla_cocina[[#This Row],[Costo]]</f>
        <v>24</v>
      </c>
      <c r="M613" s="7">
        <f>Tabla_cocina[[#This Row],[Costo Unitario]]*Tabla_cocina[[#This Row],[Cantidad Ordenada]]</f>
        <v>36</v>
      </c>
      <c r="N613" s="12">
        <f>(Tabla_cocina[[#This Row],[Ganancia Neta]]/Tabla_cocina[[#This Row],[Costo]])</f>
        <v>0.66666666666666663</v>
      </c>
      <c r="O613" s="17">
        <f>Tabla_cocina[[#This Row],[Tiempo de Preparacion]]/1440</f>
        <v>1.7361111111111112E-2</v>
      </c>
    </row>
    <row r="614" spans="1:15" x14ac:dyDescent="0.3">
      <c r="A614" s="1">
        <v>237</v>
      </c>
      <c r="B614" s="1">
        <v>4</v>
      </c>
      <c r="C614" s="2" t="s">
        <v>22</v>
      </c>
      <c r="D614" s="2" t="s">
        <v>99</v>
      </c>
      <c r="E614" s="3">
        <v>14</v>
      </c>
      <c r="F614" s="3">
        <v>23</v>
      </c>
      <c r="G614" s="1">
        <v>2</v>
      </c>
      <c r="H614" s="1">
        <v>12</v>
      </c>
      <c r="I614" s="2" t="s">
        <v>6</v>
      </c>
      <c r="J614" s="7">
        <f>Tabla_cocina[[#This Row],[Precio Unitario]]*Tabla_cocina[[#This Row],[Cantidad Ordenada]]</f>
        <v>46</v>
      </c>
      <c r="K614" s="7">
        <f>Tabla_cocina[[#This Row],[Total del Pedido]]</f>
        <v>46</v>
      </c>
      <c r="L614" s="7">
        <f>Tabla_cocina[[#This Row],[Ganancia Bruta]]-Tabla_cocina[[#This Row],[Costo]]</f>
        <v>18</v>
      </c>
      <c r="M614" s="7">
        <f>Tabla_cocina[[#This Row],[Costo Unitario]]*Tabla_cocina[[#This Row],[Cantidad Ordenada]]</f>
        <v>28</v>
      </c>
      <c r="N614" s="12">
        <f>(Tabla_cocina[[#This Row],[Ganancia Neta]]/Tabla_cocina[[#This Row],[Costo]])</f>
        <v>0.6428571428571429</v>
      </c>
      <c r="O614" s="17">
        <f>Tabla_cocina[[#This Row],[Tiempo de Preparacion]]/1440</f>
        <v>8.3333333333333332E-3</v>
      </c>
    </row>
    <row r="615" spans="1:15" x14ac:dyDescent="0.3">
      <c r="A615" s="1">
        <v>238</v>
      </c>
      <c r="B615" s="1">
        <v>13</v>
      </c>
      <c r="C615" s="2" t="s">
        <v>12</v>
      </c>
      <c r="D615" s="2" t="s">
        <v>89</v>
      </c>
      <c r="E615" s="3">
        <v>22</v>
      </c>
      <c r="F615" s="3">
        <v>36</v>
      </c>
      <c r="G615" s="1">
        <v>2</v>
      </c>
      <c r="H615" s="1">
        <v>45</v>
      </c>
      <c r="I615" s="2" t="s">
        <v>8</v>
      </c>
      <c r="J615" s="7">
        <f>Tabla_cocina[[#This Row],[Precio Unitario]]*Tabla_cocina[[#This Row],[Cantidad Ordenada]]</f>
        <v>72</v>
      </c>
      <c r="K615" s="7">
        <f>Tabla_cocina[[#This Row],[Total del Pedido]]</f>
        <v>72</v>
      </c>
      <c r="L615" s="7">
        <f>Tabla_cocina[[#This Row],[Ganancia Bruta]]-Tabla_cocina[[#This Row],[Costo]]</f>
        <v>28</v>
      </c>
      <c r="M615" s="7">
        <f>Tabla_cocina[[#This Row],[Costo Unitario]]*Tabla_cocina[[#This Row],[Cantidad Ordenada]]</f>
        <v>44</v>
      </c>
      <c r="N615" s="12">
        <f>(Tabla_cocina[[#This Row],[Ganancia Neta]]/Tabla_cocina[[#This Row],[Costo]])</f>
        <v>0.63636363636363635</v>
      </c>
      <c r="O615" s="17">
        <f>Tabla_cocina[[#This Row],[Tiempo de Preparacion]]/1440</f>
        <v>3.125E-2</v>
      </c>
    </row>
    <row r="616" spans="1:15" x14ac:dyDescent="0.3">
      <c r="A616" s="1">
        <v>239</v>
      </c>
      <c r="B616" s="1">
        <v>12</v>
      </c>
      <c r="C616" s="2" t="s">
        <v>25</v>
      </c>
      <c r="D616" s="2" t="s">
        <v>102</v>
      </c>
      <c r="E616" s="3">
        <v>15</v>
      </c>
      <c r="F616" s="3">
        <v>26</v>
      </c>
      <c r="G616" s="1">
        <v>1</v>
      </c>
      <c r="H616" s="1">
        <v>36</v>
      </c>
      <c r="I616" s="2" t="s">
        <v>6</v>
      </c>
      <c r="J616" s="7">
        <f>Tabla_cocina[[#This Row],[Precio Unitario]]*Tabla_cocina[[#This Row],[Cantidad Ordenada]]</f>
        <v>26</v>
      </c>
      <c r="K616" s="7">
        <f>Tabla_cocina[[#This Row],[Total del Pedido]]</f>
        <v>26</v>
      </c>
      <c r="L616" s="7">
        <f>Tabla_cocina[[#This Row],[Ganancia Bruta]]-Tabla_cocina[[#This Row],[Costo]]</f>
        <v>11</v>
      </c>
      <c r="M616" s="7">
        <f>Tabla_cocina[[#This Row],[Costo Unitario]]*Tabla_cocina[[#This Row],[Cantidad Ordenada]]</f>
        <v>15</v>
      </c>
      <c r="N616" s="12">
        <f>(Tabla_cocina[[#This Row],[Ganancia Neta]]/Tabla_cocina[[#This Row],[Costo]])</f>
        <v>0.73333333333333328</v>
      </c>
      <c r="O616" s="17">
        <f>Tabla_cocina[[#This Row],[Tiempo de Preparacion]]/1440</f>
        <v>2.5000000000000001E-2</v>
      </c>
    </row>
    <row r="617" spans="1:15" x14ac:dyDescent="0.3">
      <c r="A617" s="1">
        <v>239</v>
      </c>
      <c r="B617" s="1">
        <v>12</v>
      </c>
      <c r="C617" s="2" t="s">
        <v>5</v>
      </c>
      <c r="D617" s="2" t="s">
        <v>84</v>
      </c>
      <c r="E617" s="3">
        <v>14</v>
      </c>
      <c r="F617" s="3">
        <v>24</v>
      </c>
      <c r="G617" s="1">
        <v>2</v>
      </c>
      <c r="H617" s="1">
        <v>37</v>
      </c>
      <c r="I617" s="2" t="s">
        <v>6</v>
      </c>
      <c r="J617" s="7">
        <f>Tabla_cocina[[#This Row],[Precio Unitario]]*Tabla_cocina[[#This Row],[Cantidad Ordenada]]</f>
        <v>48</v>
      </c>
      <c r="K617" s="7">
        <f>Tabla_cocina[[#This Row],[Total del Pedido]]</f>
        <v>48</v>
      </c>
      <c r="L617" s="7">
        <f>Tabla_cocina[[#This Row],[Ganancia Bruta]]-Tabla_cocina[[#This Row],[Costo]]</f>
        <v>20</v>
      </c>
      <c r="M617" s="7">
        <f>Tabla_cocina[[#This Row],[Costo Unitario]]*Tabla_cocina[[#This Row],[Cantidad Ordenada]]</f>
        <v>28</v>
      </c>
      <c r="N617" s="12">
        <f>(Tabla_cocina[[#This Row],[Ganancia Neta]]/Tabla_cocina[[#This Row],[Costo]])</f>
        <v>0.7142857142857143</v>
      </c>
      <c r="O617" s="17">
        <f>Tabla_cocina[[#This Row],[Tiempo de Preparacion]]/1440</f>
        <v>2.5694444444444443E-2</v>
      </c>
    </row>
    <row r="618" spans="1:15" x14ac:dyDescent="0.3">
      <c r="A618" s="1">
        <v>240</v>
      </c>
      <c r="B618" s="1">
        <v>9</v>
      </c>
      <c r="C618" s="2" t="s">
        <v>18</v>
      </c>
      <c r="D618" s="2" t="s">
        <v>95</v>
      </c>
      <c r="E618" s="3">
        <v>19</v>
      </c>
      <c r="F618" s="3">
        <v>32</v>
      </c>
      <c r="G618" s="1">
        <v>3</v>
      </c>
      <c r="H618" s="1">
        <v>19</v>
      </c>
      <c r="I618" s="2" t="s">
        <v>6</v>
      </c>
      <c r="J618" s="7">
        <f>Tabla_cocina[[#This Row],[Precio Unitario]]*Tabla_cocina[[#This Row],[Cantidad Ordenada]]</f>
        <v>96</v>
      </c>
      <c r="K618" s="7">
        <f>Tabla_cocina[[#This Row],[Total del Pedido]]</f>
        <v>96</v>
      </c>
      <c r="L618" s="7">
        <f>Tabla_cocina[[#This Row],[Ganancia Bruta]]-Tabla_cocina[[#This Row],[Costo]]</f>
        <v>39</v>
      </c>
      <c r="M618" s="7">
        <f>Tabla_cocina[[#This Row],[Costo Unitario]]*Tabla_cocina[[#This Row],[Cantidad Ordenada]]</f>
        <v>57</v>
      </c>
      <c r="N618" s="12">
        <f>(Tabla_cocina[[#This Row],[Ganancia Neta]]/Tabla_cocina[[#This Row],[Costo]])</f>
        <v>0.68421052631578949</v>
      </c>
      <c r="O618" s="17">
        <f>Tabla_cocina[[#This Row],[Tiempo de Preparacion]]/1440</f>
        <v>1.3194444444444444E-2</v>
      </c>
    </row>
    <row r="619" spans="1:15" x14ac:dyDescent="0.3">
      <c r="A619" s="1">
        <v>240</v>
      </c>
      <c r="B619" s="1">
        <v>9</v>
      </c>
      <c r="C619" s="2" t="s">
        <v>9</v>
      </c>
      <c r="D619" s="2" t="s">
        <v>86</v>
      </c>
      <c r="E619" s="3">
        <v>19</v>
      </c>
      <c r="F619" s="3">
        <v>31</v>
      </c>
      <c r="G619" s="1">
        <v>3</v>
      </c>
      <c r="H619" s="1">
        <v>32</v>
      </c>
      <c r="I619" s="2" t="s">
        <v>8</v>
      </c>
      <c r="J619" s="7">
        <f>Tabla_cocina[[#This Row],[Precio Unitario]]*Tabla_cocina[[#This Row],[Cantidad Ordenada]]</f>
        <v>93</v>
      </c>
      <c r="K619" s="7">
        <f>Tabla_cocina[[#This Row],[Total del Pedido]]</f>
        <v>93</v>
      </c>
      <c r="L619" s="7">
        <f>Tabla_cocina[[#This Row],[Ganancia Bruta]]-Tabla_cocina[[#This Row],[Costo]]</f>
        <v>36</v>
      </c>
      <c r="M619" s="7">
        <f>Tabla_cocina[[#This Row],[Costo Unitario]]*Tabla_cocina[[#This Row],[Cantidad Ordenada]]</f>
        <v>57</v>
      </c>
      <c r="N619" s="12">
        <f>(Tabla_cocina[[#This Row],[Ganancia Neta]]/Tabla_cocina[[#This Row],[Costo]])</f>
        <v>0.63157894736842102</v>
      </c>
      <c r="O619" s="17">
        <f>Tabla_cocina[[#This Row],[Tiempo de Preparacion]]/1440</f>
        <v>2.2222222222222223E-2</v>
      </c>
    </row>
    <row r="620" spans="1:15" x14ac:dyDescent="0.3">
      <c r="A620" s="1">
        <v>240</v>
      </c>
      <c r="B620" s="1">
        <v>9</v>
      </c>
      <c r="C620" s="2" t="s">
        <v>22</v>
      </c>
      <c r="D620" s="2" t="s">
        <v>99</v>
      </c>
      <c r="E620" s="3">
        <v>14</v>
      </c>
      <c r="F620" s="3">
        <v>23</v>
      </c>
      <c r="G620" s="1">
        <v>3</v>
      </c>
      <c r="H620" s="1">
        <v>32</v>
      </c>
      <c r="I620" s="2" t="s">
        <v>8</v>
      </c>
      <c r="J620" s="7">
        <f>Tabla_cocina[[#This Row],[Precio Unitario]]*Tabla_cocina[[#This Row],[Cantidad Ordenada]]</f>
        <v>69</v>
      </c>
      <c r="K620" s="7">
        <f>Tabla_cocina[[#This Row],[Total del Pedido]]</f>
        <v>69</v>
      </c>
      <c r="L620" s="7">
        <f>Tabla_cocina[[#This Row],[Ganancia Bruta]]-Tabla_cocina[[#This Row],[Costo]]</f>
        <v>27</v>
      </c>
      <c r="M620" s="7">
        <f>Tabla_cocina[[#This Row],[Costo Unitario]]*Tabla_cocina[[#This Row],[Cantidad Ordenada]]</f>
        <v>42</v>
      </c>
      <c r="N620" s="12">
        <f>(Tabla_cocina[[#This Row],[Ganancia Neta]]/Tabla_cocina[[#This Row],[Costo]])</f>
        <v>0.6428571428571429</v>
      </c>
      <c r="O620" s="17">
        <f>Tabla_cocina[[#This Row],[Tiempo de Preparacion]]/1440</f>
        <v>2.2222222222222223E-2</v>
      </c>
    </row>
    <row r="621" spans="1:15" x14ac:dyDescent="0.3">
      <c r="A621" s="1">
        <v>240</v>
      </c>
      <c r="B621" s="1">
        <v>9</v>
      </c>
      <c r="C621" s="2" t="s">
        <v>24</v>
      </c>
      <c r="D621" s="2" t="s">
        <v>101</v>
      </c>
      <c r="E621" s="3">
        <v>10</v>
      </c>
      <c r="F621" s="3">
        <v>18</v>
      </c>
      <c r="G621" s="1">
        <v>2</v>
      </c>
      <c r="H621" s="1">
        <v>46</v>
      </c>
      <c r="I621" s="2" t="s">
        <v>6</v>
      </c>
      <c r="J621" s="7">
        <f>Tabla_cocina[[#This Row],[Precio Unitario]]*Tabla_cocina[[#This Row],[Cantidad Ordenada]]</f>
        <v>36</v>
      </c>
      <c r="K621" s="7">
        <f>Tabla_cocina[[#This Row],[Total del Pedido]]</f>
        <v>36</v>
      </c>
      <c r="L621" s="7">
        <f>Tabla_cocina[[#This Row],[Ganancia Bruta]]-Tabla_cocina[[#This Row],[Costo]]</f>
        <v>16</v>
      </c>
      <c r="M621" s="7">
        <f>Tabla_cocina[[#This Row],[Costo Unitario]]*Tabla_cocina[[#This Row],[Cantidad Ordenada]]</f>
        <v>20</v>
      </c>
      <c r="N621" s="12">
        <f>(Tabla_cocina[[#This Row],[Ganancia Neta]]/Tabla_cocina[[#This Row],[Costo]])</f>
        <v>0.8</v>
      </c>
      <c r="O621" s="17">
        <f>Tabla_cocina[[#This Row],[Tiempo de Preparacion]]/1440</f>
        <v>3.1944444444444442E-2</v>
      </c>
    </row>
    <row r="622" spans="1:15" x14ac:dyDescent="0.3">
      <c r="A622" s="1">
        <v>241</v>
      </c>
      <c r="B622" s="1">
        <v>12</v>
      </c>
      <c r="C622" s="2" t="s">
        <v>24</v>
      </c>
      <c r="D622" s="2" t="s">
        <v>101</v>
      </c>
      <c r="E622" s="3">
        <v>10</v>
      </c>
      <c r="F622" s="3">
        <v>18</v>
      </c>
      <c r="G622" s="1">
        <v>1</v>
      </c>
      <c r="H622" s="1">
        <v>11</v>
      </c>
      <c r="I622" s="2" t="s">
        <v>8</v>
      </c>
      <c r="J622" s="7">
        <f>Tabla_cocina[[#This Row],[Precio Unitario]]*Tabla_cocina[[#This Row],[Cantidad Ordenada]]</f>
        <v>18</v>
      </c>
      <c r="K622" s="7">
        <f>Tabla_cocina[[#This Row],[Total del Pedido]]</f>
        <v>18</v>
      </c>
      <c r="L622" s="7">
        <f>Tabla_cocina[[#This Row],[Ganancia Bruta]]-Tabla_cocina[[#This Row],[Costo]]</f>
        <v>8</v>
      </c>
      <c r="M622" s="7">
        <f>Tabla_cocina[[#This Row],[Costo Unitario]]*Tabla_cocina[[#This Row],[Cantidad Ordenada]]</f>
        <v>10</v>
      </c>
      <c r="N622" s="12">
        <f>(Tabla_cocina[[#This Row],[Ganancia Neta]]/Tabla_cocina[[#This Row],[Costo]])</f>
        <v>0.8</v>
      </c>
      <c r="O622" s="17">
        <f>Tabla_cocina[[#This Row],[Tiempo de Preparacion]]/1440</f>
        <v>7.6388888888888886E-3</v>
      </c>
    </row>
    <row r="623" spans="1:15" x14ac:dyDescent="0.3">
      <c r="A623" s="1">
        <v>242</v>
      </c>
      <c r="B623" s="1">
        <v>12</v>
      </c>
      <c r="C623" s="2" t="s">
        <v>14</v>
      </c>
      <c r="D623" s="2" t="s">
        <v>91</v>
      </c>
      <c r="E623" s="3">
        <v>20</v>
      </c>
      <c r="F623" s="3">
        <v>33</v>
      </c>
      <c r="G623" s="1">
        <v>1</v>
      </c>
      <c r="H623" s="1">
        <v>5</v>
      </c>
      <c r="I623" s="2" t="s">
        <v>6</v>
      </c>
      <c r="J623" s="7">
        <f>Tabla_cocina[[#This Row],[Precio Unitario]]*Tabla_cocina[[#This Row],[Cantidad Ordenada]]</f>
        <v>33</v>
      </c>
      <c r="K623" s="7">
        <f>Tabla_cocina[[#This Row],[Total del Pedido]]</f>
        <v>33</v>
      </c>
      <c r="L623" s="7">
        <f>Tabla_cocina[[#This Row],[Ganancia Bruta]]-Tabla_cocina[[#This Row],[Costo]]</f>
        <v>13</v>
      </c>
      <c r="M623" s="7">
        <f>Tabla_cocina[[#This Row],[Costo Unitario]]*Tabla_cocina[[#This Row],[Cantidad Ordenada]]</f>
        <v>20</v>
      </c>
      <c r="N623" s="12">
        <f>(Tabla_cocina[[#This Row],[Ganancia Neta]]/Tabla_cocina[[#This Row],[Costo]])</f>
        <v>0.65</v>
      </c>
      <c r="O623" s="17">
        <f>Tabla_cocina[[#This Row],[Tiempo de Preparacion]]/1440</f>
        <v>3.472222222222222E-3</v>
      </c>
    </row>
    <row r="624" spans="1:15" x14ac:dyDescent="0.3">
      <c r="A624" s="1">
        <v>242</v>
      </c>
      <c r="B624" s="1">
        <v>12</v>
      </c>
      <c r="C624" s="2" t="s">
        <v>25</v>
      </c>
      <c r="D624" s="2" t="s">
        <v>102</v>
      </c>
      <c r="E624" s="3">
        <v>15</v>
      </c>
      <c r="F624" s="3">
        <v>26</v>
      </c>
      <c r="G624" s="1">
        <v>1</v>
      </c>
      <c r="H624" s="1">
        <v>54</v>
      </c>
      <c r="I624" s="2" t="s">
        <v>6</v>
      </c>
      <c r="J624" s="7">
        <f>Tabla_cocina[[#This Row],[Precio Unitario]]*Tabla_cocina[[#This Row],[Cantidad Ordenada]]</f>
        <v>26</v>
      </c>
      <c r="K624" s="7">
        <f>Tabla_cocina[[#This Row],[Total del Pedido]]</f>
        <v>26</v>
      </c>
      <c r="L624" s="7">
        <f>Tabla_cocina[[#This Row],[Ganancia Bruta]]-Tabla_cocina[[#This Row],[Costo]]</f>
        <v>11</v>
      </c>
      <c r="M624" s="7">
        <f>Tabla_cocina[[#This Row],[Costo Unitario]]*Tabla_cocina[[#This Row],[Cantidad Ordenada]]</f>
        <v>15</v>
      </c>
      <c r="N624" s="12">
        <f>(Tabla_cocina[[#This Row],[Ganancia Neta]]/Tabla_cocina[[#This Row],[Costo]])</f>
        <v>0.73333333333333328</v>
      </c>
      <c r="O624" s="17">
        <f>Tabla_cocina[[#This Row],[Tiempo de Preparacion]]/1440</f>
        <v>3.7499999999999999E-2</v>
      </c>
    </row>
    <row r="625" spans="1:15" x14ac:dyDescent="0.3">
      <c r="A625" s="1">
        <v>242</v>
      </c>
      <c r="B625" s="1">
        <v>12</v>
      </c>
      <c r="C625" s="2" t="s">
        <v>26</v>
      </c>
      <c r="D625" s="2" t="s">
        <v>103</v>
      </c>
      <c r="E625" s="3">
        <v>15</v>
      </c>
      <c r="F625" s="3">
        <v>25</v>
      </c>
      <c r="G625" s="1">
        <v>3</v>
      </c>
      <c r="H625" s="1">
        <v>40</v>
      </c>
      <c r="I625" s="2" t="s">
        <v>8</v>
      </c>
      <c r="J625" s="7">
        <f>Tabla_cocina[[#This Row],[Precio Unitario]]*Tabla_cocina[[#This Row],[Cantidad Ordenada]]</f>
        <v>75</v>
      </c>
      <c r="K625" s="7">
        <f>Tabla_cocina[[#This Row],[Total del Pedido]]</f>
        <v>75</v>
      </c>
      <c r="L625" s="7">
        <f>Tabla_cocina[[#This Row],[Ganancia Bruta]]-Tabla_cocina[[#This Row],[Costo]]</f>
        <v>30</v>
      </c>
      <c r="M625" s="7">
        <f>Tabla_cocina[[#This Row],[Costo Unitario]]*Tabla_cocina[[#This Row],[Cantidad Ordenada]]</f>
        <v>45</v>
      </c>
      <c r="N625" s="12">
        <f>(Tabla_cocina[[#This Row],[Ganancia Neta]]/Tabla_cocina[[#This Row],[Costo]])</f>
        <v>0.66666666666666663</v>
      </c>
      <c r="O625" s="17">
        <f>Tabla_cocina[[#This Row],[Tiempo de Preparacion]]/1440</f>
        <v>2.7777777777777776E-2</v>
      </c>
    </row>
    <row r="626" spans="1:15" x14ac:dyDescent="0.3">
      <c r="A626" s="1">
        <v>243</v>
      </c>
      <c r="B626" s="1">
        <v>4</v>
      </c>
      <c r="C626" s="2" t="s">
        <v>11</v>
      </c>
      <c r="D626" s="2" t="s">
        <v>88</v>
      </c>
      <c r="E626" s="3">
        <v>25</v>
      </c>
      <c r="F626" s="3">
        <v>40</v>
      </c>
      <c r="G626" s="1">
        <v>3</v>
      </c>
      <c r="H626" s="1">
        <v>22</v>
      </c>
      <c r="I626" s="2" t="s">
        <v>8</v>
      </c>
      <c r="J626" s="7">
        <f>Tabla_cocina[[#This Row],[Precio Unitario]]*Tabla_cocina[[#This Row],[Cantidad Ordenada]]</f>
        <v>120</v>
      </c>
      <c r="K626" s="7">
        <f>Tabla_cocina[[#This Row],[Total del Pedido]]</f>
        <v>120</v>
      </c>
      <c r="L626" s="7">
        <f>Tabla_cocina[[#This Row],[Ganancia Bruta]]-Tabla_cocina[[#This Row],[Costo]]</f>
        <v>45</v>
      </c>
      <c r="M626" s="7">
        <f>Tabla_cocina[[#This Row],[Costo Unitario]]*Tabla_cocina[[#This Row],[Cantidad Ordenada]]</f>
        <v>75</v>
      </c>
      <c r="N626" s="12">
        <f>(Tabla_cocina[[#This Row],[Ganancia Neta]]/Tabla_cocina[[#This Row],[Costo]])</f>
        <v>0.6</v>
      </c>
      <c r="O626" s="17">
        <f>Tabla_cocina[[#This Row],[Tiempo de Preparacion]]/1440</f>
        <v>1.5277777777777777E-2</v>
      </c>
    </row>
    <row r="627" spans="1:15" x14ac:dyDescent="0.3">
      <c r="A627" s="1">
        <v>244</v>
      </c>
      <c r="B627" s="1">
        <v>17</v>
      </c>
      <c r="C627" s="2" t="s">
        <v>11</v>
      </c>
      <c r="D627" s="2" t="s">
        <v>88</v>
      </c>
      <c r="E627" s="3">
        <v>25</v>
      </c>
      <c r="F627" s="3">
        <v>40</v>
      </c>
      <c r="G627" s="1">
        <v>3</v>
      </c>
      <c r="H627" s="1">
        <v>30</v>
      </c>
      <c r="I627" s="2" t="s">
        <v>6</v>
      </c>
      <c r="J627" s="7">
        <f>Tabla_cocina[[#This Row],[Precio Unitario]]*Tabla_cocina[[#This Row],[Cantidad Ordenada]]</f>
        <v>120</v>
      </c>
      <c r="K627" s="7">
        <f>Tabla_cocina[[#This Row],[Total del Pedido]]</f>
        <v>120</v>
      </c>
      <c r="L627" s="7">
        <f>Tabla_cocina[[#This Row],[Ganancia Bruta]]-Tabla_cocina[[#This Row],[Costo]]</f>
        <v>45</v>
      </c>
      <c r="M627" s="7">
        <f>Tabla_cocina[[#This Row],[Costo Unitario]]*Tabla_cocina[[#This Row],[Cantidad Ordenada]]</f>
        <v>75</v>
      </c>
      <c r="N627" s="12">
        <f>(Tabla_cocina[[#This Row],[Ganancia Neta]]/Tabla_cocina[[#This Row],[Costo]])</f>
        <v>0.6</v>
      </c>
      <c r="O627" s="17">
        <f>Tabla_cocina[[#This Row],[Tiempo de Preparacion]]/1440</f>
        <v>2.0833333333333332E-2</v>
      </c>
    </row>
    <row r="628" spans="1:15" x14ac:dyDescent="0.3">
      <c r="A628" s="1">
        <v>244</v>
      </c>
      <c r="B628" s="1">
        <v>17</v>
      </c>
      <c r="C628" s="2" t="s">
        <v>16</v>
      </c>
      <c r="D628" s="2" t="s">
        <v>93</v>
      </c>
      <c r="E628" s="3">
        <v>11</v>
      </c>
      <c r="F628" s="3">
        <v>19</v>
      </c>
      <c r="G628" s="1">
        <v>2</v>
      </c>
      <c r="H628" s="1">
        <v>59</v>
      </c>
      <c r="I628" s="2" t="s">
        <v>6</v>
      </c>
      <c r="J628" s="7">
        <f>Tabla_cocina[[#This Row],[Precio Unitario]]*Tabla_cocina[[#This Row],[Cantidad Ordenada]]</f>
        <v>38</v>
      </c>
      <c r="K628" s="7">
        <f>Tabla_cocina[[#This Row],[Total del Pedido]]</f>
        <v>38</v>
      </c>
      <c r="L628" s="7">
        <f>Tabla_cocina[[#This Row],[Ganancia Bruta]]-Tabla_cocina[[#This Row],[Costo]]</f>
        <v>16</v>
      </c>
      <c r="M628" s="7">
        <f>Tabla_cocina[[#This Row],[Costo Unitario]]*Tabla_cocina[[#This Row],[Cantidad Ordenada]]</f>
        <v>22</v>
      </c>
      <c r="N628" s="12">
        <f>(Tabla_cocina[[#This Row],[Ganancia Neta]]/Tabla_cocina[[#This Row],[Costo]])</f>
        <v>0.72727272727272729</v>
      </c>
      <c r="O628" s="17">
        <f>Tabla_cocina[[#This Row],[Tiempo de Preparacion]]/1440</f>
        <v>4.0972222222222222E-2</v>
      </c>
    </row>
    <row r="629" spans="1:15" x14ac:dyDescent="0.3">
      <c r="A629" s="1">
        <v>245</v>
      </c>
      <c r="B629" s="1">
        <v>11</v>
      </c>
      <c r="C629" s="2" t="s">
        <v>11</v>
      </c>
      <c r="D629" s="2" t="s">
        <v>88</v>
      </c>
      <c r="E629" s="3">
        <v>25</v>
      </c>
      <c r="F629" s="3">
        <v>40</v>
      </c>
      <c r="G629" s="1">
        <v>2</v>
      </c>
      <c r="H629" s="1">
        <v>23</v>
      </c>
      <c r="I629" s="2" t="s">
        <v>6</v>
      </c>
      <c r="J629" s="7">
        <f>Tabla_cocina[[#This Row],[Precio Unitario]]*Tabla_cocina[[#This Row],[Cantidad Ordenada]]</f>
        <v>80</v>
      </c>
      <c r="K629" s="7">
        <f>Tabla_cocina[[#This Row],[Total del Pedido]]</f>
        <v>80</v>
      </c>
      <c r="L629" s="7">
        <f>Tabla_cocina[[#This Row],[Ganancia Bruta]]-Tabla_cocina[[#This Row],[Costo]]</f>
        <v>30</v>
      </c>
      <c r="M629" s="7">
        <f>Tabla_cocina[[#This Row],[Costo Unitario]]*Tabla_cocina[[#This Row],[Cantidad Ordenada]]</f>
        <v>50</v>
      </c>
      <c r="N629" s="12">
        <f>(Tabla_cocina[[#This Row],[Ganancia Neta]]/Tabla_cocina[[#This Row],[Costo]])</f>
        <v>0.6</v>
      </c>
      <c r="O629" s="17">
        <f>Tabla_cocina[[#This Row],[Tiempo de Preparacion]]/1440</f>
        <v>1.5972222222222221E-2</v>
      </c>
    </row>
    <row r="630" spans="1:15" x14ac:dyDescent="0.3">
      <c r="A630" s="1">
        <v>245</v>
      </c>
      <c r="B630" s="1">
        <v>11</v>
      </c>
      <c r="C630" s="2" t="s">
        <v>12</v>
      </c>
      <c r="D630" s="2" t="s">
        <v>89</v>
      </c>
      <c r="E630" s="3">
        <v>22</v>
      </c>
      <c r="F630" s="3">
        <v>36</v>
      </c>
      <c r="G630" s="1">
        <v>3</v>
      </c>
      <c r="H630" s="1">
        <v>25</v>
      </c>
      <c r="I630" s="2" t="s">
        <v>8</v>
      </c>
      <c r="J630" s="7">
        <f>Tabla_cocina[[#This Row],[Precio Unitario]]*Tabla_cocina[[#This Row],[Cantidad Ordenada]]</f>
        <v>108</v>
      </c>
      <c r="K630" s="7">
        <f>Tabla_cocina[[#This Row],[Total del Pedido]]</f>
        <v>108</v>
      </c>
      <c r="L630" s="7">
        <f>Tabla_cocina[[#This Row],[Ganancia Bruta]]-Tabla_cocina[[#This Row],[Costo]]</f>
        <v>42</v>
      </c>
      <c r="M630" s="7">
        <f>Tabla_cocina[[#This Row],[Costo Unitario]]*Tabla_cocina[[#This Row],[Cantidad Ordenada]]</f>
        <v>66</v>
      </c>
      <c r="N630" s="12">
        <f>(Tabla_cocina[[#This Row],[Ganancia Neta]]/Tabla_cocina[[#This Row],[Costo]])</f>
        <v>0.63636363636363635</v>
      </c>
      <c r="O630" s="17">
        <f>Tabla_cocina[[#This Row],[Tiempo de Preparacion]]/1440</f>
        <v>1.7361111111111112E-2</v>
      </c>
    </row>
    <row r="631" spans="1:15" x14ac:dyDescent="0.3">
      <c r="A631" s="1">
        <v>245</v>
      </c>
      <c r="B631" s="1">
        <v>11</v>
      </c>
      <c r="C631" s="2" t="s">
        <v>9</v>
      </c>
      <c r="D631" s="2" t="s">
        <v>86</v>
      </c>
      <c r="E631" s="3">
        <v>19</v>
      </c>
      <c r="F631" s="3">
        <v>31</v>
      </c>
      <c r="G631" s="1">
        <v>1</v>
      </c>
      <c r="H631" s="1">
        <v>23</v>
      </c>
      <c r="I631" s="2" t="s">
        <v>6</v>
      </c>
      <c r="J631" s="7">
        <f>Tabla_cocina[[#This Row],[Precio Unitario]]*Tabla_cocina[[#This Row],[Cantidad Ordenada]]</f>
        <v>31</v>
      </c>
      <c r="K631" s="7">
        <f>Tabla_cocina[[#This Row],[Total del Pedido]]</f>
        <v>31</v>
      </c>
      <c r="L631" s="7">
        <f>Tabla_cocina[[#This Row],[Ganancia Bruta]]-Tabla_cocina[[#This Row],[Costo]]</f>
        <v>12</v>
      </c>
      <c r="M631" s="7">
        <f>Tabla_cocina[[#This Row],[Costo Unitario]]*Tabla_cocina[[#This Row],[Cantidad Ordenada]]</f>
        <v>19</v>
      </c>
      <c r="N631" s="12">
        <f>(Tabla_cocina[[#This Row],[Ganancia Neta]]/Tabla_cocina[[#This Row],[Costo]])</f>
        <v>0.63157894736842102</v>
      </c>
      <c r="O631" s="17">
        <f>Tabla_cocina[[#This Row],[Tiempo de Preparacion]]/1440</f>
        <v>1.5972222222222221E-2</v>
      </c>
    </row>
    <row r="632" spans="1:15" x14ac:dyDescent="0.3">
      <c r="A632" s="1">
        <v>245</v>
      </c>
      <c r="B632" s="1">
        <v>11</v>
      </c>
      <c r="C632" s="2" t="s">
        <v>24</v>
      </c>
      <c r="D632" s="2" t="s">
        <v>101</v>
      </c>
      <c r="E632" s="3">
        <v>10</v>
      </c>
      <c r="F632" s="3">
        <v>18</v>
      </c>
      <c r="G632" s="1">
        <v>3</v>
      </c>
      <c r="H632" s="1">
        <v>45</v>
      </c>
      <c r="I632" s="2" t="s">
        <v>8</v>
      </c>
      <c r="J632" s="7">
        <f>Tabla_cocina[[#This Row],[Precio Unitario]]*Tabla_cocina[[#This Row],[Cantidad Ordenada]]</f>
        <v>54</v>
      </c>
      <c r="K632" s="7">
        <f>Tabla_cocina[[#This Row],[Total del Pedido]]</f>
        <v>54</v>
      </c>
      <c r="L632" s="7">
        <f>Tabla_cocina[[#This Row],[Ganancia Bruta]]-Tabla_cocina[[#This Row],[Costo]]</f>
        <v>24</v>
      </c>
      <c r="M632" s="7">
        <f>Tabla_cocina[[#This Row],[Costo Unitario]]*Tabla_cocina[[#This Row],[Cantidad Ordenada]]</f>
        <v>30</v>
      </c>
      <c r="N632" s="12">
        <f>(Tabla_cocina[[#This Row],[Ganancia Neta]]/Tabla_cocina[[#This Row],[Costo]])</f>
        <v>0.8</v>
      </c>
      <c r="O632" s="17">
        <f>Tabla_cocina[[#This Row],[Tiempo de Preparacion]]/1440</f>
        <v>3.125E-2</v>
      </c>
    </row>
    <row r="633" spans="1:15" x14ac:dyDescent="0.3">
      <c r="A633" s="1">
        <v>246</v>
      </c>
      <c r="B633" s="1">
        <v>2</v>
      </c>
      <c r="C633" s="2" t="s">
        <v>17</v>
      </c>
      <c r="D633" s="2" t="s">
        <v>94</v>
      </c>
      <c r="E633" s="3">
        <v>21</v>
      </c>
      <c r="F633" s="3">
        <v>35</v>
      </c>
      <c r="G633" s="1">
        <v>3</v>
      </c>
      <c r="H633" s="1">
        <v>48</v>
      </c>
      <c r="I633" s="2" t="s">
        <v>6</v>
      </c>
      <c r="J633" s="7">
        <f>Tabla_cocina[[#This Row],[Precio Unitario]]*Tabla_cocina[[#This Row],[Cantidad Ordenada]]</f>
        <v>105</v>
      </c>
      <c r="K633" s="7">
        <f>Tabla_cocina[[#This Row],[Total del Pedido]]</f>
        <v>105</v>
      </c>
      <c r="L633" s="7">
        <f>Tabla_cocina[[#This Row],[Ganancia Bruta]]-Tabla_cocina[[#This Row],[Costo]]</f>
        <v>42</v>
      </c>
      <c r="M633" s="7">
        <f>Tabla_cocina[[#This Row],[Costo Unitario]]*Tabla_cocina[[#This Row],[Cantidad Ordenada]]</f>
        <v>63</v>
      </c>
      <c r="N633" s="12">
        <f>(Tabla_cocina[[#This Row],[Ganancia Neta]]/Tabla_cocina[[#This Row],[Costo]])</f>
        <v>0.66666666666666663</v>
      </c>
      <c r="O633" s="17">
        <f>Tabla_cocina[[#This Row],[Tiempo de Preparacion]]/1440</f>
        <v>3.3333333333333333E-2</v>
      </c>
    </row>
    <row r="634" spans="1:15" x14ac:dyDescent="0.3">
      <c r="A634" s="1">
        <v>246</v>
      </c>
      <c r="B634" s="1">
        <v>2</v>
      </c>
      <c r="C634" s="2" t="s">
        <v>9</v>
      </c>
      <c r="D634" s="2" t="s">
        <v>86</v>
      </c>
      <c r="E634" s="3">
        <v>19</v>
      </c>
      <c r="F634" s="3">
        <v>31</v>
      </c>
      <c r="G634" s="1">
        <v>3</v>
      </c>
      <c r="H634" s="1">
        <v>52</v>
      </c>
      <c r="I634" s="2" t="s">
        <v>6</v>
      </c>
      <c r="J634" s="7">
        <f>Tabla_cocina[[#This Row],[Precio Unitario]]*Tabla_cocina[[#This Row],[Cantidad Ordenada]]</f>
        <v>93</v>
      </c>
      <c r="K634" s="7">
        <f>Tabla_cocina[[#This Row],[Total del Pedido]]</f>
        <v>93</v>
      </c>
      <c r="L634" s="7">
        <f>Tabla_cocina[[#This Row],[Ganancia Bruta]]-Tabla_cocina[[#This Row],[Costo]]</f>
        <v>36</v>
      </c>
      <c r="M634" s="7">
        <f>Tabla_cocina[[#This Row],[Costo Unitario]]*Tabla_cocina[[#This Row],[Cantidad Ordenada]]</f>
        <v>57</v>
      </c>
      <c r="N634" s="12">
        <f>(Tabla_cocina[[#This Row],[Ganancia Neta]]/Tabla_cocina[[#This Row],[Costo]])</f>
        <v>0.63157894736842102</v>
      </c>
      <c r="O634" s="17">
        <f>Tabla_cocina[[#This Row],[Tiempo de Preparacion]]/1440</f>
        <v>3.6111111111111108E-2</v>
      </c>
    </row>
    <row r="635" spans="1:15" x14ac:dyDescent="0.3">
      <c r="A635" s="1">
        <v>246</v>
      </c>
      <c r="B635" s="1">
        <v>2</v>
      </c>
      <c r="C635" s="2" t="s">
        <v>10</v>
      </c>
      <c r="D635" s="2" t="s">
        <v>87</v>
      </c>
      <c r="E635" s="3">
        <v>16</v>
      </c>
      <c r="F635" s="3">
        <v>27</v>
      </c>
      <c r="G635" s="1">
        <v>3</v>
      </c>
      <c r="H635" s="1">
        <v>36</v>
      </c>
      <c r="I635" s="2" t="s">
        <v>8</v>
      </c>
      <c r="J635" s="7">
        <f>Tabla_cocina[[#This Row],[Precio Unitario]]*Tabla_cocina[[#This Row],[Cantidad Ordenada]]</f>
        <v>81</v>
      </c>
      <c r="K635" s="7">
        <f>Tabla_cocina[[#This Row],[Total del Pedido]]</f>
        <v>81</v>
      </c>
      <c r="L635" s="7">
        <f>Tabla_cocina[[#This Row],[Ganancia Bruta]]-Tabla_cocina[[#This Row],[Costo]]</f>
        <v>33</v>
      </c>
      <c r="M635" s="7">
        <f>Tabla_cocina[[#This Row],[Costo Unitario]]*Tabla_cocina[[#This Row],[Cantidad Ordenada]]</f>
        <v>48</v>
      </c>
      <c r="N635" s="12">
        <f>(Tabla_cocina[[#This Row],[Ganancia Neta]]/Tabla_cocina[[#This Row],[Costo]])</f>
        <v>0.6875</v>
      </c>
      <c r="O635" s="17">
        <f>Tabla_cocina[[#This Row],[Tiempo de Preparacion]]/1440</f>
        <v>2.5000000000000001E-2</v>
      </c>
    </row>
    <row r="636" spans="1:15" x14ac:dyDescent="0.3">
      <c r="A636" s="1">
        <v>246</v>
      </c>
      <c r="B636" s="1">
        <v>2</v>
      </c>
      <c r="C636" s="2" t="s">
        <v>5</v>
      </c>
      <c r="D636" s="2" t="s">
        <v>84</v>
      </c>
      <c r="E636" s="3">
        <v>14</v>
      </c>
      <c r="F636" s="3">
        <v>24</v>
      </c>
      <c r="G636" s="1">
        <v>2</v>
      </c>
      <c r="H636" s="1">
        <v>10</v>
      </c>
      <c r="I636" s="2" t="s">
        <v>6</v>
      </c>
      <c r="J636" s="7">
        <f>Tabla_cocina[[#This Row],[Precio Unitario]]*Tabla_cocina[[#This Row],[Cantidad Ordenada]]</f>
        <v>48</v>
      </c>
      <c r="K636" s="7">
        <f>Tabla_cocina[[#This Row],[Total del Pedido]]</f>
        <v>48</v>
      </c>
      <c r="L636" s="7">
        <f>Tabla_cocina[[#This Row],[Ganancia Bruta]]-Tabla_cocina[[#This Row],[Costo]]</f>
        <v>20</v>
      </c>
      <c r="M636" s="7">
        <f>Tabla_cocina[[#This Row],[Costo Unitario]]*Tabla_cocina[[#This Row],[Cantidad Ordenada]]</f>
        <v>28</v>
      </c>
      <c r="N636" s="12">
        <f>(Tabla_cocina[[#This Row],[Ganancia Neta]]/Tabla_cocina[[#This Row],[Costo]])</f>
        <v>0.7142857142857143</v>
      </c>
      <c r="O636" s="17">
        <f>Tabla_cocina[[#This Row],[Tiempo de Preparacion]]/1440</f>
        <v>6.9444444444444441E-3</v>
      </c>
    </row>
    <row r="637" spans="1:15" x14ac:dyDescent="0.3">
      <c r="A637" s="1">
        <v>247</v>
      </c>
      <c r="B637" s="1">
        <v>11</v>
      </c>
      <c r="C637" s="2" t="s">
        <v>14</v>
      </c>
      <c r="D637" s="2" t="s">
        <v>91</v>
      </c>
      <c r="E637" s="3">
        <v>20</v>
      </c>
      <c r="F637" s="3">
        <v>33</v>
      </c>
      <c r="G637" s="1">
        <v>2</v>
      </c>
      <c r="H637" s="1">
        <v>59</v>
      </c>
      <c r="I637" s="2" t="s">
        <v>8</v>
      </c>
      <c r="J637" s="7">
        <f>Tabla_cocina[[#This Row],[Precio Unitario]]*Tabla_cocina[[#This Row],[Cantidad Ordenada]]</f>
        <v>66</v>
      </c>
      <c r="K637" s="7">
        <f>Tabla_cocina[[#This Row],[Total del Pedido]]</f>
        <v>66</v>
      </c>
      <c r="L637" s="7">
        <f>Tabla_cocina[[#This Row],[Ganancia Bruta]]-Tabla_cocina[[#This Row],[Costo]]</f>
        <v>26</v>
      </c>
      <c r="M637" s="7">
        <f>Tabla_cocina[[#This Row],[Costo Unitario]]*Tabla_cocina[[#This Row],[Cantidad Ordenada]]</f>
        <v>40</v>
      </c>
      <c r="N637" s="12">
        <f>(Tabla_cocina[[#This Row],[Ganancia Neta]]/Tabla_cocina[[#This Row],[Costo]])</f>
        <v>0.65</v>
      </c>
      <c r="O637" s="17">
        <f>Tabla_cocina[[#This Row],[Tiempo de Preparacion]]/1440</f>
        <v>4.0972222222222222E-2</v>
      </c>
    </row>
    <row r="638" spans="1:15" x14ac:dyDescent="0.3">
      <c r="A638" s="1">
        <v>248</v>
      </c>
      <c r="B638" s="1">
        <v>12</v>
      </c>
      <c r="C638" s="2" t="s">
        <v>20</v>
      </c>
      <c r="D638" s="2" t="s">
        <v>97</v>
      </c>
      <c r="E638" s="3">
        <v>20</v>
      </c>
      <c r="F638" s="3">
        <v>34</v>
      </c>
      <c r="G638" s="1">
        <v>1</v>
      </c>
      <c r="H638" s="1">
        <v>32</v>
      </c>
      <c r="I638" s="2" t="s">
        <v>8</v>
      </c>
      <c r="J638" s="7">
        <f>Tabla_cocina[[#This Row],[Precio Unitario]]*Tabla_cocina[[#This Row],[Cantidad Ordenada]]</f>
        <v>34</v>
      </c>
      <c r="K638" s="7">
        <f>Tabla_cocina[[#This Row],[Total del Pedido]]</f>
        <v>34</v>
      </c>
      <c r="L638" s="7">
        <f>Tabla_cocina[[#This Row],[Ganancia Bruta]]-Tabla_cocina[[#This Row],[Costo]]</f>
        <v>14</v>
      </c>
      <c r="M638" s="7">
        <f>Tabla_cocina[[#This Row],[Costo Unitario]]*Tabla_cocina[[#This Row],[Cantidad Ordenada]]</f>
        <v>20</v>
      </c>
      <c r="N638" s="12">
        <f>(Tabla_cocina[[#This Row],[Ganancia Neta]]/Tabla_cocina[[#This Row],[Costo]])</f>
        <v>0.7</v>
      </c>
      <c r="O638" s="17">
        <f>Tabla_cocina[[#This Row],[Tiempo de Preparacion]]/1440</f>
        <v>2.2222222222222223E-2</v>
      </c>
    </row>
    <row r="639" spans="1:15" x14ac:dyDescent="0.3">
      <c r="A639" s="1">
        <v>248</v>
      </c>
      <c r="B639" s="1">
        <v>12</v>
      </c>
      <c r="C639" s="2" t="s">
        <v>13</v>
      </c>
      <c r="D639" s="2" t="s">
        <v>90</v>
      </c>
      <c r="E639" s="3">
        <v>17</v>
      </c>
      <c r="F639" s="3">
        <v>29</v>
      </c>
      <c r="G639" s="1">
        <v>3</v>
      </c>
      <c r="H639" s="1">
        <v>51</v>
      </c>
      <c r="I639" s="2" t="s">
        <v>8</v>
      </c>
      <c r="J639" s="7">
        <f>Tabla_cocina[[#This Row],[Precio Unitario]]*Tabla_cocina[[#This Row],[Cantidad Ordenada]]</f>
        <v>87</v>
      </c>
      <c r="K639" s="7">
        <f>Tabla_cocina[[#This Row],[Total del Pedido]]</f>
        <v>87</v>
      </c>
      <c r="L639" s="7">
        <f>Tabla_cocina[[#This Row],[Ganancia Bruta]]-Tabla_cocina[[#This Row],[Costo]]</f>
        <v>36</v>
      </c>
      <c r="M639" s="7">
        <f>Tabla_cocina[[#This Row],[Costo Unitario]]*Tabla_cocina[[#This Row],[Cantidad Ordenada]]</f>
        <v>51</v>
      </c>
      <c r="N639" s="12">
        <f>(Tabla_cocina[[#This Row],[Ganancia Neta]]/Tabla_cocina[[#This Row],[Costo]])</f>
        <v>0.70588235294117652</v>
      </c>
      <c r="O639" s="17">
        <f>Tabla_cocina[[#This Row],[Tiempo de Preparacion]]/1440</f>
        <v>3.5416666666666666E-2</v>
      </c>
    </row>
    <row r="640" spans="1:15" x14ac:dyDescent="0.3">
      <c r="A640" s="1">
        <v>248</v>
      </c>
      <c r="B640" s="1">
        <v>12</v>
      </c>
      <c r="C640" s="2" t="s">
        <v>10</v>
      </c>
      <c r="D640" s="2" t="s">
        <v>87</v>
      </c>
      <c r="E640" s="3">
        <v>16</v>
      </c>
      <c r="F640" s="3">
        <v>27</v>
      </c>
      <c r="G640" s="1">
        <v>2</v>
      </c>
      <c r="H640" s="1">
        <v>6</v>
      </c>
      <c r="I640" s="2" t="s">
        <v>8</v>
      </c>
      <c r="J640" s="7">
        <f>Tabla_cocina[[#This Row],[Precio Unitario]]*Tabla_cocina[[#This Row],[Cantidad Ordenada]]</f>
        <v>54</v>
      </c>
      <c r="K640" s="7">
        <f>Tabla_cocina[[#This Row],[Total del Pedido]]</f>
        <v>54</v>
      </c>
      <c r="L640" s="7">
        <f>Tabla_cocina[[#This Row],[Ganancia Bruta]]-Tabla_cocina[[#This Row],[Costo]]</f>
        <v>22</v>
      </c>
      <c r="M640" s="7">
        <f>Tabla_cocina[[#This Row],[Costo Unitario]]*Tabla_cocina[[#This Row],[Cantidad Ordenada]]</f>
        <v>32</v>
      </c>
      <c r="N640" s="12">
        <f>(Tabla_cocina[[#This Row],[Ganancia Neta]]/Tabla_cocina[[#This Row],[Costo]])</f>
        <v>0.6875</v>
      </c>
      <c r="O640" s="17">
        <f>Tabla_cocina[[#This Row],[Tiempo de Preparacion]]/1440</f>
        <v>4.1666666666666666E-3</v>
      </c>
    </row>
    <row r="641" spans="1:15" x14ac:dyDescent="0.3">
      <c r="A641" s="1">
        <v>248</v>
      </c>
      <c r="B641" s="1">
        <v>12</v>
      </c>
      <c r="C641" s="2" t="s">
        <v>26</v>
      </c>
      <c r="D641" s="2" t="s">
        <v>103</v>
      </c>
      <c r="E641" s="3">
        <v>15</v>
      </c>
      <c r="F641" s="3">
        <v>25</v>
      </c>
      <c r="G641" s="1">
        <v>2</v>
      </c>
      <c r="H641" s="1">
        <v>31</v>
      </c>
      <c r="I641" s="2" t="s">
        <v>6</v>
      </c>
      <c r="J641" s="7">
        <f>Tabla_cocina[[#This Row],[Precio Unitario]]*Tabla_cocina[[#This Row],[Cantidad Ordenada]]</f>
        <v>50</v>
      </c>
      <c r="K641" s="7">
        <f>Tabla_cocina[[#This Row],[Total del Pedido]]</f>
        <v>50</v>
      </c>
      <c r="L641" s="7">
        <f>Tabla_cocina[[#This Row],[Ganancia Bruta]]-Tabla_cocina[[#This Row],[Costo]]</f>
        <v>20</v>
      </c>
      <c r="M641" s="7">
        <f>Tabla_cocina[[#This Row],[Costo Unitario]]*Tabla_cocina[[#This Row],[Cantidad Ordenada]]</f>
        <v>30</v>
      </c>
      <c r="N641" s="12">
        <f>(Tabla_cocina[[#This Row],[Ganancia Neta]]/Tabla_cocina[[#This Row],[Costo]])</f>
        <v>0.66666666666666663</v>
      </c>
      <c r="O641" s="17">
        <f>Tabla_cocina[[#This Row],[Tiempo de Preparacion]]/1440</f>
        <v>2.1527777777777778E-2</v>
      </c>
    </row>
    <row r="642" spans="1:15" x14ac:dyDescent="0.3">
      <c r="A642" s="1">
        <v>249</v>
      </c>
      <c r="B642" s="1">
        <v>8</v>
      </c>
      <c r="C642" s="2" t="s">
        <v>19</v>
      </c>
      <c r="D642" s="2" t="s">
        <v>96</v>
      </c>
      <c r="E642" s="3">
        <v>13</v>
      </c>
      <c r="F642" s="3">
        <v>22</v>
      </c>
      <c r="G642" s="1">
        <v>2</v>
      </c>
      <c r="H642" s="1">
        <v>51</v>
      </c>
      <c r="I642" s="2" t="s">
        <v>8</v>
      </c>
      <c r="J642" s="7">
        <f>Tabla_cocina[[#This Row],[Precio Unitario]]*Tabla_cocina[[#This Row],[Cantidad Ordenada]]</f>
        <v>44</v>
      </c>
      <c r="K642" s="7">
        <f>Tabla_cocina[[#This Row],[Total del Pedido]]</f>
        <v>44</v>
      </c>
      <c r="L642" s="7">
        <f>Tabla_cocina[[#This Row],[Ganancia Bruta]]-Tabla_cocina[[#This Row],[Costo]]</f>
        <v>18</v>
      </c>
      <c r="M642" s="7">
        <f>Tabla_cocina[[#This Row],[Costo Unitario]]*Tabla_cocina[[#This Row],[Cantidad Ordenada]]</f>
        <v>26</v>
      </c>
      <c r="N642" s="12">
        <f>(Tabla_cocina[[#This Row],[Ganancia Neta]]/Tabla_cocina[[#This Row],[Costo]])</f>
        <v>0.69230769230769229</v>
      </c>
      <c r="O642" s="17">
        <f>Tabla_cocina[[#This Row],[Tiempo de Preparacion]]/1440</f>
        <v>3.5416666666666666E-2</v>
      </c>
    </row>
    <row r="643" spans="1:15" x14ac:dyDescent="0.3">
      <c r="A643" s="1">
        <v>249</v>
      </c>
      <c r="B643" s="1">
        <v>8</v>
      </c>
      <c r="C643" s="2" t="s">
        <v>24</v>
      </c>
      <c r="D643" s="2" t="s">
        <v>101</v>
      </c>
      <c r="E643" s="3">
        <v>10</v>
      </c>
      <c r="F643" s="3">
        <v>18</v>
      </c>
      <c r="G643" s="1">
        <v>2</v>
      </c>
      <c r="H643" s="1">
        <v>58</v>
      </c>
      <c r="I643" s="2" t="s">
        <v>6</v>
      </c>
      <c r="J643" s="7">
        <f>Tabla_cocina[[#This Row],[Precio Unitario]]*Tabla_cocina[[#This Row],[Cantidad Ordenada]]</f>
        <v>36</v>
      </c>
      <c r="K643" s="7">
        <f>Tabla_cocina[[#This Row],[Total del Pedido]]</f>
        <v>36</v>
      </c>
      <c r="L643" s="7">
        <f>Tabla_cocina[[#This Row],[Ganancia Bruta]]-Tabla_cocina[[#This Row],[Costo]]</f>
        <v>16</v>
      </c>
      <c r="M643" s="7">
        <f>Tabla_cocina[[#This Row],[Costo Unitario]]*Tabla_cocina[[#This Row],[Cantidad Ordenada]]</f>
        <v>20</v>
      </c>
      <c r="N643" s="12">
        <f>(Tabla_cocina[[#This Row],[Ganancia Neta]]/Tabla_cocina[[#This Row],[Costo]])</f>
        <v>0.8</v>
      </c>
      <c r="O643" s="17">
        <f>Tabla_cocina[[#This Row],[Tiempo de Preparacion]]/1440</f>
        <v>4.027777777777778E-2</v>
      </c>
    </row>
    <row r="644" spans="1:15" x14ac:dyDescent="0.3">
      <c r="A644" s="1">
        <v>250</v>
      </c>
      <c r="B644" s="1">
        <v>8</v>
      </c>
      <c r="C644" s="2" t="s">
        <v>21</v>
      </c>
      <c r="D644" s="2" t="s">
        <v>98</v>
      </c>
      <c r="E644" s="3">
        <v>12</v>
      </c>
      <c r="F644" s="3">
        <v>20</v>
      </c>
      <c r="G644" s="1">
        <v>1</v>
      </c>
      <c r="H644" s="1">
        <v>29</v>
      </c>
      <c r="I644" s="2" t="s">
        <v>8</v>
      </c>
      <c r="J644" s="7">
        <f>Tabla_cocina[[#This Row],[Precio Unitario]]*Tabla_cocina[[#This Row],[Cantidad Ordenada]]</f>
        <v>20</v>
      </c>
      <c r="K644" s="7">
        <f>Tabla_cocina[[#This Row],[Total del Pedido]]</f>
        <v>20</v>
      </c>
      <c r="L644" s="7">
        <f>Tabla_cocina[[#This Row],[Ganancia Bruta]]-Tabla_cocina[[#This Row],[Costo]]</f>
        <v>8</v>
      </c>
      <c r="M644" s="7">
        <f>Tabla_cocina[[#This Row],[Costo Unitario]]*Tabla_cocina[[#This Row],[Cantidad Ordenada]]</f>
        <v>12</v>
      </c>
      <c r="N644" s="12">
        <f>(Tabla_cocina[[#This Row],[Ganancia Neta]]/Tabla_cocina[[#This Row],[Costo]])</f>
        <v>0.66666666666666663</v>
      </c>
      <c r="O644" s="17">
        <f>Tabla_cocina[[#This Row],[Tiempo de Preparacion]]/1440</f>
        <v>2.013888888888889E-2</v>
      </c>
    </row>
    <row r="645" spans="1:15" x14ac:dyDescent="0.3">
      <c r="A645" s="1">
        <v>251</v>
      </c>
      <c r="B645" s="1">
        <v>12</v>
      </c>
      <c r="C645" s="2" t="s">
        <v>25</v>
      </c>
      <c r="D645" s="2" t="s">
        <v>102</v>
      </c>
      <c r="E645" s="3">
        <v>15</v>
      </c>
      <c r="F645" s="3">
        <v>26</v>
      </c>
      <c r="G645" s="1">
        <v>1</v>
      </c>
      <c r="H645" s="1">
        <v>25</v>
      </c>
      <c r="I645" s="2" t="s">
        <v>8</v>
      </c>
      <c r="J645" s="7">
        <f>Tabla_cocina[[#This Row],[Precio Unitario]]*Tabla_cocina[[#This Row],[Cantidad Ordenada]]</f>
        <v>26</v>
      </c>
      <c r="K645" s="7">
        <f>Tabla_cocina[[#This Row],[Total del Pedido]]</f>
        <v>26</v>
      </c>
      <c r="L645" s="7">
        <f>Tabla_cocina[[#This Row],[Ganancia Bruta]]-Tabla_cocina[[#This Row],[Costo]]</f>
        <v>11</v>
      </c>
      <c r="M645" s="7">
        <f>Tabla_cocina[[#This Row],[Costo Unitario]]*Tabla_cocina[[#This Row],[Cantidad Ordenada]]</f>
        <v>15</v>
      </c>
      <c r="N645" s="12">
        <f>(Tabla_cocina[[#This Row],[Ganancia Neta]]/Tabla_cocina[[#This Row],[Costo]])</f>
        <v>0.73333333333333328</v>
      </c>
      <c r="O645" s="17">
        <f>Tabla_cocina[[#This Row],[Tiempo de Preparacion]]/1440</f>
        <v>1.7361111111111112E-2</v>
      </c>
    </row>
    <row r="646" spans="1:15" x14ac:dyDescent="0.3">
      <c r="A646" s="1">
        <v>251</v>
      </c>
      <c r="B646" s="1">
        <v>12</v>
      </c>
      <c r="C646" s="2" t="s">
        <v>22</v>
      </c>
      <c r="D646" s="2" t="s">
        <v>99</v>
      </c>
      <c r="E646" s="3">
        <v>14</v>
      </c>
      <c r="F646" s="3">
        <v>23</v>
      </c>
      <c r="G646" s="1">
        <v>1</v>
      </c>
      <c r="H646" s="1">
        <v>23</v>
      </c>
      <c r="I646" s="2" t="s">
        <v>8</v>
      </c>
      <c r="J646" s="7">
        <f>Tabla_cocina[[#This Row],[Precio Unitario]]*Tabla_cocina[[#This Row],[Cantidad Ordenada]]</f>
        <v>23</v>
      </c>
      <c r="K646" s="7">
        <f>Tabla_cocina[[#This Row],[Total del Pedido]]</f>
        <v>23</v>
      </c>
      <c r="L646" s="7">
        <f>Tabla_cocina[[#This Row],[Ganancia Bruta]]-Tabla_cocina[[#This Row],[Costo]]</f>
        <v>9</v>
      </c>
      <c r="M646" s="7">
        <f>Tabla_cocina[[#This Row],[Costo Unitario]]*Tabla_cocina[[#This Row],[Cantidad Ordenada]]</f>
        <v>14</v>
      </c>
      <c r="N646" s="12">
        <f>(Tabla_cocina[[#This Row],[Ganancia Neta]]/Tabla_cocina[[#This Row],[Costo]])</f>
        <v>0.6428571428571429</v>
      </c>
      <c r="O646" s="17">
        <f>Tabla_cocina[[#This Row],[Tiempo de Preparacion]]/1440</f>
        <v>1.5972222222222221E-2</v>
      </c>
    </row>
    <row r="647" spans="1:15" x14ac:dyDescent="0.3">
      <c r="A647" s="1">
        <v>251</v>
      </c>
      <c r="B647" s="1">
        <v>12</v>
      </c>
      <c r="C647" s="2" t="s">
        <v>19</v>
      </c>
      <c r="D647" s="2" t="s">
        <v>96</v>
      </c>
      <c r="E647" s="3">
        <v>13</v>
      </c>
      <c r="F647" s="3">
        <v>22</v>
      </c>
      <c r="G647" s="1">
        <v>1</v>
      </c>
      <c r="H647" s="1">
        <v>34</v>
      </c>
      <c r="I647" s="2" t="s">
        <v>6</v>
      </c>
      <c r="J647" s="7">
        <f>Tabla_cocina[[#This Row],[Precio Unitario]]*Tabla_cocina[[#This Row],[Cantidad Ordenada]]</f>
        <v>22</v>
      </c>
      <c r="K647" s="7">
        <f>Tabla_cocina[[#This Row],[Total del Pedido]]</f>
        <v>22</v>
      </c>
      <c r="L647" s="7">
        <f>Tabla_cocina[[#This Row],[Ganancia Bruta]]-Tabla_cocina[[#This Row],[Costo]]</f>
        <v>9</v>
      </c>
      <c r="M647" s="7">
        <f>Tabla_cocina[[#This Row],[Costo Unitario]]*Tabla_cocina[[#This Row],[Cantidad Ordenada]]</f>
        <v>13</v>
      </c>
      <c r="N647" s="12">
        <f>(Tabla_cocina[[#This Row],[Ganancia Neta]]/Tabla_cocina[[#This Row],[Costo]])</f>
        <v>0.69230769230769229</v>
      </c>
      <c r="O647" s="17">
        <f>Tabla_cocina[[#This Row],[Tiempo de Preparacion]]/1440</f>
        <v>2.361111111111111E-2</v>
      </c>
    </row>
    <row r="648" spans="1:15" x14ac:dyDescent="0.3">
      <c r="A648" s="1">
        <v>251</v>
      </c>
      <c r="B648" s="1">
        <v>12</v>
      </c>
      <c r="C648" s="2" t="s">
        <v>16</v>
      </c>
      <c r="D648" s="2" t="s">
        <v>93</v>
      </c>
      <c r="E648" s="3">
        <v>11</v>
      </c>
      <c r="F648" s="3">
        <v>19</v>
      </c>
      <c r="G648" s="1">
        <v>2</v>
      </c>
      <c r="H648" s="1">
        <v>40</v>
      </c>
      <c r="I648" s="2" t="s">
        <v>8</v>
      </c>
      <c r="J648" s="7">
        <f>Tabla_cocina[[#This Row],[Precio Unitario]]*Tabla_cocina[[#This Row],[Cantidad Ordenada]]</f>
        <v>38</v>
      </c>
      <c r="K648" s="7">
        <f>Tabla_cocina[[#This Row],[Total del Pedido]]</f>
        <v>38</v>
      </c>
      <c r="L648" s="7">
        <f>Tabla_cocina[[#This Row],[Ganancia Bruta]]-Tabla_cocina[[#This Row],[Costo]]</f>
        <v>16</v>
      </c>
      <c r="M648" s="7">
        <f>Tabla_cocina[[#This Row],[Costo Unitario]]*Tabla_cocina[[#This Row],[Cantidad Ordenada]]</f>
        <v>22</v>
      </c>
      <c r="N648" s="12">
        <f>(Tabla_cocina[[#This Row],[Ganancia Neta]]/Tabla_cocina[[#This Row],[Costo]])</f>
        <v>0.72727272727272729</v>
      </c>
      <c r="O648" s="17">
        <f>Tabla_cocina[[#This Row],[Tiempo de Preparacion]]/1440</f>
        <v>2.7777777777777776E-2</v>
      </c>
    </row>
    <row r="649" spans="1:15" x14ac:dyDescent="0.3">
      <c r="A649" s="1">
        <v>252</v>
      </c>
      <c r="B649" s="1">
        <v>4</v>
      </c>
      <c r="C649" s="2" t="s">
        <v>25</v>
      </c>
      <c r="D649" s="2" t="s">
        <v>102</v>
      </c>
      <c r="E649" s="3">
        <v>15</v>
      </c>
      <c r="F649" s="3">
        <v>26</v>
      </c>
      <c r="G649" s="1">
        <v>2</v>
      </c>
      <c r="H649" s="1">
        <v>31</v>
      </c>
      <c r="I649" s="2" t="s">
        <v>6</v>
      </c>
      <c r="J649" s="7">
        <f>Tabla_cocina[[#This Row],[Precio Unitario]]*Tabla_cocina[[#This Row],[Cantidad Ordenada]]</f>
        <v>52</v>
      </c>
      <c r="K649" s="7">
        <f>Tabla_cocina[[#This Row],[Total del Pedido]]</f>
        <v>52</v>
      </c>
      <c r="L649" s="7">
        <f>Tabla_cocina[[#This Row],[Ganancia Bruta]]-Tabla_cocina[[#This Row],[Costo]]</f>
        <v>22</v>
      </c>
      <c r="M649" s="7">
        <f>Tabla_cocina[[#This Row],[Costo Unitario]]*Tabla_cocina[[#This Row],[Cantidad Ordenada]]</f>
        <v>30</v>
      </c>
      <c r="N649" s="12">
        <f>(Tabla_cocina[[#This Row],[Ganancia Neta]]/Tabla_cocina[[#This Row],[Costo]])</f>
        <v>0.73333333333333328</v>
      </c>
      <c r="O649" s="17">
        <f>Tabla_cocina[[#This Row],[Tiempo de Preparacion]]/1440</f>
        <v>2.1527777777777778E-2</v>
      </c>
    </row>
    <row r="650" spans="1:15" x14ac:dyDescent="0.3">
      <c r="A650" s="1">
        <v>252</v>
      </c>
      <c r="B650" s="1">
        <v>4</v>
      </c>
      <c r="C650" s="2" t="s">
        <v>26</v>
      </c>
      <c r="D650" s="2" t="s">
        <v>103</v>
      </c>
      <c r="E650" s="3">
        <v>15</v>
      </c>
      <c r="F650" s="3">
        <v>25</v>
      </c>
      <c r="G650" s="1">
        <v>2</v>
      </c>
      <c r="H650" s="1">
        <v>53</v>
      </c>
      <c r="I650" s="2" t="s">
        <v>8</v>
      </c>
      <c r="J650" s="7">
        <f>Tabla_cocina[[#This Row],[Precio Unitario]]*Tabla_cocina[[#This Row],[Cantidad Ordenada]]</f>
        <v>50</v>
      </c>
      <c r="K650" s="7">
        <f>Tabla_cocina[[#This Row],[Total del Pedido]]</f>
        <v>50</v>
      </c>
      <c r="L650" s="7">
        <f>Tabla_cocina[[#This Row],[Ganancia Bruta]]-Tabla_cocina[[#This Row],[Costo]]</f>
        <v>20</v>
      </c>
      <c r="M650" s="7">
        <f>Tabla_cocina[[#This Row],[Costo Unitario]]*Tabla_cocina[[#This Row],[Cantidad Ordenada]]</f>
        <v>30</v>
      </c>
      <c r="N650" s="12">
        <f>(Tabla_cocina[[#This Row],[Ganancia Neta]]/Tabla_cocina[[#This Row],[Costo]])</f>
        <v>0.66666666666666663</v>
      </c>
      <c r="O650" s="17">
        <f>Tabla_cocina[[#This Row],[Tiempo de Preparacion]]/1440</f>
        <v>3.6805555555555557E-2</v>
      </c>
    </row>
    <row r="651" spans="1:15" x14ac:dyDescent="0.3">
      <c r="A651" s="1">
        <v>253</v>
      </c>
      <c r="B651" s="1">
        <v>8</v>
      </c>
      <c r="C651" s="2" t="s">
        <v>13</v>
      </c>
      <c r="D651" s="2" t="s">
        <v>90</v>
      </c>
      <c r="E651" s="3">
        <v>17</v>
      </c>
      <c r="F651" s="3">
        <v>29</v>
      </c>
      <c r="G651" s="1">
        <v>3</v>
      </c>
      <c r="H651" s="1">
        <v>29</v>
      </c>
      <c r="I651" s="2" t="s">
        <v>8</v>
      </c>
      <c r="J651" s="7">
        <f>Tabla_cocina[[#This Row],[Precio Unitario]]*Tabla_cocina[[#This Row],[Cantidad Ordenada]]</f>
        <v>87</v>
      </c>
      <c r="K651" s="7">
        <f>Tabla_cocina[[#This Row],[Total del Pedido]]</f>
        <v>87</v>
      </c>
      <c r="L651" s="7">
        <f>Tabla_cocina[[#This Row],[Ganancia Bruta]]-Tabla_cocina[[#This Row],[Costo]]</f>
        <v>36</v>
      </c>
      <c r="M651" s="7">
        <f>Tabla_cocina[[#This Row],[Costo Unitario]]*Tabla_cocina[[#This Row],[Cantidad Ordenada]]</f>
        <v>51</v>
      </c>
      <c r="N651" s="12">
        <f>(Tabla_cocina[[#This Row],[Ganancia Neta]]/Tabla_cocina[[#This Row],[Costo]])</f>
        <v>0.70588235294117652</v>
      </c>
      <c r="O651" s="17">
        <f>Tabla_cocina[[#This Row],[Tiempo de Preparacion]]/1440</f>
        <v>2.013888888888889E-2</v>
      </c>
    </row>
    <row r="652" spans="1:15" x14ac:dyDescent="0.3">
      <c r="A652" s="1">
        <v>253</v>
      </c>
      <c r="B652" s="1">
        <v>8</v>
      </c>
      <c r="C652" s="2" t="s">
        <v>26</v>
      </c>
      <c r="D652" s="2" t="s">
        <v>103</v>
      </c>
      <c r="E652" s="3">
        <v>15</v>
      </c>
      <c r="F652" s="3">
        <v>25</v>
      </c>
      <c r="G652" s="1">
        <v>1</v>
      </c>
      <c r="H652" s="1">
        <v>18</v>
      </c>
      <c r="I652" s="2" t="s">
        <v>6</v>
      </c>
      <c r="J652" s="7">
        <f>Tabla_cocina[[#This Row],[Precio Unitario]]*Tabla_cocina[[#This Row],[Cantidad Ordenada]]</f>
        <v>25</v>
      </c>
      <c r="K652" s="7">
        <f>Tabla_cocina[[#This Row],[Total del Pedido]]</f>
        <v>25</v>
      </c>
      <c r="L652" s="7">
        <f>Tabla_cocina[[#This Row],[Ganancia Bruta]]-Tabla_cocina[[#This Row],[Costo]]</f>
        <v>10</v>
      </c>
      <c r="M652" s="7">
        <f>Tabla_cocina[[#This Row],[Costo Unitario]]*Tabla_cocina[[#This Row],[Cantidad Ordenada]]</f>
        <v>15</v>
      </c>
      <c r="N652" s="12">
        <f>(Tabla_cocina[[#This Row],[Ganancia Neta]]/Tabla_cocina[[#This Row],[Costo]])</f>
        <v>0.66666666666666663</v>
      </c>
      <c r="O652" s="17">
        <f>Tabla_cocina[[#This Row],[Tiempo de Preparacion]]/1440</f>
        <v>1.2500000000000001E-2</v>
      </c>
    </row>
    <row r="653" spans="1:15" x14ac:dyDescent="0.3">
      <c r="A653" s="1">
        <v>253</v>
      </c>
      <c r="B653" s="1">
        <v>8</v>
      </c>
      <c r="C653" s="2" t="s">
        <v>23</v>
      </c>
      <c r="D653" s="2" t="s">
        <v>100</v>
      </c>
      <c r="E653" s="3">
        <v>13</v>
      </c>
      <c r="F653" s="3">
        <v>21</v>
      </c>
      <c r="G653" s="1">
        <v>2</v>
      </c>
      <c r="H653" s="1">
        <v>8</v>
      </c>
      <c r="I653" s="2" t="s">
        <v>6</v>
      </c>
      <c r="J653" s="7">
        <f>Tabla_cocina[[#This Row],[Precio Unitario]]*Tabla_cocina[[#This Row],[Cantidad Ordenada]]</f>
        <v>42</v>
      </c>
      <c r="K653" s="7">
        <f>Tabla_cocina[[#This Row],[Total del Pedido]]</f>
        <v>42</v>
      </c>
      <c r="L653" s="7">
        <f>Tabla_cocina[[#This Row],[Ganancia Bruta]]-Tabla_cocina[[#This Row],[Costo]]</f>
        <v>16</v>
      </c>
      <c r="M653" s="7">
        <f>Tabla_cocina[[#This Row],[Costo Unitario]]*Tabla_cocina[[#This Row],[Cantidad Ordenada]]</f>
        <v>26</v>
      </c>
      <c r="N653" s="12">
        <f>(Tabla_cocina[[#This Row],[Ganancia Neta]]/Tabla_cocina[[#This Row],[Costo]])</f>
        <v>0.61538461538461542</v>
      </c>
      <c r="O653" s="17">
        <f>Tabla_cocina[[#This Row],[Tiempo de Preparacion]]/1440</f>
        <v>5.5555555555555558E-3</v>
      </c>
    </row>
    <row r="654" spans="1:15" x14ac:dyDescent="0.3">
      <c r="A654" s="1">
        <v>254</v>
      </c>
      <c r="B654" s="1">
        <v>10</v>
      </c>
      <c r="C654" s="2" t="s">
        <v>20</v>
      </c>
      <c r="D654" s="2" t="s">
        <v>97</v>
      </c>
      <c r="E654" s="3">
        <v>20</v>
      </c>
      <c r="F654" s="3">
        <v>34</v>
      </c>
      <c r="G654" s="1">
        <v>2</v>
      </c>
      <c r="H654" s="1">
        <v>56</v>
      </c>
      <c r="I654" s="2" t="s">
        <v>6</v>
      </c>
      <c r="J654" s="7">
        <f>Tabla_cocina[[#This Row],[Precio Unitario]]*Tabla_cocina[[#This Row],[Cantidad Ordenada]]</f>
        <v>68</v>
      </c>
      <c r="K654" s="7">
        <f>Tabla_cocina[[#This Row],[Total del Pedido]]</f>
        <v>68</v>
      </c>
      <c r="L654" s="7">
        <f>Tabla_cocina[[#This Row],[Ganancia Bruta]]-Tabla_cocina[[#This Row],[Costo]]</f>
        <v>28</v>
      </c>
      <c r="M654" s="7">
        <f>Tabla_cocina[[#This Row],[Costo Unitario]]*Tabla_cocina[[#This Row],[Cantidad Ordenada]]</f>
        <v>40</v>
      </c>
      <c r="N654" s="12">
        <f>(Tabla_cocina[[#This Row],[Ganancia Neta]]/Tabla_cocina[[#This Row],[Costo]])</f>
        <v>0.7</v>
      </c>
      <c r="O654" s="17">
        <f>Tabla_cocina[[#This Row],[Tiempo de Preparacion]]/1440</f>
        <v>3.888888888888889E-2</v>
      </c>
    </row>
    <row r="655" spans="1:15" x14ac:dyDescent="0.3">
      <c r="A655" s="1">
        <v>254</v>
      </c>
      <c r="B655" s="1">
        <v>10</v>
      </c>
      <c r="C655" s="2" t="s">
        <v>9</v>
      </c>
      <c r="D655" s="2" t="s">
        <v>86</v>
      </c>
      <c r="E655" s="3">
        <v>19</v>
      </c>
      <c r="F655" s="3">
        <v>31</v>
      </c>
      <c r="G655" s="1">
        <v>3</v>
      </c>
      <c r="H655" s="1">
        <v>33</v>
      </c>
      <c r="I655" s="2" t="s">
        <v>6</v>
      </c>
      <c r="J655" s="7">
        <f>Tabla_cocina[[#This Row],[Precio Unitario]]*Tabla_cocina[[#This Row],[Cantidad Ordenada]]</f>
        <v>93</v>
      </c>
      <c r="K655" s="7">
        <f>Tabla_cocina[[#This Row],[Total del Pedido]]</f>
        <v>93</v>
      </c>
      <c r="L655" s="7">
        <f>Tabla_cocina[[#This Row],[Ganancia Bruta]]-Tabla_cocina[[#This Row],[Costo]]</f>
        <v>36</v>
      </c>
      <c r="M655" s="7">
        <f>Tabla_cocina[[#This Row],[Costo Unitario]]*Tabla_cocina[[#This Row],[Cantidad Ordenada]]</f>
        <v>57</v>
      </c>
      <c r="N655" s="12">
        <f>(Tabla_cocina[[#This Row],[Ganancia Neta]]/Tabla_cocina[[#This Row],[Costo]])</f>
        <v>0.63157894736842102</v>
      </c>
      <c r="O655" s="17">
        <f>Tabla_cocina[[#This Row],[Tiempo de Preparacion]]/1440</f>
        <v>2.2916666666666665E-2</v>
      </c>
    </row>
    <row r="656" spans="1:15" x14ac:dyDescent="0.3">
      <c r="A656" s="1">
        <v>254</v>
      </c>
      <c r="B656" s="1">
        <v>10</v>
      </c>
      <c r="C656" s="2" t="s">
        <v>15</v>
      </c>
      <c r="D656" s="2" t="s">
        <v>92</v>
      </c>
      <c r="E656" s="3">
        <v>16</v>
      </c>
      <c r="F656" s="3">
        <v>28</v>
      </c>
      <c r="G656" s="1">
        <v>3</v>
      </c>
      <c r="H656" s="1">
        <v>42</v>
      </c>
      <c r="I656" s="2" t="s">
        <v>8</v>
      </c>
      <c r="J656" s="7">
        <f>Tabla_cocina[[#This Row],[Precio Unitario]]*Tabla_cocina[[#This Row],[Cantidad Ordenada]]</f>
        <v>84</v>
      </c>
      <c r="K656" s="7">
        <f>Tabla_cocina[[#This Row],[Total del Pedido]]</f>
        <v>84</v>
      </c>
      <c r="L656" s="7">
        <f>Tabla_cocina[[#This Row],[Ganancia Bruta]]-Tabla_cocina[[#This Row],[Costo]]</f>
        <v>36</v>
      </c>
      <c r="M656" s="7">
        <f>Tabla_cocina[[#This Row],[Costo Unitario]]*Tabla_cocina[[#This Row],[Cantidad Ordenada]]</f>
        <v>48</v>
      </c>
      <c r="N656" s="12">
        <f>(Tabla_cocina[[#This Row],[Ganancia Neta]]/Tabla_cocina[[#This Row],[Costo]])</f>
        <v>0.75</v>
      </c>
      <c r="O656" s="17">
        <f>Tabla_cocina[[#This Row],[Tiempo de Preparacion]]/1440</f>
        <v>2.9166666666666667E-2</v>
      </c>
    </row>
    <row r="657" spans="1:15" x14ac:dyDescent="0.3">
      <c r="A657" s="1">
        <v>254</v>
      </c>
      <c r="B657" s="1">
        <v>10</v>
      </c>
      <c r="C657" s="2" t="s">
        <v>25</v>
      </c>
      <c r="D657" s="2" t="s">
        <v>102</v>
      </c>
      <c r="E657" s="3">
        <v>15</v>
      </c>
      <c r="F657" s="3">
        <v>26</v>
      </c>
      <c r="G657" s="1">
        <v>2</v>
      </c>
      <c r="H657" s="1">
        <v>10</v>
      </c>
      <c r="I657" s="2" t="s">
        <v>8</v>
      </c>
      <c r="J657" s="7">
        <f>Tabla_cocina[[#This Row],[Precio Unitario]]*Tabla_cocina[[#This Row],[Cantidad Ordenada]]</f>
        <v>52</v>
      </c>
      <c r="K657" s="7">
        <f>Tabla_cocina[[#This Row],[Total del Pedido]]</f>
        <v>52</v>
      </c>
      <c r="L657" s="7">
        <f>Tabla_cocina[[#This Row],[Ganancia Bruta]]-Tabla_cocina[[#This Row],[Costo]]</f>
        <v>22</v>
      </c>
      <c r="M657" s="7">
        <f>Tabla_cocina[[#This Row],[Costo Unitario]]*Tabla_cocina[[#This Row],[Cantidad Ordenada]]</f>
        <v>30</v>
      </c>
      <c r="N657" s="12">
        <f>(Tabla_cocina[[#This Row],[Ganancia Neta]]/Tabla_cocina[[#This Row],[Costo]])</f>
        <v>0.73333333333333328</v>
      </c>
      <c r="O657" s="17">
        <f>Tabla_cocina[[#This Row],[Tiempo de Preparacion]]/1440</f>
        <v>6.9444444444444441E-3</v>
      </c>
    </row>
    <row r="658" spans="1:15" x14ac:dyDescent="0.3">
      <c r="A658" s="1">
        <v>255</v>
      </c>
      <c r="B658" s="1">
        <v>8</v>
      </c>
      <c r="C658" s="2" t="s">
        <v>26</v>
      </c>
      <c r="D658" s="2" t="s">
        <v>103</v>
      </c>
      <c r="E658" s="3">
        <v>15</v>
      </c>
      <c r="F658" s="3">
        <v>25</v>
      </c>
      <c r="G658" s="1">
        <v>1</v>
      </c>
      <c r="H658" s="1">
        <v>37</v>
      </c>
      <c r="I658" s="2" t="s">
        <v>6</v>
      </c>
      <c r="J658" s="7">
        <f>Tabla_cocina[[#This Row],[Precio Unitario]]*Tabla_cocina[[#This Row],[Cantidad Ordenada]]</f>
        <v>25</v>
      </c>
      <c r="K658" s="7">
        <f>Tabla_cocina[[#This Row],[Total del Pedido]]</f>
        <v>25</v>
      </c>
      <c r="L658" s="7">
        <f>Tabla_cocina[[#This Row],[Ganancia Bruta]]-Tabla_cocina[[#This Row],[Costo]]</f>
        <v>10</v>
      </c>
      <c r="M658" s="7">
        <f>Tabla_cocina[[#This Row],[Costo Unitario]]*Tabla_cocina[[#This Row],[Cantidad Ordenada]]</f>
        <v>15</v>
      </c>
      <c r="N658" s="12">
        <f>(Tabla_cocina[[#This Row],[Ganancia Neta]]/Tabla_cocina[[#This Row],[Costo]])</f>
        <v>0.66666666666666663</v>
      </c>
      <c r="O658" s="17">
        <f>Tabla_cocina[[#This Row],[Tiempo de Preparacion]]/1440</f>
        <v>2.5694444444444443E-2</v>
      </c>
    </row>
    <row r="659" spans="1:15" x14ac:dyDescent="0.3">
      <c r="A659" s="1">
        <v>256</v>
      </c>
      <c r="B659" s="1">
        <v>5</v>
      </c>
      <c r="C659" s="2" t="s">
        <v>23</v>
      </c>
      <c r="D659" s="2" t="s">
        <v>100</v>
      </c>
      <c r="E659" s="3">
        <v>13</v>
      </c>
      <c r="F659" s="3">
        <v>21</v>
      </c>
      <c r="G659" s="1">
        <v>1</v>
      </c>
      <c r="H659" s="1">
        <v>16</v>
      </c>
      <c r="I659" s="2" t="s">
        <v>6</v>
      </c>
      <c r="J659" s="7">
        <f>Tabla_cocina[[#This Row],[Precio Unitario]]*Tabla_cocina[[#This Row],[Cantidad Ordenada]]</f>
        <v>21</v>
      </c>
      <c r="K659" s="7">
        <f>Tabla_cocina[[#This Row],[Total del Pedido]]</f>
        <v>21</v>
      </c>
      <c r="L659" s="7">
        <f>Tabla_cocina[[#This Row],[Ganancia Bruta]]-Tabla_cocina[[#This Row],[Costo]]</f>
        <v>8</v>
      </c>
      <c r="M659" s="7">
        <f>Tabla_cocina[[#This Row],[Costo Unitario]]*Tabla_cocina[[#This Row],[Cantidad Ordenada]]</f>
        <v>13</v>
      </c>
      <c r="N659" s="12">
        <f>(Tabla_cocina[[#This Row],[Ganancia Neta]]/Tabla_cocina[[#This Row],[Costo]])</f>
        <v>0.61538461538461542</v>
      </c>
      <c r="O659" s="17">
        <f>Tabla_cocina[[#This Row],[Tiempo de Preparacion]]/1440</f>
        <v>1.1111111111111112E-2</v>
      </c>
    </row>
    <row r="660" spans="1:15" x14ac:dyDescent="0.3">
      <c r="A660" s="1">
        <v>257</v>
      </c>
      <c r="B660" s="1">
        <v>12</v>
      </c>
      <c r="C660" s="2" t="s">
        <v>22</v>
      </c>
      <c r="D660" s="2" t="s">
        <v>99</v>
      </c>
      <c r="E660" s="3">
        <v>14</v>
      </c>
      <c r="F660" s="3">
        <v>23</v>
      </c>
      <c r="G660" s="1">
        <v>2</v>
      </c>
      <c r="H660" s="1">
        <v>28</v>
      </c>
      <c r="I660" s="2" t="s">
        <v>8</v>
      </c>
      <c r="J660" s="7">
        <f>Tabla_cocina[[#This Row],[Precio Unitario]]*Tabla_cocina[[#This Row],[Cantidad Ordenada]]</f>
        <v>46</v>
      </c>
      <c r="K660" s="7">
        <f>Tabla_cocina[[#This Row],[Total del Pedido]]</f>
        <v>46</v>
      </c>
      <c r="L660" s="7">
        <f>Tabla_cocina[[#This Row],[Ganancia Bruta]]-Tabla_cocina[[#This Row],[Costo]]</f>
        <v>18</v>
      </c>
      <c r="M660" s="7">
        <f>Tabla_cocina[[#This Row],[Costo Unitario]]*Tabla_cocina[[#This Row],[Cantidad Ordenada]]</f>
        <v>28</v>
      </c>
      <c r="N660" s="12">
        <f>(Tabla_cocina[[#This Row],[Ganancia Neta]]/Tabla_cocina[[#This Row],[Costo]])</f>
        <v>0.6428571428571429</v>
      </c>
      <c r="O660" s="17">
        <f>Tabla_cocina[[#This Row],[Tiempo de Preparacion]]/1440</f>
        <v>1.9444444444444445E-2</v>
      </c>
    </row>
    <row r="661" spans="1:15" x14ac:dyDescent="0.3">
      <c r="A661" s="1">
        <v>258</v>
      </c>
      <c r="B661" s="1">
        <v>12</v>
      </c>
      <c r="C661" s="2" t="s">
        <v>11</v>
      </c>
      <c r="D661" s="2" t="s">
        <v>88</v>
      </c>
      <c r="E661" s="3">
        <v>25</v>
      </c>
      <c r="F661" s="3">
        <v>40</v>
      </c>
      <c r="G661" s="1">
        <v>1</v>
      </c>
      <c r="H661" s="1">
        <v>10</v>
      </c>
      <c r="I661" s="2" t="s">
        <v>6</v>
      </c>
      <c r="J661" s="7">
        <f>Tabla_cocina[[#This Row],[Precio Unitario]]*Tabla_cocina[[#This Row],[Cantidad Ordenada]]</f>
        <v>40</v>
      </c>
      <c r="K661" s="7">
        <f>Tabla_cocina[[#This Row],[Total del Pedido]]</f>
        <v>40</v>
      </c>
      <c r="L661" s="7">
        <f>Tabla_cocina[[#This Row],[Ganancia Bruta]]-Tabla_cocina[[#This Row],[Costo]]</f>
        <v>15</v>
      </c>
      <c r="M661" s="7">
        <f>Tabla_cocina[[#This Row],[Costo Unitario]]*Tabla_cocina[[#This Row],[Cantidad Ordenada]]</f>
        <v>25</v>
      </c>
      <c r="N661" s="12">
        <f>(Tabla_cocina[[#This Row],[Ganancia Neta]]/Tabla_cocina[[#This Row],[Costo]])</f>
        <v>0.6</v>
      </c>
      <c r="O661" s="17">
        <f>Tabla_cocina[[#This Row],[Tiempo de Preparacion]]/1440</f>
        <v>6.9444444444444441E-3</v>
      </c>
    </row>
    <row r="662" spans="1:15" x14ac:dyDescent="0.3">
      <c r="A662" s="1">
        <v>258</v>
      </c>
      <c r="B662" s="1">
        <v>12</v>
      </c>
      <c r="C662" s="2" t="s">
        <v>18</v>
      </c>
      <c r="D662" s="2" t="s">
        <v>95</v>
      </c>
      <c r="E662" s="3">
        <v>19</v>
      </c>
      <c r="F662" s="3">
        <v>32</v>
      </c>
      <c r="G662" s="1">
        <v>1</v>
      </c>
      <c r="H662" s="1">
        <v>5</v>
      </c>
      <c r="I662" s="2" t="s">
        <v>6</v>
      </c>
      <c r="J662" s="7">
        <f>Tabla_cocina[[#This Row],[Precio Unitario]]*Tabla_cocina[[#This Row],[Cantidad Ordenada]]</f>
        <v>32</v>
      </c>
      <c r="K662" s="7">
        <f>Tabla_cocina[[#This Row],[Total del Pedido]]</f>
        <v>32</v>
      </c>
      <c r="L662" s="7">
        <f>Tabla_cocina[[#This Row],[Ganancia Bruta]]-Tabla_cocina[[#This Row],[Costo]]</f>
        <v>13</v>
      </c>
      <c r="M662" s="7">
        <f>Tabla_cocina[[#This Row],[Costo Unitario]]*Tabla_cocina[[#This Row],[Cantidad Ordenada]]</f>
        <v>19</v>
      </c>
      <c r="N662" s="12">
        <f>(Tabla_cocina[[#This Row],[Ganancia Neta]]/Tabla_cocina[[#This Row],[Costo]])</f>
        <v>0.68421052631578949</v>
      </c>
      <c r="O662" s="17">
        <f>Tabla_cocina[[#This Row],[Tiempo de Preparacion]]/1440</f>
        <v>3.472222222222222E-3</v>
      </c>
    </row>
    <row r="663" spans="1:15" x14ac:dyDescent="0.3">
      <c r="A663" s="1">
        <v>258</v>
      </c>
      <c r="B663" s="1">
        <v>12</v>
      </c>
      <c r="C663" s="2" t="s">
        <v>26</v>
      </c>
      <c r="D663" s="2" t="s">
        <v>103</v>
      </c>
      <c r="E663" s="3">
        <v>15</v>
      </c>
      <c r="F663" s="3">
        <v>25</v>
      </c>
      <c r="G663" s="1">
        <v>1</v>
      </c>
      <c r="H663" s="1">
        <v>59</v>
      </c>
      <c r="I663" s="2" t="s">
        <v>6</v>
      </c>
      <c r="J663" s="7">
        <f>Tabla_cocina[[#This Row],[Precio Unitario]]*Tabla_cocina[[#This Row],[Cantidad Ordenada]]</f>
        <v>25</v>
      </c>
      <c r="K663" s="7">
        <f>Tabla_cocina[[#This Row],[Total del Pedido]]</f>
        <v>25</v>
      </c>
      <c r="L663" s="7">
        <f>Tabla_cocina[[#This Row],[Ganancia Bruta]]-Tabla_cocina[[#This Row],[Costo]]</f>
        <v>10</v>
      </c>
      <c r="M663" s="7">
        <f>Tabla_cocina[[#This Row],[Costo Unitario]]*Tabla_cocina[[#This Row],[Cantidad Ordenada]]</f>
        <v>15</v>
      </c>
      <c r="N663" s="12">
        <f>(Tabla_cocina[[#This Row],[Ganancia Neta]]/Tabla_cocina[[#This Row],[Costo]])</f>
        <v>0.66666666666666663</v>
      </c>
      <c r="O663" s="17">
        <f>Tabla_cocina[[#This Row],[Tiempo de Preparacion]]/1440</f>
        <v>4.0972222222222222E-2</v>
      </c>
    </row>
    <row r="664" spans="1:15" x14ac:dyDescent="0.3">
      <c r="A664" s="1">
        <v>258</v>
      </c>
      <c r="B664" s="1">
        <v>12</v>
      </c>
      <c r="C664" s="2" t="s">
        <v>21</v>
      </c>
      <c r="D664" s="2" t="s">
        <v>98</v>
      </c>
      <c r="E664" s="3">
        <v>12</v>
      </c>
      <c r="F664" s="3">
        <v>20</v>
      </c>
      <c r="G664" s="1">
        <v>1</v>
      </c>
      <c r="H664" s="1">
        <v>31</v>
      </c>
      <c r="I664" s="2" t="s">
        <v>6</v>
      </c>
      <c r="J664" s="7">
        <f>Tabla_cocina[[#This Row],[Precio Unitario]]*Tabla_cocina[[#This Row],[Cantidad Ordenada]]</f>
        <v>20</v>
      </c>
      <c r="K664" s="7">
        <f>Tabla_cocina[[#This Row],[Total del Pedido]]</f>
        <v>20</v>
      </c>
      <c r="L664" s="7">
        <f>Tabla_cocina[[#This Row],[Ganancia Bruta]]-Tabla_cocina[[#This Row],[Costo]]</f>
        <v>8</v>
      </c>
      <c r="M664" s="7">
        <f>Tabla_cocina[[#This Row],[Costo Unitario]]*Tabla_cocina[[#This Row],[Cantidad Ordenada]]</f>
        <v>12</v>
      </c>
      <c r="N664" s="12">
        <f>(Tabla_cocina[[#This Row],[Ganancia Neta]]/Tabla_cocina[[#This Row],[Costo]])</f>
        <v>0.66666666666666663</v>
      </c>
      <c r="O664" s="17">
        <f>Tabla_cocina[[#This Row],[Tiempo de Preparacion]]/1440</f>
        <v>2.1527777777777778E-2</v>
      </c>
    </row>
    <row r="665" spans="1:15" x14ac:dyDescent="0.3">
      <c r="A665" s="1">
        <v>259</v>
      </c>
      <c r="B665" s="1">
        <v>10</v>
      </c>
      <c r="C665" s="2" t="s">
        <v>10</v>
      </c>
      <c r="D665" s="2" t="s">
        <v>87</v>
      </c>
      <c r="E665" s="3">
        <v>16</v>
      </c>
      <c r="F665" s="3">
        <v>27</v>
      </c>
      <c r="G665" s="1">
        <v>3</v>
      </c>
      <c r="H665" s="1">
        <v>11</v>
      </c>
      <c r="I665" s="2" t="s">
        <v>8</v>
      </c>
      <c r="J665" s="7">
        <f>Tabla_cocina[[#This Row],[Precio Unitario]]*Tabla_cocina[[#This Row],[Cantidad Ordenada]]</f>
        <v>81</v>
      </c>
      <c r="K665" s="7">
        <f>Tabla_cocina[[#This Row],[Total del Pedido]]</f>
        <v>81</v>
      </c>
      <c r="L665" s="7">
        <f>Tabla_cocina[[#This Row],[Ganancia Bruta]]-Tabla_cocina[[#This Row],[Costo]]</f>
        <v>33</v>
      </c>
      <c r="M665" s="7">
        <f>Tabla_cocina[[#This Row],[Costo Unitario]]*Tabla_cocina[[#This Row],[Cantidad Ordenada]]</f>
        <v>48</v>
      </c>
      <c r="N665" s="12">
        <f>(Tabla_cocina[[#This Row],[Ganancia Neta]]/Tabla_cocina[[#This Row],[Costo]])</f>
        <v>0.6875</v>
      </c>
      <c r="O665" s="17">
        <f>Tabla_cocina[[#This Row],[Tiempo de Preparacion]]/1440</f>
        <v>7.6388888888888886E-3</v>
      </c>
    </row>
    <row r="666" spans="1:15" x14ac:dyDescent="0.3">
      <c r="A666" s="1">
        <v>260</v>
      </c>
      <c r="B666" s="1">
        <v>20</v>
      </c>
      <c r="C666" s="2" t="s">
        <v>22</v>
      </c>
      <c r="D666" s="2" t="s">
        <v>99</v>
      </c>
      <c r="E666" s="3">
        <v>14</v>
      </c>
      <c r="F666" s="3">
        <v>23</v>
      </c>
      <c r="G666" s="1">
        <v>3</v>
      </c>
      <c r="H666" s="1">
        <v>49</v>
      </c>
      <c r="I666" s="2" t="s">
        <v>8</v>
      </c>
      <c r="J666" s="7">
        <f>Tabla_cocina[[#This Row],[Precio Unitario]]*Tabla_cocina[[#This Row],[Cantidad Ordenada]]</f>
        <v>69</v>
      </c>
      <c r="K666" s="7">
        <f>Tabla_cocina[[#This Row],[Total del Pedido]]</f>
        <v>69</v>
      </c>
      <c r="L666" s="7">
        <f>Tabla_cocina[[#This Row],[Ganancia Bruta]]-Tabla_cocina[[#This Row],[Costo]]</f>
        <v>27</v>
      </c>
      <c r="M666" s="7">
        <f>Tabla_cocina[[#This Row],[Costo Unitario]]*Tabla_cocina[[#This Row],[Cantidad Ordenada]]</f>
        <v>42</v>
      </c>
      <c r="N666" s="12">
        <f>(Tabla_cocina[[#This Row],[Ganancia Neta]]/Tabla_cocina[[#This Row],[Costo]])</f>
        <v>0.6428571428571429</v>
      </c>
      <c r="O666" s="17">
        <f>Tabla_cocina[[#This Row],[Tiempo de Preparacion]]/1440</f>
        <v>3.4027777777777775E-2</v>
      </c>
    </row>
    <row r="667" spans="1:15" x14ac:dyDescent="0.3">
      <c r="A667" s="1">
        <v>261</v>
      </c>
      <c r="B667" s="1">
        <v>8</v>
      </c>
      <c r="C667" s="2" t="s">
        <v>18</v>
      </c>
      <c r="D667" s="2" t="s">
        <v>95</v>
      </c>
      <c r="E667" s="3">
        <v>19</v>
      </c>
      <c r="F667" s="3">
        <v>32</v>
      </c>
      <c r="G667" s="1">
        <v>3</v>
      </c>
      <c r="H667" s="1">
        <v>19</v>
      </c>
      <c r="I667" s="2" t="s">
        <v>8</v>
      </c>
      <c r="J667" s="7">
        <f>Tabla_cocina[[#This Row],[Precio Unitario]]*Tabla_cocina[[#This Row],[Cantidad Ordenada]]</f>
        <v>96</v>
      </c>
      <c r="K667" s="7">
        <f>Tabla_cocina[[#This Row],[Total del Pedido]]</f>
        <v>96</v>
      </c>
      <c r="L667" s="7">
        <f>Tabla_cocina[[#This Row],[Ganancia Bruta]]-Tabla_cocina[[#This Row],[Costo]]</f>
        <v>39</v>
      </c>
      <c r="M667" s="7">
        <f>Tabla_cocina[[#This Row],[Costo Unitario]]*Tabla_cocina[[#This Row],[Cantidad Ordenada]]</f>
        <v>57</v>
      </c>
      <c r="N667" s="12">
        <f>(Tabla_cocina[[#This Row],[Ganancia Neta]]/Tabla_cocina[[#This Row],[Costo]])</f>
        <v>0.68421052631578949</v>
      </c>
      <c r="O667" s="17">
        <f>Tabla_cocina[[#This Row],[Tiempo de Preparacion]]/1440</f>
        <v>1.3194444444444444E-2</v>
      </c>
    </row>
    <row r="668" spans="1:15" x14ac:dyDescent="0.3">
      <c r="A668" s="1">
        <v>261</v>
      </c>
      <c r="B668" s="1">
        <v>8</v>
      </c>
      <c r="C668" s="2" t="s">
        <v>13</v>
      </c>
      <c r="D668" s="2" t="s">
        <v>90</v>
      </c>
      <c r="E668" s="3">
        <v>17</v>
      </c>
      <c r="F668" s="3">
        <v>29</v>
      </c>
      <c r="G668" s="1">
        <v>2</v>
      </c>
      <c r="H668" s="1">
        <v>36</v>
      </c>
      <c r="I668" s="2" t="s">
        <v>8</v>
      </c>
      <c r="J668" s="7">
        <f>Tabla_cocina[[#This Row],[Precio Unitario]]*Tabla_cocina[[#This Row],[Cantidad Ordenada]]</f>
        <v>58</v>
      </c>
      <c r="K668" s="7">
        <f>Tabla_cocina[[#This Row],[Total del Pedido]]</f>
        <v>58</v>
      </c>
      <c r="L668" s="7">
        <f>Tabla_cocina[[#This Row],[Ganancia Bruta]]-Tabla_cocina[[#This Row],[Costo]]</f>
        <v>24</v>
      </c>
      <c r="M668" s="7">
        <f>Tabla_cocina[[#This Row],[Costo Unitario]]*Tabla_cocina[[#This Row],[Cantidad Ordenada]]</f>
        <v>34</v>
      </c>
      <c r="N668" s="12">
        <f>(Tabla_cocina[[#This Row],[Ganancia Neta]]/Tabla_cocina[[#This Row],[Costo]])</f>
        <v>0.70588235294117652</v>
      </c>
      <c r="O668" s="17">
        <f>Tabla_cocina[[#This Row],[Tiempo de Preparacion]]/1440</f>
        <v>2.5000000000000001E-2</v>
      </c>
    </row>
    <row r="669" spans="1:15" x14ac:dyDescent="0.3">
      <c r="A669" s="1">
        <v>262</v>
      </c>
      <c r="B669" s="1">
        <v>18</v>
      </c>
      <c r="C669" s="2" t="s">
        <v>9</v>
      </c>
      <c r="D669" s="2" t="s">
        <v>86</v>
      </c>
      <c r="E669" s="3">
        <v>19</v>
      </c>
      <c r="F669" s="3">
        <v>31</v>
      </c>
      <c r="G669" s="1">
        <v>3</v>
      </c>
      <c r="H669" s="1">
        <v>20</v>
      </c>
      <c r="I669" s="2" t="s">
        <v>8</v>
      </c>
      <c r="J669" s="7">
        <f>Tabla_cocina[[#This Row],[Precio Unitario]]*Tabla_cocina[[#This Row],[Cantidad Ordenada]]</f>
        <v>93</v>
      </c>
      <c r="K669" s="7">
        <f>Tabla_cocina[[#This Row],[Total del Pedido]]</f>
        <v>93</v>
      </c>
      <c r="L669" s="7">
        <f>Tabla_cocina[[#This Row],[Ganancia Bruta]]-Tabla_cocina[[#This Row],[Costo]]</f>
        <v>36</v>
      </c>
      <c r="M669" s="7">
        <f>Tabla_cocina[[#This Row],[Costo Unitario]]*Tabla_cocina[[#This Row],[Cantidad Ordenada]]</f>
        <v>57</v>
      </c>
      <c r="N669" s="12">
        <f>(Tabla_cocina[[#This Row],[Ganancia Neta]]/Tabla_cocina[[#This Row],[Costo]])</f>
        <v>0.63157894736842102</v>
      </c>
      <c r="O669" s="17">
        <f>Tabla_cocina[[#This Row],[Tiempo de Preparacion]]/1440</f>
        <v>1.3888888888888888E-2</v>
      </c>
    </row>
    <row r="670" spans="1:15" x14ac:dyDescent="0.3">
      <c r="A670" s="1">
        <v>262</v>
      </c>
      <c r="B670" s="1">
        <v>18</v>
      </c>
      <c r="C670" s="2" t="s">
        <v>19</v>
      </c>
      <c r="D670" s="2" t="s">
        <v>96</v>
      </c>
      <c r="E670" s="3">
        <v>13</v>
      </c>
      <c r="F670" s="3">
        <v>22</v>
      </c>
      <c r="G670" s="1">
        <v>1</v>
      </c>
      <c r="H670" s="1">
        <v>28</v>
      </c>
      <c r="I670" s="2" t="s">
        <v>8</v>
      </c>
      <c r="J670" s="7">
        <f>Tabla_cocina[[#This Row],[Precio Unitario]]*Tabla_cocina[[#This Row],[Cantidad Ordenada]]</f>
        <v>22</v>
      </c>
      <c r="K670" s="7">
        <f>Tabla_cocina[[#This Row],[Total del Pedido]]</f>
        <v>22</v>
      </c>
      <c r="L670" s="7">
        <f>Tabla_cocina[[#This Row],[Ganancia Bruta]]-Tabla_cocina[[#This Row],[Costo]]</f>
        <v>9</v>
      </c>
      <c r="M670" s="7">
        <f>Tabla_cocina[[#This Row],[Costo Unitario]]*Tabla_cocina[[#This Row],[Cantidad Ordenada]]</f>
        <v>13</v>
      </c>
      <c r="N670" s="12">
        <f>(Tabla_cocina[[#This Row],[Ganancia Neta]]/Tabla_cocina[[#This Row],[Costo]])</f>
        <v>0.69230769230769229</v>
      </c>
      <c r="O670" s="17">
        <f>Tabla_cocina[[#This Row],[Tiempo de Preparacion]]/1440</f>
        <v>1.9444444444444445E-2</v>
      </c>
    </row>
    <row r="671" spans="1:15" x14ac:dyDescent="0.3">
      <c r="A671" s="1">
        <v>263</v>
      </c>
      <c r="B671" s="1">
        <v>5</v>
      </c>
      <c r="C671" s="2" t="s">
        <v>17</v>
      </c>
      <c r="D671" s="2" t="s">
        <v>94</v>
      </c>
      <c r="E671" s="3">
        <v>21</v>
      </c>
      <c r="F671" s="3">
        <v>35</v>
      </c>
      <c r="G671" s="1">
        <v>1</v>
      </c>
      <c r="H671" s="1">
        <v>30</v>
      </c>
      <c r="I671" s="2" t="s">
        <v>8</v>
      </c>
      <c r="J671" s="7">
        <f>Tabla_cocina[[#This Row],[Precio Unitario]]*Tabla_cocina[[#This Row],[Cantidad Ordenada]]</f>
        <v>35</v>
      </c>
      <c r="K671" s="7">
        <f>Tabla_cocina[[#This Row],[Total del Pedido]]</f>
        <v>35</v>
      </c>
      <c r="L671" s="7">
        <f>Tabla_cocina[[#This Row],[Ganancia Bruta]]-Tabla_cocina[[#This Row],[Costo]]</f>
        <v>14</v>
      </c>
      <c r="M671" s="7">
        <f>Tabla_cocina[[#This Row],[Costo Unitario]]*Tabla_cocina[[#This Row],[Cantidad Ordenada]]</f>
        <v>21</v>
      </c>
      <c r="N671" s="12">
        <f>(Tabla_cocina[[#This Row],[Ganancia Neta]]/Tabla_cocina[[#This Row],[Costo]])</f>
        <v>0.66666666666666663</v>
      </c>
      <c r="O671" s="17">
        <f>Tabla_cocina[[#This Row],[Tiempo de Preparacion]]/1440</f>
        <v>2.0833333333333332E-2</v>
      </c>
    </row>
    <row r="672" spans="1:15" x14ac:dyDescent="0.3">
      <c r="A672" s="1">
        <v>263</v>
      </c>
      <c r="B672" s="1">
        <v>5</v>
      </c>
      <c r="C672" s="2" t="s">
        <v>18</v>
      </c>
      <c r="D672" s="2" t="s">
        <v>95</v>
      </c>
      <c r="E672" s="3">
        <v>19</v>
      </c>
      <c r="F672" s="3">
        <v>32</v>
      </c>
      <c r="G672" s="1">
        <v>1</v>
      </c>
      <c r="H672" s="1">
        <v>37</v>
      </c>
      <c r="I672" s="2" t="s">
        <v>8</v>
      </c>
      <c r="J672" s="7">
        <f>Tabla_cocina[[#This Row],[Precio Unitario]]*Tabla_cocina[[#This Row],[Cantidad Ordenada]]</f>
        <v>32</v>
      </c>
      <c r="K672" s="7">
        <f>Tabla_cocina[[#This Row],[Total del Pedido]]</f>
        <v>32</v>
      </c>
      <c r="L672" s="7">
        <f>Tabla_cocina[[#This Row],[Ganancia Bruta]]-Tabla_cocina[[#This Row],[Costo]]</f>
        <v>13</v>
      </c>
      <c r="M672" s="7">
        <f>Tabla_cocina[[#This Row],[Costo Unitario]]*Tabla_cocina[[#This Row],[Cantidad Ordenada]]</f>
        <v>19</v>
      </c>
      <c r="N672" s="12">
        <f>(Tabla_cocina[[#This Row],[Ganancia Neta]]/Tabla_cocina[[#This Row],[Costo]])</f>
        <v>0.68421052631578949</v>
      </c>
      <c r="O672" s="17">
        <f>Tabla_cocina[[#This Row],[Tiempo de Preparacion]]/1440</f>
        <v>2.5694444444444443E-2</v>
      </c>
    </row>
    <row r="673" spans="1:15" x14ac:dyDescent="0.3">
      <c r="A673" s="1">
        <v>263</v>
      </c>
      <c r="B673" s="1">
        <v>5</v>
      </c>
      <c r="C673" s="2" t="s">
        <v>7</v>
      </c>
      <c r="D673" s="2" t="s">
        <v>85</v>
      </c>
      <c r="E673" s="3">
        <v>18</v>
      </c>
      <c r="F673" s="3">
        <v>30</v>
      </c>
      <c r="G673" s="1">
        <v>1</v>
      </c>
      <c r="H673" s="1">
        <v>42</v>
      </c>
      <c r="I673" s="2" t="s">
        <v>6</v>
      </c>
      <c r="J673" s="7">
        <f>Tabla_cocina[[#This Row],[Precio Unitario]]*Tabla_cocina[[#This Row],[Cantidad Ordenada]]</f>
        <v>30</v>
      </c>
      <c r="K673" s="7">
        <f>Tabla_cocina[[#This Row],[Total del Pedido]]</f>
        <v>30</v>
      </c>
      <c r="L673" s="7">
        <f>Tabla_cocina[[#This Row],[Ganancia Bruta]]-Tabla_cocina[[#This Row],[Costo]]</f>
        <v>12</v>
      </c>
      <c r="M673" s="7">
        <f>Tabla_cocina[[#This Row],[Costo Unitario]]*Tabla_cocina[[#This Row],[Cantidad Ordenada]]</f>
        <v>18</v>
      </c>
      <c r="N673" s="12">
        <f>(Tabla_cocina[[#This Row],[Ganancia Neta]]/Tabla_cocina[[#This Row],[Costo]])</f>
        <v>0.66666666666666663</v>
      </c>
      <c r="O673" s="17">
        <f>Tabla_cocina[[#This Row],[Tiempo de Preparacion]]/1440</f>
        <v>2.9166666666666667E-2</v>
      </c>
    </row>
    <row r="674" spans="1:15" x14ac:dyDescent="0.3">
      <c r="A674" s="1">
        <v>263</v>
      </c>
      <c r="B674" s="1">
        <v>5</v>
      </c>
      <c r="C674" s="2" t="s">
        <v>5</v>
      </c>
      <c r="D674" s="2" t="s">
        <v>84</v>
      </c>
      <c r="E674" s="3">
        <v>14</v>
      </c>
      <c r="F674" s="3">
        <v>24</v>
      </c>
      <c r="G674" s="1">
        <v>1</v>
      </c>
      <c r="H674" s="1">
        <v>40</v>
      </c>
      <c r="I674" s="2" t="s">
        <v>8</v>
      </c>
      <c r="J674" s="7">
        <f>Tabla_cocina[[#This Row],[Precio Unitario]]*Tabla_cocina[[#This Row],[Cantidad Ordenada]]</f>
        <v>24</v>
      </c>
      <c r="K674" s="7">
        <f>Tabla_cocina[[#This Row],[Total del Pedido]]</f>
        <v>24</v>
      </c>
      <c r="L674" s="7">
        <f>Tabla_cocina[[#This Row],[Ganancia Bruta]]-Tabla_cocina[[#This Row],[Costo]]</f>
        <v>10</v>
      </c>
      <c r="M674" s="7">
        <f>Tabla_cocina[[#This Row],[Costo Unitario]]*Tabla_cocina[[#This Row],[Cantidad Ordenada]]</f>
        <v>14</v>
      </c>
      <c r="N674" s="12">
        <f>(Tabla_cocina[[#This Row],[Ganancia Neta]]/Tabla_cocina[[#This Row],[Costo]])</f>
        <v>0.7142857142857143</v>
      </c>
      <c r="O674" s="17">
        <f>Tabla_cocina[[#This Row],[Tiempo de Preparacion]]/1440</f>
        <v>2.7777777777777776E-2</v>
      </c>
    </row>
    <row r="675" spans="1:15" x14ac:dyDescent="0.3">
      <c r="A675" s="1">
        <v>264</v>
      </c>
      <c r="B675" s="1">
        <v>2</v>
      </c>
      <c r="C675" s="2" t="s">
        <v>17</v>
      </c>
      <c r="D675" s="2" t="s">
        <v>94</v>
      </c>
      <c r="E675" s="3">
        <v>21</v>
      </c>
      <c r="F675" s="3">
        <v>35</v>
      </c>
      <c r="G675" s="1">
        <v>2</v>
      </c>
      <c r="H675" s="1">
        <v>39</v>
      </c>
      <c r="I675" s="2" t="s">
        <v>8</v>
      </c>
      <c r="J675" s="7">
        <f>Tabla_cocina[[#This Row],[Precio Unitario]]*Tabla_cocina[[#This Row],[Cantidad Ordenada]]</f>
        <v>70</v>
      </c>
      <c r="K675" s="7">
        <f>Tabla_cocina[[#This Row],[Total del Pedido]]</f>
        <v>70</v>
      </c>
      <c r="L675" s="7">
        <f>Tabla_cocina[[#This Row],[Ganancia Bruta]]-Tabla_cocina[[#This Row],[Costo]]</f>
        <v>28</v>
      </c>
      <c r="M675" s="7">
        <f>Tabla_cocina[[#This Row],[Costo Unitario]]*Tabla_cocina[[#This Row],[Cantidad Ordenada]]</f>
        <v>42</v>
      </c>
      <c r="N675" s="12">
        <f>(Tabla_cocina[[#This Row],[Ganancia Neta]]/Tabla_cocina[[#This Row],[Costo]])</f>
        <v>0.66666666666666663</v>
      </c>
      <c r="O675" s="17">
        <f>Tabla_cocina[[#This Row],[Tiempo de Preparacion]]/1440</f>
        <v>2.7083333333333334E-2</v>
      </c>
    </row>
    <row r="676" spans="1:15" x14ac:dyDescent="0.3">
      <c r="A676" s="1">
        <v>264</v>
      </c>
      <c r="B676" s="1">
        <v>2</v>
      </c>
      <c r="C676" s="2" t="s">
        <v>18</v>
      </c>
      <c r="D676" s="2" t="s">
        <v>95</v>
      </c>
      <c r="E676" s="3">
        <v>19</v>
      </c>
      <c r="F676" s="3">
        <v>32</v>
      </c>
      <c r="G676" s="1">
        <v>1</v>
      </c>
      <c r="H676" s="1">
        <v>27</v>
      </c>
      <c r="I676" s="2" t="s">
        <v>8</v>
      </c>
      <c r="J676" s="7">
        <f>Tabla_cocina[[#This Row],[Precio Unitario]]*Tabla_cocina[[#This Row],[Cantidad Ordenada]]</f>
        <v>32</v>
      </c>
      <c r="K676" s="7">
        <f>Tabla_cocina[[#This Row],[Total del Pedido]]</f>
        <v>32</v>
      </c>
      <c r="L676" s="7">
        <f>Tabla_cocina[[#This Row],[Ganancia Bruta]]-Tabla_cocina[[#This Row],[Costo]]</f>
        <v>13</v>
      </c>
      <c r="M676" s="7">
        <f>Tabla_cocina[[#This Row],[Costo Unitario]]*Tabla_cocina[[#This Row],[Cantidad Ordenada]]</f>
        <v>19</v>
      </c>
      <c r="N676" s="12">
        <f>(Tabla_cocina[[#This Row],[Ganancia Neta]]/Tabla_cocina[[#This Row],[Costo]])</f>
        <v>0.68421052631578949</v>
      </c>
      <c r="O676" s="17">
        <f>Tabla_cocina[[#This Row],[Tiempo de Preparacion]]/1440</f>
        <v>1.8749999999999999E-2</v>
      </c>
    </row>
    <row r="677" spans="1:15" x14ac:dyDescent="0.3">
      <c r="A677" s="1">
        <v>264</v>
      </c>
      <c r="B677" s="1">
        <v>2</v>
      </c>
      <c r="C677" s="2" t="s">
        <v>7</v>
      </c>
      <c r="D677" s="2" t="s">
        <v>85</v>
      </c>
      <c r="E677" s="3">
        <v>18</v>
      </c>
      <c r="F677" s="3">
        <v>30</v>
      </c>
      <c r="G677" s="1">
        <v>1</v>
      </c>
      <c r="H677" s="1">
        <v>37</v>
      </c>
      <c r="I677" s="2" t="s">
        <v>6</v>
      </c>
      <c r="J677" s="7">
        <f>Tabla_cocina[[#This Row],[Precio Unitario]]*Tabla_cocina[[#This Row],[Cantidad Ordenada]]</f>
        <v>30</v>
      </c>
      <c r="K677" s="7">
        <f>Tabla_cocina[[#This Row],[Total del Pedido]]</f>
        <v>30</v>
      </c>
      <c r="L677" s="7">
        <f>Tabla_cocina[[#This Row],[Ganancia Bruta]]-Tabla_cocina[[#This Row],[Costo]]</f>
        <v>12</v>
      </c>
      <c r="M677" s="7">
        <f>Tabla_cocina[[#This Row],[Costo Unitario]]*Tabla_cocina[[#This Row],[Cantidad Ordenada]]</f>
        <v>18</v>
      </c>
      <c r="N677" s="12">
        <f>(Tabla_cocina[[#This Row],[Ganancia Neta]]/Tabla_cocina[[#This Row],[Costo]])</f>
        <v>0.66666666666666663</v>
      </c>
      <c r="O677" s="17">
        <f>Tabla_cocina[[#This Row],[Tiempo de Preparacion]]/1440</f>
        <v>2.5694444444444443E-2</v>
      </c>
    </row>
    <row r="678" spans="1:15" x14ac:dyDescent="0.3">
      <c r="A678" s="1">
        <v>264</v>
      </c>
      <c r="B678" s="1">
        <v>2</v>
      </c>
      <c r="C678" s="2" t="s">
        <v>26</v>
      </c>
      <c r="D678" s="2" t="s">
        <v>103</v>
      </c>
      <c r="E678" s="3">
        <v>15</v>
      </c>
      <c r="F678" s="3">
        <v>25</v>
      </c>
      <c r="G678" s="1">
        <v>2</v>
      </c>
      <c r="H678" s="1">
        <v>14</v>
      </c>
      <c r="I678" s="2" t="s">
        <v>6</v>
      </c>
      <c r="J678" s="7">
        <f>Tabla_cocina[[#This Row],[Precio Unitario]]*Tabla_cocina[[#This Row],[Cantidad Ordenada]]</f>
        <v>50</v>
      </c>
      <c r="K678" s="7">
        <f>Tabla_cocina[[#This Row],[Total del Pedido]]</f>
        <v>50</v>
      </c>
      <c r="L678" s="7">
        <f>Tabla_cocina[[#This Row],[Ganancia Bruta]]-Tabla_cocina[[#This Row],[Costo]]</f>
        <v>20</v>
      </c>
      <c r="M678" s="7">
        <f>Tabla_cocina[[#This Row],[Costo Unitario]]*Tabla_cocina[[#This Row],[Cantidad Ordenada]]</f>
        <v>30</v>
      </c>
      <c r="N678" s="12">
        <f>(Tabla_cocina[[#This Row],[Ganancia Neta]]/Tabla_cocina[[#This Row],[Costo]])</f>
        <v>0.66666666666666663</v>
      </c>
      <c r="O678" s="17">
        <f>Tabla_cocina[[#This Row],[Tiempo de Preparacion]]/1440</f>
        <v>9.7222222222222224E-3</v>
      </c>
    </row>
    <row r="679" spans="1:15" x14ac:dyDescent="0.3">
      <c r="A679" s="1">
        <v>265</v>
      </c>
      <c r="B679" s="1">
        <v>6</v>
      </c>
      <c r="C679" s="2" t="s">
        <v>9</v>
      </c>
      <c r="D679" s="2" t="s">
        <v>86</v>
      </c>
      <c r="E679" s="3">
        <v>19</v>
      </c>
      <c r="F679" s="3">
        <v>31</v>
      </c>
      <c r="G679" s="1">
        <v>1</v>
      </c>
      <c r="H679" s="1">
        <v>17</v>
      </c>
      <c r="I679" s="2" t="s">
        <v>8</v>
      </c>
      <c r="J679" s="7">
        <f>Tabla_cocina[[#This Row],[Precio Unitario]]*Tabla_cocina[[#This Row],[Cantidad Ordenada]]</f>
        <v>31</v>
      </c>
      <c r="K679" s="7">
        <f>Tabla_cocina[[#This Row],[Total del Pedido]]</f>
        <v>31</v>
      </c>
      <c r="L679" s="7">
        <f>Tabla_cocina[[#This Row],[Ganancia Bruta]]-Tabla_cocina[[#This Row],[Costo]]</f>
        <v>12</v>
      </c>
      <c r="M679" s="7">
        <f>Tabla_cocina[[#This Row],[Costo Unitario]]*Tabla_cocina[[#This Row],[Cantidad Ordenada]]</f>
        <v>19</v>
      </c>
      <c r="N679" s="12">
        <f>(Tabla_cocina[[#This Row],[Ganancia Neta]]/Tabla_cocina[[#This Row],[Costo]])</f>
        <v>0.63157894736842102</v>
      </c>
      <c r="O679" s="17">
        <f>Tabla_cocina[[#This Row],[Tiempo de Preparacion]]/1440</f>
        <v>1.1805555555555555E-2</v>
      </c>
    </row>
    <row r="680" spans="1:15" x14ac:dyDescent="0.3">
      <c r="A680" s="1">
        <v>265</v>
      </c>
      <c r="B680" s="1">
        <v>6</v>
      </c>
      <c r="C680" s="2" t="s">
        <v>7</v>
      </c>
      <c r="D680" s="2" t="s">
        <v>85</v>
      </c>
      <c r="E680" s="3">
        <v>18</v>
      </c>
      <c r="F680" s="3">
        <v>30</v>
      </c>
      <c r="G680" s="1">
        <v>3</v>
      </c>
      <c r="H680" s="1">
        <v>50</v>
      </c>
      <c r="I680" s="2" t="s">
        <v>8</v>
      </c>
      <c r="J680" s="7">
        <f>Tabla_cocina[[#This Row],[Precio Unitario]]*Tabla_cocina[[#This Row],[Cantidad Ordenada]]</f>
        <v>90</v>
      </c>
      <c r="K680" s="7">
        <f>Tabla_cocina[[#This Row],[Total del Pedido]]</f>
        <v>90</v>
      </c>
      <c r="L680" s="7">
        <f>Tabla_cocina[[#This Row],[Ganancia Bruta]]-Tabla_cocina[[#This Row],[Costo]]</f>
        <v>36</v>
      </c>
      <c r="M680" s="7">
        <f>Tabla_cocina[[#This Row],[Costo Unitario]]*Tabla_cocina[[#This Row],[Cantidad Ordenada]]</f>
        <v>54</v>
      </c>
      <c r="N680" s="12">
        <f>(Tabla_cocina[[#This Row],[Ganancia Neta]]/Tabla_cocina[[#This Row],[Costo]])</f>
        <v>0.66666666666666663</v>
      </c>
      <c r="O680" s="17">
        <f>Tabla_cocina[[#This Row],[Tiempo de Preparacion]]/1440</f>
        <v>3.4722222222222224E-2</v>
      </c>
    </row>
    <row r="681" spans="1:15" x14ac:dyDescent="0.3">
      <c r="A681" s="1">
        <v>265</v>
      </c>
      <c r="B681" s="1">
        <v>6</v>
      </c>
      <c r="C681" s="2" t="s">
        <v>10</v>
      </c>
      <c r="D681" s="2" t="s">
        <v>87</v>
      </c>
      <c r="E681" s="3">
        <v>16</v>
      </c>
      <c r="F681" s="3">
        <v>27</v>
      </c>
      <c r="G681" s="1">
        <v>1</v>
      </c>
      <c r="H681" s="1">
        <v>56</v>
      </c>
      <c r="I681" s="2" t="s">
        <v>6</v>
      </c>
      <c r="J681" s="7">
        <f>Tabla_cocina[[#This Row],[Precio Unitario]]*Tabla_cocina[[#This Row],[Cantidad Ordenada]]</f>
        <v>27</v>
      </c>
      <c r="K681" s="7">
        <f>Tabla_cocina[[#This Row],[Total del Pedido]]</f>
        <v>27</v>
      </c>
      <c r="L681" s="7">
        <f>Tabla_cocina[[#This Row],[Ganancia Bruta]]-Tabla_cocina[[#This Row],[Costo]]</f>
        <v>11</v>
      </c>
      <c r="M681" s="7">
        <f>Tabla_cocina[[#This Row],[Costo Unitario]]*Tabla_cocina[[#This Row],[Cantidad Ordenada]]</f>
        <v>16</v>
      </c>
      <c r="N681" s="12">
        <f>(Tabla_cocina[[#This Row],[Ganancia Neta]]/Tabla_cocina[[#This Row],[Costo]])</f>
        <v>0.6875</v>
      </c>
      <c r="O681" s="17">
        <f>Tabla_cocina[[#This Row],[Tiempo de Preparacion]]/1440</f>
        <v>3.888888888888889E-2</v>
      </c>
    </row>
    <row r="682" spans="1:15" x14ac:dyDescent="0.3">
      <c r="A682" s="1">
        <v>265</v>
      </c>
      <c r="B682" s="1">
        <v>6</v>
      </c>
      <c r="C682" s="2" t="s">
        <v>22</v>
      </c>
      <c r="D682" s="2" t="s">
        <v>99</v>
      </c>
      <c r="E682" s="3">
        <v>14</v>
      </c>
      <c r="F682" s="3">
        <v>23</v>
      </c>
      <c r="G682" s="1">
        <v>1</v>
      </c>
      <c r="H682" s="1">
        <v>12</v>
      </c>
      <c r="I682" s="2" t="s">
        <v>6</v>
      </c>
      <c r="J682" s="7">
        <f>Tabla_cocina[[#This Row],[Precio Unitario]]*Tabla_cocina[[#This Row],[Cantidad Ordenada]]</f>
        <v>23</v>
      </c>
      <c r="K682" s="7">
        <f>Tabla_cocina[[#This Row],[Total del Pedido]]</f>
        <v>23</v>
      </c>
      <c r="L682" s="7">
        <f>Tabla_cocina[[#This Row],[Ganancia Bruta]]-Tabla_cocina[[#This Row],[Costo]]</f>
        <v>9</v>
      </c>
      <c r="M682" s="7">
        <f>Tabla_cocina[[#This Row],[Costo Unitario]]*Tabla_cocina[[#This Row],[Cantidad Ordenada]]</f>
        <v>14</v>
      </c>
      <c r="N682" s="12">
        <f>(Tabla_cocina[[#This Row],[Ganancia Neta]]/Tabla_cocina[[#This Row],[Costo]])</f>
        <v>0.6428571428571429</v>
      </c>
      <c r="O682" s="17">
        <f>Tabla_cocina[[#This Row],[Tiempo de Preparacion]]/1440</f>
        <v>8.3333333333333332E-3</v>
      </c>
    </row>
    <row r="683" spans="1:15" x14ac:dyDescent="0.3">
      <c r="A683" s="1">
        <v>266</v>
      </c>
      <c r="B683" s="1">
        <v>4</v>
      </c>
      <c r="C683" s="2" t="s">
        <v>26</v>
      </c>
      <c r="D683" s="2" t="s">
        <v>103</v>
      </c>
      <c r="E683" s="3">
        <v>15</v>
      </c>
      <c r="F683" s="3">
        <v>25</v>
      </c>
      <c r="G683" s="1">
        <v>3</v>
      </c>
      <c r="H683" s="1">
        <v>53</v>
      </c>
      <c r="I683" s="2" t="s">
        <v>6</v>
      </c>
      <c r="J683" s="7">
        <f>Tabla_cocina[[#This Row],[Precio Unitario]]*Tabla_cocina[[#This Row],[Cantidad Ordenada]]</f>
        <v>75</v>
      </c>
      <c r="K683" s="7">
        <f>Tabla_cocina[[#This Row],[Total del Pedido]]</f>
        <v>75</v>
      </c>
      <c r="L683" s="7">
        <f>Tabla_cocina[[#This Row],[Ganancia Bruta]]-Tabla_cocina[[#This Row],[Costo]]</f>
        <v>30</v>
      </c>
      <c r="M683" s="7">
        <f>Tabla_cocina[[#This Row],[Costo Unitario]]*Tabla_cocina[[#This Row],[Cantidad Ordenada]]</f>
        <v>45</v>
      </c>
      <c r="N683" s="12">
        <f>(Tabla_cocina[[#This Row],[Ganancia Neta]]/Tabla_cocina[[#This Row],[Costo]])</f>
        <v>0.66666666666666663</v>
      </c>
      <c r="O683" s="17">
        <f>Tabla_cocina[[#This Row],[Tiempo de Preparacion]]/1440</f>
        <v>3.6805555555555557E-2</v>
      </c>
    </row>
    <row r="684" spans="1:15" x14ac:dyDescent="0.3">
      <c r="A684" s="1">
        <v>266</v>
      </c>
      <c r="B684" s="1">
        <v>4</v>
      </c>
      <c r="C684" s="2" t="s">
        <v>5</v>
      </c>
      <c r="D684" s="2" t="s">
        <v>84</v>
      </c>
      <c r="E684" s="3">
        <v>14</v>
      </c>
      <c r="F684" s="3">
        <v>24</v>
      </c>
      <c r="G684" s="1">
        <v>1</v>
      </c>
      <c r="H684" s="1">
        <v>53</v>
      </c>
      <c r="I684" s="2" t="s">
        <v>6</v>
      </c>
      <c r="J684" s="7">
        <f>Tabla_cocina[[#This Row],[Precio Unitario]]*Tabla_cocina[[#This Row],[Cantidad Ordenada]]</f>
        <v>24</v>
      </c>
      <c r="K684" s="7">
        <f>Tabla_cocina[[#This Row],[Total del Pedido]]</f>
        <v>24</v>
      </c>
      <c r="L684" s="7">
        <f>Tabla_cocina[[#This Row],[Ganancia Bruta]]-Tabla_cocina[[#This Row],[Costo]]</f>
        <v>10</v>
      </c>
      <c r="M684" s="7">
        <f>Tabla_cocina[[#This Row],[Costo Unitario]]*Tabla_cocina[[#This Row],[Cantidad Ordenada]]</f>
        <v>14</v>
      </c>
      <c r="N684" s="12">
        <f>(Tabla_cocina[[#This Row],[Ganancia Neta]]/Tabla_cocina[[#This Row],[Costo]])</f>
        <v>0.7142857142857143</v>
      </c>
      <c r="O684" s="17">
        <f>Tabla_cocina[[#This Row],[Tiempo de Preparacion]]/1440</f>
        <v>3.6805555555555557E-2</v>
      </c>
    </row>
    <row r="685" spans="1:15" x14ac:dyDescent="0.3">
      <c r="A685" s="1">
        <v>267</v>
      </c>
      <c r="B685" s="1">
        <v>7</v>
      </c>
      <c r="C685" s="2" t="s">
        <v>18</v>
      </c>
      <c r="D685" s="2" t="s">
        <v>95</v>
      </c>
      <c r="E685" s="3">
        <v>19</v>
      </c>
      <c r="F685" s="3">
        <v>32</v>
      </c>
      <c r="G685" s="1">
        <v>1</v>
      </c>
      <c r="H685" s="1">
        <v>45</v>
      </c>
      <c r="I685" s="2" t="s">
        <v>8</v>
      </c>
      <c r="J685" s="7">
        <f>Tabla_cocina[[#This Row],[Precio Unitario]]*Tabla_cocina[[#This Row],[Cantidad Ordenada]]</f>
        <v>32</v>
      </c>
      <c r="K685" s="7">
        <f>Tabla_cocina[[#This Row],[Total del Pedido]]</f>
        <v>32</v>
      </c>
      <c r="L685" s="7">
        <f>Tabla_cocina[[#This Row],[Ganancia Bruta]]-Tabla_cocina[[#This Row],[Costo]]</f>
        <v>13</v>
      </c>
      <c r="M685" s="7">
        <f>Tabla_cocina[[#This Row],[Costo Unitario]]*Tabla_cocina[[#This Row],[Cantidad Ordenada]]</f>
        <v>19</v>
      </c>
      <c r="N685" s="12">
        <f>(Tabla_cocina[[#This Row],[Ganancia Neta]]/Tabla_cocina[[#This Row],[Costo]])</f>
        <v>0.68421052631578949</v>
      </c>
      <c r="O685" s="17">
        <f>Tabla_cocina[[#This Row],[Tiempo de Preparacion]]/1440</f>
        <v>3.125E-2</v>
      </c>
    </row>
    <row r="686" spans="1:15" x14ac:dyDescent="0.3">
      <c r="A686" s="1">
        <v>267</v>
      </c>
      <c r="B686" s="1">
        <v>7</v>
      </c>
      <c r="C686" s="2" t="s">
        <v>7</v>
      </c>
      <c r="D686" s="2" t="s">
        <v>85</v>
      </c>
      <c r="E686" s="3">
        <v>18</v>
      </c>
      <c r="F686" s="3">
        <v>30</v>
      </c>
      <c r="G686" s="1">
        <v>1</v>
      </c>
      <c r="H686" s="1">
        <v>28</v>
      </c>
      <c r="I686" s="2" t="s">
        <v>8</v>
      </c>
      <c r="J686" s="7">
        <f>Tabla_cocina[[#This Row],[Precio Unitario]]*Tabla_cocina[[#This Row],[Cantidad Ordenada]]</f>
        <v>30</v>
      </c>
      <c r="K686" s="7">
        <f>Tabla_cocina[[#This Row],[Total del Pedido]]</f>
        <v>30</v>
      </c>
      <c r="L686" s="7">
        <f>Tabla_cocina[[#This Row],[Ganancia Bruta]]-Tabla_cocina[[#This Row],[Costo]]</f>
        <v>12</v>
      </c>
      <c r="M686" s="7">
        <f>Tabla_cocina[[#This Row],[Costo Unitario]]*Tabla_cocina[[#This Row],[Cantidad Ordenada]]</f>
        <v>18</v>
      </c>
      <c r="N686" s="12">
        <f>(Tabla_cocina[[#This Row],[Ganancia Neta]]/Tabla_cocina[[#This Row],[Costo]])</f>
        <v>0.66666666666666663</v>
      </c>
      <c r="O686" s="17">
        <f>Tabla_cocina[[#This Row],[Tiempo de Preparacion]]/1440</f>
        <v>1.9444444444444445E-2</v>
      </c>
    </row>
    <row r="687" spans="1:15" x14ac:dyDescent="0.3">
      <c r="A687" s="1">
        <v>267</v>
      </c>
      <c r="B687" s="1">
        <v>7</v>
      </c>
      <c r="C687" s="2" t="s">
        <v>15</v>
      </c>
      <c r="D687" s="2" t="s">
        <v>92</v>
      </c>
      <c r="E687" s="3">
        <v>16</v>
      </c>
      <c r="F687" s="3">
        <v>28</v>
      </c>
      <c r="G687" s="1">
        <v>2</v>
      </c>
      <c r="H687" s="1">
        <v>23</v>
      </c>
      <c r="I687" s="2" t="s">
        <v>6</v>
      </c>
      <c r="J687" s="7">
        <f>Tabla_cocina[[#This Row],[Precio Unitario]]*Tabla_cocina[[#This Row],[Cantidad Ordenada]]</f>
        <v>56</v>
      </c>
      <c r="K687" s="7">
        <f>Tabla_cocina[[#This Row],[Total del Pedido]]</f>
        <v>56</v>
      </c>
      <c r="L687" s="7">
        <f>Tabla_cocina[[#This Row],[Ganancia Bruta]]-Tabla_cocina[[#This Row],[Costo]]</f>
        <v>24</v>
      </c>
      <c r="M687" s="7">
        <f>Tabla_cocina[[#This Row],[Costo Unitario]]*Tabla_cocina[[#This Row],[Cantidad Ordenada]]</f>
        <v>32</v>
      </c>
      <c r="N687" s="12">
        <f>(Tabla_cocina[[#This Row],[Ganancia Neta]]/Tabla_cocina[[#This Row],[Costo]])</f>
        <v>0.75</v>
      </c>
      <c r="O687" s="17">
        <f>Tabla_cocina[[#This Row],[Tiempo de Preparacion]]/1440</f>
        <v>1.5972222222222221E-2</v>
      </c>
    </row>
    <row r="688" spans="1:15" x14ac:dyDescent="0.3">
      <c r="A688" s="1">
        <v>268</v>
      </c>
      <c r="B688" s="1">
        <v>14</v>
      </c>
      <c r="C688" s="2" t="s">
        <v>5</v>
      </c>
      <c r="D688" s="2" t="s">
        <v>84</v>
      </c>
      <c r="E688" s="3">
        <v>14</v>
      </c>
      <c r="F688" s="3">
        <v>24</v>
      </c>
      <c r="G688" s="1">
        <v>1</v>
      </c>
      <c r="H688" s="1">
        <v>39</v>
      </c>
      <c r="I688" s="2" t="s">
        <v>8</v>
      </c>
      <c r="J688" s="7">
        <f>Tabla_cocina[[#This Row],[Precio Unitario]]*Tabla_cocina[[#This Row],[Cantidad Ordenada]]</f>
        <v>24</v>
      </c>
      <c r="K688" s="7">
        <f>Tabla_cocina[[#This Row],[Total del Pedido]]</f>
        <v>24</v>
      </c>
      <c r="L688" s="7">
        <f>Tabla_cocina[[#This Row],[Ganancia Bruta]]-Tabla_cocina[[#This Row],[Costo]]</f>
        <v>10</v>
      </c>
      <c r="M688" s="7">
        <f>Tabla_cocina[[#This Row],[Costo Unitario]]*Tabla_cocina[[#This Row],[Cantidad Ordenada]]</f>
        <v>14</v>
      </c>
      <c r="N688" s="12">
        <f>(Tabla_cocina[[#This Row],[Ganancia Neta]]/Tabla_cocina[[#This Row],[Costo]])</f>
        <v>0.7142857142857143</v>
      </c>
      <c r="O688" s="17">
        <f>Tabla_cocina[[#This Row],[Tiempo de Preparacion]]/1440</f>
        <v>2.7083333333333334E-2</v>
      </c>
    </row>
    <row r="689" spans="1:15" x14ac:dyDescent="0.3">
      <c r="A689" s="1">
        <v>268</v>
      </c>
      <c r="B689" s="1">
        <v>14</v>
      </c>
      <c r="C689" s="2" t="s">
        <v>19</v>
      </c>
      <c r="D689" s="2" t="s">
        <v>96</v>
      </c>
      <c r="E689" s="3">
        <v>13</v>
      </c>
      <c r="F689" s="3">
        <v>22</v>
      </c>
      <c r="G689" s="1">
        <v>2</v>
      </c>
      <c r="H689" s="1">
        <v>44</v>
      </c>
      <c r="I689" s="2" t="s">
        <v>8</v>
      </c>
      <c r="J689" s="7">
        <f>Tabla_cocina[[#This Row],[Precio Unitario]]*Tabla_cocina[[#This Row],[Cantidad Ordenada]]</f>
        <v>44</v>
      </c>
      <c r="K689" s="7">
        <f>Tabla_cocina[[#This Row],[Total del Pedido]]</f>
        <v>44</v>
      </c>
      <c r="L689" s="7">
        <f>Tabla_cocina[[#This Row],[Ganancia Bruta]]-Tabla_cocina[[#This Row],[Costo]]</f>
        <v>18</v>
      </c>
      <c r="M689" s="7">
        <f>Tabla_cocina[[#This Row],[Costo Unitario]]*Tabla_cocina[[#This Row],[Cantidad Ordenada]]</f>
        <v>26</v>
      </c>
      <c r="N689" s="12">
        <f>(Tabla_cocina[[#This Row],[Ganancia Neta]]/Tabla_cocina[[#This Row],[Costo]])</f>
        <v>0.69230769230769229</v>
      </c>
      <c r="O689" s="17">
        <f>Tabla_cocina[[#This Row],[Tiempo de Preparacion]]/1440</f>
        <v>3.0555555555555555E-2</v>
      </c>
    </row>
    <row r="690" spans="1:15" x14ac:dyDescent="0.3">
      <c r="A690" s="1">
        <v>269</v>
      </c>
      <c r="B690" s="1">
        <v>11</v>
      </c>
      <c r="C690" s="2" t="s">
        <v>11</v>
      </c>
      <c r="D690" s="2" t="s">
        <v>88</v>
      </c>
      <c r="E690" s="3">
        <v>25</v>
      </c>
      <c r="F690" s="3">
        <v>40</v>
      </c>
      <c r="G690" s="1">
        <v>1</v>
      </c>
      <c r="H690" s="1">
        <v>58</v>
      </c>
      <c r="I690" s="2" t="s">
        <v>8</v>
      </c>
      <c r="J690" s="7">
        <f>Tabla_cocina[[#This Row],[Precio Unitario]]*Tabla_cocina[[#This Row],[Cantidad Ordenada]]</f>
        <v>40</v>
      </c>
      <c r="K690" s="7">
        <f>Tabla_cocina[[#This Row],[Total del Pedido]]</f>
        <v>40</v>
      </c>
      <c r="L690" s="7">
        <f>Tabla_cocina[[#This Row],[Ganancia Bruta]]-Tabla_cocina[[#This Row],[Costo]]</f>
        <v>15</v>
      </c>
      <c r="M690" s="7">
        <f>Tabla_cocina[[#This Row],[Costo Unitario]]*Tabla_cocina[[#This Row],[Cantidad Ordenada]]</f>
        <v>25</v>
      </c>
      <c r="N690" s="12">
        <f>(Tabla_cocina[[#This Row],[Ganancia Neta]]/Tabla_cocina[[#This Row],[Costo]])</f>
        <v>0.6</v>
      </c>
      <c r="O690" s="17">
        <f>Tabla_cocina[[#This Row],[Tiempo de Preparacion]]/1440</f>
        <v>4.027777777777778E-2</v>
      </c>
    </row>
    <row r="691" spans="1:15" x14ac:dyDescent="0.3">
      <c r="A691" s="1">
        <v>269</v>
      </c>
      <c r="B691" s="1">
        <v>11</v>
      </c>
      <c r="C691" s="2" t="s">
        <v>12</v>
      </c>
      <c r="D691" s="2" t="s">
        <v>89</v>
      </c>
      <c r="E691" s="3">
        <v>22</v>
      </c>
      <c r="F691" s="3">
        <v>36</v>
      </c>
      <c r="G691" s="1">
        <v>3</v>
      </c>
      <c r="H691" s="1">
        <v>13</v>
      </c>
      <c r="I691" s="2" t="s">
        <v>6</v>
      </c>
      <c r="J691" s="7">
        <f>Tabla_cocina[[#This Row],[Precio Unitario]]*Tabla_cocina[[#This Row],[Cantidad Ordenada]]</f>
        <v>108</v>
      </c>
      <c r="K691" s="7">
        <f>Tabla_cocina[[#This Row],[Total del Pedido]]</f>
        <v>108</v>
      </c>
      <c r="L691" s="7">
        <f>Tabla_cocina[[#This Row],[Ganancia Bruta]]-Tabla_cocina[[#This Row],[Costo]]</f>
        <v>42</v>
      </c>
      <c r="M691" s="7">
        <f>Tabla_cocina[[#This Row],[Costo Unitario]]*Tabla_cocina[[#This Row],[Cantidad Ordenada]]</f>
        <v>66</v>
      </c>
      <c r="N691" s="12">
        <f>(Tabla_cocina[[#This Row],[Ganancia Neta]]/Tabla_cocina[[#This Row],[Costo]])</f>
        <v>0.63636363636363635</v>
      </c>
      <c r="O691" s="17">
        <f>Tabla_cocina[[#This Row],[Tiempo de Preparacion]]/1440</f>
        <v>9.0277777777777769E-3</v>
      </c>
    </row>
    <row r="692" spans="1:15" x14ac:dyDescent="0.3">
      <c r="A692" s="1">
        <v>269</v>
      </c>
      <c r="B692" s="1">
        <v>11</v>
      </c>
      <c r="C692" s="2" t="s">
        <v>20</v>
      </c>
      <c r="D692" s="2" t="s">
        <v>97</v>
      </c>
      <c r="E692" s="3">
        <v>20</v>
      </c>
      <c r="F692" s="3">
        <v>34</v>
      </c>
      <c r="G692" s="1">
        <v>3</v>
      </c>
      <c r="H692" s="1">
        <v>30</v>
      </c>
      <c r="I692" s="2" t="s">
        <v>8</v>
      </c>
      <c r="J692" s="7">
        <f>Tabla_cocina[[#This Row],[Precio Unitario]]*Tabla_cocina[[#This Row],[Cantidad Ordenada]]</f>
        <v>102</v>
      </c>
      <c r="K692" s="7">
        <f>Tabla_cocina[[#This Row],[Total del Pedido]]</f>
        <v>102</v>
      </c>
      <c r="L692" s="7">
        <f>Tabla_cocina[[#This Row],[Ganancia Bruta]]-Tabla_cocina[[#This Row],[Costo]]</f>
        <v>42</v>
      </c>
      <c r="M692" s="7">
        <f>Tabla_cocina[[#This Row],[Costo Unitario]]*Tabla_cocina[[#This Row],[Cantidad Ordenada]]</f>
        <v>60</v>
      </c>
      <c r="N692" s="12">
        <f>(Tabla_cocina[[#This Row],[Ganancia Neta]]/Tabla_cocina[[#This Row],[Costo]])</f>
        <v>0.7</v>
      </c>
      <c r="O692" s="17">
        <f>Tabla_cocina[[#This Row],[Tiempo de Preparacion]]/1440</f>
        <v>2.0833333333333332E-2</v>
      </c>
    </row>
    <row r="693" spans="1:15" x14ac:dyDescent="0.3">
      <c r="A693" s="1">
        <v>270</v>
      </c>
      <c r="B693" s="1">
        <v>10</v>
      </c>
      <c r="C693" s="2" t="s">
        <v>20</v>
      </c>
      <c r="D693" s="2" t="s">
        <v>97</v>
      </c>
      <c r="E693" s="3">
        <v>20</v>
      </c>
      <c r="F693" s="3">
        <v>34</v>
      </c>
      <c r="G693" s="1">
        <v>3</v>
      </c>
      <c r="H693" s="1">
        <v>26</v>
      </c>
      <c r="I693" s="2" t="s">
        <v>6</v>
      </c>
      <c r="J693" s="7">
        <f>Tabla_cocina[[#This Row],[Precio Unitario]]*Tabla_cocina[[#This Row],[Cantidad Ordenada]]</f>
        <v>102</v>
      </c>
      <c r="K693" s="7">
        <f>Tabla_cocina[[#This Row],[Total del Pedido]]</f>
        <v>102</v>
      </c>
      <c r="L693" s="7">
        <f>Tabla_cocina[[#This Row],[Ganancia Bruta]]-Tabla_cocina[[#This Row],[Costo]]</f>
        <v>42</v>
      </c>
      <c r="M693" s="7">
        <f>Tabla_cocina[[#This Row],[Costo Unitario]]*Tabla_cocina[[#This Row],[Cantidad Ordenada]]</f>
        <v>60</v>
      </c>
      <c r="N693" s="12">
        <f>(Tabla_cocina[[#This Row],[Ganancia Neta]]/Tabla_cocina[[#This Row],[Costo]])</f>
        <v>0.7</v>
      </c>
      <c r="O693" s="17">
        <f>Tabla_cocina[[#This Row],[Tiempo de Preparacion]]/1440</f>
        <v>1.8055555555555554E-2</v>
      </c>
    </row>
    <row r="694" spans="1:15" x14ac:dyDescent="0.3">
      <c r="A694" s="1">
        <v>271</v>
      </c>
      <c r="B694" s="1">
        <v>3</v>
      </c>
      <c r="C694" s="2" t="s">
        <v>19</v>
      </c>
      <c r="D694" s="2" t="s">
        <v>96</v>
      </c>
      <c r="E694" s="3">
        <v>13</v>
      </c>
      <c r="F694" s="3">
        <v>22</v>
      </c>
      <c r="G694" s="1">
        <v>2</v>
      </c>
      <c r="H694" s="1">
        <v>55</v>
      </c>
      <c r="I694" s="2" t="s">
        <v>8</v>
      </c>
      <c r="J694" s="7">
        <f>Tabla_cocina[[#This Row],[Precio Unitario]]*Tabla_cocina[[#This Row],[Cantidad Ordenada]]</f>
        <v>44</v>
      </c>
      <c r="K694" s="7">
        <f>Tabla_cocina[[#This Row],[Total del Pedido]]</f>
        <v>44</v>
      </c>
      <c r="L694" s="7">
        <f>Tabla_cocina[[#This Row],[Ganancia Bruta]]-Tabla_cocina[[#This Row],[Costo]]</f>
        <v>18</v>
      </c>
      <c r="M694" s="7">
        <f>Tabla_cocina[[#This Row],[Costo Unitario]]*Tabla_cocina[[#This Row],[Cantidad Ordenada]]</f>
        <v>26</v>
      </c>
      <c r="N694" s="12">
        <f>(Tabla_cocina[[#This Row],[Ganancia Neta]]/Tabla_cocina[[#This Row],[Costo]])</f>
        <v>0.69230769230769229</v>
      </c>
      <c r="O694" s="17">
        <f>Tabla_cocina[[#This Row],[Tiempo de Preparacion]]/1440</f>
        <v>3.8194444444444448E-2</v>
      </c>
    </row>
    <row r="695" spans="1:15" x14ac:dyDescent="0.3">
      <c r="A695" s="1">
        <v>272</v>
      </c>
      <c r="B695" s="1">
        <v>7</v>
      </c>
      <c r="C695" s="2" t="s">
        <v>17</v>
      </c>
      <c r="D695" s="2" t="s">
        <v>94</v>
      </c>
      <c r="E695" s="3">
        <v>21</v>
      </c>
      <c r="F695" s="3">
        <v>35</v>
      </c>
      <c r="G695" s="1">
        <v>1</v>
      </c>
      <c r="H695" s="1">
        <v>47</v>
      </c>
      <c r="I695" s="2" t="s">
        <v>8</v>
      </c>
      <c r="J695" s="7">
        <f>Tabla_cocina[[#This Row],[Precio Unitario]]*Tabla_cocina[[#This Row],[Cantidad Ordenada]]</f>
        <v>35</v>
      </c>
      <c r="K695" s="7">
        <f>Tabla_cocina[[#This Row],[Total del Pedido]]</f>
        <v>35</v>
      </c>
      <c r="L695" s="7">
        <f>Tabla_cocina[[#This Row],[Ganancia Bruta]]-Tabla_cocina[[#This Row],[Costo]]</f>
        <v>14</v>
      </c>
      <c r="M695" s="7">
        <f>Tabla_cocina[[#This Row],[Costo Unitario]]*Tabla_cocina[[#This Row],[Cantidad Ordenada]]</f>
        <v>21</v>
      </c>
      <c r="N695" s="12">
        <f>(Tabla_cocina[[#This Row],[Ganancia Neta]]/Tabla_cocina[[#This Row],[Costo]])</f>
        <v>0.66666666666666663</v>
      </c>
      <c r="O695" s="17">
        <f>Tabla_cocina[[#This Row],[Tiempo de Preparacion]]/1440</f>
        <v>3.2638888888888891E-2</v>
      </c>
    </row>
    <row r="696" spans="1:15" x14ac:dyDescent="0.3">
      <c r="A696" s="1">
        <v>272</v>
      </c>
      <c r="B696" s="1">
        <v>7</v>
      </c>
      <c r="C696" s="2" t="s">
        <v>5</v>
      </c>
      <c r="D696" s="2" t="s">
        <v>84</v>
      </c>
      <c r="E696" s="3">
        <v>14</v>
      </c>
      <c r="F696" s="3">
        <v>24</v>
      </c>
      <c r="G696" s="1">
        <v>2</v>
      </c>
      <c r="H696" s="1">
        <v>36</v>
      </c>
      <c r="I696" s="2" t="s">
        <v>6</v>
      </c>
      <c r="J696" s="7">
        <f>Tabla_cocina[[#This Row],[Precio Unitario]]*Tabla_cocina[[#This Row],[Cantidad Ordenada]]</f>
        <v>48</v>
      </c>
      <c r="K696" s="7">
        <f>Tabla_cocina[[#This Row],[Total del Pedido]]</f>
        <v>48</v>
      </c>
      <c r="L696" s="7">
        <f>Tabla_cocina[[#This Row],[Ganancia Bruta]]-Tabla_cocina[[#This Row],[Costo]]</f>
        <v>20</v>
      </c>
      <c r="M696" s="7">
        <f>Tabla_cocina[[#This Row],[Costo Unitario]]*Tabla_cocina[[#This Row],[Cantidad Ordenada]]</f>
        <v>28</v>
      </c>
      <c r="N696" s="12">
        <f>(Tabla_cocina[[#This Row],[Ganancia Neta]]/Tabla_cocina[[#This Row],[Costo]])</f>
        <v>0.7142857142857143</v>
      </c>
      <c r="O696" s="17">
        <f>Tabla_cocina[[#This Row],[Tiempo de Preparacion]]/1440</f>
        <v>2.5000000000000001E-2</v>
      </c>
    </row>
    <row r="697" spans="1:15" x14ac:dyDescent="0.3">
      <c r="A697" s="1">
        <v>273</v>
      </c>
      <c r="B697" s="1">
        <v>20</v>
      </c>
      <c r="C697" s="2" t="s">
        <v>18</v>
      </c>
      <c r="D697" s="2" t="s">
        <v>95</v>
      </c>
      <c r="E697" s="3">
        <v>19</v>
      </c>
      <c r="F697" s="3">
        <v>32</v>
      </c>
      <c r="G697" s="1">
        <v>1</v>
      </c>
      <c r="H697" s="1">
        <v>22</v>
      </c>
      <c r="I697" s="2" t="s">
        <v>8</v>
      </c>
      <c r="J697" s="7">
        <f>Tabla_cocina[[#This Row],[Precio Unitario]]*Tabla_cocina[[#This Row],[Cantidad Ordenada]]</f>
        <v>32</v>
      </c>
      <c r="K697" s="7">
        <f>Tabla_cocina[[#This Row],[Total del Pedido]]</f>
        <v>32</v>
      </c>
      <c r="L697" s="7">
        <f>Tabla_cocina[[#This Row],[Ganancia Bruta]]-Tabla_cocina[[#This Row],[Costo]]</f>
        <v>13</v>
      </c>
      <c r="M697" s="7">
        <f>Tabla_cocina[[#This Row],[Costo Unitario]]*Tabla_cocina[[#This Row],[Cantidad Ordenada]]</f>
        <v>19</v>
      </c>
      <c r="N697" s="12">
        <f>(Tabla_cocina[[#This Row],[Ganancia Neta]]/Tabla_cocina[[#This Row],[Costo]])</f>
        <v>0.68421052631578949</v>
      </c>
      <c r="O697" s="17">
        <f>Tabla_cocina[[#This Row],[Tiempo de Preparacion]]/1440</f>
        <v>1.5277777777777777E-2</v>
      </c>
    </row>
    <row r="698" spans="1:15" x14ac:dyDescent="0.3">
      <c r="A698" s="1">
        <v>273</v>
      </c>
      <c r="B698" s="1">
        <v>20</v>
      </c>
      <c r="C698" s="2" t="s">
        <v>26</v>
      </c>
      <c r="D698" s="2" t="s">
        <v>103</v>
      </c>
      <c r="E698" s="3">
        <v>15</v>
      </c>
      <c r="F698" s="3">
        <v>25</v>
      </c>
      <c r="G698" s="1">
        <v>1</v>
      </c>
      <c r="H698" s="1">
        <v>5</v>
      </c>
      <c r="I698" s="2" t="s">
        <v>8</v>
      </c>
      <c r="J698" s="7">
        <f>Tabla_cocina[[#This Row],[Precio Unitario]]*Tabla_cocina[[#This Row],[Cantidad Ordenada]]</f>
        <v>25</v>
      </c>
      <c r="K698" s="7">
        <f>Tabla_cocina[[#This Row],[Total del Pedido]]</f>
        <v>25</v>
      </c>
      <c r="L698" s="7">
        <f>Tabla_cocina[[#This Row],[Ganancia Bruta]]-Tabla_cocina[[#This Row],[Costo]]</f>
        <v>10</v>
      </c>
      <c r="M698" s="7">
        <f>Tabla_cocina[[#This Row],[Costo Unitario]]*Tabla_cocina[[#This Row],[Cantidad Ordenada]]</f>
        <v>15</v>
      </c>
      <c r="N698" s="12">
        <f>(Tabla_cocina[[#This Row],[Ganancia Neta]]/Tabla_cocina[[#This Row],[Costo]])</f>
        <v>0.66666666666666663</v>
      </c>
      <c r="O698" s="17">
        <f>Tabla_cocina[[#This Row],[Tiempo de Preparacion]]/1440</f>
        <v>3.472222222222222E-3</v>
      </c>
    </row>
    <row r="699" spans="1:15" x14ac:dyDescent="0.3">
      <c r="A699" s="1">
        <v>273</v>
      </c>
      <c r="B699" s="1">
        <v>20</v>
      </c>
      <c r="C699" s="2" t="s">
        <v>19</v>
      </c>
      <c r="D699" s="2" t="s">
        <v>96</v>
      </c>
      <c r="E699" s="3">
        <v>13</v>
      </c>
      <c r="F699" s="3">
        <v>22</v>
      </c>
      <c r="G699" s="1">
        <v>3</v>
      </c>
      <c r="H699" s="1">
        <v>40</v>
      </c>
      <c r="I699" s="2" t="s">
        <v>6</v>
      </c>
      <c r="J699" s="7">
        <f>Tabla_cocina[[#This Row],[Precio Unitario]]*Tabla_cocina[[#This Row],[Cantidad Ordenada]]</f>
        <v>66</v>
      </c>
      <c r="K699" s="7">
        <f>Tabla_cocina[[#This Row],[Total del Pedido]]</f>
        <v>66</v>
      </c>
      <c r="L699" s="7">
        <f>Tabla_cocina[[#This Row],[Ganancia Bruta]]-Tabla_cocina[[#This Row],[Costo]]</f>
        <v>27</v>
      </c>
      <c r="M699" s="7">
        <f>Tabla_cocina[[#This Row],[Costo Unitario]]*Tabla_cocina[[#This Row],[Cantidad Ordenada]]</f>
        <v>39</v>
      </c>
      <c r="N699" s="12">
        <f>(Tabla_cocina[[#This Row],[Ganancia Neta]]/Tabla_cocina[[#This Row],[Costo]])</f>
        <v>0.69230769230769229</v>
      </c>
      <c r="O699" s="17">
        <f>Tabla_cocina[[#This Row],[Tiempo de Preparacion]]/1440</f>
        <v>2.7777777777777776E-2</v>
      </c>
    </row>
    <row r="700" spans="1:15" x14ac:dyDescent="0.3">
      <c r="A700" s="1">
        <v>274</v>
      </c>
      <c r="B700" s="1">
        <v>7</v>
      </c>
      <c r="C700" s="2" t="s">
        <v>25</v>
      </c>
      <c r="D700" s="2" t="s">
        <v>102</v>
      </c>
      <c r="E700" s="3">
        <v>15</v>
      </c>
      <c r="F700" s="3">
        <v>26</v>
      </c>
      <c r="G700" s="1">
        <v>3</v>
      </c>
      <c r="H700" s="1">
        <v>33</v>
      </c>
      <c r="I700" s="2" t="s">
        <v>6</v>
      </c>
      <c r="J700" s="7">
        <f>Tabla_cocina[[#This Row],[Precio Unitario]]*Tabla_cocina[[#This Row],[Cantidad Ordenada]]</f>
        <v>78</v>
      </c>
      <c r="K700" s="7">
        <f>Tabla_cocina[[#This Row],[Total del Pedido]]</f>
        <v>78</v>
      </c>
      <c r="L700" s="7">
        <f>Tabla_cocina[[#This Row],[Ganancia Bruta]]-Tabla_cocina[[#This Row],[Costo]]</f>
        <v>33</v>
      </c>
      <c r="M700" s="7">
        <f>Tabla_cocina[[#This Row],[Costo Unitario]]*Tabla_cocina[[#This Row],[Cantidad Ordenada]]</f>
        <v>45</v>
      </c>
      <c r="N700" s="12">
        <f>(Tabla_cocina[[#This Row],[Ganancia Neta]]/Tabla_cocina[[#This Row],[Costo]])</f>
        <v>0.73333333333333328</v>
      </c>
      <c r="O700" s="17">
        <f>Tabla_cocina[[#This Row],[Tiempo de Preparacion]]/1440</f>
        <v>2.2916666666666665E-2</v>
      </c>
    </row>
    <row r="701" spans="1:15" x14ac:dyDescent="0.3">
      <c r="A701" s="1">
        <v>274</v>
      </c>
      <c r="B701" s="1">
        <v>7</v>
      </c>
      <c r="C701" s="2" t="s">
        <v>16</v>
      </c>
      <c r="D701" s="2" t="s">
        <v>93</v>
      </c>
      <c r="E701" s="3">
        <v>11</v>
      </c>
      <c r="F701" s="3">
        <v>19</v>
      </c>
      <c r="G701" s="1">
        <v>2</v>
      </c>
      <c r="H701" s="1">
        <v>42</v>
      </c>
      <c r="I701" s="2" t="s">
        <v>8</v>
      </c>
      <c r="J701" s="7">
        <f>Tabla_cocina[[#This Row],[Precio Unitario]]*Tabla_cocina[[#This Row],[Cantidad Ordenada]]</f>
        <v>38</v>
      </c>
      <c r="K701" s="7">
        <f>Tabla_cocina[[#This Row],[Total del Pedido]]</f>
        <v>38</v>
      </c>
      <c r="L701" s="7">
        <f>Tabla_cocina[[#This Row],[Ganancia Bruta]]-Tabla_cocina[[#This Row],[Costo]]</f>
        <v>16</v>
      </c>
      <c r="M701" s="7">
        <f>Tabla_cocina[[#This Row],[Costo Unitario]]*Tabla_cocina[[#This Row],[Cantidad Ordenada]]</f>
        <v>22</v>
      </c>
      <c r="N701" s="12">
        <f>(Tabla_cocina[[#This Row],[Ganancia Neta]]/Tabla_cocina[[#This Row],[Costo]])</f>
        <v>0.72727272727272729</v>
      </c>
      <c r="O701" s="17">
        <f>Tabla_cocina[[#This Row],[Tiempo de Preparacion]]/1440</f>
        <v>2.9166666666666667E-2</v>
      </c>
    </row>
    <row r="702" spans="1:15" x14ac:dyDescent="0.3">
      <c r="A702" s="1">
        <v>275</v>
      </c>
      <c r="B702" s="1">
        <v>5</v>
      </c>
      <c r="C702" s="2" t="s">
        <v>14</v>
      </c>
      <c r="D702" s="2" t="s">
        <v>91</v>
      </c>
      <c r="E702" s="3">
        <v>20</v>
      </c>
      <c r="F702" s="3">
        <v>33</v>
      </c>
      <c r="G702" s="1">
        <v>1</v>
      </c>
      <c r="H702" s="1">
        <v>32</v>
      </c>
      <c r="I702" s="2" t="s">
        <v>8</v>
      </c>
      <c r="J702" s="7">
        <f>Tabla_cocina[[#This Row],[Precio Unitario]]*Tabla_cocina[[#This Row],[Cantidad Ordenada]]</f>
        <v>33</v>
      </c>
      <c r="K702" s="7">
        <f>Tabla_cocina[[#This Row],[Total del Pedido]]</f>
        <v>33</v>
      </c>
      <c r="L702" s="7">
        <f>Tabla_cocina[[#This Row],[Ganancia Bruta]]-Tabla_cocina[[#This Row],[Costo]]</f>
        <v>13</v>
      </c>
      <c r="M702" s="7">
        <f>Tabla_cocina[[#This Row],[Costo Unitario]]*Tabla_cocina[[#This Row],[Cantidad Ordenada]]</f>
        <v>20</v>
      </c>
      <c r="N702" s="12">
        <f>(Tabla_cocina[[#This Row],[Ganancia Neta]]/Tabla_cocina[[#This Row],[Costo]])</f>
        <v>0.65</v>
      </c>
      <c r="O702" s="17">
        <f>Tabla_cocina[[#This Row],[Tiempo de Preparacion]]/1440</f>
        <v>2.2222222222222223E-2</v>
      </c>
    </row>
    <row r="703" spans="1:15" x14ac:dyDescent="0.3">
      <c r="A703" s="1">
        <v>275</v>
      </c>
      <c r="B703" s="1">
        <v>5</v>
      </c>
      <c r="C703" s="2" t="s">
        <v>9</v>
      </c>
      <c r="D703" s="2" t="s">
        <v>86</v>
      </c>
      <c r="E703" s="3">
        <v>19</v>
      </c>
      <c r="F703" s="3">
        <v>31</v>
      </c>
      <c r="G703" s="1">
        <v>2</v>
      </c>
      <c r="H703" s="1">
        <v>32</v>
      </c>
      <c r="I703" s="2" t="s">
        <v>6</v>
      </c>
      <c r="J703" s="7">
        <f>Tabla_cocina[[#This Row],[Precio Unitario]]*Tabla_cocina[[#This Row],[Cantidad Ordenada]]</f>
        <v>62</v>
      </c>
      <c r="K703" s="7">
        <f>Tabla_cocina[[#This Row],[Total del Pedido]]</f>
        <v>62</v>
      </c>
      <c r="L703" s="7">
        <f>Tabla_cocina[[#This Row],[Ganancia Bruta]]-Tabla_cocina[[#This Row],[Costo]]</f>
        <v>24</v>
      </c>
      <c r="M703" s="7">
        <f>Tabla_cocina[[#This Row],[Costo Unitario]]*Tabla_cocina[[#This Row],[Cantidad Ordenada]]</f>
        <v>38</v>
      </c>
      <c r="N703" s="12">
        <f>(Tabla_cocina[[#This Row],[Ganancia Neta]]/Tabla_cocina[[#This Row],[Costo]])</f>
        <v>0.63157894736842102</v>
      </c>
      <c r="O703" s="17">
        <f>Tabla_cocina[[#This Row],[Tiempo de Preparacion]]/1440</f>
        <v>2.2222222222222223E-2</v>
      </c>
    </row>
    <row r="704" spans="1:15" x14ac:dyDescent="0.3">
      <c r="A704" s="1">
        <v>275</v>
      </c>
      <c r="B704" s="1">
        <v>5</v>
      </c>
      <c r="C704" s="2" t="s">
        <v>25</v>
      </c>
      <c r="D704" s="2" t="s">
        <v>102</v>
      </c>
      <c r="E704" s="3">
        <v>15</v>
      </c>
      <c r="F704" s="3">
        <v>26</v>
      </c>
      <c r="G704" s="1">
        <v>1</v>
      </c>
      <c r="H704" s="1">
        <v>58</v>
      </c>
      <c r="I704" s="2" t="s">
        <v>6</v>
      </c>
      <c r="J704" s="7">
        <f>Tabla_cocina[[#This Row],[Precio Unitario]]*Tabla_cocina[[#This Row],[Cantidad Ordenada]]</f>
        <v>26</v>
      </c>
      <c r="K704" s="7">
        <f>Tabla_cocina[[#This Row],[Total del Pedido]]</f>
        <v>26</v>
      </c>
      <c r="L704" s="7">
        <f>Tabla_cocina[[#This Row],[Ganancia Bruta]]-Tabla_cocina[[#This Row],[Costo]]</f>
        <v>11</v>
      </c>
      <c r="M704" s="7">
        <f>Tabla_cocina[[#This Row],[Costo Unitario]]*Tabla_cocina[[#This Row],[Cantidad Ordenada]]</f>
        <v>15</v>
      </c>
      <c r="N704" s="12">
        <f>(Tabla_cocina[[#This Row],[Ganancia Neta]]/Tabla_cocina[[#This Row],[Costo]])</f>
        <v>0.73333333333333328</v>
      </c>
      <c r="O704" s="17">
        <f>Tabla_cocina[[#This Row],[Tiempo de Preparacion]]/1440</f>
        <v>4.027777777777778E-2</v>
      </c>
    </row>
    <row r="705" spans="1:15" x14ac:dyDescent="0.3">
      <c r="A705" s="1">
        <v>276</v>
      </c>
      <c r="B705" s="1">
        <v>15</v>
      </c>
      <c r="C705" s="2" t="s">
        <v>25</v>
      </c>
      <c r="D705" s="2" t="s">
        <v>102</v>
      </c>
      <c r="E705" s="3">
        <v>15</v>
      </c>
      <c r="F705" s="3">
        <v>26</v>
      </c>
      <c r="G705" s="1">
        <v>1</v>
      </c>
      <c r="H705" s="1">
        <v>36</v>
      </c>
      <c r="I705" s="2" t="s">
        <v>8</v>
      </c>
      <c r="J705" s="7">
        <f>Tabla_cocina[[#This Row],[Precio Unitario]]*Tabla_cocina[[#This Row],[Cantidad Ordenada]]</f>
        <v>26</v>
      </c>
      <c r="K705" s="7">
        <f>Tabla_cocina[[#This Row],[Total del Pedido]]</f>
        <v>26</v>
      </c>
      <c r="L705" s="7">
        <f>Tabla_cocina[[#This Row],[Ganancia Bruta]]-Tabla_cocina[[#This Row],[Costo]]</f>
        <v>11</v>
      </c>
      <c r="M705" s="7">
        <f>Tabla_cocina[[#This Row],[Costo Unitario]]*Tabla_cocina[[#This Row],[Cantidad Ordenada]]</f>
        <v>15</v>
      </c>
      <c r="N705" s="12">
        <f>(Tabla_cocina[[#This Row],[Ganancia Neta]]/Tabla_cocina[[#This Row],[Costo]])</f>
        <v>0.73333333333333328</v>
      </c>
      <c r="O705" s="17">
        <f>Tabla_cocina[[#This Row],[Tiempo de Preparacion]]/1440</f>
        <v>2.5000000000000001E-2</v>
      </c>
    </row>
    <row r="706" spans="1:15" x14ac:dyDescent="0.3">
      <c r="A706" s="1">
        <v>276</v>
      </c>
      <c r="B706" s="1">
        <v>15</v>
      </c>
      <c r="C706" s="2" t="s">
        <v>19</v>
      </c>
      <c r="D706" s="2" t="s">
        <v>96</v>
      </c>
      <c r="E706" s="3">
        <v>13</v>
      </c>
      <c r="F706" s="3">
        <v>22</v>
      </c>
      <c r="G706" s="1">
        <v>2</v>
      </c>
      <c r="H706" s="1">
        <v>49</v>
      </c>
      <c r="I706" s="2" t="s">
        <v>6</v>
      </c>
      <c r="J706" s="7">
        <f>Tabla_cocina[[#This Row],[Precio Unitario]]*Tabla_cocina[[#This Row],[Cantidad Ordenada]]</f>
        <v>44</v>
      </c>
      <c r="K706" s="7">
        <f>Tabla_cocina[[#This Row],[Total del Pedido]]</f>
        <v>44</v>
      </c>
      <c r="L706" s="7">
        <f>Tabla_cocina[[#This Row],[Ganancia Bruta]]-Tabla_cocina[[#This Row],[Costo]]</f>
        <v>18</v>
      </c>
      <c r="M706" s="7">
        <f>Tabla_cocina[[#This Row],[Costo Unitario]]*Tabla_cocina[[#This Row],[Cantidad Ordenada]]</f>
        <v>26</v>
      </c>
      <c r="N706" s="12">
        <f>(Tabla_cocina[[#This Row],[Ganancia Neta]]/Tabla_cocina[[#This Row],[Costo]])</f>
        <v>0.69230769230769229</v>
      </c>
      <c r="O706" s="17">
        <f>Tabla_cocina[[#This Row],[Tiempo de Preparacion]]/1440</f>
        <v>3.4027777777777775E-2</v>
      </c>
    </row>
    <row r="707" spans="1:15" x14ac:dyDescent="0.3">
      <c r="A707" s="1">
        <v>277</v>
      </c>
      <c r="B707" s="1">
        <v>4</v>
      </c>
      <c r="C707" s="2" t="s">
        <v>9</v>
      </c>
      <c r="D707" s="2" t="s">
        <v>86</v>
      </c>
      <c r="E707" s="3">
        <v>19</v>
      </c>
      <c r="F707" s="3">
        <v>31</v>
      </c>
      <c r="G707" s="1">
        <v>3</v>
      </c>
      <c r="H707" s="1">
        <v>29</v>
      </c>
      <c r="I707" s="2" t="s">
        <v>6</v>
      </c>
      <c r="J707" s="7">
        <f>Tabla_cocina[[#This Row],[Precio Unitario]]*Tabla_cocina[[#This Row],[Cantidad Ordenada]]</f>
        <v>93</v>
      </c>
      <c r="K707" s="7">
        <f>Tabla_cocina[[#This Row],[Total del Pedido]]</f>
        <v>93</v>
      </c>
      <c r="L707" s="7">
        <f>Tabla_cocina[[#This Row],[Ganancia Bruta]]-Tabla_cocina[[#This Row],[Costo]]</f>
        <v>36</v>
      </c>
      <c r="M707" s="7">
        <f>Tabla_cocina[[#This Row],[Costo Unitario]]*Tabla_cocina[[#This Row],[Cantidad Ordenada]]</f>
        <v>57</v>
      </c>
      <c r="N707" s="12">
        <f>(Tabla_cocina[[#This Row],[Ganancia Neta]]/Tabla_cocina[[#This Row],[Costo]])</f>
        <v>0.63157894736842102</v>
      </c>
      <c r="O707" s="17">
        <f>Tabla_cocina[[#This Row],[Tiempo de Preparacion]]/1440</f>
        <v>2.013888888888889E-2</v>
      </c>
    </row>
    <row r="708" spans="1:15" x14ac:dyDescent="0.3">
      <c r="A708" s="1">
        <v>278</v>
      </c>
      <c r="B708" s="1">
        <v>5</v>
      </c>
      <c r="C708" s="2" t="s">
        <v>9</v>
      </c>
      <c r="D708" s="2" t="s">
        <v>86</v>
      </c>
      <c r="E708" s="3">
        <v>19</v>
      </c>
      <c r="F708" s="3">
        <v>31</v>
      </c>
      <c r="G708" s="1">
        <v>3</v>
      </c>
      <c r="H708" s="1">
        <v>33</v>
      </c>
      <c r="I708" s="2" t="s">
        <v>6</v>
      </c>
      <c r="J708" s="7">
        <f>Tabla_cocina[[#This Row],[Precio Unitario]]*Tabla_cocina[[#This Row],[Cantidad Ordenada]]</f>
        <v>93</v>
      </c>
      <c r="K708" s="7">
        <f>Tabla_cocina[[#This Row],[Total del Pedido]]</f>
        <v>93</v>
      </c>
      <c r="L708" s="7">
        <f>Tabla_cocina[[#This Row],[Ganancia Bruta]]-Tabla_cocina[[#This Row],[Costo]]</f>
        <v>36</v>
      </c>
      <c r="M708" s="7">
        <f>Tabla_cocina[[#This Row],[Costo Unitario]]*Tabla_cocina[[#This Row],[Cantidad Ordenada]]</f>
        <v>57</v>
      </c>
      <c r="N708" s="12">
        <f>(Tabla_cocina[[#This Row],[Ganancia Neta]]/Tabla_cocina[[#This Row],[Costo]])</f>
        <v>0.63157894736842102</v>
      </c>
      <c r="O708" s="17">
        <f>Tabla_cocina[[#This Row],[Tiempo de Preparacion]]/1440</f>
        <v>2.2916666666666665E-2</v>
      </c>
    </row>
    <row r="709" spans="1:15" x14ac:dyDescent="0.3">
      <c r="A709" s="1">
        <v>278</v>
      </c>
      <c r="B709" s="1">
        <v>5</v>
      </c>
      <c r="C709" s="2" t="s">
        <v>5</v>
      </c>
      <c r="D709" s="2" t="s">
        <v>84</v>
      </c>
      <c r="E709" s="3">
        <v>14</v>
      </c>
      <c r="F709" s="3">
        <v>24</v>
      </c>
      <c r="G709" s="1">
        <v>2</v>
      </c>
      <c r="H709" s="1">
        <v>28</v>
      </c>
      <c r="I709" s="2" t="s">
        <v>8</v>
      </c>
      <c r="J709" s="7">
        <f>Tabla_cocina[[#This Row],[Precio Unitario]]*Tabla_cocina[[#This Row],[Cantidad Ordenada]]</f>
        <v>48</v>
      </c>
      <c r="K709" s="7">
        <f>Tabla_cocina[[#This Row],[Total del Pedido]]</f>
        <v>48</v>
      </c>
      <c r="L709" s="7">
        <f>Tabla_cocina[[#This Row],[Ganancia Bruta]]-Tabla_cocina[[#This Row],[Costo]]</f>
        <v>20</v>
      </c>
      <c r="M709" s="7">
        <f>Tabla_cocina[[#This Row],[Costo Unitario]]*Tabla_cocina[[#This Row],[Cantidad Ordenada]]</f>
        <v>28</v>
      </c>
      <c r="N709" s="12">
        <f>(Tabla_cocina[[#This Row],[Ganancia Neta]]/Tabla_cocina[[#This Row],[Costo]])</f>
        <v>0.7142857142857143</v>
      </c>
      <c r="O709" s="17">
        <f>Tabla_cocina[[#This Row],[Tiempo de Preparacion]]/1440</f>
        <v>1.9444444444444445E-2</v>
      </c>
    </row>
    <row r="710" spans="1:15" x14ac:dyDescent="0.3">
      <c r="A710" s="1">
        <v>279</v>
      </c>
      <c r="B710" s="1">
        <v>11</v>
      </c>
      <c r="C710" s="2" t="s">
        <v>11</v>
      </c>
      <c r="D710" s="2" t="s">
        <v>88</v>
      </c>
      <c r="E710" s="3">
        <v>25</v>
      </c>
      <c r="F710" s="3">
        <v>40</v>
      </c>
      <c r="G710" s="1">
        <v>3</v>
      </c>
      <c r="H710" s="1">
        <v>48</v>
      </c>
      <c r="I710" s="2" t="s">
        <v>8</v>
      </c>
      <c r="J710" s="7">
        <f>Tabla_cocina[[#This Row],[Precio Unitario]]*Tabla_cocina[[#This Row],[Cantidad Ordenada]]</f>
        <v>120</v>
      </c>
      <c r="K710" s="7">
        <f>Tabla_cocina[[#This Row],[Total del Pedido]]</f>
        <v>120</v>
      </c>
      <c r="L710" s="7">
        <f>Tabla_cocina[[#This Row],[Ganancia Bruta]]-Tabla_cocina[[#This Row],[Costo]]</f>
        <v>45</v>
      </c>
      <c r="M710" s="7">
        <f>Tabla_cocina[[#This Row],[Costo Unitario]]*Tabla_cocina[[#This Row],[Cantidad Ordenada]]</f>
        <v>75</v>
      </c>
      <c r="N710" s="12">
        <f>(Tabla_cocina[[#This Row],[Ganancia Neta]]/Tabla_cocina[[#This Row],[Costo]])</f>
        <v>0.6</v>
      </c>
      <c r="O710" s="17">
        <f>Tabla_cocina[[#This Row],[Tiempo de Preparacion]]/1440</f>
        <v>3.3333333333333333E-2</v>
      </c>
    </row>
    <row r="711" spans="1:15" x14ac:dyDescent="0.3">
      <c r="A711" s="1">
        <v>279</v>
      </c>
      <c r="B711" s="1">
        <v>11</v>
      </c>
      <c r="C711" s="2" t="s">
        <v>17</v>
      </c>
      <c r="D711" s="2" t="s">
        <v>94</v>
      </c>
      <c r="E711" s="3">
        <v>21</v>
      </c>
      <c r="F711" s="3">
        <v>35</v>
      </c>
      <c r="G711" s="1">
        <v>1</v>
      </c>
      <c r="H711" s="1">
        <v>28</v>
      </c>
      <c r="I711" s="2" t="s">
        <v>6</v>
      </c>
      <c r="J711" s="7">
        <f>Tabla_cocina[[#This Row],[Precio Unitario]]*Tabla_cocina[[#This Row],[Cantidad Ordenada]]</f>
        <v>35</v>
      </c>
      <c r="K711" s="7">
        <f>Tabla_cocina[[#This Row],[Total del Pedido]]</f>
        <v>35</v>
      </c>
      <c r="L711" s="7">
        <f>Tabla_cocina[[#This Row],[Ganancia Bruta]]-Tabla_cocina[[#This Row],[Costo]]</f>
        <v>14</v>
      </c>
      <c r="M711" s="7">
        <f>Tabla_cocina[[#This Row],[Costo Unitario]]*Tabla_cocina[[#This Row],[Cantidad Ordenada]]</f>
        <v>21</v>
      </c>
      <c r="N711" s="12">
        <f>(Tabla_cocina[[#This Row],[Ganancia Neta]]/Tabla_cocina[[#This Row],[Costo]])</f>
        <v>0.66666666666666663</v>
      </c>
      <c r="O711" s="17">
        <f>Tabla_cocina[[#This Row],[Tiempo de Preparacion]]/1440</f>
        <v>1.9444444444444445E-2</v>
      </c>
    </row>
    <row r="712" spans="1:15" x14ac:dyDescent="0.3">
      <c r="A712" s="1">
        <v>279</v>
      </c>
      <c r="B712" s="1">
        <v>11</v>
      </c>
      <c r="C712" s="2" t="s">
        <v>15</v>
      </c>
      <c r="D712" s="2" t="s">
        <v>92</v>
      </c>
      <c r="E712" s="3">
        <v>16</v>
      </c>
      <c r="F712" s="3">
        <v>28</v>
      </c>
      <c r="G712" s="1">
        <v>1</v>
      </c>
      <c r="H712" s="1">
        <v>8</v>
      </c>
      <c r="I712" s="2" t="s">
        <v>6</v>
      </c>
      <c r="J712" s="7">
        <f>Tabla_cocina[[#This Row],[Precio Unitario]]*Tabla_cocina[[#This Row],[Cantidad Ordenada]]</f>
        <v>28</v>
      </c>
      <c r="K712" s="7">
        <f>Tabla_cocina[[#This Row],[Total del Pedido]]</f>
        <v>28</v>
      </c>
      <c r="L712" s="7">
        <f>Tabla_cocina[[#This Row],[Ganancia Bruta]]-Tabla_cocina[[#This Row],[Costo]]</f>
        <v>12</v>
      </c>
      <c r="M712" s="7">
        <f>Tabla_cocina[[#This Row],[Costo Unitario]]*Tabla_cocina[[#This Row],[Cantidad Ordenada]]</f>
        <v>16</v>
      </c>
      <c r="N712" s="12">
        <f>(Tabla_cocina[[#This Row],[Ganancia Neta]]/Tabla_cocina[[#This Row],[Costo]])</f>
        <v>0.75</v>
      </c>
      <c r="O712" s="17">
        <f>Tabla_cocina[[#This Row],[Tiempo de Preparacion]]/1440</f>
        <v>5.5555555555555558E-3</v>
      </c>
    </row>
    <row r="713" spans="1:15" x14ac:dyDescent="0.3">
      <c r="A713" s="1">
        <v>279</v>
      </c>
      <c r="B713" s="1">
        <v>11</v>
      </c>
      <c r="C713" s="2" t="s">
        <v>24</v>
      </c>
      <c r="D713" s="2" t="s">
        <v>101</v>
      </c>
      <c r="E713" s="3">
        <v>10</v>
      </c>
      <c r="F713" s="3">
        <v>18</v>
      </c>
      <c r="G713" s="1">
        <v>1</v>
      </c>
      <c r="H713" s="1">
        <v>58</v>
      </c>
      <c r="I713" s="2" t="s">
        <v>6</v>
      </c>
      <c r="J713" s="7">
        <f>Tabla_cocina[[#This Row],[Precio Unitario]]*Tabla_cocina[[#This Row],[Cantidad Ordenada]]</f>
        <v>18</v>
      </c>
      <c r="K713" s="7">
        <f>Tabla_cocina[[#This Row],[Total del Pedido]]</f>
        <v>18</v>
      </c>
      <c r="L713" s="7">
        <f>Tabla_cocina[[#This Row],[Ganancia Bruta]]-Tabla_cocina[[#This Row],[Costo]]</f>
        <v>8</v>
      </c>
      <c r="M713" s="7">
        <f>Tabla_cocina[[#This Row],[Costo Unitario]]*Tabla_cocina[[#This Row],[Cantidad Ordenada]]</f>
        <v>10</v>
      </c>
      <c r="N713" s="12">
        <f>(Tabla_cocina[[#This Row],[Ganancia Neta]]/Tabla_cocina[[#This Row],[Costo]])</f>
        <v>0.8</v>
      </c>
      <c r="O713" s="17">
        <f>Tabla_cocina[[#This Row],[Tiempo de Preparacion]]/1440</f>
        <v>4.027777777777778E-2</v>
      </c>
    </row>
    <row r="714" spans="1:15" x14ac:dyDescent="0.3">
      <c r="A714" s="1">
        <v>280</v>
      </c>
      <c r="B714" s="1">
        <v>14</v>
      </c>
      <c r="C714" s="2" t="s">
        <v>5</v>
      </c>
      <c r="D714" s="2" t="s">
        <v>84</v>
      </c>
      <c r="E714" s="3">
        <v>14</v>
      </c>
      <c r="F714" s="3">
        <v>24</v>
      </c>
      <c r="G714" s="1">
        <v>2</v>
      </c>
      <c r="H714" s="1">
        <v>52</v>
      </c>
      <c r="I714" s="2" t="s">
        <v>6</v>
      </c>
      <c r="J714" s="7">
        <f>Tabla_cocina[[#This Row],[Precio Unitario]]*Tabla_cocina[[#This Row],[Cantidad Ordenada]]</f>
        <v>48</v>
      </c>
      <c r="K714" s="7">
        <f>Tabla_cocina[[#This Row],[Total del Pedido]]</f>
        <v>48</v>
      </c>
      <c r="L714" s="7">
        <f>Tabla_cocina[[#This Row],[Ganancia Bruta]]-Tabla_cocina[[#This Row],[Costo]]</f>
        <v>20</v>
      </c>
      <c r="M714" s="7">
        <f>Tabla_cocina[[#This Row],[Costo Unitario]]*Tabla_cocina[[#This Row],[Cantidad Ordenada]]</f>
        <v>28</v>
      </c>
      <c r="N714" s="12">
        <f>(Tabla_cocina[[#This Row],[Ganancia Neta]]/Tabla_cocina[[#This Row],[Costo]])</f>
        <v>0.7142857142857143</v>
      </c>
      <c r="O714" s="17">
        <f>Tabla_cocina[[#This Row],[Tiempo de Preparacion]]/1440</f>
        <v>3.6111111111111108E-2</v>
      </c>
    </row>
    <row r="715" spans="1:15" x14ac:dyDescent="0.3">
      <c r="A715" s="1">
        <v>280</v>
      </c>
      <c r="B715" s="1">
        <v>14</v>
      </c>
      <c r="C715" s="2" t="s">
        <v>22</v>
      </c>
      <c r="D715" s="2" t="s">
        <v>99</v>
      </c>
      <c r="E715" s="3">
        <v>14</v>
      </c>
      <c r="F715" s="3">
        <v>23</v>
      </c>
      <c r="G715" s="1">
        <v>3</v>
      </c>
      <c r="H715" s="1">
        <v>34</v>
      </c>
      <c r="I715" s="2" t="s">
        <v>6</v>
      </c>
      <c r="J715" s="7">
        <f>Tabla_cocina[[#This Row],[Precio Unitario]]*Tabla_cocina[[#This Row],[Cantidad Ordenada]]</f>
        <v>69</v>
      </c>
      <c r="K715" s="7">
        <f>Tabla_cocina[[#This Row],[Total del Pedido]]</f>
        <v>69</v>
      </c>
      <c r="L715" s="7">
        <f>Tabla_cocina[[#This Row],[Ganancia Bruta]]-Tabla_cocina[[#This Row],[Costo]]</f>
        <v>27</v>
      </c>
      <c r="M715" s="7">
        <f>Tabla_cocina[[#This Row],[Costo Unitario]]*Tabla_cocina[[#This Row],[Cantidad Ordenada]]</f>
        <v>42</v>
      </c>
      <c r="N715" s="12">
        <f>(Tabla_cocina[[#This Row],[Ganancia Neta]]/Tabla_cocina[[#This Row],[Costo]])</f>
        <v>0.6428571428571429</v>
      </c>
      <c r="O715" s="17">
        <f>Tabla_cocina[[#This Row],[Tiempo de Preparacion]]/1440</f>
        <v>2.361111111111111E-2</v>
      </c>
    </row>
    <row r="716" spans="1:15" x14ac:dyDescent="0.3">
      <c r="A716" s="1">
        <v>281</v>
      </c>
      <c r="B716" s="1">
        <v>18</v>
      </c>
      <c r="C716" s="2" t="s">
        <v>14</v>
      </c>
      <c r="D716" s="2" t="s">
        <v>91</v>
      </c>
      <c r="E716" s="3">
        <v>20</v>
      </c>
      <c r="F716" s="3">
        <v>33</v>
      </c>
      <c r="G716" s="1">
        <v>2</v>
      </c>
      <c r="H716" s="1">
        <v>9</v>
      </c>
      <c r="I716" s="2" t="s">
        <v>8</v>
      </c>
      <c r="J716" s="7">
        <f>Tabla_cocina[[#This Row],[Precio Unitario]]*Tabla_cocina[[#This Row],[Cantidad Ordenada]]</f>
        <v>66</v>
      </c>
      <c r="K716" s="7">
        <f>Tabla_cocina[[#This Row],[Total del Pedido]]</f>
        <v>66</v>
      </c>
      <c r="L716" s="7">
        <f>Tabla_cocina[[#This Row],[Ganancia Bruta]]-Tabla_cocina[[#This Row],[Costo]]</f>
        <v>26</v>
      </c>
      <c r="M716" s="7">
        <f>Tabla_cocina[[#This Row],[Costo Unitario]]*Tabla_cocina[[#This Row],[Cantidad Ordenada]]</f>
        <v>40</v>
      </c>
      <c r="N716" s="12">
        <f>(Tabla_cocina[[#This Row],[Ganancia Neta]]/Tabla_cocina[[#This Row],[Costo]])</f>
        <v>0.65</v>
      </c>
      <c r="O716" s="17">
        <f>Tabla_cocina[[#This Row],[Tiempo de Preparacion]]/1440</f>
        <v>6.2500000000000003E-3</v>
      </c>
    </row>
    <row r="717" spans="1:15" x14ac:dyDescent="0.3">
      <c r="A717" s="1">
        <v>282</v>
      </c>
      <c r="B717" s="1">
        <v>6</v>
      </c>
      <c r="C717" s="2" t="s">
        <v>21</v>
      </c>
      <c r="D717" s="2" t="s">
        <v>98</v>
      </c>
      <c r="E717" s="3">
        <v>12</v>
      </c>
      <c r="F717" s="3">
        <v>20</v>
      </c>
      <c r="G717" s="1">
        <v>1</v>
      </c>
      <c r="H717" s="1">
        <v>57</v>
      </c>
      <c r="I717" s="2" t="s">
        <v>8</v>
      </c>
      <c r="J717" s="7">
        <f>Tabla_cocina[[#This Row],[Precio Unitario]]*Tabla_cocina[[#This Row],[Cantidad Ordenada]]</f>
        <v>20</v>
      </c>
      <c r="K717" s="7">
        <f>Tabla_cocina[[#This Row],[Total del Pedido]]</f>
        <v>20</v>
      </c>
      <c r="L717" s="7">
        <f>Tabla_cocina[[#This Row],[Ganancia Bruta]]-Tabla_cocina[[#This Row],[Costo]]</f>
        <v>8</v>
      </c>
      <c r="M717" s="7">
        <f>Tabla_cocina[[#This Row],[Costo Unitario]]*Tabla_cocina[[#This Row],[Cantidad Ordenada]]</f>
        <v>12</v>
      </c>
      <c r="N717" s="12">
        <f>(Tabla_cocina[[#This Row],[Ganancia Neta]]/Tabla_cocina[[#This Row],[Costo]])</f>
        <v>0.66666666666666663</v>
      </c>
      <c r="O717" s="17">
        <f>Tabla_cocina[[#This Row],[Tiempo de Preparacion]]/1440</f>
        <v>3.9583333333333331E-2</v>
      </c>
    </row>
    <row r="718" spans="1:15" x14ac:dyDescent="0.3">
      <c r="A718" s="1">
        <v>282</v>
      </c>
      <c r="B718" s="1">
        <v>6</v>
      </c>
      <c r="C718" s="2" t="s">
        <v>24</v>
      </c>
      <c r="D718" s="2" t="s">
        <v>101</v>
      </c>
      <c r="E718" s="3">
        <v>10</v>
      </c>
      <c r="F718" s="3">
        <v>18</v>
      </c>
      <c r="G718" s="1">
        <v>3</v>
      </c>
      <c r="H718" s="1">
        <v>57</v>
      </c>
      <c r="I718" s="2" t="s">
        <v>8</v>
      </c>
      <c r="J718" s="7">
        <f>Tabla_cocina[[#This Row],[Precio Unitario]]*Tabla_cocina[[#This Row],[Cantidad Ordenada]]</f>
        <v>54</v>
      </c>
      <c r="K718" s="7">
        <f>Tabla_cocina[[#This Row],[Total del Pedido]]</f>
        <v>54</v>
      </c>
      <c r="L718" s="7">
        <f>Tabla_cocina[[#This Row],[Ganancia Bruta]]-Tabla_cocina[[#This Row],[Costo]]</f>
        <v>24</v>
      </c>
      <c r="M718" s="7">
        <f>Tabla_cocina[[#This Row],[Costo Unitario]]*Tabla_cocina[[#This Row],[Cantidad Ordenada]]</f>
        <v>30</v>
      </c>
      <c r="N718" s="12">
        <f>(Tabla_cocina[[#This Row],[Ganancia Neta]]/Tabla_cocina[[#This Row],[Costo]])</f>
        <v>0.8</v>
      </c>
      <c r="O718" s="17">
        <f>Tabla_cocina[[#This Row],[Tiempo de Preparacion]]/1440</f>
        <v>3.9583333333333331E-2</v>
      </c>
    </row>
    <row r="719" spans="1:15" x14ac:dyDescent="0.3">
      <c r="A719" s="1">
        <v>283</v>
      </c>
      <c r="B719" s="1">
        <v>19</v>
      </c>
      <c r="C719" s="2" t="s">
        <v>25</v>
      </c>
      <c r="D719" s="2" t="s">
        <v>102</v>
      </c>
      <c r="E719" s="3">
        <v>15</v>
      </c>
      <c r="F719" s="3">
        <v>26</v>
      </c>
      <c r="G719" s="1">
        <v>3</v>
      </c>
      <c r="H719" s="1">
        <v>6</v>
      </c>
      <c r="I719" s="2" t="s">
        <v>6</v>
      </c>
      <c r="J719" s="7">
        <f>Tabla_cocina[[#This Row],[Precio Unitario]]*Tabla_cocina[[#This Row],[Cantidad Ordenada]]</f>
        <v>78</v>
      </c>
      <c r="K719" s="7">
        <f>Tabla_cocina[[#This Row],[Total del Pedido]]</f>
        <v>78</v>
      </c>
      <c r="L719" s="7">
        <f>Tabla_cocina[[#This Row],[Ganancia Bruta]]-Tabla_cocina[[#This Row],[Costo]]</f>
        <v>33</v>
      </c>
      <c r="M719" s="7">
        <f>Tabla_cocina[[#This Row],[Costo Unitario]]*Tabla_cocina[[#This Row],[Cantidad Ordenada]]</f>
        <v>45</v>
      </c>
      <c r="N719" s="12">
        <f>(Tabla_cocina[[#This Row],[Ganancia Neta]]/Tabla_cocina[[#This Row],[Costo]])</f>
        <v>0.73333333333333328</v>
      </c>
      <c r="O719" s="17">
        <f>Tabla_cocina[[#This Row],[Tiempo de Preparacion]]/1440</f>
        <v>4.1666666666666666E-3</v>
      </c>
    </row>
    <row r="720" spans="1:15" x14ac:dyDescent="0.3">
      <c r="A720" s="1">
        <v>284</v>
      </c>
      <c r="B720" s="1">
        <v>11</v>
      </c>
      <c r="C720" s="2" t="s">
        <v>14</v>
      </c>
      <c r="D720" s="2" t="s">
        <v>91</v>
      </c>
      <c r="E720" s="3">
        <v>20</v>
      </c>
      <c r="F720" s="3">
        <v>33</v>
      </c>
      <c r="G720" s="1">
        <v>1</v>
      </c>
      <c r="H720" s="1">
        <v>50</v>
      </c>
      <c r="I720" s="2" t="s">
        <v>8</v>
      </c>
      <c r="J720" s="7">
        <f>Tabla_cocina[[#This Row],[Precio Unitario]]*Tabla_cocina[[#This Row],[Cantidad Ordenada]]</f>
        <v>33</v>
      </c>
      <c r="K720" s="7">
        <f>Tabla_cocina[[#This Row],[Total del Pedido]]</f>
        <v>33</v>
      </c>
      <c r="L720" s="7">
        <f>Tabla_cocina[[#This Row],[Ganancia Bruta]]-Tabla_cocina[[#This Row],[Costo]]</f>
        <v>13</v>
      </c>
      <c r="M720" s="7">
        <f>Tabla_cocina[[#This Row],[Costo Unitario]]*Tabla_cocina[[#This Row],[Cantidad Ordenada]]</f>
        <v>20</v>
      </c>
      <c r="N720" s="12">
        <f>(Tabla_cocina[[#This Row],[Ganancia Neta]]/Tabla_cocina[[#This Row],[Costo]])</f>
        <v>0.65</v>
      </c>
      <c r="O720" s="17">
        <f>Tabla_cocina[[#This Row],[Tiempo de Preparacion]]/1440</f>
        <v>3.4722222222222224E-2</v>
      </c>
    </row>
    <row r="721" spans="1:15" x14ac:dyDescent="0.3">
      <c r="A721" s="1">
        <v>284</v>
      </c>
      <c r="B721" s="1">
        <v>11</v>
      </c>
      <c r="C721" s="2" t="s">
        <v>10</v>
      </c>
      <c r="D721" s="2" t="s">
        <v>87</v>
      </c>
      <c r="E721" s="3">
        <v>16</v>
      </c>
      <c r="F721" s="3">
        <v>27</v>
      </c>
      <c r="G721" s="1">
        <v>1</v>
      </c>
      <c r="H721" s="1">
        <v>59</v>
      </c>
      <c r="I721" s="2" t="s">
        <v>6</v>
      </c>
      <c r="J721" s="7">
        <f>Tabla_cocina[[#This Row],[Precio Unitario]]*Tabla_cocina[[#This Row],[Cantidad Ordenada]]</f>
        <v>27</v>
      </c>
      <c r="K721" s="7">
        <f>Tabla_cocina[[#This Row],[Total del Pedido]]</f>
        <v>27</v>
      </c>
      <c r="L721" s="7">
        <f>Tabla_cocina[[#This Row],[Ganancia Bruta]]-Tabla_cocina[[#This Row],[Costo]]</f>
        <v>11</v>
      </c>
      <c r="M721" s="7">
        <f>Tabla_cocina[[#This Row],[Costo Unitario]]*Tabla_cocina[[#This Row],[Cantidad Ordenada]]</f>
        <v>16</v>
      </c>
      <c r="N721" s="12">
        <f>(Tabla_cocina[[#This Row],[Ganancia Neta]]/Tabla_cocina[[#This Row],[Costo]])</f>
        <v>0.6875</v>
      </c>
      <c r="O721" s="17">
        <f>Tabla_cocina[[#This Row],[Tiempo de Preparacion]]/1440</f>
        <v>4.0972222222222222E-2</v>
      </c>
    </row>
    <row r="722" spans="1:15" x14ac:dyDescent="0.3">
      <c r="A722" s="1">
        <v>284</v>
      </c>
      <c r="B722" s="1">
        <v>11</v>
      </c>
      <c r="C722" s="2" t="s">
        <v>21</v>
      </c>
      <c r="D722" s="2" t="s">
        <v>98</v>
      </c>
      <c r="E722" s="3">
        <v>12</v>
      </c>
      <c r="F722" s="3">
        <v>20</v>
      </c>
      <c r="G722" s="1">
        <v>3</v>
      </c>
      <c r="H722" s="1">
        <v>45</v>
      </c>
      <c r="I722" s="2" t="s">
        <v>6</v>
      </c>
      <c r="J722" s="7">
        <f>Tabla_cocina[[#This Row],[Precio Unitario]]*Tabla_cocina[[#This Row],[Cantidad Ordenada]]</f>
        <v>60</v>
      </c>
      <c r="K722" s="7">
        <f>Tabla_cocina[[#This Row],[Total del Pedido]]</f>
        <v>60</v>
      </c>
      <c r="L722" s="7">
        <f>Tabla_cocina[[#This Row],[Ganancia Bruta]]-Tabla_cocina[[#This Row],[Costo]]</f>
        <v>24</v>
      </c>
      <c r="M722" s="7">
        <f>Tabla_cocina[[#This Row],[Costo Unitario]]*Tabla_cocina[[#This Row],[Cantidad Ordenada]]</f>
        <v>36</v>
      </c>
      <c r="N722" s="12">
        <f>(Tabla_cocina[[#This Row],[Ganancia Neta]]/Tabla_cocina[[#This Row],[Costo]])</f>
        <v>0.66666666666666663</v>
      </c>
      <c r="O722" s="17">
        <f>Tabla_cocina[[#This Row],[Tiempo de Preparacion]]/1440</f>
        <v>3.125E-2</v>
      </c>
    </row>
    <row r="723" spans="1:15" x14ac:dyDescent="0.3">
      <c r="A723" s="1">
        <v>284</v>
      </c>
      <c r="B723" s="1">
        <v>11</v>
      </c>
      <c r="C723" s="2" t="s">
        <v>16</v>
      </c>
      <c r="D723" s="2" t="s">
        <v>93</v>
      </c>
      <c r="E723" s="3">
        <v>11</v>
      </c>
      <c r="F723" s="3">
        <v>19</v>
      </c>
      <c r="G723" s="1">
        <v>2</v>
      </c>
      <c r="H723" s="1">
        <v>41</v>
      </c>
      <c r="I723" s="2" t="s">
        <v>6</v>
      </c>
      <c r="J723" s="7">
        <f>Tabla_cocina[[#This Row],[Precio Unitario]]*Tabla_cocina[[#This Row],[Cantidad Ordenada]]</f>
        <v>38</v>
      </c>
      <c r="K723" s="7">
        <f>Tabla_cocina[[#This Row],[Total del Pedido]]</f>
        <v>38</v>
      </c>
      <c r="L723" s="7">
        <f>Tabla_cocina[[#This Row],[Ganancia Bruta]]-Tabla_cocina[[#This Row],[Costo]]</f>
        <v>16</v>
      </c>
      <c r="M723" s="7">
        <f>Tabla_cocina[[#This Row],[Costo Unitario]]*Tabla_cocina[[#This Row],[Cantidad Ordenada]]</f>
        <v>22</v>
      </c>
      <c r="N723" s="12">
        <f>(Tabla_cocina[[#This Row],[Ganancia Neta]]/Tabla_cocina[[#This Row],[Costo]])</f>
        <v>0.72727272727272729</v>
      </c>
      <c r="O723" s="17">
        <f>Tabla_cocina[[#This Row],[Tiempo de Preparacion]]/1440</f>
        <v>2.8472222222222222E-2</v>
      </c>
    </row>
    <row r="724" spans="1:15" x14ac:dyDescent="0.3">
      <c r="A724" s="1">
        <v>285</v>
      </c>
      <c r="B724" s="1">
        <v>18</v>
      </c>
      <c r="C724" s="2" t="s">
        <v>23</v>
      </c>
      <c r="D724" s="2" t="s">
        <v>100</v>
      </c>
      <c r="E724" s="3">
        <v>13</v>
      </c>
      <c r="F724" s="3">
        <v>21</v>
      </c>
      <c r="G724" s="1">
        <v>2</v>
      </c>
      <c r="H724" s="1">
        <v>12</v>
      </c>
      <c r="I724" s="2" t="s">
        <v>8</v>
      </c>
      <c r="J724" s="7">
        <f>Tabla_cocina[[#This Row],[Precio Unitario]]*Tabla_cocina[[#This Row],[Cantidad Ordenada]]</f>
        <v>42</v>
      </c>
      <c r="K724" s="7">
        <f>Tabla_cocina[[#This Row],[Total del Pedido]]</f>
        <v>42</v>
      </c>
      <c r="L724" s="7">
        <f>Tabla_cocina[[#This Row],[Ganancia Bruta]]-Tabla_cocina[[#This Row],[Costo]]</f>
        <v>16</v>
      </c>
      <c r="M724" s="7">
        <f>Tabla_cocina[[#This Row],[Costo Unitario]]*Tabla_cocina[[#This Row],[Cantidad Ordenada]]</f>
        <v>26</v>
      </c>
      <c r="N724" s="12">
        <f>(Tabla_cocina[[#This Row],[Ganancia Neta]]/Tabla_cocina[[#This Row],[Costo]])</f>
        <v>0.61538461538461542</v>
      </c>
      <c r="O724" s="17">
        <f>Tabla_cocina[[#This Row],[Tiempo de Preparacion]]/1440</f>
        <v>8.3333333333333332E-3</v>
      </c>
    </row>
    <row r="725" spans="1:15" x14ac:dyDescent="0.3">
      <c r="A725" s="1">
        <v>286</v>
      </c>
      <c r="B725" s="1">
        <v>15</v>
      </c>
      <c r="C725" s="2" t="s">
        <v>20</v>
      </c>
      <c r="D725" s="2" t="s">
        <v>97</v>
      </c>
      <c r="E725" s="3">
        <v>20</v>
      </c>
      <c r="F725" s="3">
        <v>34</v>
      </c>
      <c r="G725" s="1">
        <v>2</v>
      </c>
      <c r="H725" s="1">
        <v>25</v>
      </c>
      <c r="I725" s="2" t="s">
        <v>6</v>
      </c>
      <c r="J725" s="7">
        <f>Tabla_cocina[[#This Row],[Precio Unitario]]*Tabla_cocina[[#This Row],[Cantidad Ordenada]]</f>
        <v>68</v>
      </c>
      <c r="K725" s="7">
        <f>Tabla_cocina[[#This Row],[Total del Pedido]]</f>
        <v>68</v>
      </c>
      <c r="L725" s="7">
        <f>Tabla_cocina[[#This Row],[Ganancia Bruta]]-Tabla_cocina[[#This Row],[Costo]]</f>
        <v>28</v>
      </c>
      <c r="M725" s="7">
        <f>Tabla_cocina[[#This Row],[Costo Unitario]]*Tabla_cocina[[#This Row],[Cantidad Ordenada]]</f>
        <v>40</v>
      </c>
      <c r="N725" s="12">
        <f>(Tabla_cocina[[#This Row],[Ganancia Neta]]/Tabla_cocina[[#This Row],[Costo]])</f>
        <v>0.7</v>
      </c>
      <c r="O725" s="17">
        <f>Tabla_cocina[[#This Row],[Tiempo de Preparacion]]/1440</f>
        <v>1.7361111111111112E-2</v>
      </c>
    </row>
    <row r="726" spans="1:15" x14ac:dyDescent="0.3">
      <c r="A726" s="1">
        <v>287</v>
      </c>
      <c r="B726" s="1">
        <v>20</v>
      </c>
      <c r="C726" s="2" t="s">
        <v>18</v>
      </c>
      <c r="D726" s="2" t="s">
        <v>95</v>
      </c>
      <c r="E726" s="3">
        <v>19</v>
      </c>
      <c r="F726" s="3">
        <v>32</v>
      </c>
      <c r="G726" s="1">
        <v>3</v>
      </c>
      <c r="H726" s="1">
        <v>46</v>
      </c>
      <c r="I726" s="2" t="s">
        <v>6</v>
      </c>
      <c r="J726" s="7">
        <f>Tabla_cocina[[#This Row],[Precio Unitario]]*Tabla_cocina[[#This Row],[Cantidad Ordenada]]</f>
        <v>96</v>
      </c>
      <c r="K726" s="7">
        <f>Tabla_cocina[[#This Row],[Total del Pedido]]</f>
        <v>96</v>
      </c>
      <c r="L726" s="7">
        <f>Tabla_cocina[[#This Row],[Ganancia Bruta]]-Tabla_cocina[[#This Row],[Costo]]</f>
        <v>39</v>
      </c>
      <c r="M726" s="7">
        <f>Tabla_cocina[[#This Row],[Costo Unitario]]*Tabla_cocina[[#This Row],[Cantidad Ordenada]]</f>
        <v>57</v>
      </c>
      <c r="N726" s="12">
        <f>(Tabla_cocina[[#This Row],[Ganancia Neta]]/Tabla_cocina[[#This Row],[Costo]])</f>
        <v>0.68421052631578949</v>
      </c>
      <c r="O726" s="17">
        <f>Tabla_cocina[[#This Row],[Tiempo de Preparacion]]/1440</f>
        <v>3.1944444444444442E-2</v>
      </c>
    </row>
    <row r="727" spans="1:15" x14ac:dyDescent="0.3">
      <c r="A727" s="1">
        <v>287</v>
      </c>
      <c r="B727" s="1">
        <v>20</v>
      </c>
      <c r="C727" s="2" t="s">
        <v>7</v>
      </c>
      <c r="D727" s="2" t="s">
        <v>85</v>
      </c>
      <c r="E727" s="3">
        <v>18</v>
      </c>
      <c r="F727" s="3">
        <v>30</v>
      </c>
      <c r="G727" s="1">
        <v>2</v>
      </c>
      <c r="H727" s="1">
        <v>17</v>
      </c>
      <c r="I727" s="2" t="s">
        <v>8</v>
      </c>
      <c r="J727" s="7">
        <f>Tabla_cocina[[#This Row],[Precio Unitario]]*Tabla_cocina[[#This Row],[Cantidad Ordenada]]</f>
        <v>60</v>
      </c>
      <c r="K727" s="7">
        <f>Tabla_cocina[[#This Row],[Total del Pedido]]</f>
        <v>60</v>
      </c>
      <c r="L727" s="7">
        <f>Tabla_cocina[[#This Row],[Ganancia Bruta]]-Tabla_cocina[[#This Row],[Costo]]</f>
        <v>24</v>
      </c>
      <c r="M727" s="7">
        <f>Tabla_cocina[[#This Row],[Costo Unitario]]*Tabla_cocina[[#This Row],[Cantidad Ordenada]]</f>
        <v>36</v>
      </c>
      <c r="N727" s="12">
        <f>(Tabla_cocina[[#This Row],[Ganancia Neta]]/Tabla_cocina[[#This Row],[Costo]])</f>
        <v>0.66666666666666663</v>
      </c>
      <c r="O727" s="17">
        <f>Tabla_cocina[[#This Row],[Tiempo de Preparacion]]/1440</f>
        <v>1.1805555555555555E-2</v>
      </c>
    </row>
    <row r="728" spans="1:15" x14ac:dyDescent="0.3">
      <c r="A728" s="1">
        <v>287</v>
      </c>
      <c r="B728" s="1">
        <v>20</v>
      </c>
      <c r="C728" s="2" t="s">
        <v>22</v>
      </c>
      <c r="D728" s="2" t="s">
        <v>99</v>
      </c>
      <c r="E728" s="3">
        <v>14</v>
      </c>
      <c r="F728" s="3">
        <v>23</v>
      </c>
      <c r="G728" s="1">
        <v>2</v>
      </c>
      <c r="H728" s="1">
        <v>58</v>
      </c>
      <c r="I728" s="2" t="s">
        <v>6</v>
      </c>
      <c r="J728" s="7">
        <f>Tabla_cocina[[#This Row],[Precio Unitario]]*Tabla_cocina[[#This Row],[Cantidad Ordenada]]</f>
        <v>46</v>
      </c>
      <c r="K728" s="7">
        <f>Tabla_cocina[[#This Row],[Total del Pedido]]</f>
        <v>46</v>
      </c>
      <c r="L728" s="7">
        <f>Tabla_cocina[[#This Row],[Ganancia Bruta]]-Tabla_cocina[[#This Row],[Costo]]</f>
        <v>18</v>
      </c>
      <c r="M728" s="7">
        <f>Tabla_cocina[[#This Row],[Costo Unitario]]*Tabla_cocina[[#This Row],[Cantidad Ordenada]]</f>
        <v>28</v>
      </c>
      <c r="N728" s="12">
        <f>(Tabla_cocina[[#This Row],[Ganancia Neta]]/Tabla_cocina[[#This Row],[Costo]])</f>
        <v>0.6428571428571429</v>
      </c>
      <c r="O728" s="17">
        <f>Tabla_cocina[[#This Row],[Tiempo de Preparacion]]/1440</f>
        <v>4.027777777777778E-2</v>
      </c>
    </row>
    <row r="729" spans="1:15" x14ac:dyDescent="0.3">
      <c r="A729" s="1">
        <v>288</v>
      </c>
      <c r="B729" s="1">
        <v>15</v>
      </c>
      <c r="C729" s="2" t="s">
        <v>5</v>
      </c>
      <c r="D729" s="2" t="s">
        <v>84</v>
      </c>
      <c r="E729" s="3">
        <v>14</v>
      </c>
      <c r="F729" s="3">
        <v>24</v>
      </c>
      <c r="G729" s="1">
        <v>2</v>
      </c>
      <c r="H729" s="1">
        <v>6</v>
      </c>
      <c r="I729" s="2" t="s">
        <v>8</v>
      </c>
      <c r="J729" s="7">
        <f>Tabla_cocina[[#This Row],[Precio Unitario]]*Tabla_cocina[[#This Row],[Cantidad Ordenada]]</f>
        <v>48</v>
      </c>
      <c r="K729" s="7">
        <f>Tabla_cocina[[#This Row],[Total del Pedido]]</f>
        <v>48</v>
      </c>
      <c r="L729" s="7">
        <f>Tabla_cocina[[#This Row],[Ganancia Bruta]]-Tabla_cocina[[#This Row],[Costo]]</f>
        <v>20</v>
      </c>
      <c r="M729" s="7">
        <f>Tabla_cocina[[#This Row],[Costo Unitario]]*Tabla_cocina[[#This Row],[Cantidad Ordenada]]</f>
        <v>28</v>
      </c>
      <c r="N729" s="12">
        <f>(Tabla_cocina[[#This Row],[Ganancia Neta]]/Tabla_cocina[[#This Row],[Costo]])</f>
        <v>0.7142857142857143</v>
      </c>
      <c r="O729" s="17">
        <f>Tabla_cocina[[#This Row],[Tiempo de Preparacion]]/1440</f>
        <v>4.1666666666666666E-3</v>
      </c>
    </row>
    <row r="730" spans="1:15" x14ac:dyDescent="0.3">
      <c r="A730" s="1">
        <v>288</v>
      </c>
      <c r="B730" s="1">
        <v>15</v>
      </c>
      <c r="C730" s="2" t="s">
        <v>16</v>
      </c>
      <c r="D730" s="2" t="s">
        <v>93</v>
      </c>
      <c r="E730" s="3">
        <v>11</v>
      </c>
      <c r="F730" s="3">
        <v>19</v>
      </c>
      <c r="G730" s="1">
        <v>2</v>
      </c>
      <c r="H730" s="1">
        <v>32</v>
      </c>
      <c r="I730" s="2" t="s">
        <v>6</v>
      </c>
      <c r="J730" s="7">
        <f>Tabla_cocina[[#This Row],[Precio Unitario]]*Tabla_cocina[[#This Row],[Cantidad Ordenada]]</f>
        <v>38</v>
      </c>
      <c r="K730" s="7">
        <f>Tabla_cocina[[#This Row],[Total del Pedido]]</f>
        <v>38</v>
      </c>
      <c r="L730" s="7">
        <f>Tabla_cocina[[#This Row],[Ganancia Bruta]]-Tabla_cocina[[#This Row],[Costo]]</f>
        <v>16</v>
      </c>
      <c r="M730" s="7">
        <f>Tabla_cocina[[#This Row],[Costo Unitario]]*Tabla_cocina[[#This Row],[Cantidad Ordenada]]</f>
        <v>22</v>
      </c>
      <c r="N730" s="12">
        <f>(Tabla_cocina[[#This Row],[Ganancia Neta]]/Tabla_cocina[[#This Row],[Costo]])</f>
        <v>0.72727272727272729</v>
      </c>
      <c r="O730" s="17">
        <f>Tabla_cocina[[#This Row],[Tiempo de Preparacion]]/1440</f>
        <v>2.2222222222222223E-2</v>
      </c>
    </row>
    <row r="731" spans="1:15" x14ac:dyDescent="0.3">
      <c r="A731" s="1">
        <v>289</v>
      </c>
      <c r="B731" s="1">
        <v>15</v>
      </c>
      <c r="C731" s="2" t="s">
        <v>25</v>
      </c>
      <c r="D731" s="2" t="s">
        <v>102</v>
      </c>
      <c r="E731" s="3">
        <v>15</v>
      </c>
      <c r="F731" s="3">
        <v>26</v>
      </c>
      <c r="G731" s="1">
        <v>3</v>
      </c>
      <c r="H731" s="1">
        <v>48</v>
      </c>
      <c r="I731" s="2" t="s">
        <v>8</v>
      </c>
      <c r="J731" s="7">
        <f>Tabla_cocina[[#This Row],[Precio Unitario]]*Tabla_cocina[[#This Row],[Cantidad Ordenada]]</f>
        <v>78</v>
      </c>
      <c r="K731" s="7">
        <f>Tabla_cocina[[#This Row],[Total del Pedido]]</f>
        <v>78</v>
      </c>
      <c r="L731" s="7">
        <f>Tabla_cocina[[#This Row],[Ganancia Bruta]]-Tabla_cocina[[#This Row],[Costo]]</f>
        <v>33</v>
      </c>
      <c r="M731" s="7">
        <f>Tabla_cocina[[#This Row],[Costo Unitario]]*Tabla_cocina[[#This Row],[Cantidad Ordenada]]</f>
        <v>45</v>
      </c>
      <c r="N731" s="12">
        <f>(Tabla_cocina[[#This Row],[Ganancia Neta]]/Tabla_cocina[[#This Row],[Costo]])</f>
        <v>0.73333333333333328</v>
      </c>
      <c r="O731" s="17">
        <f>Tabla_cocina[[#This Row],[Tiempo de Preparacion]]/1440</f>
        <v>3.3333333333333333E-2</v>
      </c>
    </row>
    <row r="732" spans="1:15" x14ac:dyDescent="0.3">
      <c r="A732" s="1">
        <v>289</v>
      </c>
      <c r="B732" s="1">
        <v>15</v>
      </c>
      <c r="C732" s="2" t="s">
        <v>21</v>
      </c>
      <c r="D732" s="2" t="s">
        <v>98</v>
      </c>
      <c r="E732" s="3">
        <v>12</v>
      </c>
      <c r="F732" s="3">
        <v>20</v>
      </c>
      <c r="G732" s="1">
        <v>3</v>
      </c>
      <c r="H732" s="1">
        <v>20</v>
      </c>
      <c r="I732" s="2" t="s">
        <v>6</v>
      </c>
      <c r="J732" s="7">
        <f>Tabla_cocina[[#This Row],[Precio Unitario]]*Tabla_cocina[[#This Row],[Cantidad Ordenada]]</f>
        <v>60</v>
      </c>
      <c r="K732" s="7">
        <f>Tabla_cocina[[#This Row],[Total del Pedido]]</f>
        <v>60</v>
      </c>
      <c r="L732" s="7">
        <f>Tabla_cocina[[#This Row],[Ganancia Bruta]]-Tabla_cocina[[#This Row],[Costo]]</f>
        <v>24</v>
      </c>
      <c r="M732" s="7">
        <f>Tabla_cocina[[#This Row],[Costo Unitario]]*Tabla_cocina[[#This Row],[Cantidad Ordenada]]</f>
        <v>36</v>
      </c>
      <c r="N732" s="12">
        <f>(Tabla_cocina[[#This Row],[Ganancia Neta]]/Tabla_cocina[[#This Row],[Costo]])</f>
        <v>0.66666666666666663</v>
      </c>
      <c r="O732" s="17">
        <f>Tabla_cocina[[#This Row],[Tiempo de Preparacion]]/1440</f>
        <v>1.3888888888888888E-2</v>
      </c>
    </row>
    <row r="733" spans="1:15" x14ac:dyDescent="0.3">
      <c r="A733" s="1">
        <v>290</v>
      </c>
      <c r="B733" s="1">
        <v>19</v>
      </c>
      <c r="C733" s="2" t="s">
        <v>11</v>
      </c>
      <c r="D733" s="2" t="s">
        <v>88</v>
      </c>
      <c r="E733" s="3">
        <v>25</v>
      </c>
      <c r="F733" s="3">
        <v>40</v>
      </c>
      <c r="G733" s="1">
        <v>1</v>
      </c>
      <c r="H733" s="1">
        <v>57</v>
      </c>
      <c r="I733" s="2" t="s">
        <v>6</v>
      </c>
      <c r="J733" s="7">
        <f>Tabla_cocina[[#This Row],[Precio Unitario]]*Tabla_cocina[[#This Row],[Cantidad Ordenada]]</f>
        <v>40</v>
      </c>
      <c r="K733" s="7">
        <f>Tabla_cocina[[#This Row],[Total del Pedido]]</f>
        <v>40</v>
      </c>
      <c r="L733" s="7">
        <f>Tabla_cocina[[#This Row],[Ganancia Bruta]]-Tabla_cocina[[#This Row],[Costo]]</f>
        <v>15</v>
      </c>
      <c r="M733" s="7">
        <f>Tabla_cocina[[#This Row],[Costo Unitario]]*Tabla_cocina[[#This Row],[Cantidad Ordenada]]</f>
        <v>25</v>
      </c>
      <c r="N733" s="12">
        <f>(Tabla_cocina[[#This Row],[Ganancia Neta]]/Tabla_cocina[[#This Row],[Costo]])</f>
        <v>0.6</v>
      </c>
      <c r="O733" s="17">
        <f>Tabla_cocina[[#This Row],[Tiempo de Preparacion]]/1440</f>
        <v>3.9583333333333331E-2</v>
      </c>
    </row>
    <row r="734" spans="1:15" x14ac:dyDescent="0.3">
      <c r="A734" s="1">
        <v>291</v>
      </c>
      <c r="B734" s="1">
        <v>2</v>
      </c>
      <c r="C734" s="2" t="s">
        <v>17</v>
      </c>
      <c r="D734" s="2" t="s">
        <v>94</v>
      </c>
      <c r="E734" s="3">
        <v>21</v>
      </c>
      <c r="F734" s="3">
        <v>35</v>
      </c>
      <c r="G734" s="1">
        <v>3</v>
      </c>
      <c r="H734" s="1">
        <v>12</v>
      </c>
      <c r="I734" s="2" t="s">
        <v>8</v>
      </c>
      <c r="J734" s="7">
        <f>Tabla_cocina[[#This Row],[Precio Unitario]]*Tabla_cocina[[#This Row],[Cantidad Ordenada]]</f>
        <v>105</v>
      </c>
      <c r="K734" s="7">
        <f>Tabla_cocina[[#This Row],[Total del Pedido]]</f>
        <v>105</v>
      </c>
      <c r="L734" s="7">
        <f>Tabla_cocina[[#This Row],[Ganancia Bruta]]-Tabla_cocina[[#This Row],[Costo]]</f>
        <v>42</v>
      </c>
      <c r="M734" s="7">
        <f>Tabla_cocina[[#This Row],[Costo Unitario]]*Tabla_cocina[[#This Row],[Cantidad Ordenada]]</f>
        <v>63</v>
      </c>
      <c r="N734" s="12">
        <f>(Tabla_cocina[[#This Row],[Ganancia Neta]]/Tabla_cocina[[#This Row],[Costo]])</f>
        <v>0.66666666666666663</v>
      </c>
      <c r="O734" s="17">
        <f>Tabla_cocina[[#This Row],[Tiempo de Preparacion]]/1440</f>
        <v>8.3333333333333332E-3</v>
      </c>
    </row>
    <row r="735" spans="1:15" x14ac:dyDescent="0.3">
      <c r="A735" s="1">
        <v>291</v>
      </c>
      <c r="B735" s="1">
        <v>2</v>
      </c>
      <c r="C735" s="2" t="s">
        <v>20</v>
      </c>
      <c r="D735" s="2" t="s">
        <v>97</v>
      </c>
      <c r="E735" s="3">
        <v>20</v>
      </c>
      <c r="F735" s="3">
        <v>34</v>
      </c>
      <c r="G735" s="1">
        <v>2</v>
      </c>
      <c r="H735" s="1">
        <v>28</v>
      </c>
      <c r="I735" s="2" t="s">
        <v>8</v>
      </c>
      <c r="J735" s="7">
        <f>Tabla_cocina[[#This Row],[Precio Unitario]]*Tabla_cocina[[#This Row],[Cantidad Ordenada]]</f>
        <v>68</v>
      </c>
      <c r="K735" s="7">
        <f>Tabla_cocina[[#This Row],[Total del Pedido]]</f>
        <v>68</v>
      </c>
      <c r="L735" s="7">
        <f>Tabla_cocina[[#This Row],[Ganancia Bruta]]-Tabla_cocina[[#This Row],[Costo]]</f>
        <v>28</v>
      </c>
      <c r="M735" s="7">
        <f>Tabla_cocina[[#This Row],[Costo Unitario]]*Tabla_cocina[[#This Row],[Cantidad Ordenada]]</f>
        <v>40</v>
      </c>
      <c r="N735" s="12">
        <f>(Tabla_cocina[[#This Row],[Ganancia Neta]]/Tabla_cocina[[#This Row],[Costo]])</f>
        <v>0.7</v>
      </c>
      <c r="O735" s="17">
        <f>Tabla_cocina[[#This Row],[Tiempo de Preparacion]]/1440</f>
        <v>1.9444444444444445E-2</v>
      </c>
    </row>
    <row r="736" spans="1:15" x14ac:dyDescent="0.3">
      <c r="A736" s="1">
        <v>291</v>
      </c>
      <c r="B736" s="1">
        <v>2</v>
      </c>
      <c r="C736" s="2" t="s">
        <v>9</v>
      </c>
      <c r="D736" s="2" t="s">
        <v>86</v>
      </c>
      <c r="E736" s="3">
        <v>19</v>
      </c>
      <c r="F736" s="3">
        <v>31</v>
      </c>
      <c r="G736" s="1">
        <v>2</v>
      </c>
      <c r="H736" s="1">
        <v>14</v>
      </c>
      <c r="I736" s="2" t="s">
        <v>6</v>
      </c>
      <c r="J736" s="7">
        <f>Tabla_cocina[[#This Row],[Precio Unitario]]*Tabla_cocina[[#This Row],[Cantidad Ordenada]]</f>
        <v>62</v>
      </c>
      <c r="K736" s="7">
        <f>Tabla_cocina[[#This Row],[Total del Pedido]]</f>
        <v>62</v>
      </c>
      <c r="L736" s="7">
        <f>Tabla_cocina[[#This Row],[Ganancia Bruta]]-Tabla_cocina[[#This Row],[Costo]]</f>
        <v>24</v>
      </c>
      <c r="M736" s="7">
        <f>Tabla_cocina[[#This Row],[Costo Unitario]]*Tabla_cocina[[#This Row],[Cantidad Ordenada]]</f>
        <v>38</v>
      </c>
      <c r="N736" s="12">
        <f>(Tabla_cocina[[#This Row],[Ganancia Neta]]/Tabla_cocina[[#This Row],[Costo]])</f>
        <v>0.63157894736842102</v>
      </c>
      <c r="O736" s="17">
        <f>Tabla_cocina[[#This Row],[Tiempo de Preparacion]]/1440</f>
        <v>9.7222222222222224E-3</v>
      </c>
    </row>
    <row r="737" spans="1:15" x14ac:dyDescent="0.3">
      <c r="A737" s="1">
        <v>291</v>
      </c>
      <c r="B737" s="1">
        <v>2</v>
      </c>
      <c r="C737" s="2" t="s">
        <v>26</v>
      </c>
      <c r="D737" s="2" t="s">
        <v>103</v>
      </c>
      <c r="E737" s="3">
        <v>15</v>
      </c>
      <c r="F737" s="3">
        <v>25</v>
      </c>
      <c r="G737" s="1">
        <v>1</v>
      </c>
      <c r="H737" s="1">
        <v>41</v>
      </c>
      <c r="I737" s="2" t="s">
        <v>6</v>
      </c>
      <c r="J737" s="7">
        <f>Tabla_cocina[[#This Row],[Precio Unitario]]*Tabla_cocina[[#This Row],[Cantidad Ordenada]]</f>
        <v>25</v>
      </c>
      <c r="K737" s="7">
        <f>Tabla_cocina[[#This Row],[Total del Pedido]]</f>
        <v>25</v>
      </c>
      <c r="L737" s="7">
        <f>Tabla_cocina[[#This Row],[Ganancia Bruta]]-Tabla_cocina[[#This Row],[Costo]]</f>
        <v>10</v>
      </c>
      <c r="M737" s="7">
        <f>Tabla_cocina[[#This Row],[Costo Unitario]]*Tabla_cocina[[#This Row],[Cantidad Ordenada]]</f>
        <v>15</v>
      </c>
      <c r="N737" s="12">
        <f>(Tabla_cocina[[#This Row],[Ganancia Neta]]/Tabla_cocina[[#This Row],[Costo]])</f>
        <v>0.66666666666666663</v>
      </c>
      <c r="O737" s="17">
        <f>Tabla_cocina[[#This Row],[Tiempo de Preparacion]]/1440</f>
        <v>2.8472222222222222E-2</v>
      </c>
    </row>
    <row r="738" spans="1:15" x14ac:dyDescent="0.3">
      <c r="A738" s="1">
        <v>292</v>
      </c>
      <c r="B738" s="1">
        <v>10</v>
      </c>
      <c r="C738" s="2" t="s">
        <v>15</v>
      </c>
      <c r="D738" s="2" t="s">
        <v>92</v>
      </c>
      <c r="E738" s="3">
        <v>16</v>
      </c>
      <c r="F738" s="3">
        <v>28</v>
      </c>
      <c r="G738" s="1">
        <v>3</v>
      </c>
      <c r="H738" s="1">
        <v>23</v>
      </c>
      <c r="I738" s="2" t="s">
        <v>8</v>
      </c>
      <c r="J738" s="7">
        <f>Tabla_cocina[[#This Row],[Precio Unitario]]*Tabla_cocina[[#This Row],[Cantidad Ordenada]]</f>
        <v>84</v>
      </c>
      <c r="K738" s="7">
        <f>Tabla_cocina[[#This Row],[Total del Pedido]]</f>
        <v>84</v>
      </c>
      <c r="L738" s="7">
        <f>Tabla_cocina[[#This Row],[Ganancia Bruta]]-Tabla_cocina[[#This Row],[Costo]]</f>
        <v>36</v>
      </c>
      <c r="M738" s="7">
        <f>Tabla_cocina[[#This Row],[Costo Unitario]]*Tabla_cocina[[#This Row],[Cantidad Ordenada]]</f>
        <v>48</v>
      </c>
      <c r="N738" s="12">
        <f>(Tabla_cocina[[#This Row],[Ganancia Neta]]/Tabla_cocina[[#This Row],[Costo]])</f>
        <v>0.75</v>
      </c>
      <c r="O738" s="17">
        <f>Tabla_cocina[[#This Row],[Tiempo de Preparacion]]/1440</f>
        <v>1.5972222222222221E-2</v>
      </c>
    </row>
    <row r="739" spans="1:15" x14ac:dyDescent="0.3">
      <c r="A739" s="1">
        <v>293</v>
      </c>
      <c r="B739" s="1">
        <v>16</v>
      </c>
      <c r="C739" s="2" t="s">
        <v>12</v>
      </c>
      <c r="D739" s="2" t="s">
        <v>89</v>
      </c>
      <c r="E739" s="3">
        <v>22</v>
      </c>
      <c r="F739" s="3">
        <v>36</v>
      </c>
      <c r="G739" s="1">
        <v>2</v>
      </c>
      <c r="H739" s="1">
        <v>47</v>
      </c>
      <c r="I739" s="2" t="s">
        <v>6</v>
      </c>
      <c r="J739" s="7">
        <f>Tabla_cocina[[#This Row],[Precio Unitario]]*Tabla_cocina[[#This Row],[Cantidad Ordenada]]</f>
        <v>72</v>
      </c>
      <c r="K739" s="7">
        <f>Tabla_cocina[[#This Row],[Total del Pedido]]</f>
        <v>72</v>
      </c>
      <c r="L739" s="7">
        <f>Tabla_cocina[[#This Row],[Ganancia Bruta]]-Tabla_cocina[[#This Row],[Costo]]</f>
        <v>28</v>
      </c>
      <c r="M739" s="7">
        <f>Tabla_cocina[[#This Row],[Costo Unitario]]*Tabla_cocina[[#This Row],[Cantidad Ordenada]]</f>
        <v>44</v>
      </c>
      <c r="N739" s="12">
        <f>(Tabla_cocina[[#This Row],[Ganancia Neta]]/Tabla_cocina[[#This Row],[Costo]])</f>
        <v>0.63636363636363635</v>
      </c>
      <c r="O739" s="17">
        <f>Tabla_cocina[[#This Row],[Tiempo de Preparacion]]/1440</f>
        <v>3.2638888888888891E-2</v>
      </c>
    </row>
    <row r="740" spans="1:15" x14ac:dyDescent="0.3">
      <c r="A740" s="1">
        <v>293</v>
      </c>
      <c r="B740" s="1">
        <v>16</v>
      </c>
      <c r="C740" s="2" t="s">
        <v>7</v>
      </c>
      <c r="D740" s="2" t="s">
        <v>85</v>
      </c>
      <c r="E740" s="3">
        <v>18</v>
      </c>
      <c r="F740" s="3">
        <v>30</v>
      </c>
      <c r="G740" s="1">
        <v>2</v>
      </c>
      <c r="H740" s="1">
        <v>29</v>
      </c>
      <c r="I740" s="2" t="s">
        <v>6</v>
      </c>
      <c r="J740" s="7">
        <f>Tabla_cocina[[#This Row],[Precio Unitario]]*Tabla_cocina[[#This Row],[Cantidad Ordenada]]</f>
        <v>60</v>
      </c>
      <c r="K740" s="7">
        <f>Tabla_cocina[[#This Row],[Total del Pedido]]</f>
        <v>60</v>
      </c>
      <c r="L740" s="7">
        <f>Tabla_cocina[[#This Row],[Ganancia Bruta]]-Tabla_cocina[[#This Row],[Costo]]</f>
        <v>24</v>
      </c>
      <c r="M740" s="7">
        <f>Tabla_cocina[[#This Row],[Costo Unitario]]*Tabla_cocina[[#This Row],[Cantidad Ordenada]]</f>
        <v>36</v>
      </c>
      <c r="N740" s="12">
        <f>(Tabla_cocina[[#This Row],[Ganancia Neta]]/Tabla_cocina[[#This Row],[Costo]])</f>
        <v>0.66666666666666663</v>
      </c>
      <c r="O740" s="17">
        <f>Tabla_cocina[[#This Row],[Tiempo de Preparacion]]/1440</f>
        <v>2.013888888888889E-2</v>
      </c>
    </row>
    <row r="741" spans="1:15" x14ac:dyDescent="0.3">
      <c r="A741" s="1">
        <v>293</v>
      </c>
      <c r="B741" s="1">
        <v>16</v>
      </c>
      <c r="C741" s="2" t="s">
        <v>15</v>
      </c>
      <c r="D741" s="2" t="s">
        <v>92</v>
      </c>
      <c r="E741" s="3">
        <v>16</v>
      </c>
      <c r="F741" s="3">
        <v>28</v>
      </c>
      <c r="G741" s="1">
        <v>3</v>
      </c>
      <c r="H741" s="1">
        <v>44</v>
      </c>
      <c r="I741" s="2" t="s">
        <v>6</v>
      </c>
      <c r="J741" s="7">
        <f>Tabla_cocina[[#This Row],[Precio Unitario]]*Tabla_cocina[[#This Row],[Cantidad Ordenada]]</f>
        <v>84</v>
      </c>
      <c r="K741" s="7">
        <f>Tabla_cocina[[#This Row],[Total del Pedido]]</f>
        <v>84</v>
      </c>
      <c r="L741" s="7">
        <f>Tabla_cocina[[#This Row],[Ganancia Bruta]]-Tabla_cocina[[#This Row],[Costo]]</f>
        <v>36</v>
      </c>
      <c r="M741" s="7">
        <f>Tabla_cocina[[#This Row],[Costo Unitario]]*Tabla_cocina[[#This Row],[Cantidad Ordenada]]</f>
        <v>48</v>
      </c>
      <c r="N741" s="12">
        <f>(Tabla_cocina[[#This Row],[Ganancia Neta]]/Tabla_cocina[[#This Row],[Costo]])</f>
        <v>0.75</v>
      </c>
      <c r="O741" s="17">
        <f>Tabla_cocina[[#This Row],[Tiempo de Preparacion]]/1440</f>
        <v>3.0555555555555555E-2</v>
      </c>
    </row>
    <row r="742" spans="1:15" x14ac:dyDescent="0.3">
      <c r="A742" s="1">
        <v>294</v>
      </c>
      <c r="B742" s="1">
        <v>17</v>
      </c>
      <c r="C742" s="2" t="s">
        <v>12</v>
      </c>
      <c r="D742" s="2" t="s">
        <v>89</v>
      </c>
      <c r="E742" s="3">
        <v>22</v>
      </c>
      <c r="F742" s="3">
        <v>36</v>
      </c>
      <c r="G742" s="1">
        <v>3</v>
      </c>
      <c r="H742" s="1">
        <v>13</v>
      </c>
      <c r="I742" s="2" t="s">
        <v>6</v>
      </c>
      <c r="J742" s="7">
        <f>Tabla_cocina[[#This Row],[Precio Unitario]]*Tabla_cocina[[#This Row],[Cantidad Ordenada]]</f>
        <v>108</v>
      </c>
      <c r="K742" s="7">
        <f>Tabla_cocina[[#This Row],[Total del Pedido]]</f>
        <v>108</v>
      </c>
      <c r="L742" s="7">
        <f>Tabla_cocina[[#This Row],[Ganancia Bruta]]-Tabla_cocina[[#This Row],[Costo]]</f>
        <v>42</v>
      </c>
      <c r="M742" s="7">
        <f>Tabla_cocina[[#This Row],[Costo Unitario]]*Tabla_cocina[[#This Row],[Cantidad Ordenada]]</f>
        <v>66</v>
      </c>
      <c r="N742" s="12">
        <f>(Tabla_cocina[[#This Row],[Ganancia Neta]]/Tabla_cocina[[#This Row],[Costo]])</f>
        <v>0.63636363636363635</v>
      </c>
      <c r="O742" s="17">
        <f>Tabla_cocina[[#This Row],[Tiempo de Preparacion]]/1440</f>
        <v>9.0277777777777769E-3</v>
      </c>
    </row>
    <row r="743" spans="1:15" x14ac:dyDescent="0.3">
      <c r="A743" s="1">
        <v>294</v>
      </c>
      <c r="B743" s="1">
        <v>17</v>
      </c>
      <c r="C743" s="2" t="s">
        <v>20</v>
      </c>
      <c r="D743" s="2" t="s">
        <v>97</v>
      </c>
      <c r="E743" s="3">
        <v>20</v>
      </c>
      <c r="F743" s="3">
        <v>34</v>
      </c>
      <c r="G743" s="1">
        <v>3</v>
      </c>
      <c r="H743" s="1">
        <v>9</v>
      </c>
      <c r="I743" s="2" t="s">
        <v>8</v>
      </c>
      <c r="J743" s="7">
        <f>Tabla_cocina[[#This Row],[Precio Unitario]]*Tabla_cocina[[#This Row],[Cantidad Ordenada]]</f>
        <v>102</v>
      </c>
      <c r="K743" s="7">
        <f>Tabla_cocina[[#This Row],[Total del Pedido]]</f>
        <v>102</v>
      </c>
      <c r="L743" s="7">
        <f>Tabla_cocina[[#This Row],[Ganancia Bruta]]-Tabla_cocina[[#This Row],[Costo]]</f>
        <v>42</v>
      </c>
      <c r="M743" s="7">
        <f>Tabla_cocina[[#This Row],[Costo Unitario]]*Tabla_cocina[[#This Row],[Cantidad Ordenada]]</f>
        <v>60</v>
      </c>
      <c r="N743" s="12">
        <f>(Tabla_cocina[[#This Row],[Ganancia Neta]]/Tabla_cocina[[#This Row],[Costo]])</f>
        <v>0.7</v>
      </c>
      <c r="O743" s="17">
        <f>Tabla_cocina[[#This Row],[Tiempo de Preparacion]]/1440</f>
        <v>6.2500000000000003E-3</v>
      </c>
    </row>
    <row r="744" spans="1:15" x14ac:dyDescent="0.3">
      <c r="A744" s="1">
        <v>294</v>
      </c>
      <c r="B744" s="1">
        <v>17</v>
      </c>
      <c r="C744" s="2" t="s">
        <v>9</v>
      </c>
      <c r="D744" s="2" t="s">
        <v>86</v>
      </c>
      <c r="E744" s="3">
        <v>19</v>
      </c>
      <c r="F744" s="3">
        <v>31</v>
      </c>
      <c r="G744" s="1">
        <v>2</v>
      </c>
      <c r="H744" s="1">
        <v>31</v>
      </c>
      <c r="I744" s="2" t="s">
        <v>8</v>
      </c>
      <c r="J744" s="7">
        <f>Tabla_cocina[[#This Row],[Precio Unitario]]*Tabla_cocina[[#This Row],[Cantidad Ordenada]]</f>
        <v>62</v>
      </c>
      <c r="K744" s="7">
        <f>Tabla_cocina[[#This Row],[Total del Pedido]]</f>
        <v>62</v>
      </c>
      <c r="L744" s="7">
        <f>Tabla_cocina[[#This Row],[Ganancia Bruta]]-Tabla_cocina[[#This Row],[Costo]]</f>
        <v>24</v>
      </c>
      <c r="M744" s="7">
        <f>Tabla_cocina[[#This Row],[Costo Unitario]]*Tabla_cocina[[#This Row],[Cantidad Ordenada]]</f>
        <v>38</v>
      </c>
      <c r="N744" s="12">
        <f>(Tabla_cocina[[#This Row],[Ganancia Neta]]/Tabla_cocina[[#This Row],[Costo]])</f>
        <v>0.63157894736842102</v>
      </c>
      <c r="O744" s="17">
        <f>Tabla_cocina[[#This Row],[Tiempo de Preparacion]]/1440</f>
        <v>2.1527777777777778E-2</v>
      </c>
    </row>
    <row r="745" spans="1:15" x14ac:dyDescent="0.3">
      <c r="A745" s="1">
        <v>294</v>
      </c>
      <c r="B745" s="1">
        <v>17</v>
      </c>
      <c r="C745" s="2" t="s">
        <v>24</v>
      </c>
      <c r="D745" s="2" t="s">
        <v>101</v>
      </c>
      <c r="E745" s="3">
        <v>10</v>
      </c>
      <c r="F745" s="3">
        <v>18</v>
      </c>
      <c r="G745" s="1">
        <v>3</v>
      </c>
      <c r="H745" s="1">
        <v>33</v>
      </c>
      <c r="I745" s="2" t="s">
        <v>6</v>
      </c>
      <c r="J745" s="7">
        <f>Tabla_cocina[[#This Row],[Precio Unitario]]*Tabla_cocina[[#This Row],[Cantidad Ordenada]]</f>
        <v>54</v>
      </c>
      <c r="K745" s="7">
        <f>Tabla_cocina[[#This Row],[Total del Pedido]]</f>
        <v>54</v>
      </c>
      <c r="L745" s="7">
        <f>Tabla_cocina[[#This Row],[Ganancia Bruta]]-Tabla_cocina[[#This Row],[Costo]]</f>
        <v>24</v>
      </c>
      <c r="M745" s="7">
        <f>Tabla_cocina[[#This Row],[Costo Unitario]]*Tabla_cocina[[#This Row],[Cantidad Ordenada]]</f>
        <v>30</v>
      </c>
      <c r="N745" s="12">
        <f>(Tabla_cocina[[#This Row],[Ganancia Neta]]/Tabla_cocina[[#This Row],[Costo]])</f>
        <v>0.8</v>
      </c>
      <c r="O745" s="17">
        <f>Tabla_cocina[[#This Row],[Tiempo de Preparacion]]/1440</f>
        <v>2.2916666666666665E-2</v>
      </c>
    </row>
    <row r="746" spans="1:15" x14ac:dyDescent="0.3">
      <c r="A746" s="1">
        <v>295</v>
      </c>
      <c r="B746" s="1">
        <v>3</v>
      </c>
      <c r="C746" s="2" t="s">
        <v>18</v>
      </c>
      <c r="D746" s="2" t="s">
        <v>95</v>
      </c>
      <c r="E746" s="3">
        <v>19</v>
      </c>
      <c r="F746" s="3">
        <v>32</v>
      </c>
      <c r="G746" s="1">
        <v>1</v>
      </c>
      <c r="H746" s="1">
        <v>44</v>
      </c>
      <c r="I746" s="2" t="s">
        <v>8</v>
      </c>
      <c r="J746" s="7">
        <f>Tabla_cocina[[#This Row],[Precio Unitario]]*Tabla_cocina[[#This Row],[Cantidad Ordenada]]</f>
        <v>32</v>
      </c>
      <c r="K746" s="7">
        <f>Tabla_cocina[[#This Row],[Total del Pedido]]</f>
        <v>32</v>
      </c>
      <c r="L746" s="7">
        <f>Tabla_cocina[[#This Row],[Ganancia Bruta]]-Tabla_cocina[[#This Row],[Costo]]</f>
        <v>13</v>
      </c>
      <c r="M746" s="7">
        <f>Tabla_cocina[[#This Row],[Costo Unitario]]*Tabla_cocina[[#This Row],[Cantidad Ordenada]]</f>
        <v>19</v>
      </c>
      <c r="N746" s="12">
        <f>(Tabla_cocina[[#This Row],[Ganancia Neta]]/Tabla_cocina[[#This Row],[Costo]])</f>
        <v>0.68421052631578949</v>
      </c>
      <c r="O746" s="17">
        <f>Tabla_cocina[[#This Row],[Tiempo de Preparacion]]/1440</f>
        <v>3.0555555555555555E-2</v>
      </c>
    </row>
    <row r="747" spans="1:15" x14ac:dyDescent="0.3">
      <c r="A747" s="1">
        <v>295</v>
      </c>
      <c r="B747" s="1">
        <v>3</v>
      </c>
      <c r="C747" s="2" t="s">
        <v>9</v>
      </c>
      <c r="D747" s="2" t="s">
        <v>86</v>
      </c>
      <c r="E747" s="3">
        <v>19</v>
      </c>
      <c r="F747" s="3">
        <v>31</v>
      </c>
      <c r="G747" s="1">
        <v>2</v>
      </c>
      <c r="H747" s="1">
        <v>39</v>
      </c>
      <c r="I747" s="2" t="s">
        <v>8</v>
      </c>
      <c r="J747" s="7">
        <f>Tabla_cocina[[#This Row],[Precio Unitario]]*Tabla_cocina[[#This Row],[Cantidad Ordenada]]</f>
        <v>62</v>
      </c>
      <c r="K747" s="7">
        <f>Tabla_cocina[[#This Row],[Total del Pedido]]</f>
        <v>62</v>
      </c>
      <c r="L747" s="7">
        <f>Tabla_cocina[[#This Row],[Ganancia Bruta]]-Tabla_cocina[[#This Row],[Costo]]</f>
        <v>24</v>
      </c>
      <c r="M747" s="7">
        <f>Tabla_cocina[[#This Row],[Costo Unitario]]*Tabla_cocina[[#This Row],[Cantidad Ordenada]]</f>
        <v>38</v>
      </c>
      <c r="N747" s="12">
        <f>(Tabla_cocina[[#This Row],[Ganancia Neta]]/Tabla_cocina[[#This Row],[Costo]])</f>
        <v>0.63157894736842102</v>
      </c>
      <c r="O747" s="17">
        <f>Tabla_cocina[[#This Row],[Tiempo de Preparacion]]/1440</f>
        <v>2.7083333333333334E-2</v>
      </c>
    </row>
    <row r="748" spans="1:15" x14ac:dyDescent="0.3">
      <c r="A748" s="1">
        <v>295</v>
      </c>
      <c r="B748" s="1">
        <v>3</v>
      </c>
      <c r="C748" s="2" t="s">
        <v>7</v>
      </c>
      <c r="D748" s="2" t="s">
        <v>85</v>
      </c>
      <c r="E748" s="3">
        <v>18</v>
      </c>
      <c r="F748" s="3">
        <v>30</v>
      </c>
      <c r="G748" s="1">
        <v>3</v>
      </c>
      <c r="H748" s="1">
        <v>35</v>
      </c>
      <c r="I748" s="2" t="s">
        <v>6</v>
      </c>
      <c r="J748" s="7">
        <f>Tabla_cocina[[#This Row],[Precio Unitario]]*Tabla_cocina[[#This Row],[Cantidad Ordenada]]</f>
        <v>90</v>
      </c>
      <c r="K748" s="7">
        <f>Tabla_cocina[[#This Row],[Total del Pedido]]</f>
        <v>90</v>
      </c>
      <c r="L748" s="7">
        <f>Tabla_cocina[[#This Row],[Ganancia Bruta]]-Tabla_cocina[[#This Row],[Costo]]</f>
        <v>36</v>
      </c>
      <c r="M748" s="7">
        <f>Tabla_cocina[[#This Row],[Costo Unitario]]*Tabla_cocina[[#This Row],[Cantidad Ordenada]]</f>
        <v>54</v>
      </c>
      <c r="N748" s="12">
        <f>(Tabla_cocina[[#This Row],[Ganancia Neta]]/Tabla_cocina[[#This Row],[Costo]])</f>
        <v>0.66666666666666663</v>
      </c>
      <c r="O748" s="17">
        <f>Tabla_cocina[[#This Row],[Tiempo de Preparacion]]/1440</f>
        <v>2.4305555555555556E-2</v>
      </c>
    </row>
    <row r="749" spans="1:15" x14ac:dyDescent="0.3">
      <c r="A749" s="1">
        <v>295</v>
      </c>
      <c r="B749" s="1">
        <v>3</v>
      </c>
      <c r="C749" s="2" t="s">
        <v>23</v>
      </c>
      <c r="D749" s="2" t="s">
        <v>100</v>
      </c>
      <c r="E749" s="3">
        <v>13</v>
      </c>
      <c r="F749" s="3">
        <v>21</v>
      </c>
      <c r="G749" s="1">
        <v>3</v>
      </c>
      <c r="H749" s="1">
        <v>59</v>
      </c>
      <c r="I749" s="2" t="s">
        <v>6</v>
      </c>
      <c r="J749" s="7">
        <f>Tabla_cocina[[#This Row],[Precio Unitario]]*Tabla_cocina[[#This Row],[Cantidad Ordenada]]</f>
        <v>63</v>
      </c>
      <c r="K749" s="7">
        <f>Tabla_cocina[[#This Row],[Total del Pedido]]</f>
        <v>63</v>
      </c>
      <c r="L749" s="7">
        <f>Tabla_cocina[[#This Row],[Ganancia Bruta]]-Tabla_cocina[[#This Row],[Costo]]</f>
        <v>24</v>
      </c>
      <c r="M749" s="7">
        <f>Tabla_cocina[[#This Row],[Costo Unitario]]*Tabla_cocina[[#This Row],[Cantidad Ordenada]]</f>
        <v>39</v>
      </c>
      <c r="N749" s="12">
        <f>(Tabla_cocina[[#This Row],[Ganancia Neta]]/Tabla_cocina[[#This Row],[Costo]])</f>
        <v>0.61538461538461542</v>
      </c>
      <c r="O749" s="17">
        <f>Tabla_cocina[[#This Row],[Tiempo de Preparacion]]/1440</f>
        <v>4.0972222222222222E-2</v>
      </c>
    </row>
    <row r="750" spans="1:15" x14ac:dyDescent="0.3">
      <c r="A750" s="1">
        <v>296</v>
      </c>
      <c r="B750" s="1">
        <v>14</v>
      </c>
      <c r="C750" s="2" t="s">
        <v>12</v>
      </c>
      <c r="D750" s="2" t="s">
        <v>89</v>
      </c>
      <c r="E750" s="3">
        <v>22</v>
      </c>
      <c r="F750" s="3">
        <v>36</v>
      </c>
      <c r="G750" s="1">
        <v>1</v>
      </c>
      <c r="H750" s="1">
        <v>26</v>
      </c>
      <c r="I750" s="2" t="s">
        <v>8</v>
      </c>
      <c r="J750" s="7">
        <f>Tabla_cocina[[#This Row],[Precio Unitario]]*Tabla_cocina[[#This Row],[Cantidad Ordenada]]</f>
        <v>36</v>
      </c>
      <c r="K750" s="7">
        <f>Tabla_cocina[[#This Row],[Total del Pedido]]</f>
        <v>36</v>
      </c>
      <c r="L750" s="7">
        <f>Tabla_cocina[[#This Row],[Ganancia Bruta]]-Tabla_cocina[[#This Row],[Costo]]</f>
        <v>14</v>
      </c>
      <c r="M750" s="7">
        <f>Tabla_cocina[[#This Row],[Costo Unitario]]*Tabla_cocina[[#This Row],[Cantidad Ordenada]]</f>
        <v>22</v>
      </c>
      <c r="N750" s="12">
        <f>(Tabla_cocina[[#This Row],[Ganancia Neta]]/Tabla_cocina[[#This Row],[Costo]])</f>
        <v>0.63636363636363635</v>
      </c>
      <c r="O750" s="17">
        <f>Tabla_cocina[[#This Row],[Tiempo de Preparacion]]/1440</f>
        <v>1.8055555555555554E-2</v>
      </c>
    </row>
    <row r="751" spans="1:15" x14ac:dyDescent="0.3">
      <c r="A751" s="1">
        <v>296</v>
      </c>
      <c r="B751" s="1">
        <v>14</v>
      </c>
      <c r="C751" s="2" t="s">
        <v>22</v>
      </c>
      <c r="D751" s="2" t="s">
        <v>99</v>
      </c>
      <c r="E751" s="3">
        <v>14</v>
      </c>
      <c r="F751" s="3">
        <v>23</v>
      </c>
      <c r="G751" s="1">
        <v>1</v>
      </c>
      <c r="H751" s="1">
        <v>20</v>
      </c>
      <c r="I751" s="2" t="s">
        <v>6</v>
      </c>
      <c r="J751" s="7">
        <f>Tabla_cocina[[#This Row],[Precio Unitario]]*Tabla_cocina[[#This Row],[Cantidad Ordenada]]</f>
        <v>23</v>
      </c>
      <c r="K751" s="7">
        <f>Tabla_cocina[[#This Row],[Total del Pedido]]</f>
        <v>23</v>
      </c>
      <c r="L751" s="7">
        <f>Tabla_cocina[[#This Row],[Ganancia Bruta]]-Tabla_cocina[[#This Row],[Costo]]</f>
        <v>9</v>
      </c>
      <c r="M751" s="7">
        <f>Tabla_cocina[[#This Row],[Costo Unitario]]*Tabla_cocina[[#This Row],[Cantidad Ordenada]]</f>
        <v>14</v>
      </c>
      <c r="N751" s="12">
        <f>(Tabla_cocina[[#This Row],[Ganancia Neta]]/Tabla_cocina[[#This Row],[Costo]])</f>
        <v>0.6428571428571429</v>
      </c>
      <c r="O751" s="17">
        <f>Tabla_cocina[[#This Row],[Tiempo de Preparacion]]/1440</f>
        <v>1.3888888888888888E-2</v>
      </c>
    </row>
    <row r="752" spans="1:15" x14ac:dyDescent="0.3">
      <c r="A752" s="1">
        <v>297</v>
      </c>
      <c r="B752" s="1">
        <v>4</v>
      </c>
      <c r="C752" s="2" t="s">
        <v>13</v>
      </c>
      <c r="D752" s="2" t="s">
        <v>90</v>
      </c>
      <c r="E752" s="3">
        <v>17</v>
      </c>
      <c r="F752" s="3">
        <v>29</v>
      </c>
      <c r="G752" s="1">
        <v>2</v>
      </c>
      <c r="H752" s="1">
        <v>59</v>
      </c>
      <c r="I752" s="2" t="s">
        <v>8</v>
      </c>
      <c r="J752" s="7">
        <f>Tabla_cocina[[#This Row],[Precio Unitario]]*Tabla_cocina[[#This Row],[Cantidad Ordenada]]</f>
        <v>58</v>
      </c>
      <c r="K752" s="7">
        <f>Tabla_cocina[[#This Row],[Total del Pedido]]</f>
        <v>58</v>
      </c>
      <c r="L752" s="7">
        <f>Tabla_cocina[[#This Row],[Ganancia Bruta]]-Tabla_cocina[[#This Row],[Costo]]</f>
        <v>24</v>
      </c>
      <c r="M752" s="7">
        <f>Tabla_cocina[[#This Row],[Costo Unitario]]*Tabla_cocina[[#This Row],[Cantidad Ordenada]]</f>
        <v>34</v>
      </c>
      <c r="N752" s="12">
        <f>(Tabla_cocina[[#This Row],[Ganancia Neta]]/Tabla_cocina[[#This Row],[Costo]])</f>
        <v>0.70588235294117652</v>
      </c>
      <c r="O752" s="17">
        <f>Tabla_cocina[[#This Row],[Tiempo de Preparacion]]/1440</f>
        <v>4.0972222222222222E-2</v>
      </c>
    </row>
    <row r="753" spans="1:15" x14ac:dyDescent="0.3">
      <c r="A753" s="1">
        <v>297</v>
      </c>
      <c r="B753" s="1">
        <v>4</v>
      </c>
      <c r="C753" s="2" t="s">
        <v>23</v>
      </c>
      <c r="D753" s="2" t="s">
        <v>100</v>
      </c>
      <c r="E753" s="3">
        <v>13</v>
      </c>
      <c r="F753" s="3">
        <v>21</v>
      </c>
      <c r="G753" s="1">
        <v>3</v>
      </c>
      <c r="H753" s="1">
        <v>40</v>
      </c>
      <c r="I753" s="2" t="s">
        <v>8</v>
      </c>
      <c r="J753" s="7">
        <f>Tabla_cocina[[#This Row],[Precio Unitario]]*Tabla_cocina[[#This Row],[Cantidad Ordenada]]</f>
        <v>63</v>
      </c>
      <c r="K753" s="7">
        <f>Tabla_cocina[[#This Row],[Total del Pedido]]</f>
        <v>63</v>
      </c>
      <c r="L753" s="7">
        <f>Tabla_cocina[[#This Row],[Ganancia Bruta]]-Tabla_cocina[[#This Row],[Costo]]</f>
        <v>24</v>
      </c>
      <c r="M753" s="7">
        <f>Tabla_cocina[[#This Row],[Costo Unitario]]*Tabla_cocina[[#This Row],[Cantidad Ordenada]]</f>
        <v>39</v>
      </c>
      <c r="N753" s="12">
        <f>(Tabla_cocina[[#This Row],[Ganancia Neta]]/Tabla_cocina[[#This Row],[Costo]])</f>
        <v>0.61538461538461542</v>
      </c>
      <c r="O753" s="17">
        <f>Tabla_cocina[[#This Row],[Tiempo de Preparacion]]/1440</f>
        <v>2.7777777777777776E-2</v>
      </c>
    </row>
    <row r="754" spans="1:15" x14ac:dyDescent="0.3">
      <c r="A754" s="1">
        <v>297</v>
      </c>
      <c r="B754" s="1">
        <v>4</v>
      </c>
      <c r="C754" s="2" t="s">
        <v>24</v>
      </c>
      <c r="D754" s="2" t="s">
        <v>101</v>
      </c>
      <c r="E754" s="3">
        <v>10</v>
      </c>
      <c r="F754" s="3">
        <v>18</v>
      </c>
      <c r="G754" s="1">
        <v>3</v>
      </c>
      <c r="H754" s="1">
        <v>13</v>
      </c>
      <c r="I754" s="2" t="s">
        <v>8</v>
      </c>
      <c r="J754" s="7">
        <f>Tabla_cocina[[#This Row],[Precio Unitario]]*Tabla_cocina[[#This Row],[Cantidad Ordenada]]</f>
        <v>54</v>
      </c>
      <c r="K754" s="7">
        <f>Tabla_cocina[[#This Row],[Total del Pedido]]</f>
        <v>54</v>
      </c>
      <c r="L754" s="7">
        <f>Tabla_cocina[[#This Row],[Ganancia Bruta]]-Tabla_cocina[[#This Row],[Costo]]</f>
        <v>24</v>
      </c>
      <c r="M754" s="7">
        <f>Tabla_cocina[[#This Row],[Costo Unitario]]*Tabla_cocina[[#This Row],[Cantidad Ordenada]]</f>
        <v>30</v>
      </c>
      <c r="N754" s="12">
        <f>(Tabla_cocina[[#This Row],[Ganancia Neta]]/Tabla_cocina[[#This Row],[Costo]])</f>
        <v>0.8</v>
      </c>
      <c r="O754" s="17">
        <f>Tabla_cocina[[#This Row],[Tiempo de Preparacion]]/1440</f>
        <v>9.0277777777777769E-3</v>
      </c>
    </row>
    <row r="755" spans="1:15" x14ac:dyDescent="0.3">
      <c r="A755" s="1">
        <v>298</v>
      </c>
      <c r="B755" s="1">
        <v>11</v>
      </c>
      <c r="C755" s="2" t="s">
        <v>12</v>
      </c>
      <c r="D755" s="2" t="s">
        <v>89</v>
      </c>
      <c r="E755" s="3">
        <v>22</v>
      </c>
      <c r="F755" s="3">
        <v>36</v>
      </c>
      <c r="G755" s="1">
        <v>3</v>
      </c>
      <c r="H755" s="1">
        <v>49</v>
      </c>
      <c r="I755" s="2" t="s">
        <v>6</v>
      </c>
      <c r="J755" s="7">
        <f>Tabla_cocina[[#This Row],[Precio Unitario]]*Tabla_cocina[[#This Row],[Cantidad Ordenada]]</f>
        <v>108</v>
      </c>
      <c r="K755" s="7">
        <f>Tabla_cocina[[#This Row],[Total del Pedido]]</f>
        <v>108</v>
      </c>
      <c r="L755" s="7">
        <f>Tabla_cocina[[#This Row],[Ganancia Bruta]]-Tabla_cocina[[#This Row],[Costo]]</f>
        <v>42</v>
      </c>
      <c r="M755" s="7">
        <f>Tabla_cocina[[#This Row],[Costo Unitario]]*Tabla_cocina[[#This Row],[Cantidad Ordenada]]</f>
        <v>66</v>
      </c>
      <c r="N755" s="12">
        <f>(Tabla_cocina[[#This Row],[Ganancia Neta]]/Tabla_cocina[[#This Row],[Costo]])</f>
        <v>0.63636363636363635</v>
      </c>
      <c r="O755" s="17">
        <f>Tabla_cocina[[#This Row],[Tiempo de Preparacion]]/1440</f>
        <v>3.4027777777777775E-2</v>
      </c>
    </row>
    <row r="756" spans="1:15" x14ac:dyDescent="0.3">
      <c r="A756" s="1">
        <v>298</v>
      </c>
      <c r="B756" s="1">
        <v>11</v>
      </c>
      <c r="C756" s="2" t="s">
        <v>10</v>
      </c>
      <c r="D756" s="2" t="s">
        <v>87</v>
      </c>
      <c r="E756" s="3">
        <v>16</v>
      </c>
      <c r="F756" s="3">
        <v>27</v>
      </c>
      <c r="G756" s="1">
        <v>3</v>
      </c>
      <c r="H756" s="1">
        <v>46</v>
      </c>
      <c r="I756" s="2" t="s">
        <v>6</v>
      </c>
      <c r="J756" s="7">
        <f>Tabla_cocina[[#This Row],[Precio Unitario]]*Tabla_cocina[[#This Row],[Cantidad Ordenada]]</f>
        <v>81</v>
      </c>
      <c r="K756" s="7">
        <f>Tabla_cocina[[#This Row],[Total del Pedido]]</f>
        <v>81</v>
      </c>
      <c r="L756" s="7">
        <f>Tabla_cocina[[#This Row],[Ganancia Bruta]]-Tabla_cocina[[#This Row],[Costo]]</f>
        <v>33</v>
      </c>
      <c r="M756" s="7">
        <f>Tabla_cocina[[#This Row],[Costo Unitario]]*Tabla_cocina[[#This Row],[Cantidad Ordenada]]</f>
        <v>48</v>
      </c>
      <c r="N756" s="12">
        <f>(Tabla_cocina[[#This Row],[Ganancia Neta]]/Tabla_cocina[[#This Row],[Costo]])</f>
        <v>0.6875</v>
      </c>
      <c r="O756" s="17">
        <f>Tabla_cocina[[#This Row],[Tiempo de Preparacion]]/1440</f>
        <v>3.1944444444444442E-2</v>
      </c>
    </row>
    <row r="757" spans="1:15" x14ac:dyDescent="0.3">
      <c r="A757" s="1">
        <v>298</v>
      </c>
      <c r="B757" s="1">
        <v>11</v>
      </c>
      <c r="C757" s="2" t="s">
        <v>19</v>
      </c>
      <c r="D757" s="2" t="s">
        <v>96</v>
      </c>
      <c r="E757" s="3">
        <v>13</v>
      </c>
      <c r="F757" s="3">
        <v>22</v>
      </c>
      <c r="G757" s="1">
        <v>3</v>
      </c>
      <c r="H757" s="1">
        <v>46</v>
      </c>
      <c r="I757" s="2" t="s">
        <v>8</v>
      </c>
      <c r="J757" s="7">
        <f>Tabla_cocina[[#This Row],[Precio Unitario]]*Tabla_cocina[[#This Row],[Cantidad Ordenada]]</f>
        <v>66</v>
      </c>
      <c r="K757" s="7">
        <f>Tabla_cocina[[#This Row],[Total del Pedido]]</f>
        <v>66</v>
      </c>
      <c r="L757" s="7">
        <f>Tabla_cocina[[#This Row],[Ganancia Bruta]]-Tabla_cocina[[#This Row],[Costo]]</f>
        <v>27</v>
      </c>
      <c r="M757" s="7">
        <f>Tabla_cocina[[#This Row],[Costo Unitario]]*Tabla_cocina[[#This Row],[Cantidad Ordenada]]</f>
        <v>39</v>
      </c>
      <c r="N757" s="12">
        <f>(Tabla_cocina[[#This Row],[Ganancia Neta]]/Tabla_cocina[[#This Row],[Costo]])</f>
        <v>0.69230769230769229</v>
      </c>
      <c r="O757" s="17">
        <f>Tabla_cocina[[#This Row],[Tiempo de Preparacion]]/1440</f>
        <v>3.1944444444444442E-2</v>
      </c>
    </row>
    <row r="758" spans="1:15" x14ac:dyDescent="0.3">
      <c r="A758" s="1">
        <v>299</v>
      </c>
      <c r="B758" s="1">
        <v>6</v>
      </c>
      <c r="C758" s="2" t="s">
        <v>12</v>
      </c>
      <c r="D758" s="2" t="s">
        <v>89</v>
      </c>
      <c r="E758" s="3">
        <v>22</v>
      </c>
      <c r="F758" s="3">
        <v>36</v>
      </c>
      <c r="G758" s="1">
        <v>2</v>
      </c>
      <c r="H758" s="1">
        <v>55</v>
      </c>
      <c r="I758" s="2" t="s">
        <v>6</v>
      </c>
      <c r="J758" s="7">
        <f>Tabla_cocina[[#This Row],[Precio Unitario]]*Tabla_cocina[[#This Row],[Cantidad Ordenada]]</f>
        <v>72</v>
      </c>
      <c r="K758" s="7">
        <f>Tabla_cocina[[#This Row],[Total del Pedido]]</f>
        <v>72</v>
      </c>
      <c r="L758" s="7">
        <f>Tabla_cocina[[#This Row],[Ganancia Bruta]]-Tabla_cocina[[#This Row],[Costo]]</f>
        <v>28</v>
      </c>
      <c r="M758" s="7">
        <f>Tabla_cocina[[#This Row],[Costo Unitario]]*Tabla_cocina[[#This Row],[Cantidad Ordenada]]</f>
        <v>44</v>
      </c>
      <c r="N758" s="12">
        <f>(Tabla_cocina[[#This Row],[Ganancia Neta]]/Tabla_cocina[[#This Row],[Costo]])</f>
        <v>0.63636363636363635</v>
      </c>
      <c r="O758" s="17">
        <f>Tabla_cocina[[#This Row],[Tiempo de Preparacion]]/1440</f>
        <v>3.8194444444444448E-2</v>
      </c>
    </row>
    <row r="759" spans="1:15" x14ac:dyDescent="0.3">
      <c r="A759" s="1">
        <v>299</v>
      </c>
      <c r="B759" s="1">
        <v>6</v>
      </c>
      <c r="C759" s="2" t="s">
        <v>5</v>
      </c>
      <c r="D759" s="2" t="s">
        <v>84</v>
      </c>
      <c r="E759" s="3">
        <v>14</v>
      </c>
      <c r="F759" s="3">
        <v>24</v>
      </c>
      <c r="G759" s="1">
        <v>3</v>
      </c>
      <c r="H759" s="1">
        <v>15</v>
      </c>
      <c r="I759" s="2" t="s">
        <v>8</v>
      </c>
      <c r="J759" s="7">
        <f>Tabla_cocina[[#This Row],[Precio Unitario]]*Tabla_cocina[[#This Row],[Cantidad Ordenada]]</f>
        <v>72</v>
      </c>
      <c r="K759" s="7">
        <f>Tabla_cocina[[#This Row],[Total del Pedido]]</f>
        <v>72</v>
      </c>
      <c r="L759" s="7">
        <f>Tabla_cocina[[#This Row],[Ganancia Bruta]]-Tabla_cocina[[#This Row],[Costo]]</f>
        <v>30</v>
      </c>
      <c r="M759" s="7">
        <f>Tabla_cocina[[#This Row],[Costo Unitario]]*Tabla_cocina[[#This Row],[Cantidad Ordenada]]</f>
        <v>42</v>
      </c>
      <c r="N759" s="12">
        <f>(Tabla_cocina[[#This Row],[Ganancia Neta]]/Tabla_cocina[[#This Row],[Costo]])</f>
        <v>0.7142857142857143</v>
      </c>
      <c r="O759" s="17">
        <f>Tabla_cocina[[#This Row],[Tiempo de Preparacion]]/1440</f>
        <v>1.0416666666666666E-2</v>
      </c>
    </row>
    <row r="760" spans="1:15" x14ac:dyDescent="0.3">
      <c r="A760" s="1">
        <v>299</v>
      </c>
      <c r="B760" s="1">
        <v>6</v>
      </c>
      <c r="C760" s="2" t="s">
        <v>21</v>
      </c>
      <c r="D760" s="2" t="s">
        <v>98</v>
      </c>
      <c r="E760" s="3">
        <v>12</v>
      </c>
      <c r="F760" s="3">
        <v>20</v>
      </c>
      <c r="G760" s="1">
        <v>1</v>
      </c>
      <c r="H760" s="1">
        <v>17</v>
      </c>
      <c r="I760" s="2" t="s">
        <v>6</v>
      </c>
      <c r="J760" s="7">
        <f>Tabla_cocina[[#This Row],[Precio Unitario]]*Tabla_cocina[[#This Row],[Cantidad Ordenada]]</f>
        <v>20</v>
      </c>
      <c r="K760" s="7">
        <f>Tabla_cocina[[#This Row],[Total del Pedido]]</f>
        <v>20</v>
      </c>
      <c r="L760" s="7">
        <f>Tabla_cocina[[#This Row],[Ganancia Bruta]]-Tabla_cocina[[#This Row],[Costo]]</f>
        <v>8</v>
      </c>
      <c r="M760" s="7">
        <f>Tabla_cocina[[#This Row],[Costo Unitario]]*Tabla_cocina[[#This Row],[Cantidad Ordenada]]</f>
        <v>12</v>
      </c>
      <c r="N760" s="12">
        <f>(Tabla_cocina[[#This Row],[Ganancia Neta]]/Tabla_cocina[[#This Row],[Costo]])</f>
        <v>0.66666666666666663</v>
      </c>
      <c r="O760" s="17">
        <f>Tabla_cocina[[#This Row],[Tiempo de Preparacion]]/1440</f>
        <v>1.1805555555555555E-2</v>
      </c>
    </row>
    <row r="761" spans="1:15" x14ac:dyDescent="0.3">
      <c r="A761" s="1">
        <v>299</v>
      </c>
      <c r="B761" s="1">
        <v>6</v>
      </c>
      <c r="C761" s="2" t="s">
        <v>24</v>
      </c>
      <c r="D761" s="2" t="s">
        <v>101</v>
      </c>
      <c r="E761" s="3">
        <v>10</v>
      </c>
      <c r="F761" s="3">
        <v>18</v>
      </c>
      <c r="G761" s="1">
        <v>1</v>
      </c>
      <c r="H761" s="1">
        <v>26</v>
      </c>
      <c r="I761" s="2" t="s">
        <v>6</v>
      </c>
      <c r="J761" s="7">
        <f>Tabla_cocina[[#This Row],[Precio Unitario]]*Tabla_cocina[[#This Row],[Cantidad Ordenada]]</f>
        <v>18</v>
      </c>
      <c r="K761" s="7">
        <f>Tabla_cocina[[#This Row],[Total del Pedido]]</f>
        <v>18</v>
      </c>
      <c r="L761" s="7">
        <f>Tabla_cocina[[#This Row],[Ganancia Bruta]]-Tabla_cocina[[#This Row],[Costo]]</f>
        <v>8</v>
      </c>
      <c r="M761" s="7">
        <f>Tabla_cocina[[#This Row],[Costo Unitario]]*Tabla_cocina[[#This Row],[Cantidad Ordenada]]</f>
        <v>10</v>
      </c>
      <c r="N761" s="12">
        <f>(Tabla_cocina[[#This Row],[Ganancia Neta]]/Tabla_cocina[[#This Row],[Costo]])</f>
        <v>0.8</v>
      </c>
      <c r="O761" s="17">
        <f>Tabla_cocina[[#This Row],[Tiempo de Preparacion]]/1440</f>
        <v>1.8055555555555554E-2</v>
      </c>
    </row>
    <row r="762" spans="1:15" x14ac:dyDescent="0.3">
      <c r="A762" s="1">
        <v>300</v>
      </c>
      <c r="B762" s="1">
        <v>18</v>
      </c>
      <c r="C762" s="2" t="s">
        <v>11</v>
      </c>
      <c r="D762" s="2" t="s">
        <v>88</v>
      </c>
      <c r="E762" s="3">
        <v>25</v>
      </c>
      <c r="F762" s="3">
        <v>40</v>
      </c>
      <c r="G762" s="1">
        <v>3</v>
      </c>
      <c r="H762" s="1">
        <v>54</v>
      </c>
      <c r="I762" s="2" t="s">
        <v>8</v>
      </c>
      <c r="J762" s="7">
        <f>Tabla_cocina[[#This Row],[Precio Unitario]]*Tabla_cocina[[#This Row],[Cantidad Ordenada]]</f>
        <v>120</v>
      </c>
      <c r="K762" s="7">
        <f>Tabla_cocina[[#This Row],[Total del Pedido]]</f>
        <v>120</v>
      </c>
      <c r="L762" s="7">
        <f>Tabla_cocina[[#This Row],[Ganancia Bruta]]-Tabla_cocina[[#This Row],[Costo]]</f>
        <v>45</v>
      </c>
      <c r="M762" s="7">
        <f>Tabla_cocina[[#This Row],[Costo Unitario]]*Tabla_cocina[[#This Row],[Cantidad Ordenada]]</f>
        <v>75</v>
      </c>
      <c r="N762" s="12">
        <f>(Tabla_cocina[[#This Row],[Ganancia Neta]]/Tabla_cocina[[#This Row],[Costo]])</f>
        <v>0.6</v>
      </c>
      <c r="O762" s="17">
        <f>Tabla_cocina[[#This Row],[Tiempo de Preparacion]]/1440</f>
        <v>3.7499999999999999E-2</v>
      </c>
    </row>
    <row r="763" spans="1:15" x14ac:dyDescent="0.3">
      <c r="A763" s="1">
        <v>300</v>
      </c>
      <c r="B763" s="1">
        <v>18</v>
      </c>
      <c r="C763" s="2" t="s">
        <v>7</v>
      </c>
      <c r="D763" s="2" t="s">
        <v>85</v>
      </c>
      <c r="E763" s="3">
        <v>18</v>
      </c>
      <c r="F763" s="3">
        <v>30</v>
      </c>
      <c r="G763" s="1">
        <v>3</v>
      </c>
      <c r="H763" s="1">
        <v>28</v>
      </c>
      <c r="I763" s="2" t="s">
        <v>6</v>
      </c>
      <c r="J763" s="7">
        <f>Tabla_cocina[[#This Row],[Precio Unitario]]*Tabla_cocina[[#This Row],[Cantidad Ordenada]]</f>
        <v>90</v>
      </c>
      <c r="K763" s="7">
        <f>Tabla_cocina[[#This Row],[Total del Pedido]]</f>
        <v>90</v>
      </c>
      <c r="L763" s="7">
        <f>Tabla_cocina[[#This Row],[Ganancia Bruta]]-Tabla_cocina[[#This Row],[Costo]]</f>
        <v>36</v>
      </c>
      <c r="M763" s="7">
        <f>Tabla_cocina[[#This Row],[Costo Unitario]]*Tabla_cocina[[#This Row],[Cantidad Ordenada]]</f>
        <v>54</v>
      </c>
      <c r="N763" s="12">
        <f>(Tabla_cocina[[#This Row],[Ganancia Neta]]/Tabla_cocina[[#This Row],[Costo]])</f>
        <v>0.66666666666666663</v>
      </c>
      <c r="O763" s="17">
        <f>Tabla_cocina[[#This Row],[Tiempo de Preparacion]]/1440</f>
        <v>1.9444444444444445E-2</v>
      </c>
    </row>
    <row r="764" spans="1:15" x14ac:dyDescent="0.3">
      <c r="A764" s="1">
        <v>300</v>
      </c>
      <c r="B764" s="1">
        <v>18</v>
      </c>
      <c r="C764" s="2" t="s">
        <v>25</v>
      </c>
      <c r="D764" s="2" t="s">
        <v>102</v>
      </c>
      <c r="E764" s="3">
        <v>15</v>
      </c>
      <c r="F764" s="3">
        <v>26</v>
      </c>
      <c r="G764" s="1">
        <v>1</v>
      </c>
      <c r="H764" s="1">
        <v>22</v>
      </c>
      <c r="I764" s="2" t="s">
        <v>8</v>
      </c>
      <c r="J764" s="7">
        <f>Tabla_cocina[[#This Row],[Precio Unitario]]*Tabla_cocina[[#This Row],[Cantidad Ordenada]]</f>
        <v>26</v>
      </c>
      <c r="K764" s="7">
        <f>Tabla_cocina[[#This Row],[Total del Pedido]]</f>
        <v>26</v>
      </c>
      <c r="L764" s="7">
        <f>Tabla_cocina[[#This Row],[Ganancia Bruta]]-Tabla_cocina[[#This Row],[Costo]]</f>
        <v>11</v>
      </c>
      <c r="M764" s="7">
        <f>Tabla_cocina[[#This Row],[Costo Unitario]]*Tabla_cocina[[#This Row],[Cantidad Ordenada]]</f>
        <v>15</v>
      </c>
      <c r="N764" s="12">
        <f>(Tabla_cocina[[#This Row],[Ganancia Neta]]/Tabla_cocina[[#This Row],[Costo]])</f>
        <v>0.73333333333333328</v>
      </c>
      <c r="O764" s="17">
        <f>Tabla_cocina[[#This Row],[Tiempo de Preparacion]]/1440</f>
        <v>1.5277777777777777E-2</v>
      </c>
    </row>
    <row r="765" spans="1:15" x14ac:dyDescent="0.3">
      <c r="A765" s="1">
        <v>300</v>
      </c>
      <c r="B765" s="1">
        <v>18</v>
      </c>
      <c r="C765" s="2" t="s">
        <v>24</v>
      </c>
      <c r="D765" s="2" t="s">
        <v>101</v>
      </c>
      <c r="E765" s="3">
        <v>10</v>
      </c>
      <c r="F765" s="3">
        <v>18</v>
      </c>
      <c r="G765" s="1">
        <v>3</v>
      </c>
      <c r="H765" s="1">
        <v>14</v>
      </c>
      <c r="I765" s="2" t="s">
        <v>6</v>
      </c>
      <c r="J765" s="7">
        <f>Tabla_cocina[[#This Row],[Precio Unitario]]*Tabla_cocina[[#This Row],[Cantidad Ordenada]]</f>
        <v>54</v>
      </c>
      <c r="K765" s="7">
        <f>Tabla_cocina[[#This Row],[Total del Pedido]]</f>
        <v>54</v>
      </c>
      <c r="L765" s="7">
        <f>Tabla_cocina[[#This Row],[Ganancia Bruta]]-Tabla_cocina[[#This Row],[Costo]]</f>
        <v>24</v>
      </c>
      <c r="M765" s="7">
        <f>Tabla_cocina[[#This Row],[Costo Unitario]]*Tabla_cocina[[#This Row],[Cantidad Ordenada]]</f>
        <v>30</v>
      </c>
      <c r="N765" s="12">
        <f>(Tabla_cocina[[#This Row],[Ganancia Neta]]/Tabla_cocina[[#This Row],[Costo]])</f>
        <v>0.8</v>
      </c>
      <c r="O765" s="17">
        <f>Tabla_cocina[[#This Row],[Tiempo de Preparacion]]/1440</f>
        <v>9.7222222222222224E-3</v>
      </c>
    </row>
    <row r="766" spans="1:15" x14ac:dyDescent="0.3">
      <c r="A766" s="1">
        <v>301</v>
      </c>
      <c r="B766" s="1">
        <v>8</v>
      </c>
      <c r="C766" s="2" t="s">
        <v>9</v>
      </c>
      <c r="D766" s="2" t="s">
        <v>86</v>
      </c>
      <c r="E766" s="3">
        <v>19</v>
      </c>
      <c r="F766" s="3">
        <v>31</v>
      </c>
      <c r="G766" s="1">
        <v>3</v>
      </c>
      <c r="H766" s="1">
        <v>23</v>
      </c>
      <c r="I766" s="2" t="s">
        <v>8</v>
      </c>
      <c r="J766" s="7">
        <f>Tabla_cocina[[#This Row],[Precio Unitario]]*Tabla_cocina[[#This Row],[Cantidad Ordenada]]</f>
        <v>93</v>
      </c>
      <c r="K766" s="7">
        <f>Tabla_cocina[[#This Row],[Total del Pedido]]</f>
        <v>93</v>
      </c>
      <c r="L766" s="7">
        <f>Tabla_cocina[[#This Row],[Ganancia Bruta]]-Tabla_cocina[[#This Row],[Costo]]</f>
        <v>36</v>
      </c>
      <c r="M766" s="7">
        <f>Tabla_cocina[[#This Row],[Costo Unitario]]*Tabla_cocina[[#This Row],[Cantidad Ordenada]]</f>
        <v>57</v>
      </c>
      <c r="N766" s="12">
        <f>(Tabla_cocina[[#This Row],[Ganancia Neta]]/Tabla_cocina[[#This Row],[Costo]])</f>
        <v>0.63157894736842102</v>
      </c>
      <c r="O766" s="17">
        <f>Tabla_cocina[[#This Row],[Tiempo de Preparacion]]/1440</f>
        <v>1.5972222222222221E-2</v>
      </c>
    </row>
    <row r="767" spans="1:15" x14ac:dyDescent="0.3">
      <c r="A767" s="1">
        <v>301</v>
      </c>
      <c r="B767" s="1">
        <v>8</v>
      </c>
      <c r="C767" s="2" t="s">
        <v>13</v>
      </c>
      <c r="D767" s="2" t="s">
        <v>90</v>
      </c>
      <c r="E767" s="3">
        <v>17</v>
      </c>
      <c r="F767" s="3">
        <v>29</v>
      </c>
      <c r="G767" s="1">
        <v>2</v>
      </c>
      <c r="H767" s="1">
        <v>49</v>
      </c>
      <c r="I767" s="2" t="s">
        <v>6</v>
      </c>
      <c r="J767" s="7">
        <f>Tabla_cocina[[#This Row],[Precio Unitario]]*Tabla_cocina[[#This Row],[Cantidad Ordenada]]</f>
        <v>58</v>
      </c>
      <c r="K767" s="7">
        <f>Tabla_cocina[[#This Row],[Total del Pedido]]</f>
        <v>58</v>
      </c>
      <c r="L767" s="7">
        <f>Tabla_cocina[[#This Row],[Ganancia Bruta]]-Tabla_cocina[[#This Row],[Costo]]</f>
        <v>24</v>
      </c>
      <c r="M767" s="7">
        <f>Tabla_cocina[[#This Row],[Costo Unitario]]*Tabla_cocina[[#This Row],[Cantidad Ordenada]]</f>
        <v>34</v>
      </c>
      <c r="N767" s="12">
        <f>(Tabla_cocina[[#This Row],[Ganancia Neta]]/Tabla_cocina[[#This Row],[Costo]])</f>
        <v>0.70588235294117652</v>
      </c>
      <c r="O767" s="17">
        <f>Tabla_cocina[[#This Row],[Tiempo de Preparacion]]/1440</f>
        <v>3.4027777777777775E-2</v>
      </c>
    </row>
    <row r="768" spans="1:15" x14ac:dyDescent="0.3">
      <c r="A768" s="1">
        <v>301</v>
      </c>
      <c r="B768" s="1">
        <v>8</v>
      </c>
      <c r="C768" s="2" t="s">
        <v>25</v>
      </c>
      <c r="D768" s="2" t="s">
        <v>102</v>
      </c>
      <c r="E768" s="3">
        <v>15</v>
      </c>
      <c r="F768" s="3">
        <v>26</v>
      </c>
      <c r="G768" s="1">
        <v>2</v>
      </c>
      <c r="H768" s="1">
        <v>57</v>
      </c>
      <c r="I768" s="2" t="s">
        <v>8</v>
      </c>
      <c r="J768" s="7">
        <f>Tabla_cocina[[#This Row],[Precio Unitario]]*Tabla_cocina[[#This Row],[Cantidad Ordenada]]</f>
        <v>52</v>
      </c>
      <c r="K768" s="7">
        <f>Tabla_cocina[[#This Row],[Total del Pedido]]</f>
        <v>52</v>
      </c>
      <c r="L768" s="7">
        <f>Tabla_cocina[[#This Row],[Ganancia Bruta]]-Tabla_cocina[[#This Row],[Costo]]</f>
        <v>22</v>
      </c>
      <c r="M768" s="7">
        <f>Tabla_cocina[[#This Row],[Costo Unitario]]*Tabla_cocina[[#This Row],[Cantidad Ordenada]]</f>
        <v>30</v>
      </c>
      <c r="N768" s="12">
        <f>(Tabla_cocina[[#This Row],[Ganancia Neta]]/Tabla_cocina[[#This Row],[Costo]])</f>
        <v>0.73333333333333328</v>
      </c>
      <c r="O768" s="17">
        <f>Tabla_cocina[[#This Row],[Tiempo de Preparacion]]/1440</f>
        <v>3.9583333333333331E-2</v>
      </c>
    </row>
    <row r="769" spans="1:15" x14ac:dyDescent="0.3">
      <c r="A769" s="1">
        <v>301</v>
      </c>
      <c r="B769" s="1">
        <v>8</v>
      </c>
      <c r="C769" s="2" t="s">
        <v>21</v>
      </c>
      <c r="D769" s="2" t="s">
        <v>98</v>
      </c>
      <c r="E769" s="3">
        <v>12</v>
      </c>
      <c r="F769" s="3">
        <v>20</v>
      </c>
      <c r="G769" s="1">
        <v>1</v>
      </c>
      <c r="H769" s="1">
        <v>54</v>
      </c>
      <c r="I769" s="2" t="s">
        <v>6</v>
      </c>
      <c r="J769" s="7">
        <f>Tabla_cocina[[#This Row],[Precio Unitario]]*Tabla_cocina[[#This Row],[Cantidad Ordenada]]</f>
        <v>20</v>
      </c>
      <c r="K769" s="7">
        <f>Tabla_cocina[[#This Row],[Total del Pedido]]</f>
        <v>20</v>
      </c>
      <c r="L769" s="7">
        <f>Tabla_cocina[[#This Row],[Ganancia Bruta]]-Tabla_cocina[[#This Row],[Costo]]</f>
        <v>8</v>
      </c>
      <c r="M769" s="7">
        <f>Tabla_cocina[[#This Row],[Costo Unitario]]*Tabla_cocina[[#This Row],[Cantidad Ordenada]]</f>
        <v>12</v>
      </c>
      <c r="N769" s="12">
        <f>(Tabla_cocina[[#This Row],[Ganancia Neta]]/Tabla_cocina[[#This Row],[Costo]])</f>
        <v>0.66666666666666663</v>
      </c>
      <c r="O769" s="17">
        <f>Tabla_cocina[[#This Row],[Tiempo de Preparacion]]/1440</f>
        <v>3.7499999999999999E-2</v>
      </c>
    </row>
    <row r="770" spans="1:15" x14ac:dyDescent="0.3">
      <c r="A770" s="1">
        <v>302</v>
      </c>
      <c r="B770" s="1">
        <v>5</v>
      </c>
      <c r="C770" s="2" t="s">
        <v>18</v>
      </c>
      <c r="D770" s="2" t="s">
        <v>95</v>
      </c>
      <c r="E770" s="3">
        <v>19</v>
      </c>
      <c r="F770" s="3">
        <v>32</v>
      </c>
      <c r="G770" s="1">
        <v>3</v>
      </c>
      <c r="H770" s="1">
        <v>15</v>
      </c>
      <c r="I770" s="2" t="s">
        <v>6</v>
      </c>
      <c r="J770" s="7">
        <f>Tabla_cocina[[#This Row],[Precio Unitario]]*Tabla_cocina[[#This Row],[Cantidad Ordenada]]</f>
        <v>96</v>
      </c>
      <c r="K770" s="7">
        <f>Tabla_cocina[[#This Row],[Total del Pedido]]</f>
        <v>96</v>
      </c>
      <c r="L770" s="7">
        <f>Tabla_cocina[[#This Row],[Ganancia Bruta]]-Tabla_cocina[[#This Row],[Costo]]</f>
        <v>39</v>
      </c>
      <c r="M770" s="7">
        <f>Tabla_cocina[[#This Row],[Costo Unitario]]*Tabla_cocina[[#This Row],[Cantidad Ordenada]]</f>
        <v>57</v>
      </c>
      <c r="N770" s="12">
        <f>(Tabla_cocina[[#This Row],[Ganancia Neta]]/Tabla_cocina[[#This Row],[Costo]])</f>
        <v>0.68421052631578949</v>
      </c>
      <c r="O770" s="17">
        <f>Tabla_cocina[[#This Row],[Tiempo de Preparacion]]/1440</f>
        <v>1.0416666666666666E-2</v>
      </c>
    </row>
    <row r="771" spans="1:15" x14ac:dyDescent="0.3">
      <c r="A771" s="1">
        <v>303</v>
      </c>
      <c r="B771" s="1">
        <v>14</v>
      </c>
      <c r="C771" s="2" t="s">
        <v>11</v>
      </c>
      <c r="D771" s="2" t="s">
        <v>88</v>
      </c>
      <c r="E771" s="3">
        <v>25</v>
      </c>
      <c r="F771" s="3">
        <v>40</v>
      </c>
      <c r="G771" s="1">
        <v>3</v>
      </c>
      <c r="H771" s="1">
        <v>16</v>
      </c>
      <c r="I771" s="2" t="s">
        <v>6</v>
      </c>
      <c r="J771" s="7">
        <f>Tabla_cocina[[#This Row],[Precio Unitario]]*Tabla_cocina[[#This Row],[Cantidad Ordenada]]</f>
        <v>120</v>
      </c>
      <c r="K771" s="7">
        <f>Tabla_cocina[[#This Row],[Total del Pedido]]</f>
        <v>120</v>
      </c>
      <c r="L771" s="7">
        <f>Tabla_cocina[[#This Row],[Ganancia Bruta]]-Tabla_cocina[[#This Row],[Costo]]</f>
        <v>45</v>
      </c>
      <c r="M771" s="7">
        <f>Tabla_cocina[[#This Row],[Costo Unitario]]*Tabla_cocina[[#This Row],[Cantidad Ordenada]]</f>
        <v>75</v>
      </c>
      <c r="N771" s="12">
        <f>(Tabla_cocina[[#This Row],[Ganancia Neta]]/Tabla_cocina[[#This Row],[Costo]])</f>
        <v>0.6</v>
      </c>
      <c r="O771" s="17">
        <f>Tabla_cocina[[#This Row],[Tiempo de Preparacion]]/1440</f>
        <v>1.1111111111111112E-2</v>
      </c>
    </row>
    <row r="772" spans="1:15" x14ac:dyDescent="0.3">
      <c r="A772" s="1">
        <v>303</v>
      </c>
      <c r="B772" s="1">
        <v>14</v>
      </c>
      <c r="C772" s="2" t="s">
        <v>25</v>
      </c>
      <c r="D772" s="2" t="s">
        <v>102</v>
      </c>
      <c r="E772" s="3">
        <v>15</v>
      </c>
      <c r="F772" s="3">
        <v>26</v>
      </c>
      <c r="G772" s="1">
        <v>1</v>
      </c>
      <c r="H772" s="1">
        <v>56</v>
      </c>
      <c r="I772" s="2" t="s">
        <v>8</v>
      </c>
      <c r="J772" s="7">
        <f>Tabla_cocina[[#This Row],[Precio Unitario]]*Tabla_cocina[[#This Row],[Cantidad Ordenada]]</f>
        <v>26</v>
      </c>
      <c r="K772" s="7">
        <f>Tabla_cocina[[#This Row],[Total del Pedido]]</f>
        <v>26</v>
      </c>
      <c r="L772" s="7">
        <f>Tabla_cocina[[#This Row],[Ganancia Bruta]]-Tabla_cocina[[#This Row],[Costo]]</f>
        <v>11</v>
      </c>
      <c r="M772" s="7">
        <f>Tabla_cocina[[#This Row],[Costo Unitario]]*Tabla_cocina[[#This Row],[Cantidad Ordenada]]</f>
        <v>15</v>
      </c>
      <c r="N772" s="12">
        <f>(Tabla_cocina[[#This Row],[Ganancia Neta]]/Tabla_cocina[[#This Row],[Costo]])</f>
        <v>0.73333333333333328</v>
      </c>
      <c r="O772" s="17">
        <f>Tabla_cocina[[#This Row],[Tiempo de Preparacion]]/1440</f>
        <v>3.888888888888889E-2</v>
      </c>
    </row>
    <row r="773" spans="1:15" x14ac:dyDescent="0.3">
      <c r="A773" s="1">
        <v>303</v>
      </c>
      <c r="B773" s="1">
        <v>14</v>
      </c>
      <c r="C773" s="2" t="s">
        <v>5</v>
      </c>
      <c r="D773" s="2" t="s">
        <v>84</v>
      </c>
      <c r="E773" s="3">
        <v>14</v>
      </c>
      <c r="F773" s="3">
        <v>24</v>
      </c>
      <c r="G773" s="1">
        <v>1</v>
      </c>
      <c r="H773" s="1">
        <v>7</v>
      </c>
      <c r="I773" s="2" t="s">
        <v>6</v>
      </c>
      <c r="J773" s="7">
        <f>Tabla_cocina[[#This Row],[Precio Unitario]]*Tabla_cocina[[#This Row],[Cantidad Ordenada]]</f>
        <v>24</v>
      </c>
      <c r="K773" s="7">
        <f>Tabla_cocina[[#This Row],[Total del Pedido]]</f>
        <v>24</v>
      </c>
      <c r="L773" s="7">
        <f>Tabla_cocina[[#This Row],[Ganancia Bruta]]-Tabla_cocina[[#This Row],[Costo]]</f>
        <v>10</v>
      </c>
      <c r="M773" s="7">
        <f>Tabla_cocina[[#This Row],[Costo Unitario]]*Tabla_cocina[[#This Row],[Cantidad Ordenada]]</f>
        <v>14</v>
      </c>
      <c r="N773" s="12">
        <f>(Tabla_cocina[[#This Row],[Ganancia Neta]]/Tabla_cocina[[#This Row],[Costo]])</f>
        <v>0.7142857142857143</v>
      </c>
      <c r="O773" s="17">
        <f>Tabla_cocina[[#This Row],[Tiempo de Preparacion]]/1440</f>
        <v>4.8611111111111112E-3</v>
      </c>
    </row>
    <row r="774" spans="1:15" x14ac:dyDescent="0.3">
      <c r="A774" s="1">
        <v>303</v>
      </c>
      <c r="B774" s="1">
        <v>14</v>
      </c>
      <c r="C774" s="2" t="s">
        <v>21</v>
      </c>
      <c r="D774" s="2" t="s">
        <v>98</v>
      </c>
      <c r="E774" s="3">
        <v>12</v>
      </c>
      <c r="F774" s="3">
        <v>20</v>
      </c>
      <c r="G774" s="1">
        <v>2</v>
      </c>
      <c r="H774" s="1">
        <v>13</v>
      </c>
      <c r="I774" s="2" t="s">
        <v>6</v>
      </c>
      <c r="J774" s="7">
        <f>Tabla_cocina[[#This Row],[Precio Unitario]]*Tabla_cocina[[#This Row],[Cantidad Ordenada]]</f>
        <v>40</v>
      </c>
      <c r="K774" s="7">
        <f>Tabla_cocina[[#This Row],[Total del Pedido]]</f>
        <v>40</v>
      </c>
      <c r="L774" s="7">
        <f>Tabla_cocina[[#This Row],[Ganancia Bruta]]-Tabla_cocina[[#This Row],[Costo]]</f>
        <v>16</v>
      </c>
      <c r="M774" s="7">
        <f>Tabla_cocina[[#This Row],[Costo Unitario]]*Tabla_cocina[[#This Row],[Cantidad Ordenada]]</f>
        <v>24</v>
      </c>
      <c r="N774" s="12">
        <f>(Tabla_cocina[[#This Row],[Ganancia Neta]]/Tabla_cocina[[#This Row],[Costo]])</f>
        <v>0.66666666666666663</v>
      </c>
      <c r="O774" s="17">
        <f>Tabla_cocina[[#This Row],[Tiempo de Preparacion]]/1440</f>
        <v>9.0277777777777769E-3</v>
      </c>
    </row>
    <row r="775" spans="1:15" x14ac:dyDescent="0.3">
      <c r="A775" s="1">
        <v>304</v>
      </c>
      <c r="B775" s="1">
        <v>6</v>
      </c>
      <c r="C775" s="2" t="s">
        <v>11</v>
      </c>
      <c r="D775" s="2" t="s">
        <v>88</v>
      </c>
      <c r="E775" s="3">
        <v>25</v>
      </c>
      <c r="F775" s="3">
        <v>40</v>
      </c>
      <c r="G775" s="1">
        <v>2</v>
      </c>
      <c r="H775" s="1">
        <v>48</v>
      </c>
      <c r="I775" s="2" t="s">
        <v>6</v>
      </c>
      <c r="J775" s="7">
        <f>Tabla_cocina[[#This Row],[Precio Unitario]]*Tabla_cocina[[#This Row],[Cantidad Ordenada]]</f>
        <v>80</v>
      </c>
      <c r="K775" s="7">
        <f>Tabla_cocina[[#This Row],[Total del Pedido]]</f>
        <v>80</v>
      </c>
      <c r="L775" s="7">
        <f>Tabla_cocina[[#This Row],[Ganancia Bruta]]-Tabla_cocina[[#This Row],[Costo]]</f>
        <v>30</v>
      </c>
      <c r="M775" s="7">
        <f>Tabla_cocina[[#This Row],[Costo Unitario]]*Tabla_cocina[[#This Row],[Cantidad Ordenada]]</f>
        <v>50</v>
      </c>
      <c r="N775" s="12">
        <f>(Tabla_cocina[[#This Row],[Ganancia Neta]]/Tabla_cocina[[#This Row],[Costo]])</f>
        <v>0.6</v>
      </c>
      <c r="O775" s="17">
        <f>Tabla_cocina[[#This Row],[Tiempo de Preparacion]]/1440</f>
        <v>3.3333333333333333E-2</v>
      </c>
    </row>
    <row r="776" spans="1:15" x14ac:dyDescent="0.3">
      <c r="A776" s="1">
        <v>304</v>
      </c>
      <c r="B776" s="1">
        <v>6</v>
      </c>
      <c r="C776" s="2" t="s">
        <v>18</v>
      </c>
      <c r="D776" s="2" t="s">
        <v>95</v>
      </c>
      <c r="E776" s="3">
        <v>19</v>
      </c>
      <c r="F776" s="3">
        <v>32</v>
      </c>
      <c r="G776" s="1">
        <v>2</v>
      </c>
      <c r="H776" s="1">
        <v>9</v>
      </c>
      <c r="I776" s="2" t="s">
        <v>6</v>
      </c>
      <c r="J776" s="7">
        <f>Tabla_cocina[[#This Row],[Precio Unitario]]*Tabla_cocina[[#This Row],[Cantidad Ordenada]]</f>
        <v>64</v>
      </c>
      <c r="K776" s="7">
        <f>Tabla_cocina[[#This Row],[Total del Pedido]]</f>
        <v>64</v>
      </c>
      <c r="L776" s="7">
        <f>Tabla_cocina[[#This Row],[Ganancia Bruta]]-Tabla_cocina[[#This Row],[Costo]]</f>
        <v>26</v>
      </c>
      <c r="M776" s="7">
        <f>Tabla_cocina[[#This Row],[Costo Unitario]]*Tabla_cocina[[#This Row],[Cantidad Ordenada]]</f>
        <v>38</v>
      </c>
      <c r="N776" s="12">
        <f>(Tabla_cocina[[#This Row],[Ganancia Neta]]/Tabla_cocina[[#This Row],[Costo]])</f>
        <v>0.68421052631578949</v>
      </c>
      <c r="O776" s="17">
        <f>Tabla_cocina[[#This Row],[Tiempo de Preparacion]]/1440</f>
        <v>6.2500000000000003E-3</v>
      </c>
    </row>
    <row r="777" spans="1:15" x14ac:dyDescent="0.3">
      <c r="A777" s="1">
        <v>304</v>
      </c>
      <c r="B777" s="1">
        <v>6</v>
      </c>
      <c r="C777" s="2" t="s">
        <v>9</v>
      </c>
      <c r="D777" s="2" t="s">
        <v>86</v>
      </c>
      <c r="E777" s="3">
        <v>19</v>
      </c>
      <c r="F777" s="3">
        <v>31</v>
      </c>
      <c r="G777" s="1">
        <v>3</v>
      </c>
      <c r="H777" s="1">
        <v>21</v>
      </c>
      <c r="I777" s="2" t="s">
        <v>6</v>
      </c>
      <c r="J777" s="7">
        <f>Tabla_cocina[[#This Row],[Precio Unitario]]*Tabla_cocina[[#This Row],[Cantidad Ordenada]]</f>
        <v>93</v>
      </c>
      <c r="K777" s="7">
        <f>Tabla_cocina[[#This Row],[Total del Pedido]]</f>
        <v>93</v>
      </c>
      <c r="L777" s="7">
        <f>Tabla_cocina[[#This Row],[Ganancia Bruta]]-Tabla_cocina[[#This Row],[Costo]]</f>
        <v>36</v>
      </c>
      <c r="M777" s="7">
        <f>Tabla_cocina[[#This Row],[Costo Unitario]]*Tabla_cocina[[#This Row],[Cantidad Ordenada]]</f>
        <v>57</v>
      </c>
      <c r="N777" s="12">
        <f>(Tabla_cocina[[#This Row],[Ganancia Neta]]/Tabla_cocina[[#This Row],[Costo]])</f>
        <v>0.63157894736842102</v>
      </c>
      <c r="O777" s="17">
        <f>Tabla_cocina[[#This Row],[Tiempo de Preparacion]]/1440</f>
        <v>1.4583333333333334E-2</v>
      </c>
    </row>
    <row r="778" spans="1:15" x14ac:dyDescent="0.3">
      <c r="A778" s="1">
        <v>304</v>
      </c>
      <c r="B778" s="1">
        <v>6</v>
      </c>
      <c r="C778" s="2" t="s">
        <v>23</v>
      </c>
      <c r="D778" s="2" t="s">
        <v>100</v>
      </c>
      <c r="E778" s="3">
        <v>13</v>
      </c>
      <c r="F778" s="3">
        <v>21</v>
      </c>
      <c r="G778" s="1">
        <v>2</v>
      </c>
      <c r="H778" s="1">
        <v>7</v>
      </c>
      <c r="I778" s="2" t="s">
        <v>8</v>
      </c>
      <c r="J778" s="7">
        <f>Tabla_cocina[[#This Row],[Precio Unitario]]*Tabla_cocina[[#This Row],[Cantidad Ordenada]]</f>
        <v>42</v>
      </c>
      <c r="K778" s="7">
        <f>Tabla_cocina[[#This Row],[Total del Pedido]]</f>
        <v>42</v>
      </c>
      <c r="L778" s="7">
        <f>Tabla_cocina[[#This Row],[Ganancia Bruta]]-Tabla_cocina[[#This Row],[Costo]]</f>
        <v>16</v>
      </c>
      <c r="M778" s="7">
        <f>Tabla_cocina[[#This Row],[Costo Unitario]]*Tabla_cocina[[#This Row],[Cantidad Ordenada]]</f>
        <v>26</v>
      </c>
      <c r="N778" s="12">
        <f>(Tabla_cocina[[#This Row],[Ganancia Neta]]/Tabla_cocina[[#This Row],[Costo]])</f>
        <v>0.61538461538461542</v>
      </c>
      <c r="O778" s="17">
        <f>Tabla_cocina[[#This Row],[Tiempo de Preparacion]]/1440</f>
        <v>4.8611111111111112E-3</v>
      </c>
    </row>
    <row r="779" spans="1:15" x14ac:dyDescent="0.3">
      <c r="A779" s="1">
        <v>305</v>
      </c>
      <c r="B779" s="1">
        <v>1</v>
      </c>
      <c r="C779" s="2" t="s">
        <v>17</v>
      </c>
      <c r="D779" s="2" t="s">
        <v>94</v>
      </c>
      <c r="E779" s="3">
        <v>21</v>
      </c>
      <c r="F779" s="3">
        <v>35</v>
      </c>
      <c r="G779" s="1">
        <v>3</v>
      </c>
      <c r="H779" s="1">
        <v>17</v>
      </c>
      <c r="I779" s="2" t="s">
        <v>6</v>
      </c>
      <c r="J779" s="7">
        <f>Tabla_cocina[[#This Row],[Precio Unitario]]*Tabla_cocina[[#This Row],[Cantidad Ordenada]]</f>
        <v>105</v>
      </c>
      <c r="K779" s="7">
        <f>Tabla_cocina[[#This Row],[Total del Pedido]]</f>
        <v>105</v>
      </c>
      <c r="L779" s="7">
        <f>Tabla_cocina[[#This Row],[Ganancia Bruta]]-Tabla_cocina[[#This Row],[Costo]]</f>
        <v>42</v>
      </c>
      <c r="M779" s="7">
        <f>Tabla_cocina[[#This Row],[Costo Unitario]]*Tabla_cocina[[#This Row],[Cantidad Ordenada]]</f>
        <v>63</v>
      </c>
      <c r="N779" s="12">
        <f>(Tabla_cocina[[#This Row],[Ganancia Neta]]/Tabla_cocina[[#This Row],[Costo]])</f>
        <v>0.66666666666666663</v>
      </c>
      <c r="O779" s="17">
        <f>Tabla_cocina[[#This Row],[Tiempo de Preparacion]]/1440</f>
        <v>1.1805555555555555E-2</v>
      </c>
    </row>
    <row r="780" spans="1:15" x14ac:dyDescent="0.3">
      <c r="A780" s="1">
        <v>305</v>
      </c>
      <c r="B780" s="1">
        <v>1</v>
      </c>
      <c r="C780" s="2" t="s">
        <v>22</v>
      </c>
      <c r="D780" s="2" t="s">
        <v>99</v>
      </c>
      <c r="E780" s="3">
        <v>14</v>
      </c>
      <c r="F780" s="3">
        <v>23</v>
      </c>
      <c r="G780" s="1">
        <v>1</v>
      </c>
      <c r="H780" s="1">
        <v>48</v>
      </c>
      <c r="I780" s="2" t="s">
        <v>6</v>
      </c>
      <c r="J780" s="7">
        <f>Tabla_cocina[[#This Row],[Precio Unitario]]*Tabla_cocina[[#This Row],[Cantidad Ordenada]]</f>
        <v>23</v>
      </c>
      <c r="K780" s="7">
        <f>Tabla_cocina[[#This Row],[Total del Pedido]]</f>
        <v>23</v>
      </c>
      <c r="L780" s="7">
        <f>Tabla_cocina[[#This Row],[Ganancia Bruta]]-Tabla_cocina[[#This Row],[Costo]]</f>
        <v>9</v>
      </c>
      <c r="M780" s="7">
        <f>Tabla_cocina[[#This Row],[Costo Unitario]]*Tabla_cocina[[#This Row],[Cantidad Ordenada]]</f>
        <v>14</v>
      </c>
      <c r="N780" s="12">
        <f>(Tabla_cocina[[#This Row],[Ganancia Neta]]/Tabla_cocina[[#This Row],[Costo]])</f>
        <v>0.6428571428571429</v>
      </c>
      <c r="O780" s="17">
        <f>Tabla_cocina[[#This Row],[Tiempo de Preparacion]]/1440</f>
        <v>3.3333333333333333E-2</v>
      </c>
    </row>
    <row r="781" spans="1:15" x14ac:dyDescent="0.3">
      <c r="A781" s="1">
        <v>306</v>
      </c>
      <c r="B781" s="1">
        <v>7</v>
      </c>
      <c r="C781" s="2" t="s">
        <v>18</v>
      </c>
      <c r="D781" s="2" t="s">
        <v>95</v>
      </c>
      <c r="E781" s="3">
        <v>19</v>
      </c>
      <c r="F781" s="3">
        <v>32</v>
      </c>
      <c r="G781" s="1">
        <v>1</v>
      </c>
      <c r="H781" s="1">
        <v>21</v>
      </c>
      <c r="I781" s="2" t="s">
        <v>8</v>
      </c>
      <c r="J781" s="7">
        <f>Tabla_cocina[[#This Row],[Precio Unitario]]*Tabla_cocina[[#This Row],[Cantidad Ordenada]]</f>
        <v>32</v>
      </c>
      <c r="K781" s="7">
        <f>Tabla_cocina[[#This Row],[Total del Pedido]]</f>
        <v>32</v>
      </c>
      <c r="L781" s="7">
        <f>Tabla_cocina[[#This Row],[Ganancia Bruta]]-Tabla_cocina[[#This Row],[Costo]]</f>
        <v>13</v>
      </c>
      <c r="M781" s="7">
        <f>Tabla_cocina[[#This Row],[Costo Unitario]]*Tabla_cocina[[#This Row],[Cantidad Ordenada]]</f>
        <v>19</v>
      </c>
      <c r="N781" s="12">
        <f>(Tabla_cocina[[#This Row],[Ganancia Neta]]/Tabla_cocina[[#This Row],[Costo]])</f>
        <v>0.68421052631578949</v>
      </c>
      <c r="O781" s="17">
        <f>Tabla_cocina[[#This Row],[Tiempo de Preparacion]]/1440</f>
        <v>1.4583333333333334E-2</v>
      </c>
    </row>
    <row r="782" spans="1:15" x14ac:dyDescent="0.3">
      <c r="A782" s="1">
        <v>307</v>
      </c>
      <c r="B782" s="1">
        <v>20</v>
      </c>
      <c r="C782" s="2" t="s">
        <v>23</v>
      </c>
      <c r="D782" s="2" t="s">
        <v>100</v>
      </c>
      <c r="E782" s="3">
        <v>13</v>
      </c>
      <c r="F782" s="3">
        <v>21</v>
      </c>
      <c r="G782" s="1">
        <v>3</v>
      </c>
      <c r="H782" s="1">
        <v>39</v>
      </c>
      <c r="I782" s="2" t="s">
        <v>8</v>
      </c>
      <c r="J782" s="7">
        <f>Tabla_cocina[[#This Row],[Precio Unitario]]*Tabla_cocina[[#This Row],[Cantidad Ordenada]]</f>
        <v>63</v>
      </c>
      <c r="K782" s="7">
        <f>Tabla_cocina[[#This Row],[Total del Pedido]]</f>
        <v>63</v>
      </c>
      <c r="L782" s="7">
        <f>Tabla_cocina[[#This Row],[Ganancia Bruta]]-Tabla_cocina[[#This Row],[Costo]]</f>
        <v>24</v>
      </c>
      <c r="M782" s="7">
        <f>Tabla_cocina[[#This Row],[Costo Unitario]]*Tabla_cocina[[#This Row],[Cantidad Ordenada]]</f>
        <v>39</v>
      </c>
      <c r="N782" s="12">
        <f>(Tabla_cocina[[#This Row],[Ganancia Neta]]/Tabla_cocina[[#This Row],[Costo]])</f>
        <v>0.61538461538461542</v>
      </c>
      <c r="O782" s="17">
        <f>Tabla_cocina[[#This Row],[Tiempo de Preparacion]]/1440</f>
        <v>2.7083333333333334E-2</v>
      </c>
    </row>
    <row r="783" spans="1:15" x14ac:dyDescent="0.3">
      <c r="A783" s="1">
        <v>308</v>
      </c>
      <c r="B783" s="1">
        <v>14</v>
      </c>
      <c r="C783" s="2" t="s">
        <v>17</v>
      </c>
      <c r="D783" s="2" t="s">
        <v>94</v>
      </c>
      <c r="E783" s="3">
        <v>21</v>
      </c>
      <c r="F783" s="3">
        <v>35</v>
      </c>
      <c r="G783" s="1">
        <v>2</v>
      </c>
      <c r="H783" s="1">
        <v>41</v>
      </c>
      <c r="I783" s="2" t="s">
        <v>6</v>
      </c>
      <c r="J783" s="7">
        <f>Tabla_cocina[[#This Row],[Precio Unitario]]*Tabla_cocina[[#This Row],[Cantidad Ordenada]]</f>
        <v>70</v>
      </c>
      <c r="K783" s="7">
        <f>Tabla_cocina[[#This Row],[Total del Pedido]]</f>
        <v>70</v>
      </c>
      <c r="L783" s="7">
        <f>Tabla_cocina[[#This Row],[Ganancia Bruta]]-Tabla_cocina[[#This Row],[Costo]]</f>
        <v>28</v>
      </c>
      <c r="M783" s="7">
        <f>Tabla_cocina[[#This Row],[Costo Unitario]]*Tabla_cocina[[#This Row],[Cantidad Ordenada]]</f>
        <v>42</v>
      </c>
      <c r="N783" s="12">
        <f>(Tabla_cocina[[#This Row],[Ganancia Neta]]/Tabla_cocina[[#This Row],[Costo]])</f>
        <v>0.66666666666666663</v>
      </c>
      <c r="O783" s="17">
        <f>Tabla_cocina[[#This Row],[Tiempo de Preparacion]]/1440</f>
        <v>2.8472222222222222E-2</v>
      </c>
    </row>
    <row r="784" spans="1:15" x14ac:dyDescent="0.3">
      <c r="A784" s="1">
        <v>308</v>
      </c>
      <c r="B784" s="1">
        <v>14</v>
      </c>
      <c r="C784" s="2" t="s">
        <v>20</v>
      </c>
      <c r="D784" s="2" t="s">
        <v>97</v>
      </c>
      <c r="E784" s="3">
        <v>20</v>
      </c>
      <c r="F784" s="3">
        <v>34</v>
      </c>
      <c r="G784" s="1">
        <v>1</v>
      </c>
      <c r="H784" s="1">
        <v>44</v>
      </c>
      <c r="I784" s="2" t="s">
        <v>8</v>
      </c>
      <c r="J784" s="7">
        <f>Tabla_cocina[[#This Row],[Precio Unitario]]*Tabla_cocina[[#This Row],[Cantidad Ordenada]]</f>
        <v>34</v>
      </c>
      <c r="K784" s="7">
        <f>Tabla_cocina[[#This Row],[Total del Pedido]]</f>
        <v>34</v>
      </c>
      <c r="L784" s="7">
        <f>Tabla_cocina[[#This Row],[Ganancia Bruta]]-Tabla_cocina[[#This Row],[Costo]]</f>
        <v>14</v>
      </c>
      <c r="M784" s="7">
        <f>Tabla_cocina[[#This Row],[Costo Unitario]]*Tabla_cocina[[#This Row],[Cantidad Ordenada]]</f>
        <v>20</v>
      </c>
      <c r="N784" s="12">
        <f>(Tabla_cocina[[#This Row],[Ganancia Neta]]/Tabla_cocina[[#This Row],[Costo]])</f>
        <v>0.7</v>
      </c>
      <c r="O784" s="17">
        <f>Tabla_cocina[[#This Row],[Tiempo de Preparacion]]/1440</f>
        <v>3.0555555555555555E-2</v>
      </c>
    </row>
    <row r="785" spans="1:15" x14ac:dyDescent="0.3">
      <c r="A785" s="1">
        <v>308</v>
      </c>
      <c r="B785" s="1">
        <v>14</v>
      </c>
      <c r="C785" s="2" t="s">
        <v>9</v>
      </c>
      <c r="D785" s="2" t="s">
        <v>86</v>
      </c>
      <c r="E785" s="3">
        <v>19</v>
      </c>
      <c r="F785" s="3">
        <v>31</v>
      </c>
      <c r="G785" s="1">
        <v>2</v>
      </c>
      <c r="H785" s="1">
        <v>42</v>
      </c>
      <c r="I785" s="2" t="s">
        <v>6</v>
      </c>
      <c r="J785" s="7">
        <f>Tabla_cocina[[#This Row],[Precio Unitario]]*Tabla_cocina[[#This Row],[Cantidad Ordenada]]</f>
        <v>62</v>
      </c>
      <c r="K785" s="7">
        <f>Tabla_cocina[[#This Row],[Total del Pedido]]</f>
        <v>62</v>
      </c>
      <c r="L785" s="7">
        <f>Tabla_cocina[[#This Row],[Ganancia Bruta]]-Tabla_cocina[[#This Row],[Costo]]</f>
        <v>24</v>
      </c>
      <c r="M785" s="7">
        <f>Tabla_cocina[[#This Row],[Costo Unitario]]*Tabla_cocina[[#This Row],[Cantidad Ordenada]]</f>
        <v>38</v>
      </c>
      <c r="N785" s="12">
        <f>(Tabla_cocina[[#This Row],[Ganancia Neta]]/Tabla_cocina[[#This Row],[Costo]])</f>
        <v>0.63157894736842102</v>
      </c>
      <c r="O785" s="17">
        <f>Tabla_cocina[[#This Row],[Tiempo de Preparacion]]/1440</f>
        <v>2.9166666666666667E-2</v>
      </c>
    </row>
    <row r="786" spans="1:15" x14ac:dyDescent="0.3">
      <c r="A786" s="1">
        <v>308</v>
      </c>
      <c r="B786" s="1">
        <v>14</v>
      </c>
      <c r="C786" s="2" t="s">
        <v>15</v>
      </c>
      <c r="D786" s="2" t="s">
        <v>92</v>
      </c>
      <c r="E786" s="3">
        <v>16</v>
      </c>
      <c r="F786" s="3">
        <v>28</v>
      </c>
      <c r="G786" s="1">
        <v>2</v>
      </c>
      <c r="H786" s="1">
        <v>59</v>
      </c>
      <c r="I786" s="2" t="s">
        <v>6</v>
      </c>
      <c r="J786" s="7">
        <f>Tabla_cocina[[#This Row],[Precio Unitario]]*Tabla_cocina[[#This Row],[Cantidad Ordenada]]</f>
        <v>56</v>
      </c>
      <c r="K786" s="7">
        <f>Tabla_cocina[[#This Row],[Total del Pedido]]</f>
        <v>56</v>
      </c>
      <c r="L786" s="7">
        <f>Tabla_cocina[[#This Row],[Ganancia Bruta]]-Tabla_cocina[[#This Row],[Costo]]</f>
        <v>24</v>
      </c>
      <c r="M786" s="7">
        <f>Tabla_cocina[[#This Row],[Costo Unitario]]*Tabla_cocina[[#This Row],[Cantidad Ordenada]]</f>
        <v>32</v>
      </c>
      <c r="N786" s="12">
        <f>(Tabla_cocina[[#This Row],[Ganancia Neta]]/Tabla_cocina[[#This Row],[Costo]])</f>
        <v>0.75</v>
      </c>
      <c r="O786" s="17">
        <f>Tabla_cocina[[#This Row],[Tiempo de Preparacion]]/1440</f>
        <v>4.0972222222222222E-2</v>
      </c>
    </row>
    <row r="787" spans="1:15" x14ac:dyDescent="0.3">
      <c r="A787" s="1">
        <v>309</v>
      </c>
      <c r="B787" s="1">
        <v>9</v>
      </c>
      <c r="C787" s="2" t="s">
        <v>11</v>
      </c>
      <c r="D787" s="2" t="s">
        <v>88</v>
      </c>
      <c r="E787" s="3">
        <v>25</v>
      </c>
      <c r="F787" s="3">
        <v>40</v>
      </c>
      <c r="G787" s="1">
        <v>1</v>
      </c>
      <c r="H787" s="1">
        <v>29</v>
      </c>
      <c r="I787" s="2" t="s">
        <v>6</v>
      </c>
      <c r="J787" s="7">
        <f>Tabla_cocina[[#This Row],[Precio Unitario]]*Tabla_cocina[[#This Row],[Cantidad Ordenada]]</f>
        <v>40</v>
      </c>
      <c r="K787" s="7">
        <f>Tabla_cocina[[#This Row],[Total del Pedido]]</f>
        <v>40</v>
      </c>
      <c r="L787" s="7">
        <f>Tabla_cocina[[#This Row],[Ganancia Bruta]]-Tabla_cocina[[#This Row],[Costo]]</f>
        <v>15</v>
      </c>
      <c r="M787" s="7">
        <f>Tabla_cocina[[#This Row],[Costo Unitario]]*Tabla_cocina[[#This Row],[Cantidad Ordenada]]</f>
        <v>25</v>
      </c>
      <c r="N787" s="12">
        <f>(Tabla_cocina[[#This Row],[Ganancia Neta]]/Tabla_cocina[[#This Row],[Costo]])</f>
        <v>0.6</v>
      </c>
      <c r="O787" s="17">
        <f>Tabla_cocina[[#This Row],[Tiempo de Preparacion]]/1440</f>
        <v>2.013888888888889E-2</v>
      </c>
    </row>
    <row r="788" spans="1:15" x14ac:dyDescent="0.3">
      <c r="A788" s="1">
        <v>309</v>
      </c>
      <c r="B788" s="1">
        <v>9</v>
      </c>
      <c r="C788" s="2" t="s">
        <v>17</v>
      </c>
      <c r="D788" s="2" t="s">
        <v>94</v>
      </c>
      <c r="E788" s="3">
        <v>21</v>
      </c>
      <c r="F788" s="3">
        <v>35</v>
      </c>
      <c r="G788" s="1">
        <v>2</v>
      </c>
      <c r="H788" s="1">
        <v>51</v>
      </c>
      <c r="I788" s="2" t="s">
        <v>8</v>
      </c>
      <c r="J788" s="7">
        <f>Tabla_cocina[[#This Row],[Precio Unitario]]*Tabla_cocina[[#This Row],[Cantidad Ordenada]]</f>
        <v>70</v>
      </c>
      <c r="K788" s="7">
        <f>Tabla_cocina[[#This Row],[Total del Pedido]]</f>
        <v>70</v>
      </c>
      <c r="L788" s="7">
        <f>Tabla_cocina[[#This Row],[Ganancia Bruta]]-Tabla_cocina[[#This Row],[Costo]]</f>
        <v>28</v>
      </c>
      <c r="M788" s="7">
        <f>Tabla_cocina[[#This Row],[Costo Unitario]]*Tabla_cocina[[#This Row],[Cantidad Ordenada]]</f>
        <v>42</v>
      </c>
      <c r="N788" s="12">
        <f>(Tabla_cocina[[#This Row],[Ganancia Neta]]/Tabla_cocina[[#This Row],[Costo]])</f>
        <v>0.66666666666666663</v>
      </c>
      <c r="O788" s="17">
        <f>Tabla_cocina[[#This Row],[Tiempo de Preparacion]]/1440</f>
        <v>3.5416666666666666E-2</v>
      </c>
    </row>
    <row r="789" spans="1:15" x14ac:dyDescent="0.3">
      <c r="A789" s="1">
        <v>309</v>
      </c>
      <c r="B789" s="1">
        <v>9</v>
      </c>
      <c r="C789" s="2" t="s">
        <v>9</v>
      </c>
      <c r="D789" s="2" t="s">
        <v>86</v>
      </c>
      <c r="E789" s="3">
        <v>19</v>
      </c>
      <c r="F789" s="3">
        <v>31</v>
      </c>
      <c r="G789" s="1">
        <v>2</v>
      </c>
      <c r="H789" s="1">
        <v>43</v>
      </c>
      <c r="I789" s="2" t="s">
        <v>8</v>
      </c>
      <c r="J789" s="7">
        <f>Tabla_cocina[[#This Row],[Precio Unitario]]*Tabla_cocina[[#This Row],[Cantidad Ordenada]]</f>
        <v>62</v>
      </c>
      <c r="K789" s="7">
        <f>Tabla_cocina[[#This Row],[Total del Pedido]]</f>
        <v>62</v>
      </c>
      <c r="L789" s="7">
        <f>Tabla_cocina[[#This Row],[Ganancia Bruta]]-Tabla_cocina[[#This Row],[Costo]]</f>
        <v>24</v>
      </c>
      <c r="M789" s="7">
        <f>Tabla_cocina[[#This Row],[Costo Unitario]]*Tabla_cocina[[#This Row],[Cantidad Ordenada]]</f>
        <v>38</v>
      </c>
      <c r="N789" s="12">
        <f>(Tabla_cocina[[#This Row],[Ganancia Neta]]/Tabla_cocina[[#This Row],[Costo]])</f>
        <v>0.63157894736842102</v>
      </c>
      <c r="O789" s="17">
        <f>Tabla_cocina[[#This Row],[Tiempo de Preparacion]]/1440</f>
        <v>2.9861111111111113E-2</v>
      </c>
    </row>
    <row r="790" spans="1:15" x14ac:dyDescent="0.3">
      <c r="A790" s="1">
        <v>310</v>
      </c>
      <c r="B790" s="1">
        <v>17</v>
      </c>
      <c r="C790" s="2" t="s">
        <v>7</v>
      </c>
      <c r="D790" s="2" t="s">
        <v>85</v>
      </c>
      <c r="E790" s="3">
        <v>18</v>
      </c>
      <c r="F790" s="3">
        <v>30</v>
      </c>
      <c r="G790" s="1">
        <v>2</v>
      </c>
      <c r="H790" s="1">
        <v>54</v>
      </c>
      <c r="I790" s="2" t="s">
        <v>8</v>
      </c>
      <c r="J790" s="7">
        <f>Tabla_cocina[[#This Row],[Precio Unitario]]*Tabla_cocina[[#This Row],[Cantidad Ordenada]]</f>
        <v>60</v>
      </c>
      <c r="K790" s="7">
        <f>Tabla_cocina[[#This Row],[Total del Pedido]]</f>
        <v>60</v>
      </c>
      <c r="L790" s="7">
        <f>Tabla_cocina[[#This Row],[Ganancia Bruta]]-Tabla_cocina[[#This Row],[Costo]]</f>
        <v>24</v>
      </c>
      <c r="M790" s="7">
        <f>Tabla_cocina[[#This Row],[Costo Unitario]]*Tabla_cocina[[#This Row],[Cantidad Ordenada]]</f>
        <v>36</v>
      </c>
      <c r="N790" s="12">
        <f>(Tabla_cocina[[#This Row],[Ganancia Neta]]/Tabla_cocina[[#This Row],[Costo]])</f>
        <v>0.66666666666666663</v>
      </c>
      <c r="O790" s="17">
        <f>Tabla_cocina[[#This Row],[Tiempo de Preparacion]]/1440</f>
        <v>3.7499999999999999E-2</v>
      </c>
    </row>
    <row r="791" spans="1:15" x14ac:dyDescent="0.3">
      <c r="A791" s="1">
        <v>310</v>
      </c>
      <c r="B791" s="1">
        <v>17</v>
      </c>
      <c r="C791" s="2" t="s">
        <v>25</v>
      </c>
      <c r="D791" s="2" t="s">
        <v>102</v>
      </c>
      <c r="E791" s="3">
        <v>15</v>
      </c>
      <c r="F791" s="3">
        <v>26</v>
      </c>
      <c r="G791" s="1">
        <v>3</v>
      </c>
      <c r="H791" s="1">
        <v>43</v>
      </c>
      <c r="I791" s="2" t="s">
        <v>6</v>
      </c>
      <c r="J791" s="7">
        <f>Tabla_cocina[[#This Row],[Precio Unitario]]*Tabla_cocina[[#This Row],[Cantidad Ordenada]]</f>
        <v>78</v>
      </c>
      <c r="K791" s="7">
        <f>Tabla_cocina[[#This Row],[Total del Pedido]]</f>
        <v>78</v>
      </c>
      <c r="L791" s="7">
        <f>Tabla_cocina[[#This Row],[Ganancia Bruta]]-Tabla_cocina[[#This Row],[Costo]]</f>
        <v>33</v>
      </c>
      <c r="M791" s="7">
        <f>Tabla_cocina[[#This Row],[Costo Unitario]]*Tabla_cocina[[#This Row],[Cantidad Ordenada]]</f>
        <v>45</v>
      </c>
      <c r="N791" s="12">
        <f>(Tabla_cocina[[#This Row],[Ganancia Neta]]/Tabla_cocina[[#This Row],[Costo]])</f>
        <v>0.73333333333333328</v>
      </c>
      <c r="O791" s="17">
        <f>Tabla_cocina[[#This Row],[Tiempo de Preparacion]]/1440</f>
        <v>2.9861111111111113E-2</v>
      </c>
    </row>
    <row r="792" spans="1:15" x14ac:dyDescent="0.3">
      <c r="A792" s="1">
        <v>311</v>
      </c>
      <c r="B792" s="1">
        <v>6</v>
      </c>
      <c r="C792" s="2" t="s">
        <v>13</v>
      </c>
      <c r="D792" s="2" t="s">
        <v>90</v>
      </c>
      <c r="E792" s="3">
        <v>17</v>
      </c>
      <c r="F792" s="3">
        <v>29</v>
      </c>
      <c r="G792" s="1">
        <v>1</v>
      </c>
      <c r="H792" s="1">
        <v>28</v>
      </c>
      <c r="I792" s="2" t="s">
        <v>8</v>
      </c>
      <c r="J792" s="7">
        <f>Tabla_cocina[[#This Row],[Precio Unitario]]*Tabla_cocina[[#This Row],[Cantidad Ordenada]]</f>
        <v>29</v>
      </c>
      <c r="K792" s="7">
        <f>Tabla_cocina[[#This Row],[Total del Pedido]]</f>
        <v>29</v>
      </c>
      <c r="L792" s="7">
        <f>Tabla_cocina[[#This Row],[Ganancia Bruta]]-Tabla_cocina[[#This Row],[Costo]]</f>
        <v>12</v>
      </c>
      <c r="M792" s="7">
        <f>Tabla_cocina[[#This Row],[Costo Unitario]]*Tabla_cocina[[#This Row],[Cantidad Ordenada]]</f>
        <v>17</v>
      </c>
      <c r="N792" s="12">
        <f>(Tabla_cocina[[#This Row],[Ganancia Neta]]/Tabla_cocina[[#This Row],[Costo]])</f>
        <v>0.70588235294117652</v>
      </c>
      <c r="O792" s="17">
        <f>Tabla_cocina[[#This Row],[Tiempo de Preparacion]]/1440</f>
        <v>1.9444444444444445E-2</v>
      </c>
    </row>
    <row r="793" spans="1:15" x14ac:dyDescent="0.3">
      <c r="A793" s="1">
        <v>311</v>
      </c>
      <c r="B793" s="1">
        <v>6</v>
      </c>
      <c r="C793" s="2" t="s">
        <v>5</v>
      </c>
      <c r="D793" s="2" t="s">
        <v>84</v>
      </c>
      <c r="E793" s="3">
        <v>14</v>
      </c>
      <c r="F793" s="3">
        <v>24</v>
      </c>
      <c r="G793" s="1">
        <v>1</v>
      </c>
      <c r="H793" s="1">
        <v>46</v>
      </c>
      <c r="I793" s="2" t="s">
        <v>8</v>
      </c>
      <c r="J793" s="7">
        <f>Tabla_cocina[[#This Row],[Precio Unitario]]*Tabla_cocina[[#This Row],[Cantidad Ordenada]]</f>
        <v>24</v>
      </c>
      <c r="K793" s="7">
        <f>Tabla_cocina[[#This Row],[Total del Pedido]]</f>
        <v>24</v>
      </c>
      <c r="L793" s="7">
        <f>Tabla_cocina[[#This Row],[Ganancia Bruta]]-Tabla_cocina[[#This Row],[Costo]]</f>
        <v>10</v>
      </c>
      <c r="M793" s="7">
        <f>Tabla_cocina[[#This Row],[Costo Unitario]]*Tabla_cocina[[#This Row],[Cantidad Ordenada]]</f>
        <v>14</v>
      </c>
      <c r="N793" s="12">
        <f>(Tabla_cocina[[#This Row],[Ganancia Neta]]/Tabla_cocina[[#This Row],[Costo]])</f>
        <v>0.7142857142857143</v>
      </c>
      <c r="O793" s="17">
        <f>Tabla_cocina[[#This Row],[Tiempo de Preparacion]]/1440</f>
        <v>3.1944444444444442E-2</v>
      </c>
    </row>
    <row r="794" spans="1:15" x14ac:dyDescent="0.3">
      <c r="A794" s="1">
        <v>312</v>
      </c>
      <c r="B794" s="1">
        <v>2</v>
      </c>
      <c r="C794" s="2" t="s">
        <v>17</v>
      </c>
      <c r="D794" s="2" t="s">
        <v>94</v>
      </c>
      <c r="E794" s="3">
        <v>21</v>
      </c>
      <c r="F794" s="3">
        <v>35</v>
      </c>
      <c r="G794" s="1">
        <v>2</v>
      </c>
      <c r="H794" s="1">
        <v>10</v>
      </c>
      <c r="I794" s="2" t="s">
        <v>8</v>
      </c>
      <c r="J794" s="7">
        <f>Tabla_cocina[[#This Row],[Precio Unitario]]*Tabla_cocina[[#This Row],[Cantidad Ordenada]]</f>
        <v>70</v>
      </c>
      <c r="K794" s="7">
        <f>Tabla_cocina[[#This Row],[Total del Pedido]]</f>
        <v>70</v>
      </c>
      <c r="L794" s="7">
        <f>Tabla_cocina[[#This Row],[Ganancia Bruta]]-Tabla_cocina[[#This Row],[Costo]]</f>
        <v>28</v>
      </c>
      <c r="M794" s="7">
        <f>Tabla_cocina[[#This Row],[Costo Unitario]]*Tabla_cocina[[#This Row],[Cantidad Ordenada]]</f>
        <v>42</v>
      </c>
      <c r="N794" s="12">
        <f>(Tabla_cocina[[#This Row],[Ganancia Neta]]/Tabla_cocina[[#This Row],[Costo]])</f>
        <v>0.66666666666666663</v>
      </c>
      <c r="O794" s="17">
        <f>Tabla_cocina[[#This Row],[Tiempo de Preparacion]]/1440</f>
        <v>6.9444444444444441E-3</v>
      </c>
    </row>
    <row r="795" spans="1:15" x14ac:dyDescent="0.3">
      <c r="A795" s="1">
        <v>312</v>
      </c>
      <c r="B795" s="1">
        <v>2</v>
      </c>
      <c r="C795" s="2" t="s">
        <v>18</v>
      </c>
      <c r="D795" s="2" t="s">
        <v>95</v>
      </c>
      <c r="E795" s="3">
        <v>19</v>
      </c>
      <c r="F795" s="3">
        <v>32</v>
      </c>
      <c r="G795" s="1">
        <v>2</v>
      </c>
      <c r="H795" s="1">
        <v>45</v>
      </c>
      <c r="I795" s="2" t="s">
        <v>8</v>
      </c>
      <c r="J795" s="7">
        <f>Tabla_cocina[[#This Row],[Precio Unitario]]*Tabla_cocina[[#This Row],[Cantidad Ordenada]]</f>
        <v>64</v>
      </c>
      <c r="K795" s="7">
        <f>Tabla_cocina[[#This Row],[Total del Pedido]]</f>
        <v>64</v>
      </c>
      <c r="L795" s="7">
        <f>Tabla_cocina[[#This Row],[Ganancia Bruta]]-Tabla_cocina[[#This Row],[Costo]]</f>
        <v>26</v>
      </c>
      <c r="M795" s="7">
        <f>Tabla_cocina[[#This Row],[Costo Unitario]]*Tabla_cocina[[#This Row],[Cantidad Ordenada]]</f>
        <v>38</v>
      </c>
      <c r="N795" s="12">
        <f>(Tabla_cocina[[#This Row],[Ganancia Neta]]/Tabla_cocina[[#This Row],[Costo]])</f>
        <v>0.68421052631578949</v>
      </c>
      <c r="O795" s="17">
        <f>Tabla_cocina[[#This Row],[Tiempo de Preparacion]]/1440</f>
        <v>3.125E-2</v>
      </c>
    </row>
    <row r="796" spans="1:15" x14ac:dyDescent="0.3">
      <c r="A796" s="1">
        <v>313</v>
      </c>
      <c r="B796" s="1">
        <v>10</v>
      </c>
      <c r="C796" s="2" t="s">
        <v>12</v>
      </c>
      <c r="D796" s="2" t="s">
        <v>89</v>
      </c>
      <c r="E796" s="3">
        <v>22</v>
      </c>
      <c r="F796" s="3">
        <v>36</v>
      </c>
      <c r="G796" s="1">
        <v>3</v>
      </c>
      <c r="H796" s="1">
        <v>26</v>
      </c>
      <c r="I796" s="2" t="s">
        <v>6</v>
      </c>
      <c r="J796" s="7">
        <f>Tabla_cocina[[#This Row],[Precio Unitario]]*Tabla_cocina[[#This Row],[Cantidad Ordenada]]</f>
        <v>108</v>
      </c>
      <c r="K796" s="7">
        <f>Tabla_cocina[[#This Row],[Total del Pedido]]</f>
        <v>108</v>
      </c>
      <c r="L796" s="7">
        <f>Tabla_cocina[[#This Row],[Ganancia Bruta]]-Tabla_cocina[[#This Row],[Costo]]</f>
        <v>42</v>
      </c>
      <c r="M796" s="7">
        <f>Tabla_cocina[[#This Row],[Costo Unitario]]*Tabla_cocina[[#This Row],[Cantidad Ordenada]]</f>
        <v>66</v>
      </c>
      <c r="N796" s="12">
        <f>(Tabla_cocina[[#This Row],[Ganancia Neta]]/Tabla_cocina[[#This Row],[Costo]])</f>
        <v>0.63636363636363635</v>
      </c>
      <c r="O796" s="17">
        <f>Tabla_cocina[[#This Row],[Tiempo de Preparacion]]/1440</f>
        <v>1.8055555555555554E-2</v>
      </c>
    </row>
    <row r="797" spans="1:15" x14ac:dyDescent="0.3">
      <c r="A797" s="1">
        <v>313</v>
      </c>
      <c r="B797" s="1">
        <v>10</v>
      </c>
      <c r="C797" s="2" t="s">
        <v>9</v>
      </c>
      <c r="D797" s="2" t="s">
        <v>86</v>
      </c>
      <c r="E797" s="3">
        <v>19</v>
      </c>
      <c r="F797" s="3">
        <v>31</v>
      </c>
      <c r="G797" s="1">
        <v>2</v>
      </c>
      <c r="H797" s="1">
        <v>38</v>
      </c>
      <c r="I797" s="2" t="s">
        <v>6</v>
      </c>
      <c r="J797" s="7">
        <f>Tabla_cocina[[#This Row],[Precio Unitario]]*Tabla_cocina[[#This Row],[Cantidad Ordenada]]</f>
        <v>62</v>
      </c>
      <c r="K797" s="7">
        <f>Tabla_cocina[[#This Row],[Total del Pedido]]</f>
        <v>62</v>
      </c>
      <c r="L797" s="7">
        <f>Tabla_cocina[[#This Row],[Ganancia Bruta]]-Tabla_cocina[[#This Row],[Costo]]</f>
        <v>24</v>
      </c>
      <c r="M797" s="7">
        <f>Tabla_cocina[[#This Row],[Costo Unitario]]*Tabla_cocina[[#This Row],[Cantidad Ordenada]]</f>
        <v>38</v>
      </c>
      <c r="N797" s="12">
        <f>(Tabla_cocina[[#This Row],[Ganancia Neta]]/Tabla_cocina[[#This Row],[Costo]])</f>
        <v>0.63157894736842102</v>
      </c>
      <c r="O797" s="17">
        <f>Tabla_cocina[[#This Row],[Tiempo de Preparacion]]/1440</f>
        <v>2.6388888888888889E-2</v>
      </c>
    </row>
    <row r="798" spans="1:15" x14ac:dyDescent="0.3">
      <c r="A798" s="1">
        <v>313</v>
      </c>
      <c r="B798" s="1">
        <v>10</v>
      </c>
      <c r="C798" s="2" t="s">
        <v>5</v>
      </c>
      <c r="D798" s="2" t="s">
        <v>84</v>
      </c>
      <c r="E798" s="3">
        <v>14</v>
      </c>
      <c r="F798" s="3">
        <v>24</v>
      </c>
      <c r="G798" s="1">
        <v>1</v>
      </c>
      <c r="H798" s="1">
        <v>15</v>
      </c>
      <c r="I798" s="2" t="s">
        <v>8</v>
      </c>
      <c r="J798" s="7">
        <f>Tabla_cocina[[#This Row],[Precio Unitario]]*Tabla_cocina[[#This Row],[Cantidad Ordenada]]</f>
        <v>24</v>
      </c>
      <c r="K798" s="7">
        <f>Tabla_cocina[[#This Row],[Total del Pedido]]</f>
        <v>24</v>
      </c>
      <c r="L798" s="7">
        <f>Tabla_cocina[[#This Row],[Ganancia Bruta]]-Tabla_cocina[[#This Row],[Costo]]</f>
        <v>10</v>
      </c>
      <c r="M798" s="7">
        <f>Tabla_cocina[[#This Row],[Costo Unitario]]*Tabla_cocina[[#This Row],[Cantidad Ordenada]]</f>
        <v>14</v>
      </c>
      <c r="N798" s="12">
        <f>(Tabla_cocina[[#This Row],[Ganancia Neta]]/Tabla_cocina[[#This Row],[Costo]])</f>
        <v>0.7142857142857143</v>
      </c>
      <c r="O798" s="17">
        <f>Tabla_cocina[[#This Row],[Tiempo de Preparacion]]/1440</f>
        <v>1.0416666666666666E-2</v>
      </c>
    </row>
    <row r="799" spans="1:15" x14ac:dyDescent="0.3">
      <c r="A799" s="1">
        <v>313</v>
      </c>
      <c r="B799" s="1">
        <v>10</v>
      </c>
      <c r="C799" s="2" t="s">
        <v>16</v>
      </c>
      <c r="D799" s="2" t="s">
        <v>93</v>
      </c>
      <c r="E799" s="3">
        <v>11</v>
      </c>
      <c r="F799" s="3">
        <v>19</v>
      </c>
      <c r="G799" s="1">
        <v>2</v>
      </c>
      <c r="H799" s="1">
        <v>27</v>
      </c>
      <c r="I799" s="2" t="s">
        <v>8</v>
      </c>
      <c r="J799" s="7">
        <f>Tabla_cocina[[#This Row],[Precio Unitario]]*Tabla_cocina[[#This Row],[Cantidad Ordenada]]</f>
        <v>38</v>
      </c>
      <c r="K799" s="7">
        <f>Tabla_cocina[[#This Row],[Total del Pedido]]</f>
        <v>38</v>
      </c>
      <c r="L799" s="7">
        <f>Tabla_cocina[[#This Row],[Ganancia Bruta]]-Tabla_cocina[[#This Row],[Costo]]</f>
        <v>16</v>
      </c>
      <c r="M799" s="7">
        <f>Tabla_cocina[[#This Row],[Costo Unitario]]*Tabla_cocina[[#This Row],[Cantidad Ordenada]]</f>
        <v>22</v>
      </c>
      <c r="N799" s="12">
        <f>(Tabla_cocina[[#This Row],[Ganancia Neta]]/Tabla_cocina[[#This Row],[Costo]])</f>
        <v>0.72727272727272729</v>
      </c>
      <c r="O799" s="17">
        <f>Tabla_cocina[[#This Row],[Tiempo de Preparacion]]/1440</f>
        <v>1.8749999999999999E-2</v>
      </c>
    </row>
    <row r="800" spans="1:15" x14ac:dyDescent="0.3">
      <c r="A800" s="1">
        <v>314</v>
      </c>
      <c r="B800" s="1">
        <v>20</v>
      </c>
      <c r="C800" s="2" t="s">
        <v>10</v>
      </c>
      <c r="D800" s="2" t="s">
        <v>87</v>
      </c>
      <c r="E800" s="3">
        <v>16</v>
      </c>
      <c r="F800" s="3">
        <v>27</v>
      </c>
      <c r="G800" s="1">
        <v>1</v>
      </c>
      <c r="H800" s="1">
        <v>5</v>
      </c>
      <c r="I800" s="2" t="s">
        <v>6</v>
      </c>
      <c r="J800" s="7">
        <f>Tabla_cocina[[#This Row],[Precio Unitario]]*Tabla_cocina[[#This Row],[Cantidad Ordenada]]</f>
        <v>27</v>
      </c>
      <c r="K800" s="7">
        <f>Tabla_cocina[[#This Row],[Total del Pedido]]</f>
        <v>27</v>
      </c>
      <c r="L800" s="7">
        <f>Tabla_cocina[[#This Row],[Ganancia Bruta]]-Tabla_cocina[[#This Row],[Costo]]</f>
        <v>11</v>
      </c>
      <c r="M800" s="7">
        <f>Tabla_cocina[[#This Row],[Costo Unitario]]*Tabla_cocina[[#This Row],[Cantidad Ordenada]]</f>
        <v>16</v>
      </c>
      <c r="N800" s="12">
        <f>(Tabla_cocina[[#This Row],[Ganancia Neta]]/Tabla_cocina[[#This Row],[Costo]])</f>
        <v>0.6875</v>
      </c>
      <c r="O800" s="17">
        <f>Tabla_cocina[[#This Row],[Tiempo de Preparacion]]/1440</f>
        <v>3.472222222222222E-3</v>
      </c>
    </row>
    <row r="801" spans="1:15" x14ac:dyDescent="0.3">
      <c r="A801" s="1">
        <v>315</v>
      </c>
      <c r="B801" s="1">
        <v>14</v>
      </c>
      <c r="C801" s="2" t="s">
        <v>13</v>
      </c>
      <c r="D801" s="2" t="s">
        <v>90</v>
      </c>
      <c r="E801" s="3">
        <v>17</v>
      </c>
      <c r="F801" s="3">
        <v>29</v>
      </c>
      <c r="G801" s="1">
        <v>3</v>
      </c>
      <c r="H801" s="1">
        <v>52</v>
      </c>
      <c r="I801" s="2" t="s">
        <v>8</v>
      </c>
      <c r="J801" s="7">
        <f>Tabla_cocina[[#This Row],[Precio Unitario]]*Tabla_cocina[[#This Row],[Cantidad Ordenada]]</f>
        <v>87</v>
      </c>
      <c r="K801" s="7">
        <f>Tabla_cocina[[#This Row],[Total del Pedido]]</f>
        <v>87</v>
      </c>
      <c r="L801" s="7">
        <f>Tabla_cocina[[#This Row],[Ganancia Bruta]]-Tabla_cocina[[#This Row],[Costo]]</f>
        <v>36</v>
      </c>
      <c r="M801" s="7">
        <f>Tabla_cocina[[#This Row],[Costo Unitario]]*Tabla_cocina[[#This Row],[Cantidad Ordenada]]</f>
        <v>51</v>
      </c>
      <c r="N801" s="12">
        <f>(Tabla_cocina[[#This Row],[Ganancia Neta]]/Tabla_cocina[[#This Row],[Costo]])</f>
        <v>0.70588235294117652</v>
      </c>
      <c r="O801" s="17">
        <f>Tabla_cocina[[#This Row],[Tiempo de Preparacion]]/1440</f>
        <v>3.6111111111111108E-2</v>
      </c>
    </row>
    <row r="802" spans="1:15" x14ac:dyDescent="0.3">
      <c r="A802" s="1">
        <v>315</v>
      </c>
      <c r="B802" s="1">
        <v>14</v>
      </c>
      <c r="C802" s="2" t="s">
        <v>15</v>
      </c>
      <c r="D802" s="2" t="s">
        <v>92</v>
      </c>
      <c r="E802" s="3">
        <v>16</v>
      </c>
      <c r="F802" s="3">
        <v>28</v>
      </c>
      <c r="G802" s="1">
        <v>1</v>
      </c>
      <c r="H802" s="1">
        <v>7</v>
      </c>
      <c r="I802" s="2" t="s">
        <v>8</v>
      </c>
      <c r="J802" s="7">
        <f>Tabla_cocina[[#This Row],[Precio Unitario]]*Tabla_cocina[[#This Row],[Cantidad Ordenada]]</f>
        <v>28</v>
      </c>
      <c r="K802" s="7">
        <f>Tabla_cocina[[#This Row],[Total del Pedido]]</f>
        <v>28</v>
      </c>
      <c r="L802" s="7">
        <f>Tabla_cocina[[#This Row],[Ganancia Bruta]]-Tabla_cocina[[#This Row],[Costo]]</f>
        <v>12</v>
      </c>
      <c r="M802" s="7">
        <f>Tabla_cocina[[#This Row],[Costo Unitario]]*Tabla_cocina[[#This Row],[Cantidad Ordenada]]</f>
        <v>16</v>
      </c>
      <c r="N802" s="12">
        <f>(Tabla_cocina[[#This Row],[Ganancia Neta]]/Tabla_cocina[[#This Row],[Costo]])</f>
        <v>0.75</v>
      </c>
      <c r="O802" s="17">
        <f>Tabla_cocina[[#This Row],[Tiempo de Preparacion]]/1440</f>
        <v>4.8611111111111112E-3</v>
      </c>
    </row>
    <row r="803" spans="1:15" x14ac:dyDescent="0.3">
      <c r="A803" s="1">
        <v>315</v>
      </c>
      <c r="B803" s="1">
        <v>14</v>
      </c>
      <c r="C803" s="2" t="s">
        <v>26</v>
      </c>
      <c r="D803" s="2" t="s">
        <v>103</v>
      </c>
      <c r="E803" s="3">
        <v>15</v>
      </c>
      <c r="F803" s="3">
        <v>25</v>
      </c>
      <c r="G803" s="1">
        <v>1</v>
      </c>
      <c r="H803" s="1">
        <v>16</v>
      </c>
      <c r="I803" s="2" t="s">
        <v>8</v>
      </c>
      <c r="J803" s="7">
        <f>Tabla_cocina[[#This Row],[Precio Unitario]]*Tabla_cocina[[#This Row],[Cantidad Ordenada]]</f>
        <v>25</v>
      </c>
      <c r="K803" s="7">
        <f>Tabla_cocina[[#This Row],[Total del Pedido]]</f>
        <v>25</v>
      </c>
      <c r="L803" s="7">
        <f>Tabla_cocina[[#This Row],[Ganancia Bruta]]-Tabla_cocina[[#This Row],[Costo]]</f>
        <v>10</v>
      </c>
      <c r="M803" s="7">
        <f>Tabla_cocina[[#This Row],[Costo Unitario]]*Tabla_cocina[[#This Row],[Cantidad Ordenada]]</f>
        <v>15</v>
      </c>
      <c r="N803" s="12">
        <f>(Tabla_cocina[[#This Row],[Ganancia Neta]]/Tabla_cocina[[#This Row],[Costo]])</f>
        <v>0.66666666666666663</v>
      </c>
      <c r="O803" s="17">
        <f>Tabla_cocina[[#This Row],[Tiempo de Preparacion]]/1440</f>
        <v>1.1111111111111112E-2</v>
      </c>
    </row>
    <row r="804" spans="1:15" x14ac:dyDescent="0.3">
      <c r="A804" s="1">
        <v>315</v>
      </c>
      <c r="B804" s="1">
        <v>14</v>
      </c>
      <c r="C804" s="2" t="s">
        <v>23</v>
      </c>
      <c r="D804" s="2" t="s">
        <v>100</v>
      </c>
      <c r="E804" s="3">
        <v>13</v>
      </c>
      <c r="F804" s="3">
        <v>21</v>
      </c>
      <c r="G804" s="1">
        <v>1</v>
      </c>
      <c r="H804" s="1">
        <v>51</v>
      </c>
      <c r="I804" s="2" t="s">
        <v>8</v>
      </c>
      <c r="J804" s="7">
        <f>Tabla_cocina[[#This Row],[Precio Unitario]]*Tabla_cocina[[#This Row],[Cantidad Ordenada]]</f>
        <v>21</v>
      </c>
      <c r="K804" s="7">
        <f>Tabla_cocina[[#This Row],[Total del Pedido]]</f>
        <v>21</v>
      </c>
      <c r="L804" s="7">
        <f>Tabla_cocina[[#This Row],[Ganancia Bruta]]-Tabla_cocina[[#This Row],[Costo]]</f>
        <v>8</v>
      </c>
      <c r="M804" s="7">
        <f>Tabla_cocina[[#This Row],[Costo Unitario]]*Tabla_cocina[[#This Row],[Cantidad Ordenada]]</f>
        <v>13</v>
      </c>
      <c r="N804" s="12">
        <f>(Tabla_cocina[[#This Row],[Ganancia Neta]]/Tabla_cocina[[#This Row],[Costo]])</f>
        <v>0.61538461538461542</v>
      </c>
      <c r="O804" s="17">
        <f>Tabla_cocina[[#This Row],[Tiempo de Preparacion]]/1440</f>
        <v>3.5416666666666666E-2</v>
      </c>
    </row>
    <row r="805" spans="1:15" x14ac:dyDescent="0.3">
      <c r="A805" s="1">
        <v>316</v>
      </c>
      <c r="B805" s="1">
        <v>2</v>
      </c>
      <c r="C805" s="2" t="s">
        <v>11</v>
      </c>
      <c r="D805" s="2" t="s">
        <v>88</v>
      </c>
      <c r="E805" s="3">
        <v>25</v>
      </c>
      <c r="F805" s="3">
        <v>40</v>
      </c>
      <c r="G805" s="1">
        <v>1</v>
      </c>
      <c r="H805" s="1">
        <v>52</v>
      </c>
      <c r="I805" s="2" t="s">
        <v>8</v>
      </c>
      <c r="J805" s="7">
        <f>Tabla_cocina[[#This Row],[Precio Unitario]]*Tabla_cocina[[#This Row],[Cantidad Ordenada]]</f>
        <v>40</v>
      </c>
      <c r="K805" s="7">
        <f>Tabla_cocina[[#This Row],[Total del Pedido]]</f>
        <v>40</v>
      </c>
      <c r="L805" s="7">
        <f>Tabla_cocina[[#This Row],[Ganancia Bruta]]-Tabla_cocina[[#This Row],[Costo]]</f>
        <v>15</v>
      </c>
      <c r="M805" s="7">
        <f>Tabla_cocina[[#This Row],[Costo Unitario]]*Tabla_cocina[[#This Row],[Cantidad Ordenada]]</f>
        <v>25</v>
      </c>
      <c r="N805" s="12">
        <f>(Tabla_cocina[[#This Row],[Ganancia Neta]]/Tabla_cocina[[#This Row],[Costo]])</f>
        <v>0.6</v>
      </c>
      <c r="O805" s="17">
        <f>Tabla_cocina[[#This Row],[Tiempo de Preparacion]]/1440</f>
        <v>3.6111111111111108E-2</v>
      </c>
    </row>
    <row r="806" spans="1:15" x14ac:dyDescent="0.3">
      <c r="A806" s="1">
        <v>316</v>
      </c>
      <c r="B806" s="1">
        <v>2</v>
      </c>
      <c r="C806" s="2" t="s">
        <v>10</v>
      </c>
      <c r="D806" s="2" t="s">
        <v>87</v>
      </c>
      <c r="E806" s="3">
        <v>16</v>
      </c>
      <c r="F806" s="3">
        <v>27</v>
      </c>
      <c r="G806" s="1">
        <v>3</v>
      </c>
      <c r="H806" s="1">
        <v>53</v>
      </c>
      <c r="I806" s="2" t="s">
        <v>8</v>
      </c>
      <c r="J806" s="7">
        <f>Tabla_cocina[[#This Row],[Precio Unitario]]*Tabla_cocina[[#This Row],[Cantidad Ordenada]]</f>
        <v>81</v>
      </c>
      <c r="K806" s="7">
        <f>Tabla_cocina[[#This Row],[Total del Pedido]]</f>
        <v>81</v>
      </c>
      <c r="L806" s="7">
        <f>Tabla_cocina[[#This Row],[Ganancia Bruta]]-Tabla_cocina[[#This Row],[Costo]]</f>
        <v>33</v>
      </c>
      <c r="M806" s="7">
        <f>Tabla_cocina[[#This Row],[Costo Unitario]]*Tabla_cocina[[#This Row],[Cantidad Ordenada]]</f>
        <v>48</v>
      </c>
      <c r="N806" s="12">
        <f>(Tabla_cocina[[#This Row],[Ganancia Neta]]/Tabla_cocina[[#This Row],[Costo]])</f>
        <v>0.6875</v>
      </c>
      <c r="O806" s="17">
        <f>Tabla_cocina[[#This Row],[Tiempo de Preparacion]]/1440</f>
        <v>3.6805555555555557E-2</v>
      </c>
    </row>
    <row r="807" spans="1:15" x14ac:dyDescent="0.3">
      <c r="A807" s="1">
        <v>316</v>
      </c>
      <c r="B807" s="1">
        <v>2</v>
      </c>
      <c r="C807" s="2" t="s">
        <v>23</v>
      </c>
      <c r="D807" s="2" t="s">
        <v>100</v>
      </c>
      <c r="E807" s="3">
        <v>13</v>
      </c>
      <c r="F807" s="3">
        <v>21</v>
      </c>
      <c r="G807" s="1">
        <v>1</v>
      </c>
      <c r="H807" s="1">
        <v>23</v>
      </c>
      <c r="I807" s="2" t="s">
        <v>6</v>
      </c>
      <c r="J807" s="7">
        <f>Tabla_cocina[[#This Row],[Precio Unitario]]*Tabla_cocina[[#This Row],[Cantidad Ordenada]]</f>
        <v>21</v>
      </c>
      <c r="K807" s="7">
        <f>Tabla_cocina[[#This Row],[Total del Pedido]]</f>
        <v>21</v>
      </c>
      <c r="L807" s="7">
        <f>Tabla_cocina[[#This Row],[Ganancia Bruta]]-Tabla_cocina[[#This Row],[Costo]]</f>
        <v>8</v>
      </c>
      <c r="M807" s="7">
        <f>Tabla_cocina[[#This Row],[Costo Unitario]]*Tabla_cocina[[#This Row],[Cantidad Ordenada]]</f>
        <v>13</v>
      </c>
      <c r="N807" s="12">
        <f>(Tabla_cocina[[#This Row],[Ganancia Neta]]/Tabla_cocina[[#This Row],[Costo]])</f>
        <v>0.61538461538461542</v>
      </c>
      <c r="O807" s="17">
        <f>Tabla_cocina[[#This Row],[Tiempo de Preparacion]]/1440</f>
        <v>1.5972222222222221E-2</v>
      </c>
    </row>
    <row r="808" spans="1:15" x14ac:dyDescent="0.3">
      <c r="A808" s="1">
        <v>316</v>
      </c>
      <c r="B808" s="1">
        <v>2</v>
      </c>
      <c r="C808" s="2" t="s">
        <v>24</v>
      </c>
      <c r="D808" s="2" t="s">
        <v>101</v>
      </c>
      <c r="E808" s="3">
        <v>10</v>
      </c>
      <c r="F808" s="3">
        <v>18</v>
      </c>
      <c r="G808" s="1">
        <v>1</v>
      </c>
      <c r="H808" s="1">
        <v>30</v>
      </c>
      <c r="I808" s="2" t="s">
        <v>6</v>
      </c>
      <c r="J808" s="7">
        <f>Tabla_cocina[[#This Row],[Precio Unitario]]*Tabla_cocina[[#This Row],[Cantidad Ordenada]]</f>
        <v>18</v>
      </c>
      <c r="K808" s="7">
        <f>Tabla_cocina[[#This Row],[Total del Pedido]]</f>
        <v>18</v>
      </c>
      <c r="L808" s="7">
        <f>Tabla_cocina[[#This Row],[Ganancia Bruta]]-Tabla_cocina[[#This Row],[Costo]]</f>
        <v>8</v>
      </c>
      <c r="M808" s="7">
        <f>Tabla_cocina[[#This Row],[Costo Unitario]]*Tabla_cocina[[#This Row],[Cantidad Ordenada]]</f>
        <v>10</v>
      </c>
      <c r="N808" s="12">
        <f>(Tabla_cocina[[#This Row],[Ganancia Neta]]/Tabla_cocina[[#This Row],[Costo]])</f>
        <v>0.8</v>
      </c>
      <c r="O808" s="17">
        <f>Tabla_cocina[[#This Row],[Tiempo de Preparacion]]/1440</f>
        <v>2.0833333333333332E-2</v>
      </c>
    </row>
    <row r="809" spans="1:15" x14ac:dyDescent="0.3">
      <c r="A809" s="1">
        <v>317</v>
      </c>
      <c r="B809" s="1">
        <v>17</v>
      </c>
      <c r="C809" s="2" t="s">
        <v>20</v>
      </c>
      <c r="D809" s="2" t="s">
        <v>97</v>
      </c>
      <c r="E809" s="3">
        <v>20</v>
      </c>
      <c r="F809" s="3">
        <v>34</v>
      </c>
      <c r="G809" s="1">
        <v>3</v>
      </c>
      <c r="H809" s="1">
        <v>37</v>
      </c>
      <c r="I809" s="2" t="s">
        <v>8</v>
      </c>
      <c r="J809" s="7">
        <f>Tabla_cocina[[#This Row],[Precio Unitario]]*Tabla_cocina[[#This Row],[Cantidad Ordenada]]</f>
        <v>102</v>
      </c>
      <c r="K809" s="7">
        <f>Tabla_cocina[[#This Row],[Total del Pedido]]</f>
        <v>102</v>
      </c>
      <c r="L809" s="7">
        <f>Tabla_cocina[[#This Row],[Ganancia Bruta]]-Tabla_cocina[[#This Row],[Costo]]</f>
        <v>42</v>
      </c>
      <c r="M809" s="7">
        <f>Tabla_cocina[[#This Row],[Costo Unitario]]*Tabla_cocina[[#This Row],[Cantidad Ordenada]]</f>
        <v>60</v>
      </c>
      <c r="N809" s="12">
        <f>(Tabla_cocina[[#This Row],[Ganancia Neta]]/Tabla_cocina[[#This Row],[Costo]])</f>
        <v>0.7</v>
      </c>
      <c r="O809" s="17">
        <f>Tabla_cocina[[#This Row],[Tiempo de Preparacion]]/1440</f>
        <v>2.5694444444444443E-2</v>
      </c>
    </row>
    <row r="810" spans="1:15" x14ac:dyDescent="0.3">
      <c r="A810" s="1">
        <v>317</v>
      </c>
      <c r="B810" s="1">
        <v>17</v>
      </c>
      <c r="C810" s="2" t="s">
        <v>18</v>
      </c>
      <c r="D810" s="2" t="s">
        <v>95</v>
      </c>
      <c r="E810" s="3">
        <v>19</v>
      </c>
      <c r="F810" s="3">
        <v>32</v>
      </c>
      <c r="G810" s="1">
        <v>1</v>
      </c>
      <c r="H810" s="1">
        <v>31</v>
      </c>
      <c r="I810" s="2" t="s">
        <v>8</v>
      </c>
      <c r="J810" s="7">
        <f>Tabla_cocina[[#This Row],[Precio Unitario]]*Tabla_cocina[[#This Row],[Cantidad Ordenada]]</f>
        <v>32</v>
      </c>
      <c r="K810" s="7">
        <f>Tabla_cocina[[#This Row],[Total del Pedido]]</f>
        <v>32</v>
      </c>
      <c r="L810" s="7">
        <f>Tabla_cocina[[#This Row],[Ganancia Bruta]]-Tabla_cocina[[#This Row],[Costo]]</f>
        <v>13</v>
      </c>
      <c r="M810" s="7">
        <f>Tabla_cocina[[#This Row],[Costo Unitario]]*Tabla_cocina[[#This Row],[Cantidad Ordenada]]</f>
        <v>19</v>
      </c>
      <c r="N810" s="12">
        <f>(Tabla_cocina[[#This Row],[Ganancia Neta]]/Tabla_cocina[[#This Row],[Costo]])</f>
        <v>0.68421052631578949</v>
      </c>
      <c r="O810" s="17">
        <f>Tabla_cocina[[#This Row],[Tiempo de Preparacion]]/1440</f>
        <v>2.1527777777777778E-2</v>
      </c>
    </row>
    <row r="811" spans="1:15" x14ac:dyDescent="0.3">
      <c r="A811" s="1">
        <v>317</v>
      </c>
      <c r="B811" s="1">
        <v>17</v>
      </c>
      <c r="C811" s="2" t="s">
        <v>19</v>
      </c>
      <c r="D811" s="2" t="s">
        <v>96</v>
      </c>
      <c r="E811" s="3">
        <v>13</v>
      </c>
      <c r="F811" s="3">
        <v>22</v>
      </c>
      <c r="G811" s="1">
        <v>2</v>
      </c>
      <c r="H811" s="1">
        <v>20</v>
      </c>
      <c r="I811" s="2" t="s">
        <v>8</v>
      </c>
      <c r="J811" s="7">
        <f>Tabla_cocina[[#This Row],[Precio Unitario]]*Tabla_cocina[[#This Row],[Cantidad Ordenada]]</f>
        <v>44</v>
      </c>
      <c r="K811" s="7">
        <f>Tabla_cocina[[#This Row],[Total del Pedido]]</f>
        <v>44</v>
      </c>
      <c r="L811" s="7">
        <f>Tabla_cocina[[#This Row],[Ganancia Bruta]]-Tabla_cocina[[#This Row],[Costo]]</f>
        <v>18</v>
      </c>
      <c r="M811" s="7">
        <f>Tabla_cocina[[#This Row],[Costo Unitario]]*Tabla_cocina[[#This Row],[Cantidad Ordenada]]</f>
        <v>26</v>
      </c>
      <c r="N811" s="12">
        <f>(Tabla_cocina[[#This Row],[Ganancia Neta]]/Tabla_cocina[[#This Row],[Costo]])</f>
        <v>0.69230769230769229</v>
      </c>
      <c r="O811" s="17">
        <f>Tabla_cocina[[#This Row],[Tiempo de Preparacion]]/1440</f>
        <v>1.3888888888888888E-2</v>
      </c>
    </row>
    <row r="812" spans="1:15" x14ac:dyDescent="0.3">
      <c r="A812" s="1">
        <v>318</v>
      </c>
      <c r="B812" s="1">
        <v>13</v>
      </c>
      <c r="C812" s="2" t="s">
        <v>13</v>
      </c>
      <c r="D812" s="2" t="s">
        <v>90</v>
      </c>
      <c r="E812" s="3">
        <v>17</v>
      </c>
      <c r="F812" s="3">
        <v>29</v>
      </c>
      <c r="G812" s="1">
        <v>1</v>
      </c>
      <c r="H812" s="1">
        <v>39</v>
      </c>
      <c r="I812" s="2" t="s">
        <v>8</v>
      </c>
      <c r="J812" s="7">
        <f>Tabla_cocina[[#This Row],[Precio Unitario]]*Tabla_cocina[[#This Row],[Cantidad Ordenada]]</f>
        <v>29</v>
      </c>
      <c r="K812" s="7">
        <f>Tabla_cocina[[#This Row],[Total del Pedido]]</f>
        <v>29</v>
      </c>
      <c r="L812" s="7">
        <f>Tabla_cocina[[#This Row],[Ganancia Bruta]]-Tabla_cocina[[#This Row],[Costo]]</f>
        <v>12</v>
      </c>
      <c r="M812" s="7">
        <f>Tabla_cocina[[#This Row],[Costo Unitario]]*Tabla_cocina[[#This Row],[Cantidad Ordenada]]</f>
        <v>17</v>
      </c>
      <c r="N812" s="12">
        <f>(Tabla_cocina[[#This Row],[Ganancia Neta]]/Tabla_cocina[[#This Row],[Costo]])</f>
        <v>0.70588235294117652</v>
      </c>
      <c r="O812" s="17">
        <f>Tabla_cocina[[#This Row],[Tiempo de Preparacion]]/1440</f>
        <v>2.7083333333333334E-2</v>
      </c>
    </row>
    <row r="813" spans="1:15" x14ac:dyDescent="0.3">
      <c r="A813" s="1">
        <v>319</v>
      </c>
      <c r="B813" s="1">
        <v>1</v>
      </c>
      <c r="C813" s="2" t="s">
        <v>11</v>
      </c>
      <c r="D813" s="2" t="s">
        <v>88</v>
      </c>
      <c r="E813" s="3">
        <v>25</v>
      </c>
      <c r="F813" s="3">
        <v>40</v>
      </c>
      <c r="G813" s="1">
        <v>1</v>
      </c>
      <c r="H813" s="1">
        <v>38</v>
      </c>
      <c r="I813" s="2" t="s">
        <v>8</v>
      </c>
      <c r="J813" s="7">
        <f>Tabla_cocina[[#This Row],[Precio Unitario]]*Tabla_cocina[[#This Row],[Cantidad Ordenada]]</f>
        <v>40</v>
      </c>
      <c r="K813" s="7">
        <f>Tabla_cocina[[#This Row],[Total del Pedido]]</f>
        <v>40</v>
      </c>
      <c r="L813" s="7">
        <f>Tabla_cocina[[#This Row],[Ganancia Bruta]]-Tabla_cocina[[#This Row],[Costo]]</f>
        <v>15</v>
      </c>
      <c r="M813" s="7">
        <f>Tabla_cocina[[#This Row],[Costo Unitario]]*Tabla_cocina[[#This Row],[Cantidad Ordenada]]</f>
        <v>25</v>
      </c>
      <c r="N813" s="12">
        <f>(Tabla_cocina[[#This Row],[Ganancia Neta]]/Tabla_cocina[[#This Row],[Costo]])</f>
        <v>0.6</v>
      </c>
      <c r="O813" s="17">
        <f>Tabla_cocina[[#This Row],[Tiempo de Preparacion]]/1440</f>
        <v>2.6388888888888889E-2</v>
      </c>
    </row>
    <row r="814" spans="1:15" x14ac:dyDescent="0.3">
      <c r="A814" s="1">
        <v>319</v>
      </c>
      <c r="B814" s="1">
        <v>1</v>
      </c>
      <c r="C814" s="2" t="s">
        <v>17</v>
      </c>
      <c r="D814" s="2" t="s">
        <v>94</v>
      </c>
      <c r="E814" s="3">
        <v>21</v>
      </c>
      <c r="F814" s="3">
        <v>35</v>
      </c>
      <c r="G814" s="1">
        <v>2</v>
      </c>
      <c r="H814" s="1">
        <v>17</v>
      </c>
      <c r="I814" s="2" t="s">
        <v>6</v>
      </c>
      <c r="J814" s="7">
        <f>Tabla_cocina[[#This Row],[Precio Unitario]]*Tabla_cocina[[#This Row],[Cantidad Ordenada]]</f>
        <v>70</v>
      </c>
      <c r="K814" s="7">
        <f>Tabla_cocina[[#This Row],[Total del Pedido]]</f>
        <v>70</v>
      </c>
      <c r="L814" s="7">
        <f>Tabla_cocina[[#This Row],[Ganancia Bruta]]-Tabla_cocina[[#This Row],[Costo]]</f>
        <v>28</v>
      </c>
      <c r="M814" s="7">
        <f>Tabla_cocina[[#This Row],[Costo Unitario]]*Tabla_cocina[[#This Row],[Cantidad Ordenada]]</f>
        <v>42</v>
      </c>
      <c r="N814" s="12">
        <f>(Tabla_cocina[[#This Row],[Ganancia Neta]]/Tabla_cocina[[#This Row],[Costo]])</f>
        <v>0.66666666666666663</v>
      </c>
      <c r="O814" s="17">
        <f>Tabla_cocina[[#This Row],[Tiempo de Preparacion]]/1440</f>
        <v>1.1805555555555555E-2</v>
      </c>
    </row>
    <row r="815" spans="1:15" x14ac:dyDescent="0.3">
      <c r="A815" s="1">
        <v>319</v>
      </c>
      <c r="B815" s="1">
        <v>1</v>
      </c>
      <c r="C815" s="2" t="s">
        <v>18</v>
      </c>
      <c r="D815" s="2" t="s">
        <v>95</v>
      </c>
      <c r="E815" s="3">
        <v>19</v>
      </c>
      <c r="F815" s="3">
        <v>32</v>
      </c>
      <c r="G815" s="1">
        <v>3</v>
      </c>
      <c r="H815" s="1">
        <v>16</v>
      </c>
      <c r="I815" s="2" t="s">
        <v>8</v>
      </c>
      <c r="J815" s="7">
        <f>Tabla_cocina[[#This Row],[Precio Unitario]]*Tabla_cocina[[#This Row],[Cantidad Ordenada]]</f>
        <v>96</v>
      </c>
      <c r="K815" s="7">
        <f>Tabla_cocina[[#This Row],[Total del Pedido]]</f>
        <v>96</v>
      </c>
      <c r="L815" s="7">
        <f>Tabla_cocina[[#This Row],[Ganancia Bruta]]-Tabla_cocina[[#This Row],[Costo]]</f>
        <v>39</v>
      </c>
      <c r="M815" s="7">
        <f>Tabla_cocina[[#This Row],[Costo Unitario]]*Tabla_cocina[[#This Row],[Cantidad Ordenada]]</f>
        <v>57</v>
      </c>
      <c r="N815" s="12">
        <f>(Tabla_cocina[[#This Row],[Ganancia Neta]]/Tabla_cocina[[#This Row],[Costo]])</f>
        <v>0.68421052631578949</v>
      </c>
      <c r="O815" s="17">
        <f>Tabla_cocina[[#This Row],[Tiempo de Preparacion]]/1440</f>
        <v>1.1111111111111112E-2</v>
      </c>
    </row>
    <row r="816" spans="1:15" x14ac:dyDescent="0.3">
      <c r="A816" s="1">
        <v>319</v>
      </c>
      <c r="B816" s="1">
        <v>1</v>
      </c>
      <c r="C816" s="2" t="s">
        <v>9</v>
      </c>
      <c r="D816" s="2" t="s">
        <v>86</v>
      </c>
      <c r="E816" s="3">
        <v>19</v>
      </c>
      <c r="F816" s="3">
        <v>31</v>
      </c>
      <c r="G816" s="1">
        <v>2</v>
      </c>
      <c r="H816" s="1">
        <v>55</v>
      </c>
      <c r="I816" s="2" t="s">
        <v>8</v>
      </c>
      <c r="J816" s="7">
        <f>Tabla_cocina[[#This Row],[Precio Unitario]]*Tabla_cocina[[#This Row],[Cantidad Ordenada]]</f>
        <v>62</v>
      </c>
      <c r="K816" s="7">
        <f>Tabla_cocina[[#This Row],[Total del Pedido]]</f>
        <v>62</v>
      </c>
      <c r="L816" s="7">
        <f>Tabla_cocina[[#This Row],[Ganancia Bruta]]-Tabla_cocina[[#This Row],[Costo]]</f>
        <v>24</v>
      </c>
      <c r="M816" s="7">
        <f>Tabla_cocina[[#This Row],[Costo Unitario]]*Tabla_cocina[[#This Row],[Cantidad Ordenada]]</f>
        <v>38</v>
      </c>
      <c r="N816" s="12">
        <f>(Tabla_cocina[[#This Row],[Ganancia Neta]]/Tabla_cocina[[#This Row],[Costo]])</f>
        <v>0.63157894736842102</v>
      </c>
      <c r="O816" s="17">
        <f>Tabla_cocina[[#This Row],[Tiempo de Preparacion]]/1440</f>
        <v>3.8194444444444448E-2</v>
      </c>
    </row>
    <row r="817" spans="1:15" x14ac:dyDescent="0.3">
      <c r="A817" s="1">
        <v>320</v>
      </c>
      <c r="B817" s="1">
        <v>9</v>
      </c>
      <c r="C817" s="2" t="s">
        <v>20</v>
      </c>
      <c r="D817" s="2" t="s">
        <v>97</v>
      </c>
      <c r="E817" s="3">
        <v>20</v>
      </c>
      <c r="F817" s="3">
        <v>34</v>
      </c>
      <c r="G817" s="1">
        <v>1</v>
      </c>
      <c r="H817" s="1">
        <v>42</v>
      </c>
      <c r="I817" s="2" t="s">
        <v>6</v>
      </c>
      <c r="J817" s="7">
        <f>Tabla_cocina[[#This Row],[Precio Unitario]]*Tabla_cocina[[#This Row],[Cantidad Ordenada]]</f>
        <v>34</v>
      </c>
      <c r="K817" s="7">
        <f>Tabla_cocina[[#This Row],[Total del Pedido]]</f>
        <v>34</v>
      </c>
      <c r="L817" s="7">
        <f>Tabla_cocina[[#This Row],[Ganancia Bruta]]-Tabla_cocina[[#This Row],[Costo]]</f>
        <v>14</v>
      </c>
      <c r="M817" s="7">
        <f>Tabla_cocina[[#This Row],[Costo Unitario]]*Tabla_cocina[[#This Row],[Cantidad Ordenada]]</f>
        <v>20</v>
      </c>
      <c r="N817" s="12">
        <f>(Tabla_cocina[[#This Row],[Ganancia Neta]]/Tabla_cocina[[#This Row],[Costo]])</f>
        <v>0.7</v>
      </c>
      <c r="O817" s="17">
        <f>Tabla_cocina[[#This Row],[Tiempo de Preparacion]]/1440</f>
        <v>2.9166666666666667E-2</v>
      </c>
    </row>
    <row r="818" spans="1:15" x14ac:dyDescent="0.3">
      <c r="A818" s="1">
        <v>320</v>
      </c>
      <c r="B818" s="1">
        <v>9</v>
      </c>
      <c r="C818" s="2" t="s">
        <v>19</v>
      </c>
      <c r="D818" s="2" t="s">
        <v>96</v>
      </c>
      <c r="E818" s="3">
        <v>13</v>
      </c>
      <c r="F818" s="3">
        <v>22</v>
      </c>
      <c r="G818" s="1">
        <v>1</v>
      </c>
      <c r="H818" s="1">
        <v>44</v>
      </c>
      <c r="I818" s="2" t="s">
        <v>8</v>
      </c>
      <c r="J818" s="7">
        <f>Tabla_cocina[[#This Row],[Precio Unitario]]*Tabla_cocina[[#This Row],[Cantidad Ordenada]]</f>
        <v>22</v>
      </c>
      <c r="K818" s="7">
        <f>Tabla_cocina[[#This Row],[Total del Pedido]]</f>
        <v>22</v>
      </c>
      <c r="L818" s="7">
        <f>Tabla_cocina[[#This Row],[Ganancia Bruta]]-Tabla_cocina[[#This Row],[Costo]]</f>
        <v>9</v>
      </c>
      <c r="M818" s="7">
        <f>Tabla_cocina[[#This Row],[Costo Unitario]]*Tabla_cocina[[#This Row],[Cantidad Ordenada]]</f>
        <v>13</v>
      </c>
      <c r="N818" s="12">
        <f>(Tabla_cocina[[#This Row],[Ganancia Neta]]/Tabla_cocina[[#This Row],[Costo]])</f>
        <v>0.69230769230769229</v>
      </c>
      <c r="O818" s="17">
        <f>Tabla_cocina[[#This Row],[Tiempo de Preparacion]]/1440</f>
        <v>3.0555555555555555E-2</v>
      </c>
    </row>
    <row r="819" spans="1:15" x14ac:dyDescent="0.3">
      <c r="A819" s="1">
        <v>320</v>
      </c>
      <c r="B819" s="1">
        <v>9</v>
      </c>
      <c r="C819" s="2" t="s">
        <v>23</v>
      </c>
      <c r="D819" s="2" t="s">
        <v>100</v>
      </c>
      <c r="E819" s="3">
        <v>13</v>
      </c>
      <c r="F819" s="3">
        <v>21</v>
      </c>
      <c r="G819" s="1">
        <v>2</v>
      </c>
      <c r="H819" s="1">
        <v>44</v>
      </c>
      <c r="I819" s="2" t="s">
        <v>8</v>
      </c>
      <c r="J819" s="7">
        <f>Tabla_cocina[[#This Row],[Precio Unitario]]*Tabla_cocina[[#This Row],[Cantidad Ordenada]]</f>
        <v>42</v>
      </c>
      <c r="K819" s="7">
        <f>Tabla_cocina[[#This Row],[Total del Pedido]]</f>
        <v>42</v>
      </c>
      <c r="L819" s="7">
        <f>Tabla_cocina[[#This Row],[Ganancia Bruta]]-Tabla_cocina[[#This Row],[Costo]]</f>
        <v>16</v>
      </c>
      <c r="M819" s="7">
        <f>Tabla_cocina[[#This Row],[Costo Unitario]]*Tabla_cocina[[#This Row],[Cantidad Ordenada]]</f>
        <v>26</v>
      </c>
      <c r="N819" s="12">
        <f>(Tabla_cocina[[#This Row],[Ganancia Neta]]/Tabla_cocina[[#This Row],[Costo]])</f>
        <v>0.61538461538461542</v>
      </c>
      <c r="O819" s="17">
        <f>Tabla_cocina[[#This Row],[Tiempo de Preparacion]]/1440</f>
        <v>3.0555555555555555E-2</v>
      </c>
    </row>
    <row r="820" spans="1:15" x14ac:dyDescent="0.3">
      <c r="A820" s="1">
        <v>321</v>
      </c>
      <c r="B820" s="1">
        <v>18</v>
      </c>
      <c r="C820" s="2" t="s">
        <v>15</v>
      </c>
      <c r="D820" s="2" t="s">
        <v>92</v>
      </c>
      <c r="E820" s="3">
        <v>16</v>
      </c>
      <c r="F820" s="3">
        <v>28</v>
      </c>
      <c r="G820" s="1">
        <v>1</v>
      </c>
      <c r="H820" s="1">
        <v>34</v>
      </c>
      <c r="I820" s="2" t="s">
        <v>8</v>
      </c>
      <c r="J820" s="7">
        <f>Tabla_cocina[[#This Row],[Precio Unitario]]*Tabla_cocina[[#This Row],[Cantidad Ordenada]]</f>
        <v>28</v>
      </c>
      <c r="K820" s="7">
        <f>Tabla_cocina[[#This Row],[Total del Pedido]]</f>
        <v>28</v>
      </c>
      <c r="L820" s="7">
        <f>Tabla_cocina[[#This Row],[Ganancia Bruta]]-Tabla_cocina[[#This Row],[Costo]]</f>
        <v>12</v>
      </c>
      <c r="M820" s="7">
        <f>Tabla_cocina[[#This Row],[Costo Unitario]]*Tabla_cocina[[#This Row],[Cantidad Ordenada]]</f>
        <v>16</v>
      </c>
      <c r="N820" s="12">
        <f>(Tabla_cocina[[#This Row],[Ganancia Neta]]/Tabla_cocina[[#This Row],[Costo]])</f>
        <v>0.75</v>
      </c>
      <c r="O820" s="17">
        <f>Tabla_cocina[[#This Row],[Tiempo de Preparacion]]/1440</f>
        <v>2.361111111111111E-2</v>
      </c>
    </row>
    <row r="821" spans="1:15" x14ac:dyDescent="0.3">
      <c r="A821" s="1">
        <v>321</v>
      </c>
      <c r="B821" s="1">
        <v>18</v>
      </c>
      <c r="C821" s="2" t="s">
        <v>22</v>
      </c>
      <c r="D821" s="2" t="s">
        <v>99</v>
      </c>
      <c r="E821" s="3">
        <v>14</v>
      </c>
      <c r="F821" s="3">
        <v>23</v>
      </c>
      <c r="G821" s="1">
        <v>3</v>
      </c>
      <c r="H821" s="1">
        <v>39</v>
      </c>
      <c r="I821" s="2" t="s">
        <v>6</v>
      </c>
      <c r="J821" s="7">
        <f>Tabla_cocina[[#This Row],[Precio Unitario]]*Tabla_cocina[[#This Row],[Cantidad Ordenada]]</f>
        <v>69</v>
      </c>
      <c r="K821" s="7">
        <f>Tabla_cocina[[#This Row],[Total del Pedido]]</f>
        <v>69</v>
      </c>
      <c r="L821" s="7">
        <f>Tabla_cocina[[#This Row],[Ganancia Bruta]]-Tabla_cocina[[#This Row],[Costo]]</f>
        <v>27</v>
      </c>
      <c r="M821" s="7">
        <f>Tabla_cocina[[#This Row],[Costo Unitario]]*Tabla_cocina[[#This Row],[Cantidad Ordenada]]</f>
        <v>42</v>
      </c>
      <c r="N821" s="12">
        <f>(Tabla_cocina[[#This Row],[Ganancia Neta]]/Tabla_cocina[[#This Row],[Costo]])</f>
        <v>0.6428571428571429</v>
      </c>
      <c r="O821" s="17">
        <f>Tabla_cocina[[#This Row],[Tiempo de Preparacion]]/1440</f>
        <v>2.7083333333333334E-2</v>
      </c>
    </row>
    <row r="822" spans="1:15" x14ac:dyDescent="0.3">
      <c r="A822" s="1">
        <v>321</v>
      </c>
      <c r="B822" s="1">
        <v>18</v>
      </c>
      <c r="C822" s="2" t="s">
        <v>19</v>
      </c>
      <c r="D822" s="2" t="s">
        <v>96</v>
      </c>
      <c r="E822" s="3">
        <v>13</v>
      </c>
      <c r="F822" s="3">
        <v>22</v>
      </c>
      <c r="G822" s="1">
        <v>2</v>
      </c>
      <c r="H822" s="1">
        <v>22</v>
      </c>
      <c r="I822" s="2" t="s">
        <v>8</v>
      </c>
      <c r="J822" s="7">
        <f>Tabla_cocina[[#This Row],[Precio Unitario]]*Tabla_cocina[[#This Row],[Cantidad Ordenada]]</f>
        <v>44</v>
      </c>
      <c r="K822" s="7">
        <f>Tabla_cocina[[#This Row],[Total del Pedido]]</f>
        <v>44</v>
      </c>
      <c r="L822" s="7">
        <f>Tabla_cocina[[#This Row],[Ganancia Bruta]]-Tabla_cocina[[#This Row],[Costo]]</f>
        <v>18</v>
      </c>
      <c r="M822" s="7">
        <f>Tabla_cocina[[#This Row],[Costo Unitario]]*Tabla_cocina[[#This Row],[Cantidad Ordenada]]</f>
        <v>26</v>
      </c>
      <c r="N822" s="12">
        <f>(Tabla_cocina[[#This Row],[Ganancia Neta]]/Tabla_cocina[[#This Row],[Costo]])</f>
        <v>0.69230769230769229</v>
      </c>
      <c r="O822" s="17">
        <f>Tabla_cocina[[#This Row],[Tiempo de Preparacion]]/1440</f>
        <v>1.5277777777777777E-2</v>
      </c>
    </row>
    <row r="823" spans="1:15" x14ac:dyDescent="0.3">
      <c r="A823" s="1">
        <v>322</v>
      </c>
      <c r="B823" s="1">
        <v>12</v>
      </c>
      <c r="C823" s="2" t="s">
        <v>18</v>
      </c>
      <c r="D823" s="2" t="s">
        <v>95</v>
      </c>
      <c r="E823" s="3">
        <v>19</v>
      </c>
      <c r="F823" s="3">
        <v>32</v>
      </c>
      <c r="G823" s="1">
        <v>2</v>
      </c>
      <c r="H823" s="1">
        <v>8</v>
      </c>
      <c r="I823" s="2" t="s">
        <v>6</v>
      </c>
      <c r="J823" s="7">
        <f>Tabla_cocina[[#This Row],[Precio Unitario]]*Tabla_cocina[[#This Row],[Cantidad Ordenada]]</f>
        <v>64</v>
      </c>
      <c r="K823" s="7">
        <f>Tabla_cocina[[#This Row],[Total del Pedido]]</f>
        <v>64</v>
      </c>
      <c r="L823" s="7">
        <f>Tabla_cocina[[#This Row],[Ganancia Bruta]]-Tabla_cocina[[#This Row],[Costo]]</f>
        <v>26</v>
      </c>
      <c r="M823" s="7">
        <f>Tabla_cocina[[#This Row],[Costo Unitario]]*Tabla_cocina[[#This Row],[Cantidad Ordenada]]</f>
        <v>38</v>
      </c>
      <c r="N823" s="12">
        <f>(Tabla_cocina[[#This Row],[Ganancia Neta]]/Tabla_cocina[[#This Row],[Costo]])</f>
        <v>0.68421052631578949</v>
      </c>
      <c r="O823" s="17">
        <f>Tabla_cocina[[#This Row],[Tiempo de Preparacion]]/1440</f>
        <v>5.5555555555555558E-3</v>
      </c>
    </row>
    <row r="824" spans="1:15" x14ac:dyDescent="0.3">
      <c r="A824" s="1">
        <v>322</v>
      </c>
      <c r="B824" s="1">
        <v>12</v>
      </c>
      <c r="C824" s="2" t="s">
        <v>23</v>
      </c>
      <c r="D824" s="2" t="s">
        <v>100</v>
      </c>
      <c r="E824" s="3">
        <v>13</v>
      </c>
      <c r="F824" s="3">
        <v>21</v>
      </c>
      <c r="G824" s="1">
        <v>1</v>
      </c>
      <c r="H824" s="1">
        <v>52</v>
      </c>
      <c r="I824" s="2" t="s">
        <v>8</v>
      </c>
      <c r="J824" s="7">
        <f>Tabla_cocina[[#This Row],[Precio Unitario]]*Tabla_cocina[[#This Row],[Cantidad Ordenada]]</f>
        <v>21</v>
      </c>
      <c r="K824" s="7">
        <f>Tabla_cocina[[#This Row],[Total del Pedido]]</f>
        <v>21</v>
      </c>
      <c r="L824" s="7">
        <f>Tabla_cocina[[#This Row],[Ganancia Bruta]]-Tabla_cocina[[#This Row],[Costo]]</f>
        <v>8</v>
      </c>
      <c r="M824" s="7">
        <f>Tabla_cocina[[#This Row],[Costo Unitario]]*Tabla_cocina[[#This Row],[Cantidad Ordenada]]</f>
        <v>13</v>
      </c>
      <c r="N824" s="12">
        <f>(Tabla_cocina[[#This Row],[Ganancia Neta]]/Tabla_cocina[[#This Row],[Costo]])</f>
        <v>0.61538461538461542</v>
      </c>
      <c r="O824" s="17">
        <f>Tabla_cocina[[#This Row],[Tiempo de Preparacion]]/1440</f>
        <v>3.6111111111111108E-2</v>
      </c>
    </row>
    <row r="825" spans="1:15" x14ac:dyDescent="0.3">
      <c r="A825" s="1">
        <v>323</v>
      </c>
      <c r="B825" s="1">
        <v>8</v>
      </c>
      <c r="C825" s="2" t="s">
        <v>13</v>
      </c>
      <c r="D825" s="2" t="s">
        <v>90</v>
      </c>
      <c r="E825" s="3">
        <v>17</v>
      </c>
      <c r="F825" s="3">
        <v>29</v>
      </c>
      <c r="G825" s="1">
        <v>2</v>
      </c>
      <c r="H825" s="1">
        <v>33</v>
      </c>
      <c r="I825" s="2" t="s">
        <v>6</v>
      </c>
      <c r="J825" s="7">
        <f>Tabla_cocina[[#This Row],[Precio Unitario]]*Tabla_cocina[[#This Row],[Cantidad Ordenada]]</f>
        <v>58</v>
      </c>
      <c r="K825" s="7">
        <f>Tabla_cocina[[#This Row],[Total del Pedido]]</f>
        <v>58</v>
      </c>
      <c r="L825" s="7">
        <f>Tabla_cocina[[#This Row],[Ganancia Bruta]]-Tabla_cocina[[#This Row],[Costo]]</f>
        <v>24</v>
      </c>
      <c r="M825" s="7">
        <f>Tabla_cocina[[#This Row],[Costo Unitario]]*Tabla_cocina[[#This Row],[Cantidad Ordenada]]</f>
        <v>34</v>
      </c>
      <c r="N825" s="12">
        <f>(Tabla_cocina[[#This Row],[Ganancia Neta]]/Tabla_cocina[[#This Row],[Costo]])</f>
        <v>0.70588235294117652</v>
      </c>
      <c r="O825" s="17">
        <f>Tabla_cocina[[#This Row],[Tiempo de Preparacion]]/1440</f>
        <v>2.2916666666666665E-2</v>
      </c>
    </row>
    <row r="826" spans="1:15" x14ac:dyDescent="0.3">
      <c r="A826" s="1">
        <v>323</v>
      </c>
      <c r="B826" s="1">
        <v>8</v>
      </c>
      <c r="C826" s="2" t="s">
        <v>5</v>
      </c>
      <c r="D826" s="2" t="s">
        <v>84</v>
      </c>
      <c r="E826" s="3">
        <v>14</v>
      </c>
      <c r="F826" s="3">
        <v>24</v>
      </c>
      <c r="G826" s="1">
        <v>2</v>
      </c>
      <c r="H826" s="1">
        <v>30</v>
      </c>
      <c r="I826" s="2" t="s">
        <v>6</v>
      </c>
      <c r="J826" s="7">
        <f>Tabla_cocina[[#This Row],[Precio Unitario]]*Tabla_cocina[[#This Row],[Cantidad Ordenada]]</f>
        <v>48</v>
      </c>
      <c r="K826" s="7">
        <f>Tabla_cocina[[#This Row],[Total del Pedido]]</f>
        <v>48</v>
      </c>
      <c r="L826" s="7">
        <f>Tabla_cocina[[#This Row],[Ganancia Bruta]]-Tabla_cocina[[#This Row],[Costo]]</f>
        <v>20</v>
      </c>
      <c r="M826" s="7">
        <f>Tabla_cocina[[#This Row],[Costo Unitario]]*Tabla_cocina[[#This Row],[Cantidad Ordenada]]</f>
        <v>28</v>
      </c>
      <c r="N826" s="12">
        <f>(Tabla_cocina[[#This Row],[Ganancia Neta]]/Tabla_cocina[[#This Row],[Costo]])</f>
        <v>0.7142857142857143</v>
      </c>
      <c r="O826" s="17">
        <f>Tabla_cocina[[#This Row],[Tiempo de Preparacion]]/1440</f>
        <v>2.0833333333333332E-2</v>
      </c>
    </row>
    <row r="827" spans="1:15" x14ac:dyDescent="0.3">
      <c r="A827" s="1">
        <v>323</v>
      </c>
      <c r="B827" s="1">
        <v>8</v>
      </c>
      <c r="C827" s="2" t="s">
        <v>19</v>
      </c>
      <c r="D827" s="2" t="s">
        <v>96</v>
      </c>
      <c r="E827" s="3">
        <v>13</v>
      </c>
      <c r="F827" s="3">
        <v>22</v>
      </c>
      <c r="G827" s="1">
        <v>3</v>
      </c>
      <c r="H827" s="1">
        <v>37</v>
      </c>
      <c r="I827" s="2" t="s">
        <v>8</v>
      </c>
      <c r="J827" s="7">
        <f>Tabla_cocina[[#This Row],[Precio Unitario]]*Tabla_cocina[[#This Row],[Cantidad Ordenada]]</f>
        <v>66</v>
      </c>
      <c r="K827" s="7">
        <f>Tabla_cocina[[#This Row],[Total del Pedido]]</f>
        <v>66</v>
      </c>
      <c r="L827" s="7">
        <f>Tabla_cocina[[#This Row],[Ganancia Bruta]]-Tabla_cocina[[#This Row],[Costo]]</f>
        <v>27</v>
      </c>
      <c r="M827" s="7">
        <f>Tabla_cocina[[#This Row],[Costo Unitario]]*Tabla_cocina[[#This Row],[Cantidad Ordenada]]</f>
        <v>39</v>
      </c>
      <c r="N827" s="12">
        <f>(Tabla_cocina[[#This Row],[Ganancia Neta]]/Tabla_cocina[[#This Row],[Costo]])</f>
        <v>0.69230769230769229</v>
      </c>
      <c r="O827" s="17">
        <f>Tabla_cocina[[#This Row],[Tiempo de Preparacion]]/1440</f>
        <v>2.5694444444444443E-2</v>
      </c>
    </row>
    <row r="828" spans="1:15" x14ac:dyDescent="0.3">
      <c r="A828" s="1">
        <v>323</v>
      </c>
      <c r="B828" s="1">
        <v>8</v>
      </c>
      <c r="C828" s="2" t="s">
        <v>24</v>
      </c>
      <c r="D828" s="2" t="s">
        <v>101</v>
      </c>
      <c r="E828" s="3">
        <v>10</v>
      </c>
      <c r="F828" s="3">
        <v>18</v>
      </c>
      <c r="G828" s="1">
        <v>2</v>
      </c>
      <c r="H828" s="1">
        <v>22</v>
      </c>
      <c r="I828" s="2" t="s">
        <v>8</v>
      </c>
      <c r="J828" s="7">
        <f>Tabla_cocina[[#This Row],[Precio Unitario]]*Tabla_cocina[[#This Row],[Cantidad Ordenada]]</f>
        <v>36</v>
      </c>
      <c r="K828" s="7">
        <f>Tabla_cocina[[#This Row],[Total del Pedido]]</f>
        <v>36</v>
      </c>
      <c r="L828" s="7">
        <f>Tabla_cocina[[#This Row],[Ganancia Bruta]]-Tabla_cocina[[#This Row],[Costo]]</f>
        <v>16</v>
      </c>
      <c r="M828" s="7">
        <f>Tabla_cocina[[#This Row],[Costo Unitario]]*Tabla_cocina[[#This Row],[Cantidad Ordenada]]</f>
        <v>20</v>
      </c>
      <c r="N828" s="12">
        <f>(Tabla_cocina[[#This Row],[Ganancia Neta]]/Tabla_cocina[[#This Row],[Costo]])</f>
        <v>0.8</v>
      </c>
      <c r="O828" s="17">
        <f>Tabla_cocina[[#This Row],[Tiempo de Preparacion]]/1440</f>
        <v>1.5277777777777777E-2</v>
      </c>
    </row>
    <row r="829" spans="1:15" x14ac:dyDescent="0.3">
      <c r="A829" s="1">
        <v>324</v>
      </c>
      <c r="B829" s="1">
        <v>9</v>
      </c>
      <c r="C829" s="2" t="s">
        <v>7</v>
      </c>
      <c r="D829" s="2" t="s">
        <v>85</v>
      </c>
      <c r="E829" s="3">
        <v>18</v>
      </c>
      <c r="F829" s="3">
        <v>30</v>
      </c>
      <c r="G829" s="1">
        <v>1</v>
      </c>
      <c r="H829" s="1">
        <v>15</v>
      </c>
      <c r="I829" s="2" t="s">
        <v>8</v>
      </c>
      <c r="J829" s="7">
        <f>Tabla_cocina[[#This Row],[Precio Unitario]]*Tabla_cocina[[#This Row],[Cantidad Ordenada]]</f>
        <v>30</v>
      </c>
      <c r="K829" s="7">
        <f>Tabla_cocina[[#This Row],[Total del Pedido]]</f>
        <v>30</v>
      </c>
      <c r="L829" s="7">
        <f>Tabla_cocina[[#This Row],[Ganancia Bruta]]-Tabla_cocina[[#This Row],[Costo]]</f>
        <v>12</v>
      </c>
      <c r="M829" s="7">
        <f>Tabla_cocina[[#This Row],[Costo Unitario]]*Tabla_cocina[[#This Row],[Cantidad Ordenada]]</f>
        <v>18</v>
      </c>
      <c r="N829" s="12">
        <f>(Tabla_cocina[[#This Row],[Ganancia Neta]]/Tabla_cocina[[#This Row],[Costo]])</f>
        <v>0.66666666666666663</v>
      </c>
      <c r="O829" s="17">
        <f>Tabla_cocina[[#This Row],[Tiempo de Preparacion]]/1440</f>
        <v>1.0416666666666666E-2</v>
      </c>
    </row>
    <row r="830" spans="1:15" x14ac:dyDescent="0.3">
      <c r="A830" s="1">
        <v>324</v>
      </c>
      <c r="B830" s="1">
        <v>9</v>
      </c>
      <c r="C830" s="2" t="s">
        <v>10</v>
      </c>
      <c r="D830" s="2" t="s">
        <v>87</v>
      </c>
      <c r="E830" s="3">
        <v>16</v>
      </c>
      <c r="F830" s="3">
        <v>27</v>
      </c>
      <c r="G830" s="1">
        <v>3</v>
      </c>
      <c r="H830" s="1">
        <v>58</v>
      </c>
      <c r="I830" s="2" t="s">
        <v>6</v>
      </c>
      <c r="J830" s="7">
        <f>Tabla_cocina[[#This Row],[Precio Unitario]]*Tabla_cocina[[#This Row],[Cantidad Ordenada]]</f>
        <v>81</v>
      </c>
      <c r="K830" s="7">
        <f>Tabla_cocina[[#This Row],[Total del Pedido]]</f>
        <v>81</v>
      </c>
      <c r="L830" s="7">
        <f>Tabla_cocina[[#This Row],[Ganancia Bruta]]-Tabla_cocina[[#This Row],[Costo]]</f>
        <v>33</v>
      </c>
      <c r="M830" s="7">
        <f>Tabla_cocina[[#This Row],[Costo Unitario]]*Tabla_cocina[[#This Row],[Cantidad Ordenada]]</f>
        <v>48</v>
      </c>
      <c r="N830" s="12">
        <f>(Tabla_cocina[[#This Row],[Ganancia Neta]]/Tabla_cocina[[#This Row],[Costo]])</f>
        <v>0.6875</v>
      </c>
      <c r="O830" s="17">
        <f>Tabla_cocina[[#This Row],[Tiempo de Preparacion]]/1440</f>
        <v>4.027777777777778E-2</v>
      </c>
    </row>
    <row r="831" spans="1:15" x14ac:dyDescent="0.3">
      <c r="A831" s="1">
        <v>324</v>
      </c>
      <c r="B831" s="1">
        <v>9</v>
      </c>
      <c r="C831" s="2" t="s">
        <v>25</v>
      </c>
      <c r="D831" s="2" t="s">
        <v>102</v>
      </c>
      <c r="E831" s="3">
        <v>15</v>
      </c>
      <c r="F831" s="3">
        <v>26</v>
      </c>
      <c r="G831" s="1">
        <v>1</v>
      </c>
      <c r="H831" s="1">
        <v>17</v>
      </c>
      <c r="I831" s="2" t="s">
        <v>6</v>
      </c>
      <c r="J831" s="7">
        <f>Tabla_cocina[[#This Row],[Precio Unitario]]*Tabla_cocina[[#This Row],[Cantidad Ordenada]]</f>
        <v>26</v>
      </c>
      <c r="K831" s="7">
        <f>Tabla_cocina[[#This Row],[Total del Pedido]]</f>
        <v>26</v>
      </c>
      <c r="L831" s="7">
        <f>Tabla_cocina[[#This Row],[Ganancia Bruta]]-Tabla_cocina[[#This Row],[Costo]]</f>
        <v>11</v>
      </c>
      <c r="M831" s="7">
        <f>Tabla_cocina[[#This Row],[Costo Unitario]]*Tabla_cocina[[#This Row],[Cantidad Ordenada]]</f>
        <v>15</v>
      </c>
      <c r="N831" s="12">
        <f>(Tabla_cocina[[#This Row],[Ganancia Neta]]/Tabla_cocina[[#This Row],[Costo]])</f>
        <v>0.73333333333333328</v>
      </c>
      <c r="O831" s="17">
        <f>Tabla_cocina[[#This Row],[Tiempo de Preparacion]]/1440</f>
        <v>1.1805555555555555E-2</v>
      </c>
    </row>
    <row r="832" spans="1:15" x14ac:dyDescent="0.3">
      <c r="A832" s="1">
        <v>325</v>
      </c>
      <c r="B832" s="1">
        <v>18</v>
      </c>
      <c r="C832" s="2" t="s">
        <v>17</v>
      </c>
      <c r="D832" s="2" t="s">
        <v>94</v>
      </c>
      <c r="E832" s="3">
        <v>21</v>
      </c>
      <c r="F832" s="3">
        <v>35</v>
      </c>
      <c r="G832" s="1">
        <v>2</v>
      </c>
      <c r="H832" s="1">
        <v>13</v>
      </c>
      <c r="I832" s="2" t="s">
        <v>8</v>
      </c>
      <c r="J832" s="7">
        <f>Tabla_cocina[[#This Row],[Precio Unitario]]*Tabla_cocina[[#This Row],[Cantidad Ordenada]]</f>
        <v>70</v>
      </c>
      <c r="K832" s="7">
        <f>Tabla_cocina[[#This Row],[Total del Pedido]]</f>
        <v>70</v>
      </c>
      <c r="L832" s="7">
        <f>Tabla_cocina[[#This Row],[Ganancia Bruta]]-Tabla_cocina[[#This Row],[Costo]]</f>
        <v>28</v>
      </c>
      <c r="M832" s="7">
        <f>Tabla_cocina[[#This Row],[Costo Unitario]]*Tabla_cocina[[#This Row],[Cantidad Ordenada]]</f>
        <v>42</v>
      </c>
      <c r="N832" s="12">
        <f>(Tabla_cocina[[#This Row],[Ganancia Neta]]/Tabla_cocina[[#This Row],[Costo]])</f>
        <v>0.66666666666666663</v>
      </c>
      <c r="O832" s="17">
        <f>Tabla_cocina[[#This Row],[Tiempo de Preparacion]]/1440</f>
        <v>9.0277777777777769E-3</v>
      </c>
    </row>
    <row r="833" spans="1:15" x14ac:dyDescent="0.3">
      <c r="A833" s="1">
        <v>325</v>
      </c>
      <c r="B833" s="1">
        <v>18</v>
      </c>
      <c r="C833" s="2" t="s">
        <v>18</v>
      </c>
      <c r="D833" s="2" t="s">
        <v>95</v>
      </c>
      <c r="E833" s="3">
        <v>19</v>
      </c>
      <c r="F833" s="3">
        <v>32</v>
      </c>
      <c r="G833" s="1">
        <v>1</v>
      </c>
      <c r="H833" s="1">
        <v>27</v>
      </c>
      <c r="I833" s="2" t="s">
        <v>6</v>
      </c>
      <c r="J833" s="7">
        <f>Tabla_cocina[[#This Row],[Precio Unitario]]*Tabla_cocina[[#This Row],[Cantidad Ordenada]]</f>
        <v>32</v>
      </c>
      <c r="K833" s="7">
        <f>Tabla_cocina[[#This Row],[Total del Pedido]]</f>
        <v>32</v>
      </c>
      <c r="L833" s="7">
        <f>Tabla_cocina[[#This Row],[Ganancia Bruta]]-Tabla_cocina[[#This Row],[Costo]]</f>
        <v>13</v>
      </c>
      <c r="M833" s="7">
        <f>Tabla_cocina[[#This Row],[Costo Unitario]]*Tabla_cocina[[#This Row],[Cantidad Ordenada]]</f>
        <v>19</v>
      </c>
      <c r="N833" s="12">
        <f>(Tabla_cocina[[#This Row],[Ganancia Neta]]/Tabla_cocina[[#This Row],[Costo]])</f>
        <v>0.68421052631578949</v>
      </c>
      <c r="O833" s="17">
        <f>Tabla_cocina[[#This Row],[Tiempo de Preparacion]]/1440</f>
        <v>1.8749999999999999E-2</v>
      </c>
    </row>
    <row r="834" spans="1:15" x14ac:dyDescent="0.3">
      <c r="A834" s="1">
        <v>325</v>
      </c>
      <c r="B834" s="1">
        <v>18</v>
      </c>
      <c r="C834" s="2" t="s">
        <v>9</v>
      </c>
      <c r="D834" s="2" t="s">
        <v>86</v>
      </c>
      <c r="E834" s="3">
        <v>19</v>
      </c>
      <c r="F834" s="3">
        <v>31</v>
      </c>
      <c r="G834" s="1">
        <v>1</v>
      </c>
      <c r="H834" s="1">
        <v>5</v>
      </c>
      <c r="I834" s="2" t="s">
        <v>8</v>
      </c>
      <c r="J834" s="7">
        <f>Tabla_cocina[[#This Row],[Precio Unitario]]*Tabla_cocina[[#This Row],[Cantidad Ordenada]]</f>
        <v>31</v>
      </c>
      <c r="K834" s="7">
        <f>Tabla_cocina[[#This Row],[Total del Pedido]]</f>
        <v>31</v>
      </c>
      <c r="L834" s="7">
        <f>Tabla_cocina[[#This Row],[Ganancia Bruta]]-Tabla_cocina[[#This Row],[Costo]]</f>
        <v>12</v>
      </c>
      <c r="M834" s="7">
        <f>Tabla_cocina[[#This Row],[Costo Unitario]]*Tabla_cocina[[#This Row],[Cantidad Ordenada]]</f>
        <v>19</v>
      </c>
      <c r="N834" s="12">
        <f>(Tabla_cocina[[#This Row],[Ganancia Neta]]/Tabla_cocina[[#This Row],[Costo]])</f>
        <v>0.63157894736842102</v>
      </c>
      <c r="O834" s="17">
        <f>Tabla_cocina[[#This Row],[Tiempo de Preparacion]]/1440</f>
        <v>3.472222222222222E-3</v>
      </c>
    </row>
    <row r="835" spans="1:15" x14ac:dyDescent="0.3">
      <c r="A835" s="1">
        <v>325</v>
      </c>
      <c r="B835" s="1">
        <v>18</v>
      </c>
      <c r="C835" s="2" t="s">
        <v>23</v>
      </c>
      <c r="D835" s="2" t="s">
        <v>100</v>
      </c>
      <c r="E835" s="3">
        <v>13</v>
      </c>
      <c r="F835" s="3">
        <v>21</v>
      </c>
      <c r="G835" s="1">
        <v>1</v>
      </c>
      <c r="H835" s="1">
        <v>26</v>
      </c>
      <c r="I835" s="2" t="s">
        <v>8</v>
      </c>
      <c r="J835" s="7">
        <f>Tabla_cocina[[#This Row],[Precio Unitario]]*Tabla_cocina[[#This Row],[Cantidad Ordenada]]</f>
        <v>21</v>
      </c>
      <c r="K835" s="7">
        <f>Tabla_cocina[[#This Row],[Total del Pedido]]</f>
        <v>21</v>
      </c>
      <c r="L835" s="7">
        <f>Tabla_cocina[[#This Row],[Ganancia Bruta]]-Tabla_cocina[[#This Row],[Costo]]</f>
        <v>8</v>
      </c>
      <c r="M835" s="7">
        <f>Tabla_cocina[[#This Row],[Costo Unitario]]*Tabla_cocina[[#This Row],[Cantidad Ordenada]]</f>
        <v>13</v>
      </c>
      <c r="N835" s="12">
        <f>(Tabla_cocina[[#This Row],[Ganancia Neta]]/Tabla_cocina[[#This Row],[Costo]])</f>
        <v>0.61538461538461542</v>
      </c>
      <c r="O835" s="17">
        <f>Tabla_cocina[[#This Row],[Tiempo de Preparacion]]/1440</f>
        <v>1.8055555555555554E-2</v>
      </c>
    </row>
    <row r="836" spans="1:15" x14ac:dyDescent="0.3">
      <c r="A836" s="1">
        <v>326</v>
      </c>
      <c r="B836" s="1">
        <v>14</v>
      </c>
      <c r="C836" s="2" t="s">
        <v>17</v>
      </c>
      <c r="D836" s="2" t="s">
        <v>94</v>
      </c>
      <c r="E836" s="3">
        <v>21</v>
      </c>
      <c r="F836" s="3">
        <v>35</v>
      </c>
      <c r="G836" s="1">
        <v>1</v>
      </c>
      <c r="H836" s="1">
        <v>14</v>
      </c>
      <c r="I836" s="2" t="s">
        <v>6</v>
      </c>
      <c r="J836" s="7">
        <f>Tabla_cocina[[#This Row],[Precio Unitario]]*Tabla_cocina[[#This Row],[Cantidad Ordenada]]</f>
        <v>35</v>
      </c>
      <c r="K836" s="7">
        <f>Tabla_cocina[[#This Row],[Total del Pedido]]</f>
        <v>35</v>
      </c>
      <c r="L836" s="7">
        <f>Tabla_cocina[[#This Row],[Ganancia Bruta]]-Tabla_cocina[[#This Row],[Costo]]</f>
        <v>14</v>
      </c>
      <c r="M836" s="7">
        <f>Tabla_cocina[[#This Row],[Costo Unitario]]*Tabla_cocina[[#This Row],[Cantidad Ordenada]]</f>
        <v>21</v>
      </c>
      <c r="N836" s="12">
        <f>(Tabla_cocina[[#This Row],[Ganancia Neta]]/Tabla_cocina[[#This Row],[Costo]])</f>
        <v>0.66666666666666663</v>
      </c>
      <c r="O836" s="17">
        <f>Tabla_cocina[[#This Row],[Tiempo de Preparacion]]/1440</f>
        <v>9.7222222222222224E-3</v>
      </c>
    </row>
    <row r="837" spans="1:15" x14ac:dyDescent="0.3">
      <c r="A837" s="1">
        <v>326</v>
      </c>
      <c r="B837" s="1">
        <v>14</v>
      </c>
      <c r="C837" s="2" t="s">
        <v>15</v>
      </c>
      <c r="D837" s="2" t="s">
        <v>92</v>
      </c>
      <c r="E837" s="3">
        <v>16</v>
      </c>
      <c r="F837" s="3">
        <v>28</v>
      </c>
      <c r="G837" s="1">
        <v>1</v>
      </c>
      <c r="H837" s="1">
        <v>49</v>
      </c>
      <c r="I837" s="2" t="s">
        <v>6</v>
      </c>
      <c r="J837" s="7">
        <f>Tabla_cocina[[#This Row],[Precio Unitario]]*Tabla_cocina[[#This Row],[Cantidad Ordenada]]</f>
        <v>28</v>
      </c>
      <c r="K837" s="7">
        <f>Tabla_cocina[[#This Row],[Total del Pedido]]</f>
        <v>28</v>
      </c>
      <c r="L837" s="7">
        <f>Tabla_cocina[[#This Row],[Ganancia Bruta]]-Tabla_cocina[[#This Row],[Costo]]</f>
        <v>12</v>
      </c>
      <c r="M837" s="7">
        <f>Tabla_cocina[[#This Row],[Costo Unitario]]*Tabla_cocina[[#This Row],[Cantidad Ordenada]]</f>
        <v>16</v>
      </c>
      <c r="N837" s="12">
        <f>(Tabla_cocina[[#This Row],[Ganancia Neta]]/Tabla_cocina[[#This Row],[Costo]])</f>
        <v>0.75</v>
      </c>
      <c r="O837" s="17">
        <f>Tabla_cocina[[#This Row],[Tiempo de Preparacion]]/1440</f>
        <v>3.4027777777777775E-2</v>
      </c>
    </row>
    <row r="838" spans="1:15" x14ac:dyDescent="0.3">
      <c r="A838" s="1">
        <v>326</v>
      </c>
      <c r="B838" s="1">
        <v>14</v>
      </c>
      <c r="C838" s="2" t="s">
        <v>24</v>
      </c>
      <c r="D838" s="2" t="s">
        <v>101</v>
      </c>
      <c r="E838" s="3">
        <v>10</v>
      </c>
      <c r="F838" s="3">
        <v>18</v>
      </c>
      <c r="G838" s="1">
        <v>1</v>
      </c>
      <c r="H838" s="1">
        <v>28</v>
      </c>
      <c r="I838" s="2" t="s">
        <v>6</v>
      </c>
      <c r="J838" s="7">
        <f>Tabla_cocina[[#This Row],[Precio Unitario]]*Tabla_cocina[[#This Row],[Cantidad Ordenada]]</f>
        <v>18</v>
      </c>
      <c r="K838" s="7">
        <f>Tabla_cocina[[#This Row],[Total del Pedido]]</f>
        <v>18</v>
      </c>
      <c r="L838" s="7">
        <f>Tabla_cocina[[#This Row],[Ganancia Bruta]]-Tabla_cocina[[#This Row],[Costo]]</f>
        <v>8</v>
      </c>
      <c r="M838" s="7">
        <f>Tabla_cocina[[#This Row],[Costo Unitario]]*Tabla_cocina[[#This Row],[Cantidad Ordenada]]</f>
        <v>10</v>
      </c>
      <c r="N838" s="12">
        <f>(Tabla_cocina[[#This Row],[Ganancia Neta]]/Tabla_cocina[[#This Row],[Costo]])</f>
        <v>0.8</v>
      </c>
      <c r="O838" s="17">
        <f>Tabla_cocina[[#This Row],[Tiempo de Preparacion]]/1440</f>
        <v>1.9444444444444445E-2</v>
      </c>
    </row>
    <row r="839" spans="1:15" x14ac:dyDescent="0.3">
      <c r="A839" s="1">
        <v>327</v>
      </c>
      <c r="B839" s="1">
        <v>12</v>
      </c>
      <c r="C839" s="2" t="s">
        <v>20</v>
      </c>
      <c r="D839" s="2" t="s">
        <v>97</v>
      </c>
      <c r="E839" s="3">
        <v>20</v>
      </c>
      <c r="F839" s="3">
        <v>34</v>
      </c>
      <c r="G839" s="1">
        <v>3</v>
      </c>
      <c r="H839" s="1">
        <v>33</v>
      </c>
      <c r="I839" s="2" t="s">
        <v>6</v>
      </c>
      <c r="J839" s="7">
        <f>Tabla_cocina[[#This Row],[Precio Unitario]]*Tabla_cocina[[#This Row],[Cantidad Ordenada]]</f>
        <v>102</v>
      </c>
      <c r="K839" s="7">
        <f>Tabla_cocina[[#This Row],[Total del Pedido]]</f>
        <v>102</v>
      </c>
      <c r="L839" s="7">
        <f>Tabla_cocina[[#This Row],[Ganancia Bruta]]-Tabla_cocina[[#This Row],[Costo]]</f>
        <v>42</v>
      </c>
      <c r="M839" s="7">
        <f>Tabla_cocina[[#This Row],[Costo Unitario]]*Tabla_cocina[[#This Row],[Cantidad Ordenada]]</f>
        <v>60</v>
      </c>
      <c r="N839" s="12">
        <f>(Tabla_cocina[[#This Row],[Ganancia Neta]]/Tabla_cocina[[#This Row],[Costo]])</f>
        <v>0.7</v>
      </c>
      <c r="O839" s="17">
        <f>Tabla_cocina[[#This Row],[Tiempo de Preparacion]]/1440</f>
        <v>2.2916666666666665E-2</v>
      </c>
    </row>
    <row r="840" spans="1:15" x14ac:dyDescent="0.3">
      <c r="A840" s="1">
        <v>327</v>
      </c>
      <c r="B840" s="1">
        <v>12</v>
      </c>
      <c r="C840" s="2" t="s">
        <v>10</v>
      </c>
      <c r="D840" s="2" t="s">
        <v>87</v>
      </c>
      <c r="E840" s="3">
        <v>16</v>
      </c>
      <c r="F840" s="3">
        <v>27</v>
      </c>
      <c r="G840" s="1">
        <v>1</v>
      </c>
      <c r="H840" s="1">
        <v>34</v>
      </c>
      <c r="I840" s="2" t="s">
        <v>6</v>
      </c>
      <c r="J840" s="7">
        <f>Tabla_cocina[[#This Row],[Precio Unitario]]*Tabla_cocina[[#This Row],[Cantidad Ordenada]]</f>
        <v>27</v>
      </c>
      <c r="K840" s="7">
        <f>Tabla_cocina[[#This Row],[Total del Pedido]]</f>
        <v>27</v>
      </c>
      <c r="L840" s="7">
        <f>Tabla_cocina[[#This Row],[Ganancia Bruta]]-Tabla_cocina[[#This Row],[Costo]]</f>
        <v>11</v>
      </c>
      <c r="M840" s="7">
        <f>Tabla_cocina[[#This Row],[Costo Unitario]]*Tabla_cocina[[#This Row],[Cantidad Ordenada]]</f>
        <v>16</v>
      </c>
      <c r="N840" s="12">
        <f>(Tabla_cocina[[#This Row],[Ganancia Neta]]/Tabla_cocina[[#This Row],[Costo]])</f>
        <v>0.6875</v>
      </c>
      <c r="O840" s="17">
        <f>Tabla_cocina[[#This Row],[Tiempo de Preparacion]]/1440</f>
        <v>2.361111111111111E-2</v>
      </c>
    </row>
    <row r="841" spans="1:15" x14ac:dyDescent="0.3">
      <c r="A841" s="1">
        <v>327</v>
      </c>
      <c r="B841" s="1">
        <v>12</v>
      </c>
      <c r="C841" s="2" t="s">
        <v>24</v>
      </c>
      <c r="D841" s="2" t="s">
        <v>101</v>
      </c>
      <c r="E841" s="3">
        <v>10</v>
      </c>
      <c r="F841" s="3">
        <v>18</v>
      </c>
      <c r="G841" s="1">
        <v>1</v>
      </c>
      <c r="H841" s="1">
        <v>7</v>
      </c>
      <c r="I841" s="2" t="s">
        <v>8</v>
      </c>
      <c r="J841" s="7">
        <f>Tabla_cocina[[#This Row],[Precio Unitario]]*Tabla_cocina[[#This Row],[Cantidad Ordenada]]</f>
        <v>18</v>
      </c>
      <c r="K841" s="7">
        <f>Tabla_cocina[[#This Row],[Total del Pedido]]</f>
        <v>18</v>
      </c>
      <c r="L841" s="7">
        <f>Tabla_cocina[[#This Row],[Ganancia Bruta]]-Tabla_cocina[[#This Row],[Costo]]</f>
        <v>8</v>
      </c>
      <c r="M841" s="7">
        <f>Tabla_cocina[[#This Row],[Costo Unitario]]*Tabla_cocina[[#This Row],[Cantidad Ordenada]]</f>
        <v>10</v>
      </c>
      <c r="N841" s="12">
        <f>(Tabla_cocina[[#This Row],[Ganancia Neta]]/Tabla_cocina[[#This Row],[Costo]])</f>
        <v>0.8</v>
      </c>
      <c r="O841" s="17">
        <f>Tabla_cocina[[#This Row],[Tiempo de Preparacion]]/1440</f>
        <v>4.8611111111111112E-3</v>
      </c>
    </row>
    <row r="842" spans="1:15" x14ac:dyDescent="0.3">
      <c r="A842" s="1">
        <v>328</v>
      </c>
      <c r="B842" s="1">
        <v>4</v>
      </c>
      <c r="C842" s="2" t="s">
        <v>17</v>
      </c>
      <c r="D842" s="2" t="s">
        <v>94</v>
      </c>
      <c r="E842" s="3">
        <v>21</v>
      </c>
      <c r="F842" s="3">
        <v>35</v>
      </c>
      <c r="G842" s="1">
        <v>1</v>
      </c>
      <c r="H842" s="1">
        <v>21</v>
      </c>
      <c r="I842" s="2" t="s">
        <v>6</v>
      </c>
      <c r="J842" s="7">
        <f>Tabla_cocina[[#This Row],[Precio Unitario]]*Tabla_cocina[[#This Row],[Cantidad Ordenada]]</f>
        <v>35</v>
      </c>
      <c r="K842" s="7">
        <f>Tabla_cocina[[#This Row],[Total del Pedido]]</f>
        <v>35</v>
      </c>
      <c r="L842" s="7">
        <f>Tabla_cocina[[#This Row],[Ganancia Bruta]]-Tabla_cocina[[#This Row],[Costo]]</f>
        <v>14</v>
      </c>
      <c r="M842" s="7">
        <f>Tabla_cocina[[#This Row],[Costo Unitario]]*Tabla_cocina[[#This Row],[Cantidad Ordenada]]</f>
        <v>21</v>
      </c>
      <c r="N842" s="12">
        <f>(Tabla_cocina[[#This Row],[Ganancia Neta]]/Tabla_cocina[[#This Row],[Costo]])</f>
        <v>0.66666666666666663</v>
      </c>
      <c r="O842" s="17">
        <f>Tabla_cocina[[#This Row],[Tiempo de Preparacion]]/1440</f>
        <v>1.4583333333333334E-2</v>
      </c>
    </row>
    <row r="843" spans="1:15" x14ac:dyDescent="0.3">
      <c r="A843" s="1">
        <v>329</v>
      </c>
      <c r="B843" s="1">
        <v>13</v>
      </c>
      <c r="C843" s="2" t="s">
        <v>11</v>
      </c>
      <c r="D843" s="2" t="s">
        <v>88</v>
      </c>
      <c r="E843" s="3">
        <v>25</v>
      </c>
      <c r="F843" s="3">
        <v>40</v>
      </c>
      <c r="G843" s="1">
        <v>2</v>
      </c>
      <c r="H843" s="1">
        <v>17</v>
      </c>
      <c r="I843" s="2" t="s">
        <v>6</v>
      </c>
      <c r="J843" s="7">
        <f>Tabla_cocina[[#This Row],[Precio Unitario]]*Tabla_cocina[[#This Row],[Cantidad Ordenada]]</f>
        <v>80</v>
      </c>
      <c r="K843" s="7">
        <f>Tabla_cocina[[#This Row],[Total del Pedido]]</f>
        <v>80</v>
      </c>
      <c r="L843" s="7">
        <f>Tabla_cocina[[#This Row],[Ganancia Bruta]]-Tabla_cocina[[#This Row],[Costo]]</f>
        <v>30</v>
      </c>
      <c r="M843" s="7">
        <f>Tabla_cocina[[#This Row],[Costo Unitario]]*Tabla_cocina[[#This Row],[Cantidad Ordenada]]</f>
        <v>50</v>
      </c>
      <c r="N843" s="12">
        <f>(Tabla_cocina[[#This Row],[Ganancia Neta]]/Tabla_cocina[[#This Row],[Costo]])</f>
        <v>0.6</v>
      </c>
      <c r="O843" s="17">
        <f>Tabla_cocina[[#This Row],[Tiempo de Preparacion]]/1440</f>
        <v>1.1805555555555555E-2</v>
      </c>
    </row>
    <row r="844" spans="1:15" x14ac:dyDescent="0.3">
      <c r="A844" s="1">
        <v>329</v>
      </c>
      <c r="B844" s="1">
        <v>13</v>
      </c>
      <c r="C844" s="2" t="s">
        <v>9</v>
      </c>
      <c r="D844" s="2" t="s">
        <v>86</v>
      </c>
      <c r="E844" s="3">
        <v>19</v>
      </c>
      <c r="F844" s="3">
        <v>31</v>
      </c>
      <c r="G844" s="1">
        <v>2</v>
      </c>
      <c r="H844" s="1">
        <v>58</v>
      </c>
      <c r="I844" s="2" t="s">
        <v>6</v>
      </c>
      <c r="J844" s="7">
        <f>Tabla_cocina[[#This Row],[Precio Unitario]]*Tabla_cocina[[#This Row],[Cantidad Ordenada]]</f>
        <v>62</v>
      </c>
      <c r="K844" s="7">
        <f>Tabla_cocina[[#This Row],[Total del Pedido]]</f>
        <v>62</v>
      </c>
      <c r="L844" s="7">
        <f>Tabla_cocina[[#This Row],[Ganancia Bruta]]-Tabla_cocina[[#This Row],[Costo]]</f>
        <v>24</v>
      </c>
      <c r="M844" s="7">
        <f>Tabla_cocina[[#This Row],[Costo Unitario]]*Tabla_cocina[[#This Row],[Cantidad Ordenada]]</f>
        <v>38</v>
      </c>
      <c r="N844" s="12">
        <f>(Tabla_cocina[[#This Row],[Ganancia Neta]]/Tabla_cocina[[#This Row],[Costo]])</f>
        <v>0.63157894736842102</v>
      </c>
      <c r="O844" s="17">
        <f>Tabla_cocina[[#This Row],[Tiempo de Preparacion]]/1440</f>
        <v>4.027777777777778E-2</v>
      </c>
    </row>
    <row r="845" spans="1:15" x14ac:dyDescent="0.3">
      <c r="A845" s="1">
        <v>329</v>
      </c>
      <c r="B845" s="1">
        <v>13</v>
      </c>
      <c r="C845" s="2" t="s">
        <v>22</v>
      </c>
      <c r="D845" s="2" t="s">
        <v>99</v>
      </c>
      <c r="E845" s="3">
        <v>14</v>
      </c>
      <c r="F845" s="3">
        <v>23</v>
      </c>
      <c r="G845" s="1">
        <v>1</v>
      </c>
      <c r="H845" s="1">
        <v>8</v>
      </c>
      <c r="I845" s="2" t="s">
        <v>6</v>
      </c>
      <c r="J845" s="7">
        <f>Tabla_cocina[[#This Row],[Precio Unitario]]*Tabla_cocina[[#This Row],[Cantidad Ordenada]]</f>
        <v>23</v>
      </c>
      <c r="K845" s="7">
        <f>Tabla_cocina[[#This Row],[Total del Pedido]]</f>
        <v>23</v>
      </c>
      <c r="L845" s="7">
        <f>Tabla_cocina[[#This Row],[Ganancia Bruta]]-Tabla_cocina[[#This Row],[Costo]]</f>
        <v>9</v>
      </c>
      <c r="M845" s="7">
        <f>Tabla_cocina[[#This Row],[Costo Unitario]]*Tabla_cocina[[#This Row],[Cantidad Ordenada]]</f>
        <v>14</v>
      </c>
      <c r="N845" s="12">
        <f>(Tabla_cocina[[#This Row],[Ganancia Neta]]/Tabla_cocina[[#This Row],[Costo]])</f>
        <v>0.6428571428571429</v>
      </c>
      <c r="O845" s="17">
        <f>Tabla_cocina[[#This Row],[Tiempo de Preparacion]]/1440</f>
        <v>5.5555555555555558E-3</v>
      </c>
    </row>
    <row r="846" spans="1:15" x14ac:dyDescent="0.3">
      <c r="A846" s="1">
        <v>329</v>
      </c>
      <c r="B846" s="1">
        <v>13</v>
      </c>
      <c r="C846" s="2" t="s">
        <v>23</v>
      </c>
      <c r="D846" s="2" t="s">
        <v>100</v>
      </c>
      <c r="E846" s="3">
        <v>13</v>
      </c>
      <c r="F846" s="3">
        <v>21</v>
      </c>
      <c r="G846" s="1">
        <v>2</v>
      </c>
      <c r="H846" s="1">
        <v>56</v>
      </c>
      <c r="I846" s="2" t="s">
        <v>6</v>
      </c>
      <c r="J846" s="7">
        <f>Tabla_cocina[[#This Row],[Precio Unitario]]*Tabla_cocina[[#This Row],[Cantidad Ordenada]]</f>
        <v>42</v>
      </c>
      <c r="K846" s="7">
        <f>Tabla_cocina[[#This Row],[Total del Pedido]]</f>
        <v>42</v>
      </c>
      <c r="L846" s="7">
        <f>Tabla_cocina[[#This Row],[Ganancia Bruta]]-Tabla_cocina[[#This Row],[Costo]]</f>
        <v>16</v>
      </c>
      <c r="M846" s="7">
        <f>Tabla_cocina[[#This Row],[Costo Unitario]]*Tabla_cocina[[#This Row],[Cantidad Ordenada]]</f>
        <v>26</v>
      </c>
      <c r="N846" s="12">
        <f>(Tabla_cocina[[#This Row],[Ganancia Neta]]/Tabla_cocina[[#This Row],[Costo]])</f>
        <v>0.61538461538461542</v>
      </c>
      <c r="O846" s="17">
        <f>Tabla_cocina[[#This Row],[Tiempo de Preparacion]]/1440</f>
        <v>3.888888888888889E-2</v>
      </c>
    </row>
    <row r="847" spans="1:15" x14ac:dyDescent="0.3">
      <c r="A847" s="1">
        <v>330</v>
      </c>
      <c r="B847" s="1">
        <v>10</v>
      </c>
      <c r="C847" s="2" t="s">
        <v>15</v>
      </c>
      <c r="D847" s="2" t="s">
        <v>92</v>
      </c>
      <c r="E847" s="3">
        <v>16</v>
      </c>
      <c r="F847" s="3">
        <v>28</v>
      </c>
      <c r="G847" s="1">
        <v>2</v>
      </c>
      <c r="H847" s="1">
        <v>43</v>
      </c>
      <c r="I847" s="2" t="s">
        <v>6</v>
      </c>
      <c r="J847" s="7">
        <f>Tabla_cocina[[#This Row],[Precio Unitario]]*Tabla_cocina[[#This Row],[Cantidad Ordenada]]</f>
        <v>56</v>
      </c>
      <c r="K847" s="7">
        <f>Tabla_cocina[[#This Row],[Total del Pedido]]</f>
        <v>56</v>
      </c>
      <c r="L847" s="7">
        <f>Tabla_cocina[[#This Row],[Ganancia Bruta]]-Tabla_cocina[[#This Row],[Costo]]</f>
        <v>24</v>
      </c>
      <c r="M847" s="7">
        <f>Tabla_cocina[[#This Row],[Costo Unitario]]*Tabla_cocina[[#This Row],[Cantidad Ordenada]]</f>
        <v>32</v>
      </c>
      <c r="N847" s="12">
        <f>(Tabla_cocina[[#This Row],[Ganancia Neta]]/Tabla_cocina[[#This Row],[Costo]])</f>
        <v>0.75</v>
      </c>
      <c r="O847" s="17">
        <f>Tabla_cocina[[#This Row],[Tiempo de Preparacion]]/1440</f>
        <v>2.9861111111111113E-2</v>
      </c>
    </row>
    <row r="848" spans="1:15" x14ac:dyDescent="0.3">
      <c r="A848" s="1">
        <v>330</v>
      </c>
      <c r="B848" s="1">
        <v>10</v>
      </c>
      <c r="C848" s="2" t="s">
        <v>26</v>
      </c>
      <c r="D848" s="2" t="s">
        <v>103</v>
      </c>
      <c r="E848" s="3">
        <v>15</v>
      </c>
      <c r="F848" s="3">
        <v>25</v>
      </c>
      <c r="G848" s="1">
        <v>2</v>
      </c>
      <c r="H848" s="1">
        <v>25</v>
      </c>
      <c r="I848" s="2" t="s">
        <v>8</v>
      </c>
      <c r="J848" s="7">
        <f>Tabla_cocina[[#This Row],[Precio Unitario]]*Tabla_cocina[[#This Row],[Cantidad Ordenada]]</f>
        <v>50</v>
      </c>
      <c r="K848" s="7">
        <f>Tabla_cocina[[#This Row],[Total del Pedido]]</f>
        <v>50</v>
      </c>
      <c r="L848" s="7">
        <f>Tabla_cocina[[#This Row],[Ganancia Bruta]]-Tabla_cocina[[#This Row],[Costo]]</f>
        <v>20</v>
      </c>
      <c r="M848" s="7">
        <f>Tabla_cocina[[#This Row],[Costo Unitario]]*Tabla_cocina[[#This Row],[Cantidad Ordenada]]</f>
        <v>30</v>
      </c>
      <c r="N848" s="12">
        <f>(Tabla_cocina[[#This Row],[Ganancia Neta]]/Tabla_cocina[[#This Row],[Costo]])</f>
        <v>0.66666666666666663</v>
      </c>
      <c r="O848" s="17">
        <f>Tabla_cocina[[#This Row],[Tiempo de Preparacion]]/1440</f>
        <v>1.7361111111111112E-2</v>
      </c>
    </row>
    <row r="849" spans="1:15" x14ac:dyDescent="0.3">
      <c r="A849" s="1">
        <v>330</v>
      </c>
      <c r="B849" s="1">
        <v>10</v>
      </c>
      <c r="C849" s="2" t="s">
        <v>22</v>
      </c>
      <c r="D849" s="2" t="s">
        <v>99</v>
      </c>
      <c r="E849" s="3">
        <v>14</v>
      </c>
      <c r="F849" s="3">
        <v>23</v>
      </c>
      <c r="G849" s="1">
        <v>3</v>
      </c>
      <c r="H849" s="1">
        <v>21</v>
      </c>
      <c r="I849" s="2" t="s">
        <v>6</v>
      </c>
      <c r="J849" s="7">
        <f>Tabla_cocina[[#This Row],[Precio Unitario]]*Tabla_cocina[[#This Row],[Cantidad Ordenada]]</f>
        <v>69</v>
      </c>
      <c r="K849" s="7">
        <f>Tabla_cocina[[#This Row],[Total del Pedido]]</f>
        <v>69</v>
      </c>
      <c r="L849" s="7">
        <f>Tabla_cocina[[#This Row],[Ganancia Bruta]]-Tabla_cocina[[#This Row],[Costo]]</f>
        <v>27</v>
      </c>
      <c r="M849" s="7">
        <f>Tabla_cocina[[#This Row],[Costo Unitario]]*Tabla_cocina[[#This Row],[Cantidad Ordenada]]</f>
        <v>42</v>
      </c>
      <c r="N849" s="12">
        <f>(Tabla_cocina[[#This Row],[Ganancia Neta]]/Tabla_cocina[[#This Row],[Costo]])</f>
        <v>0.6428571428571429</v>
      </c>
      <c r="O849" s="17">
        <f>Tabla_cocina[[#This Row],[Tiempo de Preparacion]]/1440</f>
        <v>1.4583333333333334E-2</v>
      </c>
    </row>
    <row r="850" spans="1:15" x14ac:dyDescent="0.3">
      <c r="A850" s="1">
        <v>330</v>
      </c>
      <c r="B850" s="1">
        <v>10</v>
      </c>
      <c r="C850" s="2" t="s">
        <v>23</v>
      </c>
      <c r="D850" s="2" t="s">
        <v>100</v>
      </c>
      <c r="E850" s="3">
        <v>13</v>
      </c>
      <c r="F850" s="3">
        <v>21</v>
      </c>
      <c r="G850" s="1">
        <v>2</v>
      </c>
      <c r="H850" s="1">
        <v>51</v>
      </c>
      <c r="I850" s="2" t="s">
        <v>8</v>
      </c>
      <c r="J850" s="7">
        <f>Tabla_cocina[[#This Row],[Precio Unitario]]*Tabla_cocina[[#This Row],[Cantidad Ordenada]]</f>
        <v>42</v>
      </c>
      <c r="K850" s="7">
        <f>Tabla_cocina[[#This Row],[Total del Pedido]]</f>
        <v>42</v>
      </c>
      <c r="L850" s="7">
        <f>Tabla_cocina[[#This Row],[Ganancia Bruta]]-Tabla_cocina[[#This Row],[Costo]]</f>
        <v>16</v>
      </c>
      <c r="M850" s="7">
        <f>Tabla_cocina[[#This Row],[Costo Unitario]]*Tabla_cocina[[#This Row],[Cantidad Ordenada]]</f>
        <v>26</v>
      </c>
      <c r="N850" s="12">
        <f>(Tabla_cocina[[#This Row],[Ganancia Neta]]/Tabla_cocina[[#This Row],[Costo]])</f>
        <v>0.61538461538461542</v>
      </c>
      <c r="O850" s="17">
        <f>Tabla_cocina[[#This Row],[Tiempo de Preparacion]]/1440</f>
        <v>3.5416666666666666E-2</v>
      </c>
    </row>
    <row r="851" spans="1:15" x14ac:dyDescent="0.3">
      <c r="A851" s="1">
        <v>331</v>
      </c>
      <c r="B851" s="1">
        <v>20</v>
      </c>
      <c r="C851" s="2" t="s">
        <v>17</v>
      </c>
      <c r="D851" s="2" t="s">
        <v>94</v>
      </c>
      <c r="E851" s="3">
        <v>21</v>
      </c>
      <c r="F851" s="3">
        <v>35</v>
      </c>
      <c r="G851" s="1">
        <v>3</v>
      </c>
      <c r="H851" s="1">
        <v>26</v>
      </c>
      <c r="I851" s="2" t="s">
        <v>8</v>
      </c>
      <c r="J851" s="7">
        <f>Tabla_cocina[[#This Row],[Precio Unitario]]*Tabla_cocina[[#This Row],[Cantidad Ordenada]]</f>
        <v>105</v>
      </c>
      <c r="K851" s="7">
        <f>Tabla_cocina[[#This Row],[Total del Pedido]]</f>
        <v>105</v>
      </c>
      <c r="L851" s="7">
        <f>Tabla_cocina[[#This Row],[Ganancia Bruta]]-Tabla_cocina[[#This Row],[Costo]]</f>
        <v>42</v>
      </c>
      <c r="M851" s="7">
        <f>Tabla_cocina[[#This Row],[Costo Unitario]]*Tabla_cocina[[#This Row],[Cantidad Ordenada]]</f>
        <v>63</v>
      </c>
      <c r="N851" s="12">
        <f>(Tabla_cocina[[#This Row],[Ganancia Neta]]/Tabla_cocina[[#This Row],[Costo]])</f>
        <v>0.66666666666666663</v>
      </c>
      <c r="O851" s="17">
        <f>Tabla_cocina[[#This Row],[Tiempo de Preparacion]]/1440</f>
        <v>1.8055555555555554E-2</v>
      </c>
    </row>
    <row r="852" spans="1:15" x14ac:dyDescent="0.3">
      <c r="A852" s="1">
        <v>331</v>
      </c>
      <c r="B852" s="1">
        <v>20</v>
      </c>
      <c r="C852" s="2" t="s">
        <v>26</v>
      </c>
      <c r="D852" s="2" t="s">
        <v>103</v>
      </c>
      <c r="E852" s="3">
        <v>15</v>
      </c>
      <c r="F852" s="3">
        <v>25</v>
      </c>
      <c r="G852" s="1">
        <v>1</v>
      </c>
      <c r="H852" s="1">
        <v>35</v>
      </c>
      <c r="I852" s="2" t="s">
        <v>6</v>
      </c>
      <c r="J852" s="7">
        <f>Tabla_cocina[[#This Row],[Precio Unitario]]*Tabla_cocina[[#This Row],[Cantidad Ordenada]]</f>
        <v>25</v>
      </c>
      <c r="K852" s="7">
        <f>Tabla_cocina[[#This Row],[Total del Pedido]]</f>
        <v>25</v>
      </c>
      <c r="L852" s="7">
        <f>Tabla_cocina[[#This Row],[Ganancia Bruta]]-Tabla_cocina[[#This Row],[Costo]]</f>
        <v>10</v>
      </c>
      <c r="M852" s="7">
        <f>Tabla_cocina[[#This Row],[Costo Unitario]]*Tabla_cocina[[#This Row],[Cantidad Ordenada]]</f>
        <v>15</v>
      </c>
      <c r="N852" s="12">
        <f>(Tabla_cocina[[#This Row],[Ganancia Neta]]/Tabla_cocina[[#This Row],[Costo]])</f>
        <v>0.66666666666666663</v>
      </c>
      <c r="O852" s="17">
        <f>Tabla_cocina[[#This Row],[Tiempo de Preparacion]]/1440</f>
        <v>2.4305555555555556E-2</v>
      </c>
    </row>
    <row r="853" spans="1:15" x14ac:dyDescent="0.3">
      <c r="A853" s="1">
        <v>331</v>
      </c>
      <c r="B853" s="1">
        <v>20</v>
      </c>
      <c r="C853" s="2" t="s">
        <v>5</v>
      </c>
      <c r="D853" s="2" t="s">
        <v>84</v>
      </c>
      <c r="E853" s="3">
        <v>14</v>
      </c>
      <c r="F853" s="3">
        <v>24</v>
      </c>
      <c r="G853" s="1">
        <v>1</v>
      </c>
      <c r="H853" s="1">
        <v>55</v>
      </c>
      <c r="I853" s="2" t="s">
        <v>6</v>
      </c>
      <c r="J853" s="7">
        <f>Tabla_cocina[[#This Row],[Precio Unitario]]*Tabla_cocina[[#This Row],[Cantidad Ordenada]]</f>
        <v>24</v>
      </c>
      <c r="K853" s="7">
        <f>Tabla_cocina[[#This Row],[Total del Pedido]]</f>
        <v>24</v>
      </c>
      <c r="L853" s="7">
        <f>Tabla_cocina[[#This Row],[Ganancia Bruta]]-Tabla_cocina[[#This Row],[Costo]]</f>
        <v>10</v>
      </c>
      <c r="M853" s="7">
        <f>Tabla_cocina[[#This Row],[Costo Unitario]]*Tabla_cocina[[#This Row],[Cantidad Ordenada]]</f>
        <v>14</v>
      </c>
      <c r="N853" s="12">
        <f>(Tabla_cocina[[#This Row],[Ganancia Neta]]/Tabla_cocina[[#This Row],[Costo]])</f>
        <v>0.7142857142857143</v>
      </c>
      <c r="O853" s="17">
        <f>Tabla_cocina[[#This Row],[Tiempo de Preparacion]]/1440</f>
        <v>3.8194444444444448E-2</v>
      </c>
    </row>
    <row r="854" spans="1:15" x14ac:dyDescent="0.3">
      <c r="A854" s="1">
        <v>331</v>
      </c>
      <c r="B854" s="1">
        <v>20</v>
      </c>
      <c r="C854" s="2" t="s">
        <v>16</v>
      </c>
      <c r="D854" s="2" t="s">
        <v>93</v>
      </c>
      <c r="E854" s="3">
        <v>11</v>
      </c>
      <c r="F854" s="3">
        <v>19</v>
      </c>
      <c r="G854" s="1">
        <v>1</v>
      </c>
      <c r="H854" s="1">
        <v>5</v>
      </c>
      <c r="I854" s="2" t="s">
        <v>6</v>
      </c>
      <c r="J854" s="7">
        <f>Tabla_cocina[[#This Row],[Precio Unitario]]*Tabla_cocina[[#This Row],[Cantidad Ordenada]]</f>
        <v>19</v>
      </c>
      <c r="K854" s="7">
        <f>Tabla_cocina[[#This Row],[Total del Pedido]]</f>
        <v>19</v>
      </c>
      <c r="L854" s="7">
        <f>Tabla_cocina[[#This Row],[Ganancia Bruta]]-Tabla_cocina[[#This Row],[Costo]]</f>
        <v>8</v>
      </c>
      <c r="M854" s="7">
        <f>Tabla_cocina[[#This Row],[Costo Unitario]]*Tabla_cocina[[#This Row],[Cantidad Ordenada]]</f>
        <v>11</v>
      </c>
      <c r="N854" s="12">
        <f>(Tabla_cocina[[#This Row],[Ganancia Neta]]/Tabla_cocina[[#This Row],[Costo]])</f>
        <v>0.72727272727272729</v>
      </c>
      <c r="O854" s="17">
        <f>Tabla_cocina[[#This Row],[Tiempo de Preparacion]]/1440</f>
        <v>3.472222222222222E-3</v>
      </c>
    </row>
    <row r="855" spans="1:15" x14ac:dyDescent="0.3">
      <c r="A855" s="1">
        <v>332</v>
      </c>
      <c r="B855" s="1">
        <v>6</v>
      </c>
      <c r="C855" s="2" t="s">
        <v>11</v>
      </c>
      <c r="D855" s="2" t="s">
        <v>88</v>
      </c>
      <c r="E855" s="3">
        <v>25</v>
      </c>
      <c r="F855" s="3">
        <v>40</v>
      </c>
      <c r="G855" s="1">
        <v>3</v>
      </c>
      <c r="H855" s="1">
        <v>17</v>
      </c>
      <c r="I855" s="2" t="s">
        <v>6</v>
      </c>
      <c r="J855" s="7">
        <f>Tabla_cocina[[#This Row],[Precio Unitario]]*Tabla_cocina[[#This Row],[Cantidad Ordenada]]</f>
        <v>120</v>
      </c>
      <c r="K855" s="7">
        <f>Tabla_cocina[[#This Row],[Total del Pedido]]</f>
        <v>120</v>
      </c>
      <c r="L855" s="7">
        <f>Tabla_cocina[[#This Row],[Ganancia Bruta]]-Tabla_cocina[[#This Row],[Costo]]</f>
        <v>45</v>
      </c>
      <c r="M855" s="7">
        <f>Tabla_cocina[[#This Row],[Costo Unitario]]*Tabla_cocina[[#This Row],[Cantidad Ordenada]]</f>
        <v>75</v>
      </c>
      <c r="N855" s="12">
        <f>(Tabla_cocina[[#This Row],[Ganancia Neta]]/Tabla_cocina[[#This Row],[Costo]])</f>
        <v>0.6</v>
      </c>
      <c r="O855" s="17">
        <f>Tabla_cocina[[#This Row],[Tiempo de Preparacion]]/1440</f>
        <v>1.1805555555555555E-2</v>
      </c>
    </row>
    <row r="856" spans="1:15" x14ac:dyDescent="0.3">
      <c r="A856" s="1">
        <v>333</v>
      </c>
      <c r="B856" s="1">
        <v>6</v>
      </c>
      <c r="C856" s="2" t="s">
        <v>12</v>
      </c>
      <c r="D856" s="2" t="s">
        <v>89</v>
      </c>
      <c r="E856" s="3">
        <v>22</v>
      </c>
      <c r="F856" s="3">
        <v>36</v>
      </c>
      <c r="G856" s="1">
        <v>1</v>
      </c>
      <c r="H856" s="1">
        <v>38</v>
      </c>
      <c r="I856" s="2" t="s">
        <v>8</v>
      </c>
      <c r="J856" s="7">
        <f>Tabla_cocina[[#This Row],[Precio Unitario]]*Tabla_cocina[[#This Row],[Cantidad Ordenada]]</f>
        <v>36</v>
      </c>
      <c r="K856" s="7">
        <f>Tabla_cocina[[#This Row],[Total del Pedido]]</f>
        <v>36</v>
      </c>
      <c r="L856" s="7">
        <f>Tabla_cocina[[#This Row],[Ganancia Bruta]]-Tabla_cocina[[#This Row],[Costo]]</f>
        <v>14</v>
      </c>
      <c r="M856" s="7">
        <f>Tabla_cocina[[#This Row],[Costo Unitario]]*Tabla_cocina[[#This Row],[Cantidad Ordenada]]</f>
        <v>22</v>
      </c>
      <c r="N856" s="12">
        <f>(Tabla_cocina[[#This Row],[Ganancia Neta]]/Tabla_cocina[[#This Row],[Costo]])</f>
        <v>0.63636363636363635</v>
      </c>
      <c r="O856" s="17">
        <f>Tabla_cocina[[#This Row],[Tiempo de Preparacion]]/1440</f>
        <v>2.6388888888888889E-2</v>
      </c>
    </row>
    <row r="857" spans="1:15" x14ac:dyDescent="0.3">
      <c r="A857" s="1">
        <v>333</v>
      </c>
      <c r="B857" s="1">
        <v>6</v>
      </c>
      <c r="C857" s="2" t="s">
        <v>24</v>
      </c>
      <c r="D857" s="2" t="s">
        <v>101</v>
      </c>
      <c r="E857" s="3">
        <v>10</v>
      </c>
      <c r="F857" s="3">
        <v>18</v>
      </c>
      <c r="G857" s="1">
        <v>2</v>
      </c>
      <c r="H857" s="1">
        <v>23</v>
      </c>
      <c r="I857" s="2" t="s">
        <v>8</v>
      </c>
      <c r="J857" s="7">
        <f>Tabla_cocina[[#This Row],[Precio Unitario]]*Tabla_cocina[[#This Row],[Cantidad Ordenada]]</f>
        <v>36</v>
      </c>
      <c r="K857" s="7">
        <f>Tabla_cocina[[#This Row],[Total del Pedido]]</f>
        <v>36</v>
      </c>
      <c r="L857" s="7">
        <f>Tabla_cocina[[#This Row],[Ganancia Bruta]]-Tabla_cocina[[#This Row],[Costo]]</f>
        <v>16</v>
      </c>
      <c r="M857" s="7">
        <f>Tabla_cocina[[#This Row],[Costo Unitario]]*Tabla_cocina[[#This Row],[Cantidad Ordenada]]</f>
        <v>20</v>
      </c>
      <c r="N857" s="12">
        <f>(Tabla_cocina[[#This Row],[Ganancia Neta]]/Tabla_cocina[[#This Row],[Costo]])</f>
        <v>0.8</v>
      </c>
      <c r="O857" s="17">
        <f>Tabla_cocina[[#This Row],[Tiempo de Preparacion]]/1440</f>
        <v>1.5972222222222221E-2</v>
      </c>
    </row>
    <row r="858" spans="1:15" x14ac:dyDescent="0.3">
      <c r="A858" s="1">
        <v>334</v>
      </c>
      <c r="B858" s="1">
        <v>12</v>
      </c>
      <c r="C858" s="2" t="s">
        <v>7</v>
      </c>
      <c r="D858" s="2" t="s">
        <v>85</v>
      </c>
      <c r="E858" s="3">
        <v>18</v>
      </c>
      <c r="F858" s="3">
        <v>30</v>
      </c>
      <c r="G858" s="1">
        <v>2</v>
      </c>
      <c r="H858" s="1">
        <v>31</v>
      </c>
      <c r="I858" s="2" t="s">
        <v>6</v>
      </c>
      <c r="J858" s="7">
        <f>Tabla_cocina[[#This Row],[Precio Unitario]]*Tabla_cocina[[#This Row],[Cantidad Ordenada]]</f>
        <v>60</v>
      </c>
      <c r="K858" s="7">
        <f>Tabla_cocina[[#This Row],[Total del Pedido]]</f>
        <v>60</v>
      </c>
      <c r="L858" s="7">
        <f>Tabla_cocina[[#This Row],[Ganancia Bruta]]-Tabla_cocina[[#This Row],[Costo]]</f>
        <v>24</v>
      </c>
      <c r="M858" s="7">
        <f>Tabla_cocina[[#This Row],[Costo Unitario]]*Tabla_cocina[[#This Row],[Cantidad Ordenada]]</f>
        <v>36</v>
      </c>
      <c r="N858" s="12">
        <f>(Tabla_cocina[[#This Row],[Ganancia Neta]]/Tabla_cocina[[#This Row],[Costo]])</f>
        <v>0.66666666666666663</v>
      </c>
      <c r="O858" s="17">
        <f>Tabla_cocina[[#This Row],[Tiempo de Preparacion]]/1440</f>
        <v>2.1527777777777778E-2</v>
      </c>
    </row>
    <row r="859" spans="1:15" x14ac:dyDescent="0.3">
      <c r="A859" s="1">
        <v>334</v>
      </c>
      <c r="B859" s="1">
        <v>12</v>
      </c>
      <c r="C859" s="2" t="s">
        <v>5</v>
      </c>
      <c r="D859" s="2" t="s">
        <v>84</v>
      </c>
      <c r="E859" s="3">
        <v>14</v>
      </c>
      <c r="F859" s="3">
        <v>24</v>
      </c>
      <c r="G859" s="1">
        <v>2</v>
      </c>
      <c r="H859" s="1">
        <v>31</v>
      </c>
      <c r="I859" s="2" t="s">
        <v>6</v>
      </c>
      <c r="J859" s="7">
        <f>Tabla_cocina[[#This Row],[Precio Unitario]]*Tabla_cocina[[#This Row],[Cantidad Ordenada]]</f>
        <v>48</v>
      </c>
      <c r="K859" s="7">
        <f>Tabla_cocina[[#This Row],[Total del Pedido]]</f>
        <v>48</v>
      </c>
      <c r="L859" s="7">
        <f>Tabla_cocina[[#This Row],[Ganancia Bruta]]-Tabla_cocina[[#This Row],[Costo]]</f>
        <v>20</v>
      </c>
      <c r="M859" s="7">
        <f>Tabla_cocina[[#This Row],[Costo Unitario]]*Tabla_cocina[[#This Row],[Cantidad Ordenada]]</f>
        <v>28</v>
      </c>
      <c r="N859" s="12">
        <f>(Tabla_cocina[[#This Row],[Ganancia Neta]]/Tabla_cocina[[#This Row],[Costo]])</f>
        <v>0.7142857142857143</v>
      </c>
      <c r="O859" s="17">
        <f>Tabla_cocina[[#This Row],[Tiempo de Preparacion]]/1440</f>
        <v>2.1527777777777778E-2</v>
      </c>
    </row>
    <row r="860" spans="1:15" x14ac:dyDescent="0.3">
      <c r="A860" s="1">
        <v>334</v>
      </c>
      <c r="B860" s="1">
        <v>12</v>
      </c>
      <c r="C860" s="2" t="s">
        <v>22</v>
      </c>
      <c r="D860" s="2" t="s">
        <v>99</v>
      </c>
      <c r="E860" s="3">
        <v>14</v>
      </c>
      <c r="F860" s="3">
        <v>23</v>
      </c>
      <c r="G860" s="1">
        <v>1</v>
      </c>
      <c r="H860" s="1">
        <v>58</v>
      </c>
      <c r="I860" s="2" t="s">
        <v>6</v>
      </c>
      <c r="J860" s="7">
        <f>Tabla_cocina[[#This Row],[Precio Unitario]]*Tabla_cocina[[#This Row],[Cantidad Ordenada]]</f>
        <v>23</v>
      </c>
      <c r="K860" s="7">
        <f>Tabla_cocina[[#This Row],[Total del Pedido]]</f>
        <v>23</v>
      </c>
      <c r="L860" s="7">
        <f>Tabla_cocina[[#This Row],[Ganancia Bruta]]-Tabla_cocina[[#This Row],[Costo]]</f>
        <v>9</v>
      </c>
      <c r="M860" s="7">
        <f>Tabla_cocina[[#This Row],[Costo Unitario]]*Tabla_cocina[[#This Row],[Cantidad Ordenada]]</f>
        <v>14</v>
      </c>
      <c r="N860" s="12">
        <f>(Tabla_cocina[[#This Row],[Ganancia Neta]]/Tabla_cocina[[#This Row],[Costo]])</f>
        <v>0.6428571428571429</v>
      </c>
      <c r="O860" s="17">
        <f>Tabla_cocina[[#This Row],[Tiempo de Preparacion]]/1440</f>
        <v>4.027777777777778E-2</v>
      </c>
    </row>
    <row r="861" spans="1:15" x14ac:dyDescent="0.3">
      <c r="A861" s="1">
        <v>334</v>
      </c>
      <c r="B861" s="1">
        <v>12</v>
      </c>
      <c r="C861" s="2" t="s">
        <v>23</v>
      </c>
      <c r="D861" s="2" t="s">
        <v>100</v>
      </c>
      <c r="E861" s="3">
        <v>13</v>
      </c>
      <c r="F861" s="3">
        <v>21</v>
      </c>
      <c r="G861" s="1">
        <v>2</v>
      </c>
      <c r="H861" s="1">
        <v>36</v>
      </c>
      <c r="I861" s="2" t="s">
        <v>8</v>
      </c>
      <c r="J861" s="7">
        <f>Tabla_cocina[[#This Row],[Precio Unitario]]*Tabla_cocina[[#This Row],[Cantidad Ordenada]]</f>
        <v>42</v>
      </c>
      <c r="K861" s="7">
        <f>Tabla_cocina[[#This Row],[Total del Pedido]]</f>
        <v>42</v>
      </c>
      <c r="L861" s="7">
        <f>Tabla_cocina[[#This Row],[Ganancia Bruta]]-Tabla_cocina[[#This Row],[Costo]]</f>
        <v>16</v>
      </c>
      <c r="M861" s="7">
        <f>Tabla_cocina[[#This Row],[Costo Unitario]]*Tabla_cocina[[#This Row],[Cantidad Ordenada]]</f>
        <v>26</v>
      </c>
      <c r="N861" s="12">
        <f>(Tabla_cocina[[#This Row],[Ganancia Neta]]/Tabla_cocina[[#This Row],[Costo]])</f>
        <v>0.61538461538461542</v>
      </c>
      <c r="O861" s="17">
        <f>Tabla_cocina[[#This Row],[Tiempo de Preparacion]]/1440</f>
        <v>2.5000000000000001E-2</v>
      </c>
    </row>
    <row r="862" spans="1:15" x14ac:dyDescent="0.3">
      <c r="A862" s="1">
        <v>335</v>
      </c>
      <c r="B862" s="1">
        <v>14</v>
      </c>
      <c r="C862" s="2" t="s">
        <v>7</v>
      </c>
      <c r="D862" s="2" t="s">
        <v>85</v>
      </c>
      <c r="E862" s="3">
        <v>18</v>
      </c>
      <c r="F862" s="3">
        <v>30</v>
      </c>
      <c r="G862" s="1">
        <v>1</v>
      </c>
      <c r="H862" s="1">
        <v>33</v>
      </c>
      <c r="I862" s="2" t="s">
        <v>8</v>
      </c>
      <c r="J862" s="7">
        <f>Tabla_cocina[[#This Row],[Precio Unitario]]*Tabla_cocina[[#This Row],[Cantidad Ordenada]]</f>
        <v>30</v>
      </c>
      <c r="K862" s="7">
        <f>Tabla_cocina[[#This Row],[Total del Pedido]]</f>
        <v>30</v>
      </c>
      <c r="L862" s="7">
        <f>Tabla_cocina[[#This Row],[Ganancia Bruta]]-Tabla_cocina[[#This Row],[Costo]]</f>
        <v>12</v>
      </c>
      <c r="M862" s="7">
        <f>Tabla_cocina[[#This Row],[Costo Unitario]]*Tabla_cocina[[#This Row],[Cantidad Ordenada]]</f>
        <v>18</v>
      </c>
      <c r="N862" s="12">
        <f>(Tabla_cocina[[#This Row],[Ganancia Neta]]/Tabla_cocina[[#This Row],[Costo]])</f>
        <v>0.66666666666666663</v>
      </c>
      <c r="O862" s="17">
        <f>Tabla_cocina[[#This Row],[Tiempo de Preparacion]]/1440</f>
        <v>2.2916666666666665E-2</v>
      </c>
    </row>
    <row r="863" spans="1:15" x14ac:dyDescent="0.3">
      <c r="A863" s="1">
        <v>335</v>
      </c>
      <c r="B863" s="1">
        <v>14</v>
      </c>
      <c r="C863" s="2" t="s">
        <v>15</v>
      </c>
      <c r="D863" s="2" t="s">
        <v>92</v>
      </c>
      <c r="E863" s="3">
        <v>16</v>
      </c>
      <c r="F863" s="3">
        <v>28</v>
      </c>
      <c r="G863" s="1">
        <v>3</v>
      </c>
      <c r="H863" s="1">
        <v>36</v>
      </c>
      <c r="I863" s="2" t="s">
        <v>8</v>
      </c>
      <c r="J863" s="7">
        <f>Tabla_cocina[[#This Row],[Precio Unitario]]*Tabla_cocina[[#This Row],[Cantidad Ordenada]]</f>
        <v>84</v>
      </c>
      <c r="K863" s="7">
        <f>Tabla_cocina[[#This Row],[Total del Pedido]]</f>
        <v>84</v>
      </c>
      <c r="L863" s="7">
        <f>Tabla_cocina[[#This Row],[Ganancia Bruta]]-Tabla_cocina[[#This Row],[Costo]]</f>
        <v>36</v>
      </c>
      <c r="M863" s="7">
        <f>Tabla_cocina[[#This Row],[Costo Unitario]]*Tabla_cocina[[#This Row],[Cantidad Ordenada]]</f>
        <v>48</v>
      </c>
      <c r="N863" s="12">
        <f>(Tabla_cocina[[#This Row],[Ganancia Neta]]/Tabla_cocina[[#This Row],[Costo]])</f>
        <v>0.75</v>
      </c>
      <c r="O863" s="17">
        <f>Tabla_cocina[[#This Row],[Tiempo de Preparacion]]/1440</f>
        <v>2.5000000000000001E-2</v>
      </c>
    </row>
    <row r="864" spans="1:15" x14ac:dyDescent="0.3">
      <c r="A864" s="1">
        <v>336</v>
      </c>
      <c r="B864" s="1">
        <v>4</v>
      </c>
      <c r="C864" s="2" t="s">
        <v>25</v>
      </c>
      <c r="D864" s="2" t="s">
        <v>102</v>
      </c>
      <c r="E864" s="3">
        <v>15</v>
      </c>
      <c r="F864" s="3">
        <v>26</v>
      </c>
      <c r="G864" s="1">
        <v>3</v>
      </c>
      <c r="H864" s="1">
        <v>20</v>
      </c>
      <c r="I864" s="2" t="s">
        <v>8</v>
      </c>
      <c r="J864" s="7">
        <f>Tabla_cocina[[#This Row],[Precio Unitario]]*Tabla_cocina[[#This Row],[Cantidad Ordenada]]</f>
        <v>78</v>
      </c>
      <c r="K864" s="7">
        <f>Tabla_cocina[[#This Row],[Total del Pedido]]</f>
        <v>78</v>
      </c>
      <c r="L864" s="7">
        <f>Tabla_cocina[[#This Row],[Ganancia Bruta]]-Tabla_cocina[[#This Row],[Costo]]</f>
        <v>33</v>
      </c>
      <c r="M864" s="7">
        <f>Tabla_cocina[[#This Row],[Costo Unitario]]*Tabla_cocina[[#This Row],[Cantidad Ordenada]]</f>
        <v>45</v>
      </c>
      <c r="N864" s="12">
        <f>(Tabla_cocina[[#This Row],[Ganancia Neta]]/Tabla_cocina[[#This Row],[Costo]])</f>
        <v>0.73333333333333328</v>
      </c>
      <c r="O864" s="17">
        <f>Tabla_cocina[[#This Row],[Tiempo de Preparacion]]/1440</f>
        <v>1.3888888888888888E-2</v>
      </c>
    </row>
    <row r="865" spans="1:15" x14ac:dyDescent="0.3">
      <c r="A865" s="1">
        <v>336</v>
      </c>
      <c r="B865" s="1">
        <v>4</v>
      </c>
      <c r="C865" s="2" t="s">
        <v>23</v>
      </c>
      <c r="D865" s="2" t="s">
        <v>100</v>
      </c>
      <c r="E865" s="3">
        <v>13</v>
      </c>
      <c r="F865" s="3">
        <v>21</v>
      </c>
      <c r="G865" s="1">
        <v>2</v>
      </c>
      <c r="H865" s="1">
        <v>12</v>
      </c>
      <c r="I865" s="2" t="s">
        <v>8</v>
      </c>
      <c r="J865" s="7">
        <f>Tabla_cocina[[#This Row],[Precio Unitario]]*Tabla_cocina[[#This Row],[Cantidad Ordenada]]</f>
        <v>42</v>
      </c>
      <c r="K865" s="7">
        <f>Tabla_cocina[[#This Row],[Total del Pedido]]</f>
        <v>42</v>
      </c>
      <c r="L865" s="7">
        <f>Tabla_cocina[[#This Row],[Ganancia Bruta]]-Tabla_cocina[[#This Row],[Costo]]</f>
        <v>16</v>
      </c>
      <c r="M865" s="7">
        <f>Tabla_cocina[[#This Row],[Costo Unitario]]*Tabla_cocina[[#This Row],[Cantidad Ordenada]]</f>
        <v>26</v>
      </c>
      <c r="N865" s="12">
        <f>(Tabla_cocina[[#This Row],[Ganancia Neta]]/Tabla_cocina[[#This Row],[Costo]])</f>
        <v>0.61538461538461542</v>
      </c>
      <c r="O865" s="17">
        <f>Tabla_cocina[[#This Row],[Tiempo de Preparacion]]/1440</f>
        <v>8.3333333333333332E-3</v>
      </c>
    </row>
    <row r="866" spans="1:15" x14ac:dyDescent="0.3">
      <c r="A866" s="1">
        <v>336</v>
      </c>
      <c r="B866" s="1">
        <v>4</v>
      </c>
      <c r="C866" s="2" t="s">
        <v>16</v>
      </c>
      <c r="D866" s="2" t="s">
        <v>93</v>
      </c>
      <c r="E866" s="3">
        <v>11</v>
      </c>
      <c r="F866" s="3">
        <v>19</v>
      </c>
      <c r="G866" s="1">
        <v>2</v>
      </c>
      <c r="H866" s="1">
        <v>33</v>
      </c>
      <c r="I866" s="2" t="s">
        <v>8</v>
      </c>
      <c r="J866" s="7">
        <f>Tabla_cocina[[#This Row],[Precio Unitario]]*Tabla_cocina[[#This Row],[Cantidad Ordenada]]</f>
        <v>38</v>
      </c>
      <c r="K866" s="7">
        <f>Tabla_cocina[[#This Row],[Total del Pedido]]</f>
        <v>38</v>
      </c>
      <c r="L866" s="7">
        <f>Tabla_cocina[[#This Row],[Ganancia Bruta]]-Tabla_cocina[[#This Row],[Costo]]</f>
        <v>16</v>
      </c>
      <c r="M866" s="7">
        <f>Tabla_cocina[[#This Row],[Costo Unitario]]*Tabla_cocina[[#This Row],[Cantidad Ordenada]]</f>
        <v>22</v>
      </c>
      <c r="N866" s="12">
        <f>(Tabla_cocina[[#This Row],[Ganancia Neta]]/Tabla_cocina[[#This Row],[Costo]])</f>
        <v>0.72727272727272729</v>
      </c>
      <c r="O866" s="17">
        <f>Tabla_cocina[[#This Row],[Tiempo de Preparacion]]/1440</f>
        <v>2.2916666666666665E-2</v>
      </c>
    </row>
    <row r="867" spans="1:15" x14ac:dyDescent="0.3">
      <c r="A867" s="1">
        <v>337</v>
      </c>
      <c r="B867" s="1">
        <v>11</v>
      </c>
      <c r="C867" s="2" t="s">
        <v>15</v>
      </c>
      <c r="D867" s="2" t="s">
        <v>92</v>
      </c>
      <c r="E867" s="3">
        <v>16</v>
      </c>
      <c r="F867" s="3">
        <v>28</v>
      </c>
      <c r="G867" s="1">
        <v>1</v>
      </c>
      <c r="H867" s="1">
        <v>5</v>
      </c>
      <c r="I867" s="2" t="s">
        <v>8</v>
      </c>
      <c r="J867" s="7">
        <f>Tabla_cocina[[#This Row],[Precio Unitario]]*Tabla_cocina[[#This Row],[Cantidad Ordenada]]</f>
        <v>28</v>
      </c>
      <c r="K867" s="7">
        <f>Tabla_cocina[[#This Row],[Total del Pedido]]</f>
        <v>28</v>
      </c>
      <c r="L867" s="7">
        <f>Tabla_cocina[[#This Row],[Ganancia Bruta]]-Tabla_cocina[[#This Row],[Costo]]</f>
        <v>12</v>
      </c>
      <c r="M867" s="7">
        <f>Tabla_cocina[[#This Row],[Costo Unitario]]*Tabla_cocina[[#This Row],[Cantidad Ordenada]]</f>
        <v>16</v>
      </c>
      <c r="N867" s="12">
        <f>(Tabla_cocina[[#This Row],[Ganancia Neta]]/Tabla_cocina[[#This Row],[Costo]])</f>
        <v>0.75</v>
      </c>
      <c r="O867" s="17">
        <f>Tabla_cocina[[#This Row],[Tiempo de Preparacion]]/1440</f>
        <v>3.472222222222222E-3</v>
      </c>
    </row>
    <row r="868" spans="1:15" x14ac:dyDescent="0.3">
      <c r="A868" s="1">
        <v>337</v>
      </c>
      <c r="B868" s="1">
        <v>11</v>
      </c>
      <c r="C868" s="2" t="s">
        <v>5</v>
      </c>
      <c r="D868" s="2" t="s">
        <v>84</v>
      </c>
      <c r="E868" s="3">
        <v>14</v>
      </c>
      <c r="F868" s="3">
        <v>24</v>
      </c>
      <c r="G868" s="1">
        <v>3</v>
      </c>
      <c r="H868" s="1">
        <v>53</v>
      </c>
      <c r="I868" s="2" t="s">
        <v>6</v>
      </c>
      <c r="J868" s="7">
        <f>Tabla_cocina[[#This Row],[Precio Unitario]]*Tabla_cocina[[#This Row],[Cantidad Ordenada]]</f>
        <v>72</v>
      </c>
      <c r="K868" s="7">
        <f>Tabla_cocina[[#This Row],[Total del Pedido]]</f>
        <v>72</v>
      </c>
      <c r="L868" s="7">
        <f>Tabla_cocina[[#This Row],[Ganancia Bruta]]-Tabla_cocina[[#This Row],[Costo]]</f>
        <v>30</v>
      </c>
      <c r="M868" s="7">
        <f>Tabla_cocina[[#This Row],[Costo Unitario]]*Tabla_cocina[[#This Row],[Cantidad Ordenada]]</f>
        <v>42</v>
      </c>
      <c r="N868" s="12">
        <f>(Tabla_cocina[[#This Row],[Ganancia Neta]]/Tabla_cocina[[#This Row],[Costo]])</f>
        <v>0.7142857142857143</v>
      </c>
      <c r="O868" s="17">
        <f>Tabla_cocina[[#This Row],[Tiempo de Preparacion]]/1440</f>
        <v>3.6805555555555557E-2</v>
      </c>
    </row>
    <row r="869" spans="1:15" x14ac:dyDescent="0.3">
      <c r="A869" s="1">
        <v>338</v>
      </c>
      <c r="B869" s="1">
        <v>18</v>
      </c>
      <c r="C869" s="2" t="s">
        <v>20</v>
      </c>
      <c r="D869" s="2" t="s">
        <v>97</v>
      </c>
      <c r="E869" s="3">
        <v>20</v>
      </c>
      <c r="F869" s="3">
        <v>34</v>
      </c>
      <c r="G869" s="1">
        <v>3</v>
      </c>
      <c r="H869" s="1">
        <v>44</v>
      </c>
      <c r="I869" s="2" t="s">
        <v>6</v>
      </c>
      <c r="J869" s="7">
        <f>Tabla_cocina[[#This Row],[Precio Unitario]]*Tabla_cocina[[#This Row],[Cantidad Ordenada]]</f>
        <v>102</v>
      </c>
      <c r="K869" s="7">
        <f>Tabla_cocina[[#This Row],[Total del Pedido]]</f>
        <v>102</v>
      </c>
      <c r="L869" s="7">
        <f>Tabla_cocina[[#This Row],[Ganancia Bruta]]-Tabla_cocina[[#This Row],[Costo]]</f>
        <v>42</v>
      </c>
      <c r="M869" s="7">
        <f>Tabla_cocina[[#This Row],[Costo Unitario]]*Tabla_cocina[[#This Row],[Cantidad Ordenada]]</f>
        <v>60</v>
      </c>
      <c r="N869" s="12">
        <f>(Tabla_cocina[[#This Row],[Ganancia Neta]]/Tabla_cocina[[#This Row],[Costo]])</f>
        <v>0.7</v>
      </c>
      <c r="O869" s="17">
        <f>Tabla_cocina[[#This Row],[Tiempo de Preparacion]]/1440</f>
        <v>3.0555555555555555E-2</v>
      </c>
    </row>
    <row r="870" spans="1:15" x14ac:dyDescent="0.3">
      <c r="A870" s="1">
        <v>338</v>
      </c>
      <c r="B870" s="1">
        <v>18</v>
      </c>
      <c r="C870" s="2" t="s">
        <v>18</v>
      </c>
      <c r="D870" s="2" t="s">
        <v>95</v>
      </c>
      <c r="E870" s="3">
        <v>19</v>
      </c>
      <c r="F870" s="3">
        <v>32</v>
      </c>
      <c r="G870" s="1">
        <v>3</v>
      </c>
      <c r="H870" s="1">
        <v>30</v>
      </c>
      <c r="I870" s="2" t="s">
        <v>8</v>
      </c>
      <c r="J870" s="7">
        <f>Tabla_cocina[[#This Row],[Precio Unitario]]*Tabla_cocina[[#This Row],[Cantidad Ordenada]]</f>
        <v>96</v>
      </c>
      <c r="K870" s="7">
        <f>Tabla_cocina[[#This Row],[Total del Pedido]]</f>
        <v>96</v>
      </c>
      <c r="L870" s="7">
        <f>Tabla_cocina[[#This Row],[Ganancia Bruta]]-Tabla_cocina[[#This Row],[Costo]]</f>
        <v>39</v>
      </c>
      <c r="M870" s="7">
        <f>Tabla_cocina[[#This Row],[Costo Unitario]]*Tabla_cocina[[#This Row],[Cantidad Ordenada]]</f>
        <v>57</v>
      </c>
      <c r="N870" s="12">
        <f>(Tabla_cocina[[#This Row],[Ganancia Neta]]/Tabla_cocina[[#This Row],[Costo]])</f>
        <v>0.68421052631578949</v>
      </c>
      <c r="O870" s="17">
        <f>Tabla_cocina[[#This Row],[Tiempo de Preparacion]]/1440</f>
        <v>2.0833333333333332E-2</v>
      </c>
    </row>
    <row r="871" spans="1:15" x14ac:dyDescent="0.3">
      <c r="A871" s="1">
        <v>338</v>
      </c>
      <c r="B871" s="1">
        <v>18</v>
      </c>
      <c r="C871" s="2" t="s">
        <v>23</v>
      </c>
      <c r="D871" s="2" t="s">
        <v>100</v>
      </c>
      <c r="E871" s="3">
        <v>13</v>
      </c>
      <c r="F871" s="3">
        <v>21</v>
      </c>
      <c r="G871" s="1">
        <v>1</v>
      </c>
      <c r="H871" s="1">
        <v>10</v>
      </c>
      <c r="I871" s="2" t="s">
        <v>8</v>
      </c>
      <c r="J871" s="7">
        <f>Tabla_cocina[[#This Row],[Precio Unitario]]*Tabla_cocina[[#This Row],[Cantidad Ordenada]]</f>
        <v>21</v>
      </c>
      <c r="K871" s="7">
        <f>Tabla_cocina[[#This Row],[Total del Pedido]]</f>
        <v>21</v>
      </c>
      <c r="L871" s="7">
        <f>Tabla_cocina[[#This Row],[Ganancia Bruta]]-Tabla_cocina[[#This Row],[Costo]]</f>
        <v>8</v>
      </c>
      <c r="M871" s="7">
        <f>Tabla_cocina[[#This Row],[Costo Unitario]]*Tabla_cocina[[#This Row],[Cantidad Ordenada]]</f>
        <v>13</v>
      </c>
      <c r="N871" s="12">
        <f>(Tabla_cocina[[#This Row],[Ganancia Neta]]/Tabla_cocina[[#This Row],[Costo]])</f>
        <v>0.61538461538461542</v>
      </c>
      <c r="O871" s="17">
        <f>Tabla_cocina[[#This Row],[Tiempo de Preparacion]]/1440</f>
        <v>6.9444444444444441E-3</v>
      </c>
    </row>
    <row r="872" spans="1:15" x14ac:dyDescent="0.3">
      <c r="A872" s="1">
        <v>338</v>
      </c>
      <c r="B872" s="1">
        <v>18</v>
      </c>
      <c r="C872" s="2" t="s">
        <v>21</v>
      </c>
      <c r="D872" s="2" t="s">
        <v>98</v>
      </c>
      <c r="E872" s="3">
        <v>12</v>
      </c>
      <c r="F872" s="3">
        <v>20</v>
      </c>
      <c r="G872" s="1">
        <v>3</v>
      </c>
      <c r="H872" s="1">
        <v>59</v>
      </c>
      <c r="I872" s="2" t="s">
        <v>6</v>
      </c>
      <c r="J872" s="7">
        <f>Tabla_cocina[[#This Row],[Precio Unitario]]*Tabla_cocina[[#This Row],[Cantidad Ordenada]]</f>
        <v>60</v>
      </c>
      <c r="K872" s="7">
        <f>Tabla_cocina[[#This Row],[Total del Pedido]]</f>
        <v>60</v>
      </c>
      <c r="L872" s="7">
        <f>Tabla_cocina[[#This Row],[Ganancia Bruta]]-Tabla_cocina[[#This Row],[Costo]]</f>
        <v>24</v>
      </c>
      <c r="M872" s="7">
        <f>Tabla_cocina[[#This Row],[Costo Unitario]]*Tabla_cocina[[#This Row],[Cantidad Ordenada]]</f>
        <v>36</v>
      </c>
      <c r="N872" s="12">
        <f>(Tabla_cocina[[#This Row],[Ganancia Neta]]/Tabla_cocina[[#This Row],[Costo]])</f>
        <v>0.66666666666666663</v>
      </c>
      <c r="O872" s="17">
        <f>Tabla_cocina[[#This Row],[Tiempo de Preparacion]]/1440</f>
        <v>4.0972222222222222E-2</v>
      </c>
    </row>
    <row r="873" spans="1:15" x14ac:dyDescent="0.3">
      <c r="A873" s="1">
        <v>339</v>
      </c>
      <c r="B873" s="1">
        <v>13</v>
      </c>
      <c r="C873" s="2" t="s">
        <v>13</v>
      </c>
      <c r="D873" s="2" t="s">
        <v>90</v>
      </c>
      <c r="E873" s="3">
        <v>17</v>
      </c>
      <c r="F873" s="3">
        <v>29</v>
      </c>
      <c r="G873" s="1">
        <v>2</v>
      </c>
      <c r="H873" s="1">
        <v>6</v>
      </c>
      <c r="I873" s="2" t="s">
        <v>8</v>
      </c>
      <c r="J873" s="7">
        <f>Tabla_cocina[[#This Row],[Precio Unitario]]*Tabla_cocina[[#This Row],[Cantidad Ordenada]]</f>
        <v>58</v>
      </c>
      <c r="K873" s="7">
        <f>Tabla_cocina[[#This Row],[Total del Pedido]]</f>
        <v>58</v>
      </c>
      <c r="L873" s="7">
        <f>Tabla_cocina[[#This Row],[Ganancia Bruta]]-Tabla_cocina[[#This Row],[Costo]]</f>
        <v>24</v>
      </c>
      <c r="M873" s="7">
        <f>Tabla_cocina[[#This Row],[Costo Unitario]]*Tabla_cocina[[#This Row],[Cantidad Ordenada]]</f>
        <v>34</v>
      </c>
      <c r="N873" s="12">
        <f>(Tabla_cocina[[#This Row],[Ganancia Neta]]/Tabla_cocina[[#This Row],[Costo]])</f>
        <v>0.70588235294117652</v>
      </c>
      <c r="O873" s="17">
        <f>Tabla_cocina[[#This Row],[Tiempo de Preparacion]]/1440</f>
        <v>4.1666666666666666E-3</v>
      </c>
    </row>
    <row r="874" spans="1:15" x14ac:dyDescent="0.3">
      <c r="A874" s="1">
        <v>339</v>
      </c>
      <c r="B874" s="1">
        <v>13</v>
      </c>
      <c r="C874" s="2" t="s">
        <v>22</v>
      </c>
      <c r="D874" s="2" t="s">
        <v>99</v>
      </c>
      <c r="E874" s="3">
        <v>14</v>
      </c>
      <c r="F874" s="3">
        <v>23</v>
      </c>
      <c r="G874" s="1">
        <v>2</v>
      </c>
      <c r="H874" s="1">
        <v>40</v>
      </c>
      <c r="I874" s="2" t="s">
        <v>6</v>
      </c>
      <c r="J874" s="7">
        <f>Tabla_cocina[[#This Row],[Precio Unitario]]*Tabla_cocina[[#This Row],[Cantidad Ordenada]]</f>
        <v>46</v>
      </c>
      <c r="K874" s="7">
        <f>Tabla_cocina[[#This Row],[Total del Pedido]]</f>
        <v>46</v>
      </c>
      <c r="L874" s="7">
        <f>Tabla_cocina[[#This Row],[Ganancia Bruta]]-Tabla_cocina[[#This Row],[Costo]]</f>
        <v>18</v>
      </c>
      <c r="M874" s="7">
        <f>Tabla_cocina[[#This Row],[Costo Unitario]]*Tabla_cocina[[#This Row],[Cantidad Ordenada]]</f>
        <v>28</v>
      </c>
      <c r="N874" s="12">
        <f>(Tabla_cocina[[#This Row],[Ganancia Neta]]/Tabla_cocina[[#This Row],[Costo]])</f>
        <v>0.6428571428571429</v>
      </c>
      <c r="O874" s="17">
        <f>Tabla_cocina[[#This Row],[Tiempo de Preparacion]]/1440</f>
        <v>2.7777777777777776E-2</v>
      </c>
    </row>
    <row r="875" spans="1:15" x14ac:dyDescent="0.3">
      <c r="A875" s="1">
        <v>340</v>
      </c>
      <c r="B875" s="1">
        <v>15</v>
      </c>
      <c r="C875" s="2" t="s">
        <v>11</v>
      </c>
      <c r="D875" s="2" t="s">
        <v>88</v>
      </c>
      <c r="E875" s="3">
        <v>25</v>
      </c>
      <c r="F875" s="3">
        <v>40</v>
      </c>
      <c r="G875" s="1">
        <v>2</v>
      </c>
      <c r="H875" s="1">
        <v>35</v>
      </c>
      <c r="I875" s="2" t="s">
        <v>8</v>
      </c>
      <c r="J875" s="7">
        <f>Tabla_cocina[[#This Row],[Precio Unitario]]*Tabla_cocina[[#This Row],[Cantidad Ordenada]]</f>
        <v>80</v>
      </c>
      <c r="K875" s="7">
        <f>Tabla_cocina[[#This Row],[Total del Pedido]]</f>
        <v>80</v>
      </c>
      <c r="L875" s="7">
        <f>Tabla_cocina[[#This Row],[Ganancia Bruta]]-Tabla_cocina[[#This Row],[Costo]]</f>
        <v>30</v>
      </c>
      <c r="M875" s="7">
        <f>Tabla_cocina[[#This Row],[Costo Unitario]]*Tabla_cocina[[#This Row],[Cantidad Ordenada]]</f>
        <v>50</v>
      </c>
      <c r="N875" s="12">
        <f>(Tabla_cocina[[#This Row],[Ganancia Neta]]/Tabla_cocina[[#This Row],[Costo]])</f>
        <v>0.6</v>
      </c>
      <c r="O875" s="17">
        <f>Tabla_cocina[[#This Row],[Tiempo de Preparacion]]/1440</f>
        <v>2.4305555555555556E-2</v>
      </c>
    </row>
    <row r="876" spans="1:15" x14ac:dyDescent="0.3">
      <c r="A876" s="1">
        <v>340</v>
      </c>
      <c r="B876" s="1">
        <v>15</v>
      </c>
      <c r="C876" s="2" t="s">
        <v>15</v>
      </c>
      <c r="D876" s="2" t="s">
        <v>92</v>
      </c>
      <c r="E876" s="3">
        <v>16</v>
      </c>
      <c r="F876" s="3">
        <v>28</v>
      </c>
      <c r="G876" s="1">
        <v>3</v>
      </c>
      <c r="H876" s="1">
        <v>56</v>
      </c>
      <c r="I876" s="2" t="s">
        <v>6</v>
      </c>
      <c r="J876" s="7">
        <f>Tabla_cocina[[#This Row],[Precio Unitario]]*Tabla_cocina[[#This Row],[Cantidad Ordenada]]</f>
        <v>84</v>
      </c>
      <c r="K876" s="7">
        <f>Tabla_cocina[[#This Row],[Total del Pedido]]</f>
        <v>84</v>
      </c>
      <c r="L876" s="7">
        <f>Tabla_cocina[[#This Row],[Ganancia Bruta]]-Tabla_cocina[[#This Row],[Costo]]</f>
        <v>36</v>
      </c>
      <c r="M876" s="7">
        <f>Tabla_cocina[[#This Row],[Costo Unitario]]*Tabla_cocina[[#This Row],[Cantidad Ordenada]]</f>
        <v>48</v>
      </c>
      <c r="N876" s="12">
        <f>(Tabla_cocina[[#This Row],[Ganancia Neta]]/Tabla_cocina[[#This Row],[Costo]])</f>
        <v>0.75</v>
      </c>
      <c r="O876" s="17">
        <f>Tabla_cocina[[#This Row],[Tiempo de Preparacion]]/1440</f>
        <v>3.888888888888889E-2</v>
      </c>
    </row>
    <row r="877" spans="1:15" x14ac:dyDescent="0.3">
      <c r="A877" s="1">
        <v>341</v>
      </c>
      <c r="B877" s="1">
        <v>14</v>
      </c>
      <c r="C877" s="2" t="s">
        <v>17</v>
      </c>
      <c r="D877" s="2" t="s">
        <v>94</v>
      </c>
      <c r="E877" s="3">
        <v>21</v>
      </c>
      <c r="F877" s="3">
        <v>35</v>
      </c>
      <c r="G877" s="1">
        <v>3</v>
      </c>
      <c r="H877" s="1">
        <v>8</v>
      </c>
      <c r="I877" s="2" t="s">
        <v>8</v>
      </c>
      <c r="J877" s="7">
        <f>Tabla_cocina[[#This Row],[Precio Unitario]]*Tabla_cocina[[#This Row],[Cantidad Ordenada]]</f>
        <v>105</v>
      </c>
      <c r="K877" s="7">
        <f>Tabla_cocina[[#This Row],[Total del Pedido]]</f>
        <v>105</v>
      </c>
      <c r="L877" s="7">
        <f>Tabla_cocina[[#This Row],[Ganancia Bruta]]-Tabla_cocina[[#This Row],[Costo]]</f>
        <v>42</v>
      </c>
      <c r="M877" s="7">
        <f>Tabla_cocina[[#This Row],[Costo Unitario]]*Tabla_cocina[[#This Row],[Cantidad Ordenada]]</f>
        <v>63</v>
      </c>
      <c r="N877" s="12">
        <f>(Tabla_cocina[[#This Row],[Ganancia Neta]]/Tabla_cocina[[#This Row],[Costo]])</f>
        <v>0.66666666666666663</v>
      </c>
      <c r="O877" s="17">
        <f>Tabla_cocina[[#This Row],[Tiempo de Preparacion]]/1440</f>
        <v>5.5555555555555558E-3</v>
      </c>
    </row>
    <row r="878" spans="1:15" x14ac:dyDescent="0.3">
      <c r="A878" s="1">
        <v>341</v>
      </c>
      <c r="B878" s="1">
        <v>14</v>
      </c>
      <c r="C878" s="2" t="s">
        <v>15</v>
      </c>
      <c r="D878" s="2" t="s">
        <v>92</v>
      </c>
      <c r="E878" s="3">
        <v>16</v>
      </c>
      <c r="F878" s="3">
        <v>28</v>
      </c>
      <c r="G878" s="1">
        <v>1</v>
      </c>
      <c r="H878" s="1">
        <v>46</v>
      </c>
      <c r="I878" s="2" t="s">
        <v>6</v>
      </c>
      <c r="J878" s="7">
        <f>Tabla_cocina[[#This Row],[Precio Unitario]]*Tabla_cocina[[#This Row],[Cantidad Ordenada]]</f>
        <v>28</v>
      </c>
      <c r="K878" s="7">
        <f>Tabla_cocina[[#This Row],[Total del Pedido]]</f>
        <v>28</v>
      </c>
      <c r="L878" s="7">
        <f>Tabla_cocina[[#This Row],[Ganancia Bruta]]-Tabla_cocina[[#This Row],[Costo]]</f>
        <v>12</v>
      </c>
      <c r="M878" s="7">
        <f>Tabla_cocina[[#This Row],[Costo Unitario]]*Tabla_cocina[[#This Row],[Cantidad Ordenada]]</f>
        <v>16</v>
      </c>
      <c r="N878" s="12">
        <f>(Tabla_cocina[[#This Row],[Ganancia Neta]]/Tabla_cocina[[#This Row],[Costo]])</f>
        <v>0.75</v>
      </c>
      <c r="O878" s="17">
        <f>Tabla_cocina[[#This Row],[Tiempo de Preparacion]]/1440</f>
        <v>3.1944444444444442E-2</v>
      </c>
    </row>
    <row r="879" spans="1:15" x14ac:dyDescent="0.3">
      <c r="A879" s="1">
        <v>341</v>
      </c>
      <c r="B879" s="1">
        <v>14</v>
      </c>
      <c r="C879" s="2" t="s">
        <v>19</v>
      </c>
      <c r="D879" s="2" t="s">
        <v>96</v>
      </c>
      <c r="E879" s="3">
        <v>13</v>
      </c>
      <c r="F879" s="3">
        <v>22</v>
      </c>
      <c r="G879" s="1">
        <v>2</v>
      </c>
      <c r="H879" s="1">
        <v>34</v>
      </c>
      <c r="I879" s="2" t="s">
        <v>8</v>
      </c>
      <c r="J879" s="7">
        <f>Tabla_cocina[[#This Row],[Precio Unitario]]*Tabla_cocina[[#This Row],[Cantidad Ordenada]]</f>
        <v>44</v>
      </c>
      <c r="K879" s="7">
        <f>Tabla_cocina[[#This Row],[Total del Pedido]]</f>
        <v>44</v>
      </c>
      <c r="L879" s="7">
        <f>Tabla_cocina[[#This Row],[Ganancia Bruta]]-Tabla_cocina[[#This Row],[Costo]]</f>
        <v>18</v>
      </c>
      <c r="M879" s="7">
        <f>Tabla_cocina[[#This Row],[Costo Unitario]]*Tabla_cocina[[#This Row],[Cantidad Ordenada]]</f>
        <v>26</v>
      </c>
      <c r="N879" s="12">
        <f>(Tabla_cocina[[#This Row],[Ganancia Neta]]/Tabla_cocina[[#This Row],[Costo]])</f>
        <v>0.69230769230769229</v>
      </c>
      <c r="O879" s="17">
        <f>Tabla_cocina[[#This Row],[Tiempo de Preparacion]]/1440</f>
        <v>2.361111111111111E-2</v>
      </c>
    </row>
    <row r="880" spans="1:15" x14ac:dyDescent="0.3">
      <c r="A880" s="1">
        <v>342</v>
      </c>
      <c r="B880" s="1">
        <v>19</v>
      </c>
      <c r="C880" s="2" t="s">
        <v>15</v>
      </c>
      <c r="D880" s="2" t="s">
        <v>92</v>
      </c>
      <c r="E880" s="3">
        <v>16</v>
      </c>
      <c r="F880" s="3">
        <v>28</v>
      </c>
      <c r="G880" s="1">
        <v>2</v>
      </c>
      <c r="H880" s="1">
        <v>31</v>
      </c>
      <c r="I880" s="2" t="s">
        <v>8</v>
      </c>
      <c r="J880" s="7">
        <f>Tabla_cocina[[#This Row],[Precio Unitario]]*Tabla_cocina[[#This Row],[Cantidad Ordenada]]</f>
        <v>56</v>
      </c>
      <c r="K880" s="7">
        <f>Tabla_cocina[[#This Row],[Total del Pedido]]</f>
        <v>56</v>
      </c>
      <c r="L880" s="7">
        <f>Tabla_cocina[[#This Row],[Ganancia Bruta]]-Tabla_cocina[[#This Row],[Costo]]</f>
        <v>24</v>
      </c>
      <c r="M880" s="7">
        <f>Tabla_cocina[[#This Row],[Costo Unitario]]*Tabla_cocina[[#This Row],[Cantidad Ordenada]]</f>
        <v>32</v>
      </c>
      <c r="N880" s="12">
        <f>(Tabla_cocina[[#This Row],[Ganancia Neta]]/Tabla_cocina[[#This Row],[Costo]])</f>
        <v>0.75</v>
      </c>
      <c r="O880" s="17">
        <f>Tabla_cocina[[#This Row],[Tiempo de Preparacion]]/1440</f>
        <v>2.1527777777777778E-2</v>
      </c>
    </row>
    <row r="881" spans="1:15" x14ac:dyDescent="0.3">
      <c r="A881" s="1">
        <v>342</v>
      </c>
      <c r="B881" s="1">
        <v>19</v>
      </c>
      <c r="C881" s="2" t="s">
        <v>22</v>
      </c>
      <c r="D881" s="2" t="s">
        <v>99</v>
      </c>
      <c r="E881" s="3">
        <v>14</v>
      </c>
      <c r="F881" s="3">
        <v>23</v>
      </c>
      <c r="G881" s="1">
        <v>2</v>
      </c>
      <c r="H881" s="1">
        <v>23</v>
      </c>
      <c r="I881" s="2" t="s">
        <v>8</v>
      </c>
      <c r="J881" s="7">
        <f>Tabla_cocina[[#This Row],[Precio Unitario]]*Tabla_cocina[[#This Row],[Cantidad Ordenada]]</f>
        <v>46</v>
      </c>
      <c r="K881" s="7">
        <f>Tabla_cocina[[#This Row],[Total del Pedido]]</f>
        <v>46</v>
      </c>
      <c r="L881" s="7">
        <f>Tabla_cocina[[#This Row],[Ganancia Bruta]]-Tabla_cocina[[#This Row],[Costo]]</f>
        <v>18</v>
      </c>
      <c r="M881" s="7">
        <f>Tabla_cocina[[#This Row],[Costo Unitario]]*Tabla_cocina[[#This Row],[Cantidad Ordenada]]</f>
        <v>28</v>
      </c>
      <c r="N881" s="12">
        <f>(Tabla_cocina[[#This Row],[Ganancia Neta]]/Tabla_cocina[[#This Row],[Costo]])</f>
        <v>0.6428571428571429</v>
      </c>
      <c r="O881" s="17">
        <f>Tabla_cocina[[#This Row],[Tiempo de Preparacion]]/1440</f>
        <v>1.5972222222222221E-2</v>
      </c>
    </row>
    <row r="882" spans="1:15" x14ac:dyDescent="0.3">
      <c r="A882" s="1">
        <v>343</v>
      </c>
      <c r="B882" s="1">
        <v>12</v>
      </c>
      <c r="C882" s="2" t="s">
        <v>20</v>
      </c>
      <c r="D882" s="2" t="s">
        <v>97</v>
      </c>
      <c r="E882" s="3">
        <v>20</v>
      </c>
      <c r="F882" s="3">
        <v>34</v>
      </c>
      <c r="G882" s="1">
        <v>2</v>
      </c>
      <c r="H882" s="1">
        <v>58</v>
      </c>
      <c r="I882" s="2" t="s">
        <v>8</v>
      </c>
      <c r="J882" s="7">
        <f>Tabla_cocina[[#This Row],[Precio Unitario]]*Tabla_cocina[[#This Row],[Cantidad Ordenada]]</f>
        <v>68</v>
      </c>
      <c r="K882" s="7">
        <f>Tabla_cocina[[#This Row],[Total del Pedido]]</f>
        <v>68</v>
      </c>
      <c r="L882" s="7">
        <f>Tabla_cocina[[#This Row],[Ganancia Bruta]]-Tabla_cocina[[#This Row],[Costo]]</f>
        <v>28</v>
      </c>
      <c r="M882" s="7">
        <f>Tabla_cocina[[#This Row],[Costo Unitario]]*Tabla_cocina[[#This Row],[Cantidad Ordenada]]</f>
        <v>40</v>
      </c>
      <c r="N882" s="12">
        <f>(Tabla_cocina[[#This Row],[Ganancia Neta]]/Tabla_cocina[[#This Row],[Costo]])</f>
        <v>0.7</v>
      </c>
      <c r="O882" s="17">
        <f>Tabla_cocina[[#This Row],[Tiempo de Preparacion]]/1440</f>
        <v>4.027777777777778E-2</v>
      </c>
    </row>
    <row r="883" spans="1:15" x14ac:dyDescent="0.3">
      <c r="A883" s="1">
        <v>343</v>
      </c>
      <c r="B883" s="1">
        <v>12</v>
      </c>
      <c r="C883" s="2" t="s">
        <v>22</v>
      </c>
      <c r="D883" s="2" t="s">
        <v>99</v>
      </c>
      <c r="E883" s="3">
        <v>14</v>
      </c>
      <c r="F883" s="3">
        <v>23</v>
      </c>
      <c r="G883" s="1">
        <v>3</v>
      </c>
      <c r="H883" s="1">
        <v>43</v>
      </c>
      <c r="I883" s="2" t="s">
        <v>6</v>
      </c>
      <c r="J883" s="7">
        <f>Tabla_cocina[[#This Row],[Precio Unitario]]*Tabla_cocina[[#This Row],[Cantidad Ordenada]]</f>
        <v>69</v>
      </c>
      <c r="K883" s="7">
        <f>Tabla_cocina[[#This Row],[Total del Pedido]]</f>
        <v>69</v>
      </c>
      <c r="L883" s="7">
        <f>Tabla_cocina[[#This Row],[Ganancia Bruta]]-Tabla_cocina[[#This Row],[Costo]]</f>
        <v>27</v>
      </c>
      <c r="M883" s="7">
        <f>Tabla_cocina[[#This Row],[Costo Unitario]]*Tabla_cocina[[#This Row],[Cantidad Ordenada]]</f>
        <v>42</v>
      </c>
      <c r="N883" s="12">
        <f>(Tabla_cocina[[#This Row],[Ganancia Neta]]/Tabla_cocina[[#This Row],[Costo]])</f>
        <v>0.6428571428571429</v>
      </c>
      <c r="O883" s="17">
        <f>Tabla_cocina[[#This Row],[Tiempo de Preparacion]]/1440</f>
        <v>2.9861111111111113E-2</v>
      </c>
    </row>
    <row r="884" spans="1:15" x14ac:dyDescent="0.3">
      <c r="A884" s="1">
        <v>344</v>
      </c>
      <c r="B884" s="1">
        <v>15</v>
      </c>
      <c r="C884" s="2" t="s">
        <v>17</v>
      </c>
      <c r="D884" s="2" t="s">
        <v>94</v>
      </c>
      <c r="E884" s="3">
        <v>21</v>
      </c>
      <c r="F884" s="3">
        <v>35</v>
      </c>
      <c r="G884" s="1">
        <v>1</v>
      </c>
      <c r="H884" s="1">
        <v>11</v>
      </c>
      <c r="I884" s="2" t="s">
        <v>8</v>
      </c>
      <c r="J884" s="7">
        <f>Tabla_cocina[[#This Row],[Precio Unitario]]*Tabla_cocina[[#This Row],[Cantidad Ordenada]]</f>
        <v>35</v>
      </c>
      <c r="K884" s="7">
        <f>Tabla_cocina[[#This Row],[Total del Pedido]]</f>
        <v>35</v>
      </c>
      <c r="L884" s="7">
        <f>Tabla_cocina[[#This Row],[Ganancia Bruta]]-Tabla_cocina[[#This Row],[Costo]]</f>
        <v>14</v>
      </c>
      <c r="M884" s="7">
        <f>Tabla_cocina[[#This Row],[Costo Unitario]]*Tabla_cocina[[#This Row],[Cantidad Ordenada]]</f>
        <v>21</v>
      </c>
      <c r="N884" s="12">
        <f>(Tabla_cocina[[#This Row],[Ganancia Neta]]/Tabla_cocina[[#This Row],[Costo]])</f>
        <v>0.66666666666666663</v>
      </c>
      <c r="O884" s="17">
        <f>Tabla_cocina[[#This Row],[Tiempo de Preparacion]]/1440</f>
        <v>7.6388888888888886E-3</v>
      </c>
    </row>
    <row r="885" spans="1:15" x14ac:dyDescent="0.3">
      <c r="A885" s="1">
        <v>344</v>
      </c>
      <c r="B885" s="1">
        <v>15</v>
      </c>
      <c r="C885" s="2" t="s">
        <v>18</v>
      </c>
      <c r="D885" s="2" t="s">
        <v>95</v>
      </c>
      <c r="E885" s="3">
        <v>19</v>
      </c>
      <c r="F885" s="3">
        <v>32</v>
      </c>
      <c r="G885" s="1">
        <v>2</v>
      </c>
      <c r="H885" s="1">
        <v>19</v>
      </c>
      <c r="I885" s="2" t="s">
        <v>8</v>
      </c>
      <c r="J885" s="7">
        <f>Tabla_cocina[[#This Row],[Precio Unitario]]*Tabla_cocina[[#This Row],[Cantidad Ordenada]]</f>
        <v>64</v>
      </c>
      <c r="K885" s="7">
        <f>Tabla_cocina[[#This Row],[Total del Pedido]]</f>
        <v>64</v>
      </c>
      <c r="L885" s="7">
        <f>Tabla_cocina[[#This Row],[Ganancia Bruta]]-Tabla_cocina[[#This Row],[Costo]]</f>
        <v>26</v>
      </c>
      <c r="M885" s="7">
        <f>Tabla_cocina[[#This Row],[Costo Unitario]]*Tabla_cocina[[#This Row],[Cantidad Ordenada]]</f>
        <v>38</v>
      </c>
      <c r="N885" s="12">
        <f>(Tabla_cocina[[#This Row],[Ganancia Neta]]/Tabla_cocina[[#This Row],[Costo]])</f>
        <v>0.68421052631578949</v>
      </c>
      <c r="O885" s="17">
        <f>Tabla_cocina[[#This Row],[Tiempo de Preparacion]]/1440</f>
        <v>1.3194444444444444E-2</v>
      </c>
    </row>
    <row r="886" spans="1:15" x14ac:dyDescent="0.3">
      <c r="A886" s="1">
        <v>344</v>
      </c>
      <c r="B886" s="1">
        <v>15</v>
      </c>
      <c r="C886" s="2" t="s">
        <v>9</v>
      </c>
      <c r="D886" s="2" t="s">
        <v>86</v>
      </c>
      <c r="E886" s="3">
        <v>19</v>
      </c>
      <c r="F886" s="3">
        <v>31</v>
      </c>
      <c r="G886" s="1">
        <v>2</v>
      </c>
      <c r="H886" s="1">
        <v>28</v>
      </c>
      <c r="I886" s="2" t="s">
        <v>8</v>
      </c>
      <c r="J886" s="7">
        <f>Tabla_cocina[[#This Row],[Precio Unitario]]*Tabla_cocina[[#This Row],[Cantidad Ordenada]]</f>
        <v>62</v>
      </c>
      <c r="K886" s="7">
        <f>Tabla_cocina[[#This Row],[Total del Pedido]]</f>
        <v>62</v>
      </c>
      <c r="L886" s="7">
        <f>Tabla_cocina[[#This Row],[Ganancia Bruta]]-Tabla_cocina[[#This Row],[Costo]]</f>
        <v>24</v>
      </c>
      <c r="M886" s="7">
        <f>Tabla_cocina[[#This Row],[Costo Unitario]]*Tabla_cocina[[#This Row],[Cantidad Ordenada]]</f>
        <v>38</v>
      </c>
      <c r="N886" s="12">
        <f>(Tabla_cocina[[#This Row],[Ganancia Neta]]/Tabla_cocina[[#This Row],[Costo]])</f>
        <v>0.63157894736842102</v>
      </c>
      <c r="O886" s="17">
        <f>Tabla_cocina[[#This Row],[Tiempo de Preparacion]]/1440</f>
        <v>1.9444444444444445E-2</v>
      </c>
    </row>
    <row r="887" spans="1:15" x14ac:dyDescent="0.3">
      <c r="A887" s="1">
        <v>344</v>
      </c>
      <c r="B887" s="1">
        <v>15</v>
      </c>
      <c r="C887" s="2" t="s">
        <v>19</v>
      </c>
      <c r="D887" s="2" t="s">
        <v>96</v>
      </c>
      <c r="E887" s="3">
        <v>13</v>
      </c>
      <c r="F887" s="3">
        <v>22</v>
      </c>
      <c r="G887" s="1">
        <v>1</v>
      </c>
      <c r="H887" s="1">
        <v>28</v>
      </c>
      <c r="I887" s="2" t="s">
        <v>6</v>
      </c>
      <c r="J887" s="7">
        <f>Tabla_cocina[[#This Row],[Precio Unitario]]*Tabla_cocina[[#This Row],[Cantidad Ordenada]]</f>
        <v>22</v>
      </c>
      <c r="K887" s="7">
        <f>Tabla_cocina[[#This Row],[Total del Pedido]]</f>
        <v>22</v>
      </c>
      <c r="L887" s="7">
        <f>Tabla_cocina[[#This Row],[Ganancia Bruta]]-Tabla_cocina[[#This Row],[Costo]]</f>
        <v>9</v>
      </c>
      <c r="M887" s="7">
        <f>Tabla_cocina[[#This Row],[Costo Unitario]]*Tabla_cocina[[#This Row],[Cantidad Ordenada]]</f>
        <v>13</v>
      </c>
      <c r="N887" s="12">
        <f>(Tabla_cocina[[#This Row],[Ganancia Neta]]/Tabla_cocina[[#This Row],[Costo]])</f>
        <v>0.69230769230769229</v>
      </c>
      <c r="O887" s="17">
        <f>Tabla_cocina[[#This Row],[Tiempo de Preparacion]]/1440</f>
        <v>1.9444444444444445E-2</v>
      </c>
    </row>
    <row r="888" spans="1:15" x14ac:dyDescent="0.3">
      <c r="A888" s="1">
        <v>345</v>
      </c>
      <c r="B888" s="1">
        <v>16</v>
      </c>
      <c r="C888" s="2" t="s">
        <v>16</v>
      </c>
      <c r="D888" s="2" t="s">
        <v>93</v>
      </c>
      <c r="E888" s="3">
        <v>11</v>
      </c>
      <c r="F888" s="3">
        <v>19</v>
      </c>
      <c r="G888" s="1">
        <v>2</v>
      </c>
      <c r="H888" s="1">
        <v>18</v>
      </c>
      <c r="I888" s="2" t="s">
        <v>6</v>
      </c>
      <c r="J888" s="7">
        <f>Tabla_cocina[[#This Row],[Precio Unitario]]*Tabla_cocina[[#This Row],[Cantidad Ordenada]]</f>
        <v>38</v>
      </c>
      <c r="K888" s="7">
        <f>Tabla_cocina[[#This Row],[Total del Pedido]]</f>
        <v>38</v>
      </c>
      <c r="L888" s="7">
        <f>Tabla_cocina[[#This Row],[Ganancia Bruta]]-Tabla_cocina[[#This Row],[Costo]]</f>
        <v>16</v>
      </c>
      <c r="M888" s="7">
        <f>Tabla_cocina[[#This Row],[Costo Unitario]]*Tabla_cocina[[#This Row],[Cantidad Ordenada]]</f>
        <v>22</v>
      </c>
      <c r="N888" s="12">
        <f>(Tabla_cocina[[#This Row],[Ganancia Neta]]/Tabla_cocina[[#This Row],[Costo]])</f>
        <v>0.72727272727272729</v>
      </c>
      <c r="O888" s="17">
        <f>Tabla_cocina[[#This Row],[Tiempo de Preparacion]]/1440</f>
        <v>1.2500000000000001E-2</v>
      </c>
    </row>
    <row r="889" spans="1:15" x14ac:dyDescent="0.3">
      <c r="A889" s="1">
        <v>346</v>
      </c>
      <c r="B889" s="1">
        <v>1</v>
      </c>
      <c r="C889" s="2" t="s">
        <v>12</v>
      </c>
      <c r="D889" s="2" t="s">
        <v>89</v>
      </c>
      <c r="E889" s="3">
        <v>22</v>
      </c>
      <c r="F889" s="3">
        <v>36</v>
      </c>
      <c r="G889" s="1">
        <v>2</v>
      </c>
      <c r="H889" s="1">
        <v>22</v>
      </c>
      <c r="I889" s="2" t="s">
        <v>8</v>
      </c>
      <c r="J889" s="7">
        <f>Tabla_cocina[[#This Row],[Precio Unitario]]*Tabla_cocina[[#This Row],[Cantidad Ordenada]]</f>
        <v>72</v>
      </c>
      <c r="K889" s="7">
        <f>Tabla_cocina[[#This Row],[Total del Pedido]]</f>
        <v>72</v>
      </c>
      <c r="L889" s="7">
        <f>Tabla_cocina[[#This Row],[Ganancia Bruta]]-Tabla_cocina[[#This Row],[Costo]]</f>
        <v>28</v>
      </c>
      <c r="M889" s="7">
        <f>Tabla_cocina[[#This Row],[Costo Unitario]]*Tabla_cocina[[#This Row],[Cantidad Ordenada]]</f>
        <v>44</v>
      </c>
      <c r="N889" s="12">
        <f>(Tabla_cocina[[#This Row],[Ganancia Neta]]/Tabla_cocina[[#This Row],[Costo]])</f>
        <v>0.63636363636363635</v>
      </c>
      <c r="O889" s="17">
        <f>Tabla_cocina[[#This Row],[Tiempo de Preparacion]]/1440</f>
        <v>1.5277777777777777E-2</v>
      </c>
    </row>
    <row r="890" spans="1:15" x14ac:dyDescent="0.3">
      <c r="A890" s="1">
        <v>347</v>
      </c>
      <c r="B890" s="1">
        <v>7</v>
      </c>
      <c r="C890" s="2" t="s">
        <v>17</v>
      </c>
      <c r="D890" s="2" t="s">
        <v>94</v>
      </c>
      <c r="E890" s="3">
        <v>21</v>
      </c>
      <c r="F890" s="3">
        <v>35</v>
      </c>
      <c r="G890" s="1">
        <v>2</v>
      </c>
      <c r="H890" s="1">
        <v>44</v>
      </c>
      <c r="I890" s="2" t="s">
        <v>6</v>
      </c>
      <c r="J890" s="7">
        <f>Tabla_cocina[[#This Row],[Precio Unitario]]*Tabla_cocina[[#This Row],[Cantidad Ordenada]]</f>
        <v>70</v>
      </c>
      <c r="K890" s="7">
        <f>Tabla_cocina[[#This Row],[Total del Pedido]]</f>
        <v>70</v>
      </c>
      <c r="L890" s="7">
        <f>Tabla_cocina[[#This Row],[Ganancia Bruta]]-Tabla_cocina[[#This Row],[Costo]]</f>
        <v>28</v>
      </c>
      <c r="M890" s="7">
        <f>Tabla_cocina[[#This Row],[Costo Unitario]]*Tabla_cocina[[#This Row],[Cantidad Ordenada]]</f>
        <v>42</v>
      </c>
      <c r="N890" s="12">
        <f>(Tabla_cocina[[#This Row],[Ganancia Neta]]/Tabla_cocina[[#This Row],[Costo]])</f>
        <v>0.66666666666666663</v>
      </c>
      <c r="O890" s="17">
        <f>Tabla_cocina[[#This Row],[Tiempo de Preparacion]]/1440</f>
        <v>3.0555555555555555E-2</v>
      </c>
    </row>
    <row r="891" spans="1:15" x14ac:dyDescent="0.3">
      <c r="A891" s="1">
        <v>348</v>
      </c>
      <c r="B891" s="1">
        <v>16</v>
      </c>
      <c r="C891" s="2" t="s">
        <v>25</v>
      </c>
      <c r="D891" s="2" t="s">
        <v>102</v>
      </c>
      <c r="E891" s="3">
        <v>15</v>
      </c>
      <c r="F891" s="3">
        <v>26</v>
      </c>
      <c r="G891" s="1">
        <v>1</v>
      </c>
      <c r="H891" s="1">
        <v>31</v>
      </c>
      <c r="I891" s="2" t="s">
        <v>8</v>
      </c>
      <c r="J891" s="7">
        <f>Tabla_cocina[[#This Row],[Precio Unitario]]*Tabla_cocina[[#This Row],[Cantidad Ordenada]]</f>
        <v>26</v>
      </c>
      <c r="K891" s="7">
        <f>Tabla_cocina[[#This Row],[Total del Pedido]]</f>
        <v>26</v>
      </c>
      <c r="L891" s="7">
        <f>Tabla_cocina[[#This Row],[Ganancia Bruta]]-Tabla_cocina[[#This Row],[Costo]]</f>
        <v>11</v>
      </c>
      <c r="M891" s="7">
        <f>Tabla_cocina[[#This Row],[Costo Unitario]]*Tabla_cocina[[#This Row],[Cantidad Ordenada]]</f>
        <v>15</v>
      </c>
      <c r="N891" s="12">
        <f>(Tabla_cocina[[#This Row],[Ganancia Neta]]/Tabla_cocina[[#This Row],[Costo]])</f>
        <v>0.73333333333333328</v>
      </c>
      <c r="O891" s="17">
        <f>Tabla_cocina[[#This Row],[Tiempo de Preparacion]]/1440</f>
        <v>2.1527777777777778E-2</v>
      </c>
    </row>
    <row r="892" spans="1:15" x14ac:dyDescent="0.3">
      <c r="A892" s="1">
        <v>348</v>
      </c>
      <c r="B892" s="1">
        <v>16</v>
      </c>
      <c r="C892" s="2" t="s">
        <v>21</v>
      </c>
      <c r="D892" s="2" t="s">
        <v>98</v>
      </c>
      <c r="E892" s="3">
        <v>12</v>
      </c>
      <c r="F892" s="3">
        <v>20</v>
      </c>
      <c r="G892" s="1">
        <v>3</v>
      </c>
      <c r="H892" s="1">
        <v>57</v>
      </c>
      <c r="I892" s="2" t="s">
        <v>6</v>
      </c>
      <c r="J892" s="7">
        <f>Tabla_cocina[[#This Row],[Precio Unitario]]*Tabla_cocina[[#This Row],[Cantidad Ordenada]]</f>
        <v>60</v>
      </c>
      <c r="K892" s="7">
        <f>Tabla_cocina[[#This Row],[Total del Pedido]]</f>
        <v>60</v>
      </c>
      <c r="L892" s="7">
        <f>Tabla_cocina[[#This Row],[Ganancia Bruta]]-Tabla_cocina[[#This Row],[Costo]]</f>
        <v>24</v>
      </c>
      <c r="M892" s="7">
        <f>Tabla_cocina[[#This Row],[Costo Unitario]]*Tabla_cocina[[#This Row],[Cantidad Ordenada]]</f>
        <v>36</v>
      </c>
      <c r="N892" s="12">
        <f>(Tabla_cocina[[#This Row],[Ganancia Neta]]/Tabla_cocina[[#This Row],[Costo]])</f>
        <v>0.66666666666666663</v>
      </c>
      <c r="O892" s="17">
        <f>Tabla_cocina[[#This Row],[Tiempo de Preparacion]]/1440</f>
        <v>3.9583333333333331E-2</v>
      </c>
    </row>
    <row r="893" spans="1:15" x14ac:dyDescent="0.3">
      <c r="A893" s="1">
        <v>349</v>
      </c>
      <c r="B893" s="1">
        <v>13</v>
      </c>
      <c r="C893" s="2" t="s">
        <v>17</v>
      </c>
      <c r="D893" s="2" t="s">
        <v>94</v>
      </c>
      <c r="E893" s="3">
        <v>21</v>
      </c>
      <c r="F893" s="3">
        <v>35</v>
      </c>
      <c r="G893" s="1">
        <v>1</v>
      </c>
      <c r="H893" s="1">
        <v>53</v>
      </c>
      <c r="I893" s="2" t="s">
        <v>6</v>
      </c>
      <c r="J893" s="7">
        <f>Tabla_cocina[[#This Row],[Precio Unitario]]*Tabla_cocina[[#This Row],[Cantidad Ordenada]]</f>
        <v>35</v>
      </c>
      <c r="K893" s="7">
        <f>Tabla_cocina[[#This Row],[Total del Pedido]]</f>
        <v>35</v>
      </c>
      <c r="L893" s="7">
        <f>Tabla_cocina[[#This Row],[Ganancia Bruta]]-Tabla_cocina[[#This Row],[Costo]]</f>
        <v>14</v>
      </c>
      <c r="M893" s="7">
        <f>Tabla_cocina[[#This Row],[Costo Unitario]]*Tabla_cocina[[#This Row],[Cantidad Ordenada]]</f>
        <v>21</v>
      </c>
      <c r="N893" s="12">
        <f>(Tabla_cocina[[#This Row],[Ganancia Neta]]/Tabla_cocina[[#This Row],[Costo]])</f>
        <v>0.66666666666666663</v>
      </c>
      <c r="O893" s="17">
        <f>Tabla_cocina[[#This Row],[Tiempo de Preparacion]]/1440</f>
        <v>3.6805555555555557E-2</v>
      </c>
    </row>
    <row r="894" spans="1:15" x14ac:dyDescent="0.3">
      <c r="A894" s="1">
        <v>349</v>
      </c>
      <c r="B894" s="1">
        <v>13</v>
      </c>
      <c r="C894" s="2" t="s">
        <v>7</v>
      </c>
      <c r="D894" s="2" t="s">
        <v>85</v>
      </c>
      <c r="E894" s="3">
        <v>18</v>
      </c>
      <c r="F894" s="3">
        <v>30</v>
      </c>
      <c r="G894" s="1">
        <v>2</v>
      </c>
      <c r="H894" s="1">
        <v>25</v>
      </c>
      <c r="I894" s="2" t="s">
        <v>8</v>
      </c>
      <c r="J894" s="7">
        <f>Tabla_cocina[[#This Row],[Precio Unitario]]*Tabla_cocina[[#This Row],[Cantidad Ordenada]]</f>
        <v>60</v>
      </c>
      <c r="K894" s="7">
        <f>Tabla_cocina[[#This Row],[Total del Pedido]]</f>
        <v>60</v>
      </c>
      <c r="L894" s="7">
        <f>Tabla_cocina[[#This Row],[Ganancia Bruta]]-Tabla_cocina[[#This Row],[Costo]]</f>
        <v>24</v>
      </c>
      <c r="M894" s="7">
        <f>Tabla_cocina[[#This Row],[Costo Unitario]]*Tabla_cocina[[#This Row],[Cantidad Ordenada]]</f>
        <v>36</v>
      </c>
      <c r="N894" s="12">
        <f>(Tabla_cocina[[#This Row],[Ganancia Neta]]/Tabla_cocina[[#This Row],[Costo]])</f>
        <v>0.66666666666666663</v>
      </c>
      <c r="O894" s="17">
        <f>Tabla_cocina[[#This Row],[Tiempo de Preparacion]]/1440</f>
        <v>1.7361111111111112E-2</v>
      </c>
    </row>
    <row r="895" spans="1:15" x14ac:dyDescent="0.3">
      <c r="A895" s="1">
        <v>349</v>
      </c>
      <c r="B895" s="1">
        <v>13</v>
      </c>
      <c r="C895" s="2" t="s">
        <v>16</v>
      </c>
      <c r="D895" s="2" t="s">
        <v>93</v>
      </c>
      <c r="E895" s="3">
        <v>11</v>
      </c>
      <c r="F895" s="3">
        <v>19</v>
      </c>
      <c r="G895" s="1">
        <v>3</v>
      </c>
      <c r="H895" s="1">
        <v>7</v>
      </c>
      <c r="I895" s="2" t="s">
        <v>6</v>
      </c>
      <c r="J895" s="7">
        <f>Tabla_cocina[[#This Row],[Precio Unitario]]*Tabla_cocina[[#This Row],[Cantidad Ordenada]]</f>
        <v>57</v>
      </c>
      <c r="K895" s="7">
        <f>Tabla_cocina[[#This Row],[Total del Pedido]]</f>
        <v>57</v>
      </c>
      <c r="L895" s="7">
        <f>Tabla_cocina[[#This Row],[Ganancia Bruta]]-Tabla_cocina[[#This Row],[Costo]]</f>
        <v>24</v>
      </c>
      <c r="M895" s="7">
        <f>Tabla_cocina[[#This Row],[Costo Unitario]]*Tabla_cocina[[#This Row],[Cantidad Ordenada]]</f>
        <v>33</v>
      </c>
      <c r="N895" s="12">
        <f>(Tabla_cocina[[#This Row],[Ganancia Neta]]/Tabla_cocina[[#This Row],[Costo]])</f>
        <v>0.72727272727272729</v>
      </c>
      <c r="O895" s="17">
        <f>Tabla_cocina[[#This Row],[Tiempo de Preparacion]]/1440</f>
        <v>4.8611111111111112E-3</v>
      </c>
    </row>
    <row r="896" spans="1:15" x14ac:dyDescent="0.3">
      <c r="A896" s="1">
        <v>350</v>
      </c>
      <c r="B896" s="1">
        <v>2</v>
      </c>
      <c r="C896" s="2" t="s">
        <v>9</v>
      </c>
      <c r="D896" s="2" t="s">
        <v>86</v>
      </c>
      <c r="E896" s="3">
        <v>19</v>
      </c>
      <c r="F896" s="3">
        <v>31</v>
      </c>
      <c r="G896" s="1">
        <v>2</v>
      </c>
      <c r="H896" s="1">
        <v>52</v>
      </c>
      <c r="I896" s="2" t="s">
        <v>8</v>
      </c>
      <c r="J896" s="7">
        <f>Tabla_cocina[[#This Row],[Precio Unitario]]*Tabla_cocina[[#This Row],[Cantidad Ordenada]]</f>
        <v>62</v>
      </c>
      <c r="K896" s="7">
        <f>Tabla_cocina[[#This Row],[Total del Pedido]]</f>
        <v>62</v>
      </c>
      <c r="L896" s="7">
        <f>Tabla_cocina[[#This Row],[Ganancia Bruta]]-Tabla_cocina[[#This Row],[Costo]]</f>
        <v>24</v>
      </c>
      <c r="M896" s="7">
        <f>Tabla_cocina[[#This Row],[Costo Unitario]]*Tabla_cocina[[#This Row],[Cantidad Ordenada]]</f>
        <v>38</v>
      </c>
      <c r="N896" s="12">
        <f>(Tabla_cocina[[#This Row],[Ganancia Neta]]/Tabla_cocina[[#This Row],[Costo]])</f>
        <v>0.63157894736842102</v>
      </c>
      <c r="O896" s="17">
        <f>Tabla_cocina[[#This Row],[Tiempo de Preparacion]]/1440</f>
        <v>3.6111111111111108E-2</v>
      </c>
    </row>
    <row r="897" spans="1:15" x14ac:dyDescent="0.3">
      <c r="A897" s="1">
        <v>350</v>
      </c>
      <c r="B897" s="1">
        <v>2</v>
      </c>
      <c r="C897" s="2" t="s">
        <v>10</v>
      </c>
      <c r="D897" s="2" t="s">
        <v>87</v>
      </c>
      <c r="E897" s="3">
        <v>16</v>
      </c>
      <c r="F897" s="3">
        <v>27</v>
      </c>
      <c r="G897" s="1">
        <v>3</v>
      </c>
      <c r="H897" s="1">
        <v>57</v>
      </c>
      <c r="I897" s="2" t="s">
        <v>8</v>
      </c>
      <c r="J897" s="7">
        <f>Tabla_cocina[[#This Row],[Precio Unitario]]*Tabla_cocina[[#This Row],[Cantidad Ordenada]]</f>
        <v>81</v>
      </c>
      <c r="K897" s="7">
        <f>Tabla_cocina[[#This Row],[Total del Pedido]]</f>
        <v>81</v>
      </c>
      <c r="L897" s="7">
        <f>Tabla_cocina[[#This Row],[Ganancia Bruta]]-Tabla_cocina[[#This Row],[Costo]]</f>
        <v>33</v>
      </c>
      <c r="M897" s="7">
        <f>Tabla_cocina[[#This Row],[Costo Unitario]]*Tabla_cocina[[#This Row],[Cantidad Ordenada]]</f>
        <v>48</v>
      </c>
      <c r="N897" s="12">
        <f>(Tabla_cocina[[#This Row],[Ganancia Neta]]/Tabla_cocina[[#This Row],[Costo]])</f>
        <v>0.6875</v>
      </c>
      <c r="O897" s="17">
        <f>Tabla_cocina[[#This Row],[Tiempo de Preparacion]]/1440</f>
        <v>3.9583333333333331E-2</v>
      </c>
    </row>
    <row r="898" spans="1:15" x14ac:dyDescent="0.3">
      <c r="A898" s="1">
        <v>351</v>
      </c>
      <c r="B898" s="1">
        <v>1</v>
      </c>
      <c r="C898" s="2" t="s">
        <v>17</v>
      </c>
      <c r="D898" s="2" t="s">
        <v>94</v>
      </c>
      <c r="E898" s="3">
        <v>21</v>
      </c>
      <c r="F898" s="3">
        <v>35</v>
      </c>
      <c r="G898" s="1">
        <v>3</v>
      </c>
      <c r="H898" s="1">
        <v>7</v>
      </c>
      <c r="I898" s="2" t="s">
        <v>8</v>
      </c>
      <c r="J898" s="7">
        <f>Tabla_cocina[[#This Row],[Precio Unitario]]*Tabla_cocina[[#This Row],[Cantidad Ordenada]]</f>
        <v>105</v>
      </c>
      <c r="K898" s="7">
        <f>Tabla_cocina[[#This Row],[Total del Pedido]]</f>
        <v>105</v>
      </c>
      <c r="L898" s="7">
        <f>Tabla_cocina[[#This Row],[Ganancia Bruta]]-Tabla_cocina[[#This Row],[Costo]]</f>
        <v>42</v>
      </c>
      <c r="M898" s="7">
        <f>Tabla_cocina[[#This Row],[Costo Unitario]]*Tabla_cocina[[#This Row],[Cantidad Ordenada]]</f>
        <v>63</v>
      </c>
      <c r="N898" s="12">
        <f>(Tabla_cocina[[#This Row],[Ganancia Neta]]/Tabla_cocina[[#This Row],[Costo]])</f>
        <v>0.66666666666666663</v>
      </c>
      <c r="O898" s="17">
        <f>Tabla_cocina[[#This Row],[Tiempo de Preparacion]]/1440</f>
        <v>4.8611111111111112E-3</v>
      </c>
    </row>
    <row r="899" spans="1:15" x14ac:dyDescent="0.3">
      <c r="A899" s="1">
        <v>351</v>
      </c>
      <c r="B899" s="1">
        <v>1</v>
      </c>
      <c r="C899" s="2" t="s">
        <v>18</v>
      </c>
      <c r="D899" s="2" t="s">
        <v>95</v>
      </c>
      <c r="E899" s="3">
        <v>19</v>
      </c>
      <c r="F899" s="3">
        <v>32</v>
      </c>
      <c r="G899" s="1">
        <v>3</v>
      </c>
      <c r="H899" s="1">
        <v>18</v>
      </c>
      <c r="I899" s="2" t="s">
        <v>8</v>
      </c>
      <c r="J899" s="7">
        <f>Tabla_cocina[[#This Row],[Precio Unitario]]*Tabla_cocina[[#This Row],[Cantidad Ordenada]]</f>
        <v>96</v>
      </c>
      <c r="K899" s="7">
        <f>Tabla_cocina[[#This Row],[Total del Pedido]]</f>
        <v>96</v>
      </c>
      <c r="L899" s="7">
        <f>Tabla_cocina[[#This Row],[Ganancia Bruta]]-Tabla_cocina[[#This Row],[Costo]]</f>
        <v>39</v>
      </c>
      <c r="M899" s="7">
        <f>Tabla_cocina[[#This Row],[Costo Unitario]]*Tabla_cocina[[#This Row],[Cantidad Ordenada]]</f>
        <v>57</v>
      </c>
      <c r="N899" s="12">
        <f>(Tabla_cocina[[#This Row],[Ganancia Neta]]/Tabla_cocina[[#This Row],[Costo]])</f>
        <v>0.68421052631578949</v>
      </c>
      <c r="O899" s="17">
        <f>Tabla_cocina[[#This Row],[Tiempo de Preparacion]]/1440</f>
        <v>1.2500000000000001E-2</v>
      </c>
    </row>
    <row r="900" spans="1:15" x14ac:dyDescent="0.3">
      <c r="A900" s="1">
        <v>352</v>
      </c>
      <c r="B900" s="1">
        <v>1</v>
      </c>
      <c r="C900" s="2" t="s">
        <v>14</v>
      </c>
      <c r="D900" s="2" t="s">
        <v>91</v>
      </c>
      <c r="E900" s="3">
        <v>20</v>
      </c>
      <c r="F900" s="3">
        <v>33</v>
      </c>
      <c r="G900" s="1">
        <v>3</v>
      </c>
      <c r="H900" s="1">
        <v>7</v>
      </c>
      <c r="I900" s="2" t="s">
        <v>8</v>
      </c>
      <c r="J900" s="7">
        <f>Tabla_cocina[[#This Row],[Precio Unitario]]*Tabla_cocina[[#This Row],[Cantidad Ordenada]]</f>
        <v>99</v>
      </c>
      <c r="K900" s="7">
        <f>Tabla_cocina[[#This Row],[Total del Pedido]]</f>
        <v>99</v>
      </c>
      <c r="L900" s="7">
        <f>Tabla_cocina[[#This Row],[Ganancia Bruta]]-Tabla_cocina[[#This Row],[Costo]]</f>
        <v>39</v>
      </c>
      <c r="M900" s="7">
        <f>Tabla_cocina[[#This Row],[Costo Unitario]]*Tabla_cocina[[#This Row],[Cantidad Ordenada]]</f>
        <v>60</v>
      </c>
      <c r="N900" s="12">
        <f>(Tabla_cocina[[#This Row],[Ganancia Neta]]/Tabla_cocina[[#This Row],[Costo]])</f>
        <v>0.65</v>
      </c>
      <c r="O900" s="17">
        <f>Tabla_cocina[[#This Row],[Tiempo de Preparacion]]/1440</f>
        <v>4.8611111111111112E-3</v>
      </c>
    </row>
    <row r="901" spans="1:15" x14ac:dyDescent="0.3">
      <c r="A901" s="1">
        <v>353</v>
      </c>
      <c r="B901" s="1">
        <v>7</v>
      </c>
      <c r="C901" s="2" t="s">
        <v>17</v>
      </c>
      <c r="D901" s="2" t="s">
        <v>94</v>
      </c>
      <c r="E901" s="3">
        <v>21</v>
      </c>
      <c r="F901" s="3">
        <v>35</v>
      </c>
      <c r="G901" s="1">
        <v>2</v>
      </c>
      <c r="H901" s="1">
        <v>37</v>
      </c>
      <c r="I901" s="2" t="s">
        <v>6</v>
      </c>
      <c r="J901" s="7">
        <f>Tabla_cocina[[#This Row],[Precio Unitario]]*Tabla_cocina[[#This Row],[Cantidad Ordenada]]</f>
        <v>70</v>
      </c>
      <c r="K901" s="7">
        <f>Tabla_cocina[[#This Row],[Total del Pedido]]</f>
        <v>70</v>
      </c>
      <c r="L901" s="7">
        <f>Tabla_cocina[[#This Row],[Ganancia Bruta]]-Tabla_cocina[[#This Row],[Costo]]</f>
        <v>28</v>
      </c>
      <c r="M901" s="7">
        <f>Tabla_cocina[[#This Row],[Costo Unitario]]*Tabla_cocina[[#This Row],[Cantidad Ordenada]]</f>
        <v>42</v>
      </c>
      <c r="N901" s="12">
        <f>(Tabla_cocina[[#This Row],[Ganancia Neta]]/Tabla_cocina[[#This Row],[Costo]])</f>
        <v>0.66666666666666663</v>
      </c>
      <c r="O901" s="17">
        <f>Tabla_cocina[[#This Row],[Tiempo de Preparacion]]/1440</f>
        <v>2.5694444444444443E-2</v>
      </c>
    </row>
    <row r="902" spans="1:15" x14ac:dyDescent="0.3">
      <c r="A902" s="1">
        <v>353</v>
      </c>
      <c r="B902" s="1">
        <v>7</v>
      </c>
      <c r="C902" s="2" t="s">
        <v>20</v>
      </c>
      <c r="D902" s="2" t="s">
        <v>97</v>
      </c>
      <c r="E902" s="3">
        <v>20</v>
      </c>
      <c r="F902" s="3">
        <v>34</v>
      </c>
      <c r="G902" s="1">
        <v>2</v>
      </c>
      <c r="H902" s="1">
        <v>25</v>
      </c>
      <c r="I902" s="2" t="s">
        <v>8</v>
      </c>
      <c r="J902" s="7">
        <f>Tabla_cocina[[#This Row],[Precio Unitario]]*Tabla_cocina[[#This Row],[Cantidad Ordenada]]</f>
        <v>68</v>
      </c>
      <c r="K902" s="7">
        <f>Tabla_cocina[[#This Row],[Total del Pedido]]</f>
        <v>68</v>
      </c>
      <c r="L902" s="7">
        <f>Tabla_cocina[[#This Row],[Ganancia Bruta]]-Tabla_cocina[[#This Row],[Costo]]</f>
        <v>28</v>
      </c>
      <c r="M902" s="7">
        <f>Tabla_cocina[[#This Row],[Costo Unitario]]*Tabla_cocina[[#This Row],[Cantidad Ordenada]]</f>
        <v>40</v>
      </c>
      <c r="N902" s="12">
        <f>(Tabla_cocina[[#This Row],[Ganancia Neta]]/Tabla_cocina[[#This Row],[Costo]])</f>
        <v>0.7</v>
      </c>
      <c r="O902" s="17">
        <f>Tabla_cocina[[#This Row],[Tiempo de Preparacion]]/1440</f>
        <v>1.7361111111111112E-2</v>
      </c>
    </row>
    <row r="903" spans="1:15" x14ac:dyDescent="0.3">
      <c r="A903" s="1">
        <v>353</v>
      </c>
      <c r="B903" s="1">
        <v>7</v>
      </c>
      <c r="C903" s="2" t="s">
        <v>7</v>
      </c>
      <c r="D903" s="2" t="s">
        <v>85</v>
      </c>
      <c r="E903" s="3">
        <v>18</v>
      </c>
      <c r="F903" s="3">
        <v>30</v>
      </c>
      <c r="G903" s="1">
        <v>1</v>
      </c>
      <c r="H903" s="1">
        <v>16</v>
      </c>
      <c r="I903" s="2" t="s">
        <v>6</v>
      </c>
      <c r="J903" s="7">
        <f>Tabla_cocina[[#This Row],[Precio Unitario]]*Tabla_cocina[[#This Row],[Cantidad Ordenada]]</f>
        <v>30</v>
      </c>
      <c r="K903" s="7">
        <f>Tabla_cocina[[#This Row],[Total del Pedido]]</f>
        <v>30</v>
      </c>
      <c r="L903" s="7">
        <f>Tabla_cocina[[#This Row],[Ganancia Bruta]]-Tabla_cocina[[#This Row],[Costo]]</f>
        <v>12</v>
      </c>
      <c r="M903" s="7">
        <f>Tabla_cocina[[#This Row],[Costo Unitario]]*Tabla_cocina[[#This Row],[Cantidad Ordenada]]</f>
        <v>18</v>
      </c>
      <c r="N903" s="12">
        <f>(Tabla_cocina[[#This Row],[Ganancia Neta]]/Tabla_cocina[[#This Row],[Costo]])</f>
        <v>0.66666666666666663</v>
      </c>
      <c r="O903" s="17">
        <f>Tabla_cocina[[#This Row],[Tiempo de Preparacion]]/1440</f>
        <v>1.1111111111111112E-2</v>
      </c>
    </row>
    <row r="904" spans="1:15" x14ac:dyDescent="0.3">
      <c r="A904" s="1">
        <v>353</v>
      </c>
      <c r="B904" s="1">
        <v>7</v>
      </c>
      <c r="C904" s="2" t="s">
        <v>19</v>
      </c>
      <c r="D904" s="2" t="s">
        <v>96</v>
      </c>
      <c r="E904" s="3">
        <v>13</v>
      </c>
      <c r="F904" s="3">
        <v>22</v>
      </c>
      <c r="G904" s="1">
        <v>2</v>
      </c>
      <c r="H904" s="1">
        <v>50</v>
      </c>
      <c r="I904" s="2" t="s">
        <v>8</v>
      </c>
      <c r="J904" s="7">
        <f>Tabla_cocina[[#This Row],[Precio Unitario]]*Tabla_cocina[[#This Row],[Cantidad Ordenada]]</f>
        <v>44</v>
      </c>
      <c r="K904" s="7">
        <f>Tabla_cocina[[#This Row],[Total del Pedido]]</f>
        <v>44</v>
      </c>
      <c r="L904" s="7">
        <f>Tabla_cocina[[#This Row],[Ganancia Bruta]]-Tabla_cocina[[#This Row],[Costo]]</f>
        <v>18</v>
      </c>
      <c r="M904" s="7">
        <f>Tabla_cocina[[#This Row],[Costo Unitario]]*Tabla_cocina[[#This Row],[Cantidad Ordenada]]</f>
        <v>26</v>
      </c>
      <c r="N904" s="12">
        <f>(Tabla_cocina[[#This Row],[Ganancia Neta]]/Tabla_cocina[[#This Row],[Costo]])</f>
        <v>0.69230769230769229</v>
      </c>
      <c r="O904" s="17">
        <f>Tabla_cocina[[#This Row],[Tiempo de Preparacion]]/1440</f>
        <v>3.4722222222222224E-2</v>
      </c>
    </row>
    <row r="905" spans="1:15" x14ac:dyDescent="0.3">
      <c r="A905" s="1">
        <v>354</v>
      </c>
      <c r="B905" s="1">
        <v>12</v>
      </c>
      <c r="C905" s="2" t="s">
        <v>18</v>
      </c>
      <c r="D905" s="2" t="s">
        <v>95</v>
      </c>
      <c r="E905" s="3">
        <v>19</v>
      </c>
      <c r="F905" s="3">
        <v>32</v>
      </c>
      <c r="G905" s="1">
        <v>2</v>
      </c>
      <c r="H905" s="1">
        <v>49</v>
      </c>
      <c r="I905" s="2" t="s">
        <v>8</v>
      </c>
      <c r="J905" s="7">
        <f>Tabla_cocina[[#This Row],[Precio Unitario]]*Tabla_cocina[[#This Row],[Cantidad Ordenada]]</f>
        <v>64</v>
      </c>
      <c r="K905" s="7">
        <f>Tabla_cocina[[#This Row],[Total del Pedido]]</f>
        <v>64</v>
      </c>
      <c r="L905" s="7">
        <f>Tabla_cocina[[#This Row],[Ganancia Bruta]]-Tabla_cocina[[#This Row],[Costo]]</f>
        <v>26</v>
      </c>
      <c r="M905" s="7">
        <f>Tabla_cocina[[#This Row],[Costo Unitario]]*Tabla_cocina[[#This Row],[Cantidad Ordenada]]</f>
        <v>38</v>
      </c>
      <c r="N905" s="12">
        <f>(Tabla_cocina[[#This Row],[Ganancia Neta]]/Tabla_cocina[[#This Row],[Costo]])</f>
        <v>0.68421052631578949</v>
      </c>
      <c r="O905" s="17">
        <f>Tabla_cocina[[#This Row],[Tiempo de Preparacion]]/1440</f>
        <v>3.4027777777777775E-2</v>
      </c>
    </row>
    <row r="906" spans="1:15" x14ac:dyDescent="0.3">
      <c r="A906" s="1">
        <v>354</v>
      </c>
      <c r="B906" s="1">
        <v>12</v>
      </c>
      <c r="C906" s="2" t="s">
        <v>5</v>
      </c>
      <c r="D906" s="2" t="s">
        <v>84</v>
      </c>
      <c r="E906" s="3">
        <v>14</v>
      </c>
      <c r="F906" s="3">
        <v>24</v>
      </c>
      <c r="G906" s="1">
        <v>1</v>
      </c>
      <c r="H906" s="1">
        <v>49</v>
      </c>
      <c r="I906" s="2" t="s">
        <v>8</v>
      </c>
      <c r="J906" s="7">
        <f>Tabla_cocina[[#This Row],[Precio Unitario]]*Tabla_cocina[[#This Row],[Cantidad Ordenada]]</f>
        <v>24</v>
      </c>
      <c r="K906" s="7">
        <f>Tabla_cocina[[#This Row],[Total del Pedido]]</f>
        <v>24</v>
      </c>
      <c r="L906" s="7">
        <f>Tabla_cocina[[#This Row],[Ganancia Bruta]]-Tabla_cocina[[#This Row],[Costo]]</f>
        <v>10</v>
      </c>
      <c r="M906" s="7">
        <f>Tabla_cocina[[#This Row],[Costo Unitario]]*Tabla_cocina[[#This Row],[Cantidad Ordenada]]</f>
        <v>14</v>
      </c>
      <c r="N906" s="12">
        <f>(Tabla_cocina[[#This Row],[Ganancia Neta]]/Tabla_cocina[[#This Row],[Costo]])</f>
        <v>0.7142857142857143</v>
      </c>
      <c r="O906" s="17">
        <f>Tabla_cocina[[#This Row],[Tiempo de Preparacion]]/1440</f>
        <v>3.4027777777777775E-2</v>
      </c>
    </row>
    <row r="907" spans="1:15" x14ac:dyDescent="0.3">
      <c r="A907" s="1">
        <v>354</v>
      </c>
      <c r="B907" s="1">
        <v>12</v>
      </c>
      <c r="C907" s="2" t="s">
        <v>16</v>
      </c>
      <c r="D907" s="2" t="s">
        <v>93</v>
      </c>
      <c r="E907" s="3">
        <v>11</v>
      </c>
      <c r="F907" s="3">
        <v>19</v>
      </c>
      <c r="G907" s="1">
        <v>3</v>
      </c>
      <c r="H907" s="1">
        <v>32</v>
      </c>
      <c r="I907" s="2" t="s">
        <v>8</v>
      </c>
      <c r="J907" s="7">
        <f>Tabla_cocina[[#This Row],[Precio Unitario]]*Tabla_cocina[[#This Row],[Cantidad Ordenada]]</f>
        <v>57</v>
      </c>
      <c r="K907" s="7">
        <f>Tabla_cocina[[#This Row],[Total del Pedido]]</f>
        <v>57</v>
      </c>
      <c r="L907" s="7">
        <f>Tabla_cocina[[#This Row],[Ganancia Bruta]]-Tabla_cocina[[#This Row],[Costo]]</f>
        <v>24</v>
      </c>
      <c r="M907" s="7">
        <f>Tabla_cocina[[#This Row],[Costo Unitario]]*Tabla_cocina[[#This Row],[Cantidad Ordenada]]</f>
        <v>33</v>
      </c>
      <c r="N907" s="12">
        <f>(Tabla_cocina[[#This Row],[Ganancia Neta]]/Tabla_cocina[[#This Row],[Costo]])</f>
        <v>0.72727272727272729</v>
      </c>
      <c r="O907" s="17">
        <f>Tabla_cocina[[#This Row],[Tiempo de Preparacion]]/1440</f>
        <v>2.2222222222222223E-2</v>
      </c>
    </row>
    <row r="908" spans="1:15" x14ac:dyDescent="0.3">
      <c r="A908" s="1">
        <v>354</v>
      </c>
      <c r="B908" s="1">
        <v>12</v>
      </c>
      <c r="C908" s="2" t="s">
        <v>24</v>
      </c>
      <c r="D908" s="2" t="s">
        <v>101</v>
      </c>
      <c r="E908" s="3">
        <v>10</v>
      </c>
      <c r="F908" s="3">
        <v>18</v>
      </c>
      <c r="G908" s="1">
        <v>2</v>
      </c>
      <c r="H908" s="1">
        <v>7</v>
      </c>
      <c r="I908" s="2" t="s">
        <v>8</v>
      </c>
      <c r="J908" s="7">
        <f>Tabla_cocina[[#This Row],[Precio Unitario]]*Tabla_cocina[[#This Row],[Cantidad Ordenada]]</f>
        <v>36</v>
      </c>
      <c r="K908" s="7">
        <f>Tabla_cocina[[#This Row],[Total del Pedido]]</f>
        <v>36</v>
      </c>
      <c r="L908" s="7">
        <f>Tabla_cocina[[#This Row],[Ganancia Bruta]]-Tabla_cocina[[#This Row],[Costo]]</f>
        <v>16</v>
      </c>
      <c r="M908" s="7">
        <f>Tabla_cocina[[#This Row],[Costo Unitario]]*Tabla_cocina[[#This Row],[Cantidad Ordenada]]</f>
        <v>20</v>
      </c>
      <c r="N908" s="12">
        <f>(Tabla_cocina[[#This Row],[Ganancia Neta]]/Tabla_cocina[[#This Row],[Costo]])</f>
        <v>0.8</v>
      </c>
      <c r="O908" s="17">
        <f>Tabla_cocina[[#This Row],[Tiempo de Preparacion]]/1440</f>
        <v>4.8611111111111112E-3</v>
      </c>
    </row>
    <row r="909" spans="1:15" x14ac:dyDescent="0.3">
      <c r="A909" s="1">
        <v>355</v>
      </c>
      <c r="B909" s="1">
        <v>4</v>
      </c>
      <c r="C909" s="2" t="s">
        <v>25</v>
      </c>
      <c r="D909" s="2" t="s">
        <v>102</v>
      </c>
      <c r="E909" s="3">
        <v>15</v>
      </c>
      <c r="F909" s="3">
        <v>26</v>
      </c>
      <c r="G909" s="1">
        <v>1</v>
      </c>
      <c r="H909" s="1">
        <v>7</v>
      </c>
      <c r="I909" s="2" t="s">
        <v>8</v>
      </c>
      <c r="J909" s="7">
        <f>Tabla_cocina[[#This Row],[Precio Unitario]]*Tabla_cocina[[#This Row],[Cantidad Ordenada]]</f>
        <v>26</v>
      </c>
      <c r="K909" s="7">
        <f>Tabla_cocina[[#This Row],[Total del Pedido]]</f>
        <v>26</v>
      </c>
      <c r="L909" s="7">
        <f>Tabla_cocina[[#This Row],[Ganancia Bruta]]-Tabla_cocina[[#This Row],[Costo]]</f>
        <v>11</v>
      </c>
      <c r="M909" s="7">
        <f>Tabla_cocina[[#This Row],[Costo Unitario]]*Tabla_cocina[[#This Row],[Cantidad Ordenada]]</f>
        <v>15</v>
      </c>
      <c r="N909" s="12">
        <f>(Tabla_cocina[[#This Row],[Ganancia Neta]]/Tabla_cocina[[#This Row],[Costo]])</f>
        <v>0.73333333333333328</v>
      </c>
      <c r="O909" s="17">
        <f>Tabla_cocina[[#This Row],[Tiempo de Preparacion]]/1440</f>
        <v>4.8611111111111112E-3</v>
      </c>
    </row>
    <row r="910" spans="1:15" x14ac:dyDescent="0.3">
      <c r="A910" s="1">
        <v>356</v>
      </c>
      <c r="B910" s="1">
        <v>1</v>
      </c>
      <c r="C910" s="2" t="s">
        <v>24</v>
      </c>
      <c r="D910" s="2" t="s">
        <v>101</v>
      </c>
      <c r="E910" s="3">
        <v>10</v>
      </c>
      <c r="F910" s="3">
        <v>18</v>
      </c>
      <c r="G910" s="1">
        <v>2</v>
      </c>
      <c r="H910" s="1">
        <v>7</v>
      </c>
      <c r="I910" s="2" t="s">
        <v>6</v>
      </c>
      <c r="J910" s="7">
        <f>Tabla_cocina[[#This Row],[Precio Unitario]]*Tabla_cocina[[#This Row],[Cantidad Ordenada]]</f>
        <v>36</v>
      </c>
      <c r="K910" s="7">
        <f>Tabla_cocina[[#This Row],[Total del Pedido]]</f>
        <v>36</v>
      </c>
      <c r="L910" s="7">
        <f>Tabla_cocina[[#This Row],[Ganancia Bruta]]-Tabla_cocina[[#This Row],[Costo]]</f>
        <v>16</v>
      </c>
      <c r="M910" s="7">
        <f>Tabla_cocina[[#This Row],[Costo Unitario]]*Tabla_cocina[[#This Row],[Cantidad Ordenada]]</f>
        <v>20</v>
      </c>
      <c r="N910" s="12">
        <f>(Tabla_cocina[[#This Row],[Ganancia Neta]]/Tabla_cocina[[#This Row],[Costo]])</f>
        <v>0.8</v>
      </c>
      <c r="O910" s="17">
        <f>Tabla_cocina[[#This Row],[Tiempo de Preparacion]]/1440</f>
        <v>4.8611111111111112E-3</v>
      </c>
    </row>
    <row r="911" spans="1:15" x14ac:dyDescent="0.3">
      <c r="A911" s="1">
        <v>357</v>
      </c>
      <c r="B911" s="1">
        <v>17</v>
      </c>
      <c r="C911" s="2" t="s">
        <v>10</v>
      </c>
      <c r="D911" s="2" t="s">
        <v>87</v>
      </c>
      <c r="E911" s="3">
        <v>16</v>
      </c>
      <c r="F911" s="3">
        <v>27</v>
      </c>
      <c r="G911" s="1">
        <v>3</v>
      </c>
      <c r="H911" s="1">
        <v>31</v>
      </c>
      <c r="I911" s="2" t="s">
        <v>8</v>
      </c>
      <c r="J911" s="7">
        <f>Tabla_cocina[[#This Row],[Precio Unitario]]*Tabla_cocina[[#This Row],[Cantidad Ordenada]]</f>
        <v>81</v>
      </c>
      <c r="K911" s="7">
        <f>Tabla_cocina[[#This Row],[Total del Pedido]]</f>
        <v>81</v>
      </c>
      <c r="L911" s="7">
        <f>Tabla_cocina[[#This Row],[Ganancia Bruta]]-Tabla_cocina[[#This Row],[Costo]]</f>
        <v>33</v>
      </c>
      <c r="M911" s="7">
        <f>Tabla_cocina[[#This Row],[Costo Unitario]]*Tabla_cocina[[#This Row],[Cantidad Ordenada]]</f>
        <v>48</v>
      </c>
      <c r="N911" s="12">
        <f>(Tabla_cocina[[#This Row],[Ganancia Neta]]/Tabla_cocina[[#This Row],[Costo]])</f>
        <v>0.6875</v>
      </c>
      <c r="O911" s="17">
        <f>Tabla_cocina[[#This Row],[Tiempo de Preparacion]]/1440</f>
        <v>2.1527777777777778E-2</v>
      </c>
    </row>
    <row r="912" spans="1:15" x14ac:dyDescent="0.3">
      <c r="A912" s="1">
        <v>357</v>
      </c>
      <c r="B912" s="1">
        <v>17</v>
      </c>
      <c r="C912" s="2" t="s">
        <v>26</v>
      </c>
      <c r="D912" s="2" t="s">
        <v>103</v>
      </c>
      <c r="E912" s="3">
        <v>15</v>
      </c>
      <c r="F912" s="3">
        <v>25</v>
      </c>
      <c r="G912" s="1">
        <v>1</v>
      </c>
      <c r="H912" s="1">
        <v>12</v>
      </c>
      <c r="I912" s="2" t="s">
        <v>6</v>
      </c>
      <c r="J912" s="7">
        <f>Tabla_cocina[[#This Row],[Precio Unitario]]*Tabla_cocina[[#This Row],[Cantidad Ordenada]]</f>
        <v>25</v>
      </c>
      <c r="K912" s="7">
        <f>Tabla_cocina[[#This Row],[Total del Pedido]]</f>
        <v>25</v>
      </c>
      <c r="L912" s="7">
        <f>Tabla_cocina[[#This Row],[Ganancia Bruta]]-Tabla_cocina[[#This Row],[Costo]]</f>
        <v>10</v>
      </c>
      <c r="M912" s="7">
        <f>Tabla_cocina[[#This Row],[Costo Unitario]]*Tabla_cocina[[#This Row],[Cantidad Ordenada]]</f>
        <v>15</v>
      </c>
      <c r="N912" s="12">
        <f>(Tabla_cocina[[#This Row],[Ganancia Neta]]/Tabla_cocina[[#This Row],[Costo]])</f>
        <v>0.66666666666666663</v>
      </c>
      <c r="O912" s="17">
        <f>Tabla_cocina[[#This Row],[Tiempo de Preparacion]]/1440</f>
        <v>8.3333333333333332E-3</v>
      </c>
    </row>
    <row r="913" spans="1:15" x14ac:dyDescent="0.3">
      <c r="A913" s="1">
        <v>357</v>
      </c>
      <c r="B913" s="1">
        <v>17</v>
      </c>
      <c r="C913" s="2" t="s">
        <v>19</v>
      </c>
      <c r="D913" s="2" t="s">
        <v>96</v>
      </c>
      <c r="E913" s="3">
        <v>13</v>
      </c>
      <c r="F913" s="3">
        <v>22</v>
      </c>
      <c r="G913" s="1">
        <v>1</v>
      </c>
      <c r="H913" s="1">
        <v>48</v>
      </c>
      <c r="I913" s="2" t="s">
        <v>6</v>
      </c>
      <c r="J913" s="7">
        <f>Tabla_cocina[[#This Row],[Precio Unitario]]*Tabla_cocina[[#This Row],[Cantidad Ordenada]]</f>
        <v>22</v>
      </c>
      <c r="K913" s="7">
        <f>Tabla_cocina[[#This Row],[Total del Pedido]]</f>
        <v>22</v>
      </c>
      <c r="L913" s="7">
        <f>Tabla_cocina[[#This Row],[Ganancia Bruta]]-Tabla_cocina[[#This Row],[Costo]]</f>
        <v>9</v>
      </c>
      <c r="M913" s="7">
        <f>Tabla_cocina[[#This Row],[Costo Unitario]]*Tabla_cocina[[#This Row],[Cantidad Ordenada]]</f>
        <v>13</v>
      </c>
      <c r="N913" s="12">
        <f>(Tabla_cocina[[#This Row],[Ganancia Neta]]/Tabla_cocina[[#This Row],[Costo]])</f>
        <v>0.69230769230769229</v>
      </c>
      <c r="O913" s="17">
        <f>Tabla_cocina[[#This Row],[Tiempo de Preparacion]]/1440</f>
        <v>3.3333333333333333E-2</v>
      </c>
    </row>
    <row r="914" spans="1:15" x14ac:dyDescent="0.3">
      <c r="A914" s="1">
        <v>357</v>
      </c>
      <c r="B914" s="1">
        <v>17</v>
      </c>
      <c r="C914" s="2" t="s">
        <v>21</v>
      </c>
      <c r="D914" s="2" t="s">
        <v>98</v>
      </c>
      <c r="E914" s="3">
        <v>12</v>
      </c>
      <c r="F914" s="3">
        <v>20</v>
      </c>
      <c r="G914" s="1">
        <v>2</v>
      </c>
      <c r="H914" s="1">
        <v>5</v>
      </c>
      <c r="I914" s="2" t="s">
        <v>8</v>
      </c>
      <c r="J914" s="7">
        <f>Tabla_cocina[[#This Row],[Precio Unitario]]*Tabla_cocina[[#This Row],[Cantidad Ordenada]]</f>
        <v>40</v>
      </c>
      <c r="K914" s="7">
        <f>Tabla_cocina[[#This Row],[Total del Pedido]]</f>
        <v>40</v>
      </c>
      <c r="L914" s="7">
        <f>Tabla_cocina[[#This Row],[Ganancia Bruta]]-Tabla_cocina[[#This Row],[Costo]]</f>
        <v>16</v>
      </c>
      <c r="M914" s="7">
        <f>Tabla_cocina[[#This Row],[Costo Unitario]]*Tabla_cocina[[#This Row],[Cantidad Ordenada]]</f>
        <v>24</v>
      </c>
      <c r="N914" s="12">
        <f>(Tabla_cocina[[#This Row],[Ganancia Neta]]/Tabla_cocina[[#This Row],[Costo]])</f>
        <v>0.66666666666666663</v>
      </c>
      <c r="O914" s="17">
        <f>Tabla_cocina[[#This Row],[Tiempo de Preparacion]]/1440</f>
        <v>3.472222222222222E-3</v>
      </c>
    </row>
    <row r="915" spans="1:15" x14ac:dyDescent="0.3">
      <c r="A915" s="1">
        <v>358</v>
      </c>
      <c r="B915" s="1">
        <v>13</v>
      </c>
      <c r="C915" s="2" t="s">
        <v>25</v>
      </c>
      <c r="D915" s="2" t="s">
        <v>102</v>
      </c>
      <c r="E915" s="3">
        <v>15</v>
      </c>
      <c r="F915" s="3">
        <v>26</v>
      </c>
      <c r="G915" s="1">
        <v>2</v>
      </c>
      <c r="H915" s="1">
        <v>50</v>
      </c>
      <c r="I915" s="2" t="s">
        <v>6</v>
      </c>
      <c r="J915" s="7">
        <f>Tabla_cocina[[#This Row],[Precio Unitario]]*Tabla_cocina[[#This Row],[Cantidad Ordenada]]</f>
        <v>52</v>
      </c>
      <c r="K915" s="7">
        <f>Tabla_cocina[[#This Row],[Total del Pedido]]</f>
        <v>52</v>
      </c>
      <c r="L915" s="7">
        <f>Tabla_cocina[[#This Row],[Ganancia Bruta]]-Tabla_cocina[[#This Row],[Costo]]</f>
        <v>22</v>
      </c>
      <c r="M915" s="7">
        <f>Tabla_cocina[[#This Row],[Costo Unitario]]*Tabla_cocina[[#This Row],[Cantidad Ordenada]]</f>
        <v>30</v>
      </c>
      <c r="N915" s="12">
        <f>(Tabla_cocina[[#This Row],[Ganancia Neta]]/Tabla_cocina[[#This Row],[Costo]])</f>
        <v>0.73333333333333328</v>
      </c>
      <c r="O915" s="17">
        <f>Tabla_cocina[[#This Row],[Tiempo de Preparacion]]/1440</f>
        <v>3.4722222222222224E-2</v>
      </c>
    </row>
    <row r="916" spans="1:15" x14ac:dyDescent="0.3">
      <c r="A916" s="1">
        <v>358</v>
      </c>
      <c r="B916" s="1">
        <v>13</v>
      </c>
      <c r="C916" s="2" t="s">
        <v>21</v>
      </c>
      <c r="D916" s="2" t="s">
        <v>98</v>
      </c>
      <c r="E916" s="3">
        <v>12</v>
      </c>
      <c r="F916" s="3">
        <v>20</v>
      </c>
      <c r="G916" s="1">
        <v>3</v>
      </c>
      <c r="H916" s="1">
        <v>52</v>
      </c>
      <c r="I916" s="2" t="s">
        <v>6</v>
      </c>
      <c r="J916" s="7">
        <f>Tabla_cocina[[#This Row],[Precio Unitario]]*Tabla_cocina[[#This Row],[Cantidad Ordenada]]</f>
        <v>60</v>
      </c>
      <c r="K916" s="7">
        <f>Tabla_cocina[[#This Row],[Total del Pedido]]</f>
        <v>60</v>
      </c>
      <c r="L916" s="7">
        <f>Tabla_cocina[[#This Row],[Ganancia Bruta]]-Tabla_cocina[[#This Row],[Costo]]</f>
        <v>24</v>
      </c>
      <c r="M916" s="7">
        <f>Tabla_cocina[[#This Row],[Costo Unitario]]*Tabla_cocina[[#This Row],[Cantidad Ordenada]]</f>
        <v>36</v>
      </c>
      <c r="N916" s="12">
        <f>(Tabla_cocina[[#This Row],[Ganancia Neta]]/Tabla_cocina[[#This Row],[Costo]])</f>
        <v>0.66666666666666663</v>
      </c>
      <c r="O916" s="17">
        <f>Tabla_cocina[[#This Row],[Tiempo de Preparacion]]/1440</f>
        <v>3.6111111111111108E-2</v>
      </c>
    </row>
    <row r="917" spans="1:15" x14ac:dyDescent="0.3">
      <c r="A917" s="1">
        <v>358</v>
      </c>
      <c r="B917" s="1">
        <v>13</v>
      </c>
      <c r="C917" s="2" t="s">
        <v>24</v>
      </c>
      <c r="D917" s="2" t="s">
        <v>101</v>
      </c>
      <c r="E917" s="3">
        <v>10</v>
      </c>
      <c r="F917" s="3">
        <v>18</v>
      </c>
      <c r="G917" s="1">
        <v>3</v>
      </c>
      <c r="H917" s="1">
        <v>50</v>
      </c>
      <c r="I917" s="2" t="s">
        <v>8</v>
      </c>
      <c r="J917" s="7">
        <f>Tabla_cocina[[#This Row],[Precio Unitario]]*Tabla_cocina[[#This Row],[Cantidad Ordenada]]</f>
        <v>54</v>
      </c>
      <c r="K917" s="7">
        <f>Tabla_cocina[[#This Row],[Total del Pedido]]</f>
        <v>54</v>
      </c>
      <c r="L917" s="7">
        <f>Tabla_cocina[[#This Row],[Ganancia Bruta]]-Tabla_cocina[[#This Row],[Costo]]</f>
        <v>24</v>
      </c>
      <c r="M917" s="7">
        <f>Tabla_cocina[[#This Row],[Costo Unitario]]*Tabla_cocina[[#This Row],[Cantidad Ordenada]]</f>
        <v>30</v>
      </c>
      <c r="N917" s="12">
        <f>(Tabla_cocina[[#This Row],[Ganancia Neta]]/Tabla_cocina[[#This Row],[Costo]])</f>
        <v>0.8</v>
      </c>
      <c r="O917" s="17">
        <f>Tabla_cocina[[#This Row],[Tiempo de Preparacion]]/1440</f>
        <v>3.4722222222222224E-2</v>
      </c>
    </row>
    <row r="918" spans="1:15" x14ac:dyDescent="0.3">
      <c r="A918" s="1">
        <v>359</v>
      </c>
      <c r="B918" s="1">
        <v>11</v>
      </c>
      <c r="C918" s="2" t="s">
        <v>13</v>
      </c>
      <c r="D918" s="2" t="s">
        <v>90</v>
      </c>
      <c r="E918" s="3">
        <v>17</v>
      </c>
      <c r="F918" s="3">
        <v>29</v>
      </c>
      <c r="G918" s="1">
        <v>2</v>
      </c>
      <c r="H918" s="1">
        <v>12</v>
      </c>
      <c r="I918" s="2" t="s">
        <v>8</v>
      </c>
      <c r="J918" s="7">
        <f>Tabla_cocina[[#This Row],[Precio Unitario]]*Tabla_cocina[[#This Row],[Cantidad Ordenada]]</f>
        <v>58</v>
      </c>
      <c r="K918" s="7">
        <f>Tabla_cocina[[#This Row],[Total del Pedido]]</f>
        <v>58</v>
      </c>
      <c r="L918" s="7">
        <f>Tabla_cocina[[#This Row],[Ganancia Bruta]]-Tabla_cocina[[#This Row],[Costo]]</f>
        <v>24</v>
      </c>
      <c r="M918" s="7">
        <f>Tabla_cocina[[#This Row],[Costo Unitario]]*Tabla_cocina[[#This Row],[Cantidad Ordenada]]</f>
        <v>34</v>
      </c>
      <c r="N918" s="12">
        <f>(Tabla_cocina[[#This Row],[Ganancia Neta]]/Tabla_cocina[[#This Row],[Costo]])</f>
        <v>0.70588235294117652</v>
      </c>
      <c r="O918" s="17">
        <f>Tabla_cocina[[#This Row],[Tiempo de Preparacion]]/1440</f>
        <v>8.3333333333333332E-3</v>
      </c>
    </row>
    <row r="919" spans="1:15" x14ac:dyDescent="0.3">
      <c r="A919" s="1">
        <v>359</v>
      </c>
      <c r="B919" s="1">
        <v>11</v>
      </c>
      <c r="C919" s="2" t="s">
        <v>15</v>
      </c>
      <c r="D919" s="2" t="s">
        <v>92</v>
      </c>
      <c r="E919" s="3">
        <v>16</v>
      </c>
      <c r="F919" s="3">
        <v>28</v>
      </c>
      <c r="G919" s="1">
        <v>3</v>
      </c>
      <c r="H919" s="1">
        <v>57</v>
      </c>
      <c r="I919" s="2" t="s">
        <v>8</v>
      </c>
      <c r="J919" s="7">
        <f>Tabla_cocina[[#This Row],[Precio Unitario]]*Tabla_cocina[[#This Row],[Cantidad Ordenada]]</f>
        <v>84</v>
      </c>
      <c r="K919" s="7">
        <f>Tabla_cocina[[#This Row],[Total del Pedido]]</f>
        <v>84</v>
      </c>
      <c r="L919" s="7">
        <f>Tabla_cocina[[#This Row],[Ganancia Bruta]]-Tabla_cocina[[#This Row],[Costo]]</f>
        <v>36</v>
      </c>
      <c r="M919" s="7">
        <f>Tabla_cocina[[#This Row],[Costo Unitario]]*Tabla_cocina[[#This Row],[Cantidad Ordenada]]</f>
        <v>48</v>
      </c>
      <c r="N919" s="12">
        <f>(Tabla_cocina[[#This Row],[Ganancia Neta]]/Tabla_cocina[[#This Row],[Costo]])</f>
        <v>0.75</v>
      </c>
      <c r="O919" s="17">
        <f>Tabla_cocina[[#This Row],[Tiempo de Preparacion]]/1440</f>
        <v>3.9583333333333331E-2</v>
      </c>
    </row>
    <row r="920" spans="1:15" x14ac:dyDescent="0.3">
      <c r="A920" s="1">
        <v>359</v>
      </c>
      <c r="B920" s="1">
        <v>11</v>
      </c>
      <c r="C920" s="2" t="s">
        <v>25</v>
      </c>
      <c r="D920" s="2" t="s">
        <v>102</v>
      </c>
      <c r="E920" s="3">
        <v>15</v>
      </c>
      <c r="F920" s="3">
        <v>26</v>
      </c>
      <c r="G920" s="1">
        <v>1</v>
      </c>
      <c r="H920" s="1">
        <v>50</v>
      </c>
      <c r="I920" s="2" t="s">
        <v>8</v>
      </c>
      <c r="J920" s="7">
        <f>Tabla_cocina[[#This Row],[Precio Unitario]]*Tabla_cocina[[#This Row],[Cantidad Ordenada]]</f>
        <v>26</v>
      </c>
      <c r="K920" s="7">
        <f>Tabla_cocina[[#This Row],[Total del Pedido]]</f>
        <v>26</v>
      </c>
      <c r="L920" s="7">
        <f>Tabla_cocina[[#This Row],[Ganancia Bruta]]-Tabla_cocina[[#This Row],[Costo]]</f>
        <v>11</v>
      </c>
      <c r="M920" s="7">
        <f>Tabla_cocina[[#This Row],[Costo Unitario]]*Tabla_cocina[[#This Row],[Cantidad Ordenada]]</f>
        <v>15</v>
      </c>
      <c r="N920" s="12">
        <f>(Tabla_cocina[[#This Row],[Ganancia Neta]]/Tabla_cocina[[#This Row],[Costo]])</f>
        <v>0.73333333333333328</v>
      </c>
      <c r="O920" s="17">
        <f>Tabla_cocina[[#This Row],[Tiempo de Preparacion]]/1440</f>
        <v>3.4722222222222224E-2</v>
      </c>
    </row>
    <row r="921" spans="1:15" x14ac:dyDescent="0.3">
      <c r="A921" s="1">
        <v>359</v>
      </c>
      <c r="B921" s="1">
        <v>11</v>
      </c>
      <c r="C921" s="2" t="s">
        <v>19</v>
      </c>
      <c r="D921" s="2" t="s">
        <v>96</v>
      </c>
      <c r="E921" s="3">
        <v>13</v>
      </c>
      <c r="F921" s="3">
        <v>22</v>
      </c>
      <c r="G921" s="1">
        <v>1</v>
      </c>
      <c r="H921" s="1">
        <v>26</v>
      </c>
      <c r="I921" s="2" t="s">
        <v>8</v>
      </c>
      <c r="J921" s="7">
        <f>Tabla_cocina[[#This Row],[Precio Unitario]]*Tabla_cocina[[#This Row],[Cantidad Ordenada]]</f>
        <v>22</v>
      </c>
      <c r="K921" s="7">
        <f>Tabla_cocina[[#This Row],[Total del Pedido]]</f>
        <v>22</v>
      </c>
      <c r="L921" s="7">
        <f>Tabla_cocina[[#This Row],[Ganancia Bruta]]-Tabla_cocina[[#This Row],[Costo]]</f>
        <v>9</v>
      </c>
      <c r="M921" s="7">
        <f>Tabla_cocina[[#This Row],[Costo Unitario]]*Tabla_cocina[[#This Row],[Cantidad Ordenada]]</f>
        <v>13</v>
      </c>
      <c r="N921" s="12">
        <f>(Tabla_cocina[[#This Row],[Ganancia Neta]]/Tabla_cocina[[#This Row],[Costo]])</f>
        <v>0.69230769230769229</v>
      </c>
      <c r="O921" s="17">
        <f>Tabla_cocina[[#This Row],[Tiempo de Preparacion]]/1440</f>
        <v>1.8055555555555554E-2</v>
      </c>
    </row>
    <row r="922" spans="1:15" x14ac:dyDescent="0.3">
      <c r="A922" s="1">
        <v>360</v>
      </c>
      <c r="B922" s="1">
        <v>16</v>
      </c>
      <c r="C922" s="2" t="s">
        <v>18</v>
      </c>
      <c r="D922" s="2" t="s">
        <v>95</v>
      </c>
      <c r="E922" s="3">
        <v>19</v>
      </c>
      <c r="F922" s="3">
        <v>32</v>
      </c>
      <c r="G922" s="1">
        <v>3</v>
      </c>
      <c r="H922" s="1">
        <v>30</v>
      </c>
      <c r="I922" s="2" t="s">
        <v>8</v>
      </c>
      <c r="J922" s="7">
        <f>Tabla_cocina[[#This Row],[Precio Unitario]]*Tabla_cocina[[#This Row],[Cantidad Ordenada]]</f>
        <v>96</v>
      </c>
      <c r="K922" s="7">
        <f>Tabla_cocina[[#This Row],[Total del Pedido]]</f>
        <v>96</v>
      </c>
      <c r="L922" s="7">
        <f>Tabla_cocina[[#This Row],[Ganancia Bruta]]-Tabla_cocina[[#This Row],[Costo]]</f>
        <v>39</v>
      </c>
      <c r="M922" s="7">
        <f>Tabla_cocina[[#This Row],[Costo Unitario]]*Tabla_cocina[[#This Row],[Cantidad Ordenada]]</f>
        <v>57</v>
      </c>
      <c r="N922" s="12">
        <f>(Tabla_cocina[[#This Row],[Ganancia Neta]]/Tabla_cocina[[#This Row],[Costo]])</f>
        <v>0.68421052631578949</v>
      </c>
      <c r="O922" s="17">
        <f>Tabla_cocina[[#This Row],[Tiempo de Preparacion]]/1440</f>
        <v>2.0833333333333332E-2</v>
      </c>
    </row>
    <row r="923" spans="1:15" x14ac:dyDescent="0.3">
      <c r="A923" s="1">
        <v>360</v>
      </c>
      <c r="B923" s="1">
        <v>16</v>
      </c>
      <c r="C923" s="2" t="s">
        <v>7</v>
      </c>
      <c r="D923" s="2" t="s">
        <v>85</v>
      </c>
      <c r="E923" s="3">
        <v>18</v>
      </c>
      <c r="F923" s="3">
        <v>30</v>
      </c>
      <c r="G923" s="1">
        <v>3</v>
      </c>
      <c r="H923" s="1">
        <v>36</v>
      </c>
      <c r="I923" s="2" t="s">
        <v>8</v>
      </c>
      <c r="J923" s="7">
        <f>Tabla_cocina[[#This Row],[Precio Unitario]]*Tabla_cocina[[#This Row],[Cantidad Ordenada]]</f>
        <v>90</v>
      </c>
      <c r="K923" s="7">
        <f>Tabla_cocina[[#This Row],[Total del Pedido]]</f>
        <v>90</v>
      </c>
      <c r="L923" s="7">
        <f>Tabla_cocina[[#This Row],[Ganancia Bruta]]-Tabla_cocina[[#This Row],[Costo]]</f>
        <v>36</v>
      </c>
      <c r="M923" s="7">
        <f>Tabla_cocina[[#This Row],[Costo Unitario]]*Tabla_cocina[[#This Row],[Cantidad Ordenada]]</f>
        <v>54</v>
      </c>
      <c r="N923" s="12">
        <f>(Tabla_cocina[[#This Row],[Ganancia Neta]]/Tabla_cocina[[#This Row],[Costo]])</f>
        <v>0.66666666666666663</v>
      </c>
      <c r="O923" s="17">
        <f>Tabla_cocina[[#This Row],[Tiempo de Preparacion]]/1440</f>
        <v>2.5000000000000001E-2</v>
      </c>
    </row>
    <row r="924" spans="1:15" x14ac:dyDescent="0.3">
      <c r="A924" s="1">
        <v>360</v>
      </c>
      <c r="B924" s="1">
        <v>16</v>
      </c>
      <c r="C924" s="2" t="s">
        <v>25</v>
      </c>
      <c r="D924" s="2" t="s">
        <v>102</v>
      </c>
      <c r="E924" s="3">
        <v>15</v>
      </c>
      <c r="F924" s="3">
        <v>26</v>
      </c>
      <c r="G924" s="1">
        <v>1</v>
      </c>
      <c r="H924" s="1">
        <v>51</v>
      </c>
      <c r="I924" s="2" t="s">
        <v>8</v>
      </c>
      <c r="J924" s="7">
        <f>Tabla_cocina[[#This Row],[Precio Unitario]]*Tabla_cocina[[#This Row],[Cantidad Ordenada]]</f>
        <v>26</v>
      </c>
      <c r="K924" s="7">
        <f>Tabla_cocina[[#This Row],[Total del Pedido]]</f>
        <v>26</v>
      </c>
      <c r="L924" s="7">
        <f>Tabla_cocina[[#This Row],[Ganancia Bruta]]-Tabla_cocina[[#This Row],[Costo]]</f>
        <v>11</v>
      </c>
      <c r="M924" s="7">
        <f>Tabla_cocina[[#This Row],[Costo Unitario]]*Tabla_cocina[[#This Row],[Cantidad Ordenada]]</f>
        <v>15</v>
      </c>
      <c r="N924" s="12">
        <f>(Tabla_cocina[[#This Row],[Ganancia Neta]]/Tabla_cocina[[#This Row],[Costo]])</f>
        <v>0.73333333333333328</v>
      </c>
      <c r="O924" s="17">
        <f>Tabla_cocina[[#This Row],[Tiempo de Preparacion]]/1440</f>
        <v>3.5416666666666666E-2</v>
      </c>
    </row>
    <row r="925" spans="1:15" x14ac:dyDescent="0.3">
      <c r="A925" s="1">
        <v>360</v>
      </c>
      <c r="B925" s="1">
        <v>16</v>
      </c>
      <c r="C925" s="2" t="s">
        <v>23</v>
      </c>
      <c r="D925" s="2" t="s">
        <v>100</v>
      </c>
      <c r="E925" s="3">
        <v>13</v>
      </c>
      <c r="F925" s="3">
        <v>21</v>
      </c>
      <c r="G925" s="1">
        <v>1</v>
      </c>
      <c r="H925" s="1">
        <v>42</v>
      </c>
      <c r="I925" s="2" t="s">
        <v>6</v>
      </c>
      <c r="J925" s="7">
        <f>Tabla_cocina[[#This Row],[Precio Unitario]]*Tabla_cocina[[#This Row],[Cantidad Ordenada]]</f>
        <v>21</v>
      </c>
      <c r="K925" s="7">
        <f>Tabla_cocina[[#This Row],[Total del Pedido]]</f>
        <v>21</v>
      </c>
      <c r="L925" s="7">
        <f>Tabla_cocina[[#This Row],[Ganancia Bruta]]-Tabla_cocina[[#This Row],[Costo]]</f>
        <v>8</v>
      </c>
      <c r="M925" s="7">
        <f>Tabla_cocina[[#This Row],[Costo Unitario]]*Tabla_cocina[[#This Row],[Cantidad Ordenada]]</f>
        <v>13</v>
      </c>
      <c r="N925" s="12">
        <f>(Tabla_cocina[[#This Row],[Ganancia Neta]]/Tabla_cocina[[#This Row],[Costo]])</f>
        <v>0.61538461538461542</v>
      </c>
      <c r="O925" s="17">
        <f>Tabla_cocina[[#This Row],[Tiempo de Preparacion]]/1440</f>
        <v>2.9166666666666667E-2</v>
      </c>
    </row>
    <row r="926" spans="1:15" x14ac:dyDescent="0.3">
      <c r="A926" s="1">
        <v>361</v>
      </c>
      <c r="B926" s="1">
        <v>16</v>
      </c>
      <c r="C926" s="2" t="s">
        <v>13</v>
      </c>
      <c r="D926" s="2" t="s">
        <v>90</v>
      </c>
      <c r="E926" s="3">
        <v>17</v>
      </c>
      <c r="F926" s="3">
        <v>29</v>
      </c>
      <c r="G926" s="1">
        <v>1</v>
      </c>
      <c r="H926" s="1">
        <v>58</v>
      </c>
      <c r="I926" s="2" t="s">
        <v>6</v>
      </c>
      <c r="J926" s="7">
        <f>Tabla_cocina[[#This Row],[Precio Unitario]]*Tabla_cocina[[#This Row],[Cantidad Ordenada]]</f>
        <v>29</v>
      </c>
      <c r="K926" s="7">
        <f>Tabla_cocina[[#This Row],[Total del Pedido]]</f>
        <v>29</v>
      </c>
      <c r="L926" s="7">
        <f>Tabla_cocina[[#This Row],[Ganancia Bruta]]-Tabla_cocina[[#This Row],[Costo]]</f>
        <v>12</v>
      </c>
      <c r="M926" s="7">
        <f>Tabla_cocina[[#This Row],[Costo Unitario]]*Tabla_cocina[[#This Row],[Cantidad Ordenada]]</f>
        <v>17</v>
      </c>
      <c r="N926" s="12">
        <f>(Tabla_cocina[[#This Row],[Ganancia Neta]]/Tabla_cocina[[#This Row],[Costo]])</f>
        <v>0.70588235294117652</v>
      </c>
      <c r="O926" s="17">
        <f>Tabla_cocina[[#This Row],[Tiempo de Preparacion]]/1440</f>
        <v>4.027777777777778E-2</v>
      </c>
    </row>
    <row r="927" spans="1:15" x14ac:dyDescent="0.3">
      <c r="A927" s="1">
        <v>361</v>
      </c>
      <c r="B927" s="1">
        <v>16</v>
      </c>
      <c r="C927" s="2" t="s">
        <v>5</v>
      </c>
      <c r="D927" s="2" t="s">
        <v>84</v>
      </c>
      <c r="E927" s="3">
        <v>14</v>
      </c>
      <c r="F927" s="3">
        <v>24</v>
      </c>
      <c r="G927" s="1">
        <v>3</v>
      </c>
      <c r="H927" s="1">
        <v>54</v>
      </c>
      <c r="I927" s="2" t="s">
        <v>8</v>
      </c>
      <c r="J927" s="7">
        <f>Tabla_cocina[[#This Row],[Precio Unitario]]*Tabla_cocina[[#This Row],[Cantidad Ordenada]]</f>
        <v>72</v>
      </c>
      <c r="K927" s="7">
        <f>Tabla_cocina[[#This Row],[Total del Pedido]]</f>
        <v>72</v>
      </c>
      <c r="L927" s="7">
        <f>Tabla_cocina[[#This Row],[Ganancia Bruta]]-Tabla_cocina[[#This Row],[Costo]]</f>
        <v>30</v>
      </c>
      <c r="M927" s="7">
        <f>Tabla_cocina[[#This Row],[Costo Unitario]]*Tabla_cocina[[#This Row],[Cantidad Ordenada]]</f>
        <v>42</v>
      </c>
      <c r="N927" s="12">
        <f>(Tabla_cocina[[#This Row],[Ganancia Neta]]/Tabla_cocina[[#This Row],[Costo]])</f>
        <v>0.7142857142857143</v>
      </c>
      <c r="O927" s="17">
        <f>Tabla_cocina[[#This Row],[Tiempo de Preparacion]]/1440</f>
        <v>3.7499999999999999E-2</v>
      </c>
    </row>
    <row r="928" spans="1:15" x14ac:dyDescent="0.3">
      <c r="A928" s="1">
        <v>362</v>
      </c>
      <c r="B928" s="1">
        <v>15</v>
      </c>
      <c r="C928" s="2" t="s">
        <v>5</v>
      </c>
      <c r="D928" s="2" t="s">
        <v>84</v>
      </c>
      <c r="E928" s="3">
        <v>14</v>
      </c>
      <c r="F928" s="3">
        <v>24</v>
      </c>
      <c r="G928" s="1">
        <v>1</v>
      </c>
      <c r="H928" s="1">
        <v>58</v>
      </c>
      <c r="I928" s="2" t="s">
        <v>6</v>
      </c>
      <c r="J928" s="7">
        <f>Tabla_cocina[[#This Row],[Precio Unitario]]*Tabla_cocina[[#This Row],[Cantidad Ordenada]]</f>
        <v>24</v>
      </c>
      <c r="K928" s="7">
        <f>Tabla_cocina[[#This Row],[Total del Pedido]]</f>
        <v>24</v>
      </c>
      <c r="L928" s="7">
        <f>Tabla_cocina[[#This Row],[Ganancia Bruta]]-Tabla_cocina[[#This Row],[Costo]]</f>
        <v>10</v>
      </c>
      <c r="M928" s="7">
        <f>Tabla_cocina[[#This Row],[Costo Unitario]]*Tabla_cocina[[#This Row],[Cantidad Ordenada]]</f>
        <v>14</v>
      </c>
      <c r="N928" s="12">
        <f>(Tabla_cocina[[#This Row],[Ganancia Neta]]/Tabla_cocina[[#This Row],[Costo]])</f>
        <v>0.7142857142857143</v>
      </c>
      <c r="O928" s="17">
        <f>Tabla_cocina[[#This Row],[Tiempo de Preparacion]]/1440</f>
        <v>4.027777777777778E-2</v>
      </c>
    </row>
    <row r="929" spans="1:15" x14ac:dyDescent="0.3">
      <c r="A929" s="1">
        <v>362</v>
      </c>
      <c r="B929" s="1">
        <v>15</v>
      </c>
      <c r="C929" s="2" t="s">
        <v>21</v>
      </c>
      <c r="D929" s="2" t="s">
        <v>98</v>
      </c>
      <c r="E929" s="3">
        <v>12</v>
      </c>
      <c r="F929" s="3">
        <v>20</v>
      </c>
      <c r="G929" s="1">
        <v>1</v>
      </c>
      <c r="H929" s="1">
        <v>41</v>
      </c>
      <c r="I929" s="2" t="s">
        <v>6</v>
      </c>
      <c r="J929" s="7">
        <f>Tabla_cocina[[#This Row],[Precio Unitario]]*Tabla_cocina[[#This Row],[Cantidad Ordenada]]</f>
        <v>20</v>
      </c>
      <c r="K929" s="7">
        <f>Tabla_cocina[[#This Row],[Total del Pedido]]</f>
        <v>20</v>
      </c>
      <c r="L929" s="7">
        <f>Tabla_cocina[[#This Row],[Ganancia Bruta]]-Tabla_cocina[[#This Row],[Costo]]</f>
        <v>8</v>
      </c>
      <c r="M929" s="7">
        <f>Tabla_cocina[[#This Row],[Costo Unitario]]*Tabla_cocina[[#This Row],[Cantidad Ordenada]]</f>
        <v>12</v>
      </c>
      <c r="N929" s="12">
        <f>(Tabla_cocina[[#This Row],[Ganancia Neta]]/Tabla_cocina[[#This Row],[Costo]])</f>
        <v>0.66666666666666663</v>
      </c>
      <c r="O929" s="17">
        <f>Tabla_cocina[[#This Row],[Tiempo de Preparacion]]/1440</f>
        <v>2.8472222222222222E-2</v>
      </c>
    </row>
    <row r="930" spans="1:15" x14ac:dyDescent="0.3">
      <c r="A930" s="1">
        <v>362</v>
      </c>
      <c r="B930" s="1">
        <v>15</v>
      </c>
      <c r="C930" s="2" t="s">
        <v>24</v>
      </c>
      <c r="D930" s="2" t="s">
        <v>101</v>
      </c>
      <c r="E930" s="3">
        <v>10</v>
      </c>
      <c r="F930" s="3">
        <v>18</v>
      </c>
      <c r="G930" s="1">
        <v>1</v>
      </c>
      <c r="H930" s="1">
        <v>24</v>
      </c>
      <c r="I930" s="2" t="s">
        <v>6</v>
      </c>
      <c r="J930" s="7">
        <f>Tabla_cocina[[#This Row],[Precio Unitario]]*Tabla_cocina[[#This Row],[Cantidad Ordenada]]</f>
        <v>18</v>
      </c>
      <c r="K930" s="7">
        <f>Tabla_cocina[[#This Row],[Total del Pedido]]</f>
        <v>18</v>
      </c>
      <c r="L930" s="7">
        <f>Tabla_cocina[[#This Row],[Ganancia Bruta]]-Tabla_cocina[[#This Row],[Costo]]</f>
        <v>8</v>
      </c>
      <c r="M930" s="7">
        <f>Tabla_cocina[[#This Row],[Costo Unitario]]*Tabla_cocina[[#This Row],[Cantidad Ordenada]]</f>
        <v>10</v>
      </c>
      <c r="N930" s="12">
        <f>(Tabla_cocina[[#This Row],[Ganancia Neta]]/Tabla_cocina[[#This Row],[Costo]])</f>
        <v>0.8</v>
      </c>
      <c r="O930" s="17">
        <f>Tabla_cocina[[#This Row],[Tiempo de Preparacion]]/1440</f>
        <v>1.6666666666666666E-2</v>
      </c>
    </row>
    <row r="931" spans="1:15" x14ac:dyDescent="0.3">
      <c r="A931" s="1">
        <v>363</v>
      </c>
      <c r="B931" s="1">
        <v>5</v>
      </c>
      <c r="C931" s="2" t="s">
        <v>12</v>
      </c>
      <c r="D931" s="2" t="s">
        <v>89</v>
      </c>
      <c r="E931" s="3">
        <v>22</v>
      </c>
      <c r="F931" s="3">
        <v>36</v>
      </c>
      <c r="G931" s="1">
        <v>2</v>
      </c>
      <c r="H931" s="1">
        <v>42</v>
      </c>
      <c r="I931" s="2" t="s">
        <v>6</v>
      </c>
      <c r="J931" s="7">
        <f>Tabla_cocina[[#This Row],[Precio Unitario]]*Tabla_cocina[[#This Row],[Cantidad Ordenada]]</f>
        <v>72</v>
      </c>
      <c r="K931" s="7">
        <f>Tabla_cocina[[#This Row],[Total del Pedido]]</f>
        <v>72</v>
      </c>
      <c r="L931" s="7">
        <f>Tabla_cocina[[#This Row],[Ganancia Bruta]]-Tabla_cocina[[#This Row],[Costo]]</f>
        <v>28</v>
      </c>
      <c r="M931" s="7">
        <f>Tabla_cocina[[#This Row],[Costo Unitario]]*Tabla_cocina[[#This Row],[Cantidad Ordenada]]</f>
        <v>44</v>
      </c>
      <c r="N931" s="12">
        <f>(Tabla_cocina[[#This Row],[Ganancia Neta]]/Tabla_cocina[[#This Row],[Costo]])</f>
        <v>0.63636363636363635</v>
      </c>
      <c r="O931" s="17">
        <f>Tabla_cocina[[#This Row],[Tiempo de Preparacion]]/1440</f>
        <v>2.9166666666666667E-2</v>
      </c>
    </row>
    <row r="932" spans="1:15" x14ac:dyDescent="0.3">
      <c r="A932" s="1">
        <v>363</v>
      </c>
      <c r="B932" s="1">
        <v>5</v>
      </c>
      <c r="C932" s="2" t="s">
        <v>14</v>
      </c>
      <c r="D932" s="2" t="s">
        <v>91</v>
      </c>
      <c r="E932" s="3">
        <v>20</v>
      </c>
      <c r="F932" s="3">
        <v>33</v>
      </c>
      <c r="G932" s="1">
        <v>2</v>
      </c>
      <c r="H932" s="1">
        <v>18</v>
      </c>
      <c r="I932" s="2" t="s">
        <v>6</v>
      </c>
      <c r="J932" s="7">
        <f>Tabla_cocina[[#This Row],[Precio Unitario]]*Tabla_cocina[[#This Row],[Cantidad Ordenada]]</f>
        <v>66</v>
      </c>
      <c r="K932" s="7">
        <f>Tabla_cocina[[#This Row],[Total del Pedido]]</f>
        <v>66</v>
      </c>
      <c r="L932" s="7">
        <f>Tabla_cocina[[#This Row],[Ganancia Bruta]]-Tabla_cocina[[#This Row],[Costo]]</f>
        <v>26</v>
      </c>
      <c r="M932" s="7">
        <f>Tabla_cocina[[#This Row],[Costo Unitario]]*Tabla_cocina[[#This Row],[Cantidad Ordenada]]</f>
        <v>40</v>
      </c>
      <c r="N932" s="12">
        <f>(Tabla_cocina[[#This Row],[Ganancia Neta]]/Tabla_cocina[[#This Row],[Costo]])</f>
        <v>0.65</v>
      </c>
      <c r="O932" s="17">
        <f>Tabla_cocina[[#This Row],[Tiempo de Preparacion]]/1440</f>
        <v>1.2500000000000001E-2</v>
      </c>
    </row>
    <row r="933" spans="1:15" x14ac:dyDescent="0.3">
      <c r="A933" s="1">
        <v>363</v>
      </c>
      <c r="B933" s="1">
        <v>5</v>
      </c>
      <c r="C933" s="2" t="s">
        <v>7</v>
      </c>
      <c r="D933" s="2" t="s">
        <v>85</v>
      </c>
      <c r="E933" s="3">
        <v>18</v>
      </c>
      <c r="F933" s="3">
        <v>30</v>
      </c>
      <c r="G933" s="1">
        <v>1</v>
      </c>
      <c r="H933" s="1">
        <v>48</v>
      </c>
      <c r="I933" s="2" t="s">
        <v>6</v>
      </c>
      <c r="J933" s="7">
        <f>Tabla_cocina[[#This Row],[Precio Unitario]]*Tabla_cocina[[#This Row],[Cantidad Ordenada]]</f>
        <v>30</v>
      </c>
      <c r="K933" s="7">
        <f>Tabla_cocina[[#This Row],[Total del Pedido]]</f>
        <v>30</v>
      </c>
      <c r="L933" s="7">
        <f>Tabla_cocina[[#This Row],[Ganancia Bruta]]-Tabla_cocina[[#This Row],[Costo]]</f>
        <v>12</v>
      </c>
      <c r="M933" s="7">
        <f>Tabla_cocina[[#This Row],[Costo Unitario]]*Tabla_cocina[[#This Row],[Cantidad Ordenada]]</f>
        <v>18</v>
      </c>
      <c r="N933" s="12">
        <f>(Tabla_cocina[[#This Row],[Ganancia Neta]]/Tabla_cocina[[#This Row],[Costo]])</f>
        <v>0.66666666666666663</v>
      </c>
      <c r="O933" s="17">
        <f>Tabla_cocina[[#This Row],[Tiempo de Preparacion]]/1440</f>
        <v>3.3333333333333333E-2</v>
      </c>
    </row>
    <row r="934" spans="1:15" x14ac:dyDescent="0.3">
      <c r="A934" s="1">
        <v>363</v>
      </c>
      <c r="B934" s="1">
        <v>5</v>
      </c>
      <c r="C934" s="2" t="s">
        <v>5</v>
      </c>
      <c r="D934" s="2" t="s">
        <v>84</v>
      </c>
      <c r="E934" s="3">
        <v>14</v>
      </c>
      <c r="F934" s="3">
        <v>24</v>
      </c>
      <c r="G934" s="1">
        <v>3</v>
      </c>
      <c r="H934" s="1">
        <v>41</v>
      </c>
      <c r="I934" s="2" t="s">
        <v>8</v>
      </c>
      <c r="J934" s="7">
        <f>Tabla_cocina[[#This Row],[Precio Unitario]]*Tabla_cocina[[#This Row],[Cantidad Ordenada]]</f>
        <v>72</v>
      </c>
      <c r="K934" s="7">
        <f>Tabla_cocina[[#This Row],[Total del Pedido]]</f>
        <v>72</v>
      </c>
      <c r="L934" s="7">
        <f>Tabla_cocina[[#This Row],[Ganancia Bruta]]-Tabla_cocina[[#This Row],[Costo]]</f>
        <v>30</v>
      </c>
      <c r="M934" s="7">
        <f>Tabla_cocina[[#This Row],[Costo Unitario]]*Tabla_cocina[[#This Row],[Cantidad Ordenada]]</f>
        <v>42</v>
      </c>
      <c r="N934" s="12">
        <f>(Tabla_cocina[[#This Row],[Ganancia Neta]]/Tabla_cocina[[#This Row],[Costo]])</f>
        <v>0.7142857142857143</v>
      </c>
      <c r="O934" s="17">
        <f>Tabla_cocina[[#This Row],[Tiempo de Preparacion]]/1440</f>
        <v>2.8472222222222222E-2</v>
      </c>
    </row>
    <row r="935" spans="1:15" x14ac:dyDescent="0.3">
      <c r="A935" s="1">
        <v>364</v>
      </c>
      <c r="B935" s="1">
        <v>15</v>
      </c>
      <c r="C935" s="2" t="s">
        <v>13</v>
      </c>
      <c r="D935" s="2" t="s">
        <v>90</v>
      </c>
      <c r="E935" s="3">
        <v>17</v>
      </c>
      <c r="F935" s="3">
        <v>29</v>
      </c>
      <c r="G935" s="1">
        <v>1</v>
      </c>
      <c r="H935" s="1">
        <v>26</v>
      </c>
      <c r="I935" s="2" t="s">
        <v>6</v>
      </c>
      <c r="J935" s="7">
        <f>Tabla_cocina[[#This Row],[Precio Unitario]]*Tabla_cocina[[#This Row],[Cantidad Ordenada]]</f>
        <v>29</v>
      </c>
      <c r="K935" s="7">
        <f>Tabla_cocina[[#This Row],[Total del Pedido]]</f>
        <v>29</v>
      </c>
      <c r="L935" s="7">
        <f>Tabla_cocina[[#This Row],[Ganancia Bruta]]-Tabla_cocina[[#This Row],[Costo]]</f>
        <v>12</v>
      </c>
      <c r="M935" s="7">
        <f>Tabla_cocina[[#This Row],[Costo Unitario]]*Tabla_cocina[[#This Row],[Cantidad Ordenada]]</f>
        <v>17</v>
      </c>
      <c r="N935" s="12">
        <f>(Tabla_cocina[[#This Row],[Ganancia Neta]]/Tabla_cocina[[#This Row],[Costo]])</f>
        <v>0.70588235294117652</v>
      </c>
      <c r="O935" s="17">
        <f>Tabla_cocina[[#This Row],[Tiempo de Preparacion]]/1440</f>
        <v>1.8055555555555554E-2</v>
      </c>
    </row>
    <row r="936" spans="1:15" x14ac:dyDescent="0.3">
      <c r="A936" s="1">
        <v>364</v>
      </c>
      <c r="B936" s="1">
        <v>15</v>
      </c>
      <c r="C936" s="2" t="s">
        <v>15</v>
      </c>
      <c r="D936" s="2" t="s">
        <v>92</v>
      </c>
      <c r="E936" s="3">
        <v>16</v>
      </c>
      <c r="F936" s="3">
        <v>28</v>
      </c>
      <c r="G936" s="1">
        <v>2</v>
      </c>
      <c r="H936" s="1">
        <v>52</v>
      </c>
      <c r="I936" s="2" t="s">
        <v>6</v>
      </c>
      <c r="J936" s="7">
        <f>Tabla_cocina[[#This Row],[Precio Unitario]]*Tabla_cocina[[#This Row],[Cantidad Ordenada]]</f>
        <v>56</v>
      </c>
      <c r="K936" s="7">
        <f>Tabla_cocina[[#This Row],[Total del Pedido]]</f>
        <v>56</v>
      </c>
      <c r="L936" s="7">
        <f>Tabla_cocina[[#This Row],[Ganancia Bruta]]-Tabla_cocina[[#This Row],[Costo]]</f>
        <v>24</v>
      </c>
      <c r="M936" s="7">
        <f>Tabla_cocina[[#This Row],[Costo Unitario]]*Tabla_cocina[[#This Row],[Cantidad Ordenada]]</f>
        <v>32</v>
      </c>
      <c r="N936" s="12">
        <f>(Tabla_cocina[[#This Row],[Ganancia Neta]]/Tabla_cocina[[#This Row],[Costo]])</f>
        <v>0.75</v>
      </c>
      <c r="O936" s="17">
        <f>Tabla_cocina[[#This Row],[Tiempo de Preparacion]]/1440</f>
        <v>3.6111111111111108E-2</v>
      </c>
    </row>
    <row r="937" spans="1:15" x14ac:dyDescent="0.3">
      <c r="A937" s="1">
        <v>364</v>
      </c>
      <c r="B937" s="1">
        <v>15</v>
      </c>
      <c r="C937" s="2" t="s">
        <v>26</v>
      </c>
      <c r="D937" s="2" t="s">
        <v>103</v>
      </c>
      <c r="E937" s="3">
        <v>15</v>
      </c>
      <c r="F937" s="3">
        <v>25</v>
      </c>
      <c r="G937" s="1">
        <v>2</v>
      </c>
      <c r="H937" s="1">
        <v>14</v>
      </c>
      <c r="I937" s="2" t="s">
        <v>6</v>
      </c>
      <c r="J937" s="7">
        <f>Tabla_cocina[[#This Row],[Precio Unitario]]*Tabla_cocina[[#This Row],[Cantidad Ordenada]]</f>
        <v>50</v>
      </c>
      <c r="K937" s="7">
        <f>Tabla_cocina[[#This Row],[Total del Pedido]]</f>
        <v>50</v>
      </c>
      <c r="L937" s="7">
        <f>Tabla_cocina[[#This Row],[Ganancia Bruta]]-Tabla_cocina[[#This Row],[Costo]]</f>
        <v>20</v>
      </c>
      <c r="M937" s="7">
        <f>Tabla_cocina[[#This Row],[Costo Unitario]]*Tabla_cocina[[#This Row],[Cantidad Ordenada]]</f>
        <v>30</v>
      </c>
      <c r="N937" s="12">
        <f>(Tabla_cocina[[#This Row],[Ganancia Neta]]/Tabla_cocina[[#This Row],[Costo]])</f>
        <v>0.66666666666666663</v>
      </c>
      <c r="O937" s="17">
        <f>Tabla_cocina[[#This Row],[Tiempo de Preparacion]]/1440</f>
        <v>9.7222222222222224E-3</v>
      </c>
    </row>
    <row r="938" spans="1:15" x14ac:dyDescent="0.3">
      <c r="A938" s="1">
        <v>364</v>
      </c>
      <c r="B938" s="1">
        <v>15</v>
      </c>
      <c r="C938" s="2" t="s">
        <v>19</v>
      </c>
      <c r="D938" s="2" t="s">
        <v>96</v>
      </c>
      <c r="E938" s="3">
        <v>13</v>
      </c>
      <c r="F938" s="3">
        <v>22</v>
      </c>
      <c r="G938" s="1">
        <v>1</v>
      </c>
      <c r="H938" s="1">
        <v>20</v>
      </c>
      <c r="I938" s="2" t="s">
        <v>6</v>
      </c>
      <c r="J938" s="7">
        <f>Tabla_cocina[[#This Row],[Precio Unitario]]*Tabla_cocina[[#This Row],[Cantidad Ordenada]]</f>
        <v>22</v>
      </c>
      <c r="K938" s="7">
        <f>Tabla_cocina[[#This Row],[Total del Pedido]]</f>
        <v>22</v>
      </c>
      <c r="L938" s="7">
        <f>Tabla_cocina[[#This Row],[Ganancia Bruta]]-Tabla_cocina[[#This Row],[Costo]]</f>
        <v>9</v>
      </c>
      <c r="M938" s="7">
        <f>Tabla_cocina[[#This Row],[Costo Unitario]]*Tabla_cocina[[#This Row],[Cantidad Ordenada]]</f>
        <v>13</v>
      </c>
      <c r="N938" s="12">
        <f>(Tabla_cocina[[#This Row],[Ganancia Neta]]/Tabla_cocina[[#This Row],[Costo]])</f>
        <v>0.69230769230769229</v>
      </c>
      <c r="O938" s="17">
        <f>Tabla_cocina[[#This Row],[Tiempo de Preparacion]]/1440</f>
        <v>1.3888888888888888E-2</v>
      </c>
    </row>
    <row r="939" spans="1:15" x14ac:dyDescent="0.3">
      <c r="A939" s="1">
        <v>365</v>
      </c>
      <c r="B939" s="1">
        <v>4</v>
      </c>
      <c r="C939" s="2" t="s">
        <v>12</v>
      </c>
      <c r="D939" s="2" t="s">
        <v>89</v>
      </c>
      <c r="E939" s="3">
        <v>22</v>
      </c>
      <c r="F939" s="3">
        <v>36</v>
      </c>
      <c r="G939" s="1">
        <v>3</v>
      </c>
      <c r="H939" s="1">
        <v>25</v>
      </c>
      <c r="I939" s="2" t="s">
        <v>8</v>
      </c>
      <c r="J939" s="7">
        <f>Tabla_cocina[[#This Row],[Precio Unitario]]*Tabla_cocina[[#This Row],[Cantidad Ordenada]]</f>
        <v>108</v>
      </c>
      <c r="K939" s="7">
        <f>Tabla_cocina[[#This Row],[Total del Pedido]]</f>
        <v>108</v>
      </c>
      <c r="L939" s="7">
        <f>Tabla_cocina[[#This Row],[Ganancia Bruta]]-Tabla_cocina[[#This Row],[Costo]]</f>
        <v>42</v>
      </c>
      <c r="M939" s="7">
        <f>Tabla_cocina[[#This Row],[Costo Unitario]]*Tabla_cocina[[#This Row],[Cantidad Ordenada]]</f>
        <v>66</v>
      </c>
      <c r="N939" s="12">
        <f>(Tabla_cocina[[#This Row],[Ganancia Neta]]/Tabla_cocina[[#This Row],[Costo]])</f>
        <v>0.63636363636363635</v>
      </c>
      <c r="O939" s="17">
        <f>Tabla_cocina[[#This Row],[Tiempo de Preparacion]]/1440</f>
        <v>1.7361111111111112E-2</v>
      </c>
    </row>
    <row r="940" spans="1:15" x14ac:dyDescent="0.3">
      <c r="A940" s="1">
        <v>366</v>
      </c>
      <c r="B940" s="1">
        <v>17</v>
      </c>
      <c r="C940" s="2" t="s">
        <v>11</v>
      </c>
      <c r="D940" s="2" t="s">
        <v>88</v>
      </c>
      <c r="E940" s="3">
        <v>25</v>
      </c>
      <c r="F940" s="3">
        <v>40</v>
      </c>
      <c r="G940" s="1">
        <v>2</v>
      </c>
      <c r="H940" s="1">
        <v>9</v>
      </c>
      <c r="I940" s="2" t="s">
        <v>6</v>
      </c>
      <c r="J940" s="7">
        <f>Tabla_cocina[[#This Row],[Precio Unitario]]*Tabla_cocina[[#This Row],[Cantidad Ordenada]]</f>
        <v>80</v>
      </c>
      <c r="K940" s="7">
        <f>Tabla_cocina[[#This Row],[Total del Pedido]]</f>
        <v>80</v>
      </c>
      <c r="L940" s="7">
        <f>Tabla_cocina[[#This Row],[Ganancia Bruta]]-Tabla_cocina[[#This Row],[Costo]]</f>
        <v>30</v>
      </c>
      <c r="M940" s="7">
        <f>Tabla_cocina[[#This Row],[Costo Unitario]]*Tabla_cocina[[#This Row],[Cantidad Ordenada]]</f>
        <v>50</v>
      </c>
      <c r="N940" s="12">
        <f>(Tabla_cocina[[#This Row],[Ganancia Neta]]/Tabla_cocina[[#This Row],[Costo]])</f>
        <v>0.6</v>
      </c>
      <c r="O940" s="17">
        <f>Tabla_cocina[[#This Row],[Tiempo de Preparacion]]/1440</f>
        <v>6.2500000000000003E-3</v>
      </c>
    </row>
    <row r="941" spans="1:15" x14ac:dyDescent="0.3">
      <c r="A941" s="1">
        <v>366</v>
      </c>
      <c r="B941" s="1">
        <v>17</v>
      </c>
      <c r="C941" s="2" t="s">
        <v>17</v>
      </c>
      <c r="D941" s="2" t="s">
        <v>94</v>
      </c>
      <c r="E941" s="3">
        <v>21</v>
      </c>
      <c r="F941" s="3">
        <v>35</v>
      </c>
      <c r="G941" s="1">
        <v>3</v>
      </c>
      <c r="H941" s="1">
        <v>51</v>
      </c>
      <c r="I941" s="2" t="s">
        <v>8</v>
      </c>
      <c r="J941" s="7">
        <f>Tabla_cocina[[#This Row],[Precio Unitario]]*Tabla_cocina[[#This Row],[Cantidad Ordenada]]</f>
        <v>105</v>
      </c>
      <c r="K941" s="7">
        <f>Tabla_cocina[[#This Row],[Total del Pedido]]</f>
        <v>105</v>
      </c>
      <c r="L941" s="7">
        <f>Tabla_cocina[[#This Row],[Ganancia Bruta]]-Tabla_cocina[[#This Row],[Costo]]</f>
        <v>42</v>
      </c>
      <c r="M941" s="7">
        <f>Tabla_cocina[[#This Row],[Costo Unitario]]*Tabla_cocina[[#This Row],[Cantidad Ordenada]]</f>
        <v>63</v>
      </c>
      <c r="N941" s="12">
        <f>(Tabla_cocina[[#This Row],[Ganancia Neta]]/Tabla_cocina[[#This Row],[Costo]])</f>
        <v>0.66666666666666663</v>
      </c>
      <c r="O941" s="17">
        <f>Tabla_cocina[[#This Row],[Tiempo de Preparacion]]/1440</f>
        <v>3.5416666666666666E-2</v>
      </c>
    </row>
    <row r="942" spans="1:15" x14ac:dyDescent="0.3">
      <c r="A942" s="1">
        <v>366</v>
      </c>
      <c r="B942" s="1">
        <v>17</v>
      </c>
      <c r="C942" s="2" t="s">
        <v>10</v>
      </c>
      <c r="D942" s="2" t="s">
        <v>87</v>
      </c>
      <c r="E942" s="3">
        <v>16</v>
      </c>
      <c r="F942" s="3">
        <v>27</v>
      </c>
      <c r="G942" s="1">
        <v>2</v>
      </c>
      <c r="H942" s="1">
        <v>30</v>
      </c>
      <c r="I942" s="2" t="s">
        <v>6</v>
      </c>
      <c r="J942" s="7">
        <f>Tabla_cocina[[#This Row],[Precio Unitario]]*Tabla_cocina[[#This Row],[Cantidad Ordenada]]</f>
        <v>54</v>
      </c>
      <c r="K942" s="7">
        <f>Tabla_cocina[[#This Row],[Total del Pedido]]</f>
        <v>54</v>
      </c>
      <c r="L942" s="7">
        <f>Tabla_cocina[[#This Row],[Ganancia Bruta]]-Tabla_cocina[[#This Row],[Costo]]</f>
        <v>22</v>
      </c>
      <c r="M942" s="7">
        <f>Tabla_cocina[[#This Row],[Costo Unitario]]*Tabla_cocina[[#This Row],[Cantidad Ordenada]]</f>
        <v>32</v>
      </c>
      <c r="N942" s="12">
        <f>(Tabla_cocina[[#This Row],[Ganancia Neta]]/Tabla_cocina[[#This Row],[Costo]])</f>
        <v>0.6875</v>
      </c>
      <c r="O942" s="17">
        <f>Tabla_cocina[[#This Row],[Tiempo de Preparacion]]/1440</f>
        <v>2.0833333333333332E-2</v>
      </c>
    </row>
    <row r="943" spans="1:15" x14ac:dyDescent="0.3">
      <c r="A943" s="1">
        <v>367</v>
      </c>
      <c r="B943" s="1">
        <v>12</v>
      </c>
      <c r="C943" s="2" t="s">
        <v>13</v>
      </c>
      <c r="D943" s="2" t="s">
        <v>90</v>
      </c>
      <c r="E943" s="3">
        <v>17</v>
      </c>
      <c r="F943" s="3">
        <v>29</v>
      </c>
      <c r="G943" s="1">
        <v>1</v>
      </c>
      <c r="H943" s="1">
        <v>26</v>
      </c>
      <c r="I943" s="2" t="s">
        <v>8</v>
      </c>
      <c r="J943" s="7">
        <f>Tabla_cocina[[#This Row],[Precio Unitario]]*Tabla_cocina[[#This Row],[Cantidad Ordenada]]</f>
        <v>29</v>
      </c>
      <c r="K943" s="7">
        <f>Tabla_cocina[[#This Row],[Total del Pedido]]</f>
        <v>29</v>
      </c>
      <c r="L943" s="7">
        <f>Tabla_cocina[[#This Row],[Ganancia Bruta]]-Tabla_cocina[[#This Row],[Costo]]</f>
        <v>12</v>
      </c>
      <c r="M943" s="7">
        <f>Tabla_cocina[[#This Row],[Costo Unitario]]*Tabla_cocina[[#This Row],[Cantidad Ordenada]]</f>
        <v>17</v>
      </c>
      <c r="N943" s="12">
        <f>(Tabla_cocina[[#This Row],[Ganancia Neta]]/Tabla_cocina[[#This Row],[Costo]])</f>
        <v>0.70588235294117652</v>
      </c>
      <c r="O943" s="17">
        <f>Tabla_cocina[[#This Row],[Tiempo de Preparacion]]/1440</f>
        <v>1.8055555555555554E-2</v>
      </c>
    </row>
    <row r="944" spans="1:15" x14ac:dyDescent="0.3">
      <c r="A944" s="1">
        <v>367</v>
      </c>
      <c r="B944" s="1">
        <v>12</v>
      </c>
      <c r="C944" s="2" t="s">
        <v>25</v>
      </c>
      <c r="D944" s="2" t="s">
        <v>102</v>
      </c>
      <c r="E944" s="3">
        <v>15</v>
      </c>
      <c r="F944" s="3">
        <v>26</v>
      </c>
      <c r="G944" s="1">
        <v>2</v>
      </c>
      <c r="H944" s="1">
        <v>34</v>
      </c>
      <c r="I944" s="2" t="s">
        <v>8</v>
      </c>
      <c r="J944" s="7">
        <f>Tabla_cocina[[#This Row],[Precio Unitario]]*Tabla_cocina[[#This Row],[Cantidad Ordenada]]</f>
        <v>52</v>
      </c>
      <c r="K944" s="7">
        <f>Tabla_cocina[[#This Row],[Total del Pedido]]</f>
        <v>52</v>
      </c>
      <c r="L944" s="7">
        <f>Tabla_cocina[[#This Row],[Ganancia Bruta]]-Tabla_cocina[[#This Row],[Costo]]</f>
        <v>22</v>
      </c>
      <c r="M944" s="7">
        <f>Tabla_cocina[[#This Row],[Costo Unitario]]*Tabla_cocina[[#This Row],[Cantidad Ordenada]]</f>
        <v>30</v>
      </c>
      <c r="N944" s="12">
        <f>(Tabla_cocina[[#This Row],[Ganancia Neta]]/Tabla_cocina[[#This Row],[Costo]])</f>
        <v>0.73333333333333328</v>
      </c>
      <c r="O944" s="17">
        <f>Tabla_cocina[[#This Row],[Tiempo de Preparacion]]/1440</f>
        <v>2.361111111111111E-2</v>
      </c>
    </row>
    <row r="945" spans="1:15" x14ac:dyDescent="0.3">
      <c r="A945" s="1">
        <v>367</v>
      </c>
      <c r="B945" s="1">
        <v>12</v>
      </c>
      <c r="C945" s="2" t="s">
        <v>21</v>
      </c>
      <c r="D945" s="2" t="s">
        <v>98</v>
      </c>
      <c r="E945" s="3">
        <v>12</v>
      </c>
      <c r="F945" s="3">
        <v>20</v>
      </c>
      <c r="G945" s="1">
        <v>1</v>
      </c>
      <c r="H945" s="1">
        <v>13</v>
      </c>
      <c r="I945" s="2" t="s">
        <v>8</v>
      </c>
      <c r="J945" s="7">
        <f>Tabla_cocina[[#This Row],[Precio Unitario]]*Tabla_cocina[[#This Row],[Cantidad Ordenada]]</f>
        <v>20</v>
      </c>
      <c r="K945" s="7">
        <f>Tabla_cocina[[#This Row],[Total del Pedido]]</f>
        <v>20</v>
      </c>
      <c r="L945" s="7">
        <f>Tabla_cocina[[#This Row],[Ganancia Bruta]]-Tabla_cocina[[#This Row],[Costo]]</f>
        <v>8</v>
      </c>
      <c r="M945" s="7">
        <f>Tabla_cocina[[#This Row],[Costo Unitario]]*Tabla_cocina[[#This Row],[Cantidad Ordenada]]</f>
        <v>12</v>
      </c>
      <c r="N945" s="12">
        <f>(Tabla_cocina[[#This Row],[Ganancia Neta]]/Tabla_cocina[[#This Row],[Costo]])</f>
        <v>0.66666666666666663</v>
      </c>
      <c r="O945" s="17">
        <f>Tabla_cocina[[#This Row],[Tiempo de Preparacion]]/1440</f>
        <v>9.0277777777777769E-3</v>
      </c>
    </row>
    <row r="946" spans="1:15" x14ac:dyDescent="0.3">
      <c r="A946" s="1">
        <v>368</v>
      </c>
      <c r="B946" s="1">
        <v>13</v>
      </c>
      <c r="C946" s="2" t="s">
        <v>14</v>
      </c>
      <c r="D946" s="2" t="s">
        <v>91</v>
      </c>
      <c r="E946" s="3">
        <v>20</v>
      </c>
      <c r="F946" s="3">
        <v>33</v>
      </c>
      <c r="G946" s="1">
        <v>3</v>
      </c>
      <c r="H946" s="1">
        <v>45</v>
      </c>
      <c r="I946" s="2" t="s">
        <v>6</v>
      </c>
      <c r="J946" s="7">
        <f>Tabla_cocina[[#This Row],[Precio Unitario]]*Tabla_cocina[[#This Row],[Cantidad Ordenada]]</f>
        <v>99</v>
      </c>
      <c r="K946" s="7">
        <f>Tabla_cocina[[#This Row],[Total del Pedido]]</f>
        <v>99</v>
      </c>
      <c r="L946" s="7">
        <f>Tabla_cocina[[#This Row],[Ganancia Bruta]]-Tabla_cocina[[#This Row],[Costo]]</f>
        <v>39</v>
      </c>
      <c r="M946" s="7">
        <f>Tabla_cocina[[#This Row],[Costo Unitario]]*Tabla_cocina[[#This Row],[Cantidad Ordenada]]</f>
        <v>60</v>
      </c>
      <c r="N946" s="12">
        <f>(Tabla_cocina[[#This Row],[Ganancia Neta]]/Tabla_cocina[[#This Row],[Costo]])</f>
        <v>0.65</v>
      </c>
      <c r="O946" s="17">
        <f>Tabla_cocina[[#This Row],[Tiempo de Preparacion]]/1440</f>
        <v>3.125E-2</v>
      </c>
    </row>
    <row r="947" spans="1:15" x14ac:dyDescent="0.3">
      <c r="A947" s="1">
        <v>368</v>
      </c>
      <c r="B947" s="1">
        <v>13</v>
      </c>
      <c r="C947" s="2" t="s">
        <v>5</v>
      </c>
      <c r="D947" s="2" t="s">
        <v>84</v>
      </c>
      <c r="E947" s="3">
        <v>14</v>
      </c>
      <c r="F947" s="3">
        <v>24</v>
      </c>
      <c r="G947" s="1">
        <v>1</v>
      </c>
      <c r="H947" s="1">
        <v>40</v>
      </c>
      <c r="I947" s="2" t="s">
        <v>8</v>
      </c>
      <c r="J947" s="7">
        <f>Tabla_cocina[[#This Row],[Precio Unitario]]*Tabla_cocina[[#This Row],[Cantidad Ordenada]]</f>
        <v>24</v>
      </c>
      <c r="K947" s="7">
        <f>Tabla_cocina[[#This Row],[Total del Pedido]]</f>
        <v>24</v>
      </c>
      <c r="L947" s="7">
        <f>Tabla_cocina[[#This Row],[Ganancia Bruta]]-Tabla_cocina[[#This Row],[Costo]]</f>
        <v>10</v>
      </c>
      <c r="M947" s="7">
        <f>Tabla_cocina[[#This Row],[Costo Unitario]]*Tabla_cocina[[#This Row],[Cantidad Ordenada]]</f>
        <v>14</v>
      </c>
      <c r="N947" s="12">
        <f>(Tabla_cocina[[#This Row],[Ganancia Neta]]/Tabla_cocina[[#This Row],[Costo]])</f>
        <v>0.7142857142857143</v>
      </c>
      <c r="O947" s="17">
        <f>Tabla_cocina[[#This Row],[Tiempo de Preparacion]]/1440</f>
        <v>2.7777777777777776E-2</v>
      </c>
    </row>
    <row r="948" spans="1:15" x14ac:dyDescent="0.3">
      <c r="A948" s="1">
        <v>369</v>
      </c>
      <c r="B948" s="1">
        <v>20</v>
      </c>
      <c r="C948" s="2" t="s">
        <v>9</v>
      </c>
      <c r="D948" s="2" t="s">
        <v>86</v>
      </c>
      <c r="E948" s="3">
        <v>19</v>
      </c>
      <c r="F948" s="3">
        <v>31</v>
      </c>
      <c r="G948" s="1">
        <v>2</v>
      </c>
      <c r="H948" s="1">
        <v>7</v>
      </c>
      <c r="I948" s="2" t="s">
        <v>8</v>
      </c>
      <c r="J948" s="7">
        <f>Tabla_cocina[[#This Row],[Precio Unitario]]*Tabla_cocina[[#This Row],[Cantidad Ordenada]]</f>
        <v>62</v>
      </c>
      <c r="K948" s="7">
        <f>Tabla_cocina[[#This Row],[Total del Pedido]]</f>
        <v>62</v>
      </c>
      <c r="L948" s="7">
        <f>Tabla_cocina[[#This Row],[Ganancia Bruta]]-Tabla_cocina[[#This Row],[Costo]]</f>
        <v>24</v>
      </c>
      <c r="M948" s="7">
        <f>Tabla_cocina[[#This Row],[Costo Unitario]]*Tabla_cocina[[#This Row],[Cantidad Ordenada]]</f>
        <v>38</v>
      </c>
      <c r="N948" s="12">
        <f>(Tabla_cocina[[#This Row],[Ganancia Neta]]/Tabla_cocina[[#This Row],[Costo]])</f>
        <v>0.63157894736842102</v>
      </c>
      <c r="O948" s="17">
        <f>Tabla_cocina[[#This Row],[Tiempo de Preparacion]]/1440</f>
        <v>4.8611111111111112E-3</v>
      </c>
    </row>
    <row r="949" spans="1:15" x14ac:dyDescent="0.3">
      <c r="A949" s="1">
        <v>369</v>
      </c>
      <c r="B949" s="1">
        <v>20</v>
      </c>
      <c r="C949" s="2" t="s">
        <v>15</v>
      </c>
      <c r="D949" s="2" t="s">
        <v>92</v>
      </c>
      <c r="E949" s="3">
        <v>16</v>
      </c>
      <c r="F949" s="3">
        <v>28</v>
      </c>
      <c r="G949" s="1">
        <v>2</v>
      </c>
      <c r="H949" s="1">
        <v>8</v>
      </c>
      <c r="I949" s="2" t="s">
        <v>8</v>
      </c>
      <c r="J949" s="7">
        <f>Tabla_cocina[[#This Row],[Precio Unitario]]*Tabla_cocina[[#This Row],[Cantidad Ordenada]]</f>
        <v>56</v>
      </c>
      <c r="K949" s="7">
        <f>Tabla_cocina[[#This Row],[Total del Pedido]]</f>
        <v>56</v>
      </c>
      <c r="L949" s="7">
        <f>Tabla_cocina[[#This Row],[Ganancia Bruta]]-Tabla_cocina[[#This Row],[Costo]]</f>
        <v>24</v>
      </c>
      <c r="M949" s="7">
        <f>Tabla_cocina[[#This Row],[Costo Unitario]]*Tabla_cocina[[#This Row],[Cantidad Ordenada]]</f>
        <v>32</v>
      </c>
      <c r="N949" s="12">
        <f>(Tabla_cocina[[#This Row],[Ganancia Neta]]/Tabla_cocina[[#This Row],[Costo]])</f>
        <v>0.75</v>
      </c>
      <c r="O949" s="17">
        <f>Tabla_cocina[[#This Row],[Tiempo de Preparacion]]/1440</f>
        <v>5.5555555555555558E-3</v>
      </c>
    </row>
    <row r="950" spans="1:15" x14ac:dyDescent="0.3">
      <c r="A950" s="1">
        <v>369</v>
      </c>
      <c r="B950" s="1">
        <v>20</v>
      </c>
      <c r="C950" s="2" t="s">
        <v>25</v>
      </c>
      <c r="D950" s="2" t="s">
        <v>102</v>
      </c>
      <c r="E950" s="3">
        <v>15</v>
      </c>
      <c r="F950" s="3">
        <v>26</v>
      </c>
      <c r="G950" s="1">
        <v>3</v>
      </c>
      <c r="H950" s="1">
        <v>20</v>
      </c>
      <c r="I950" s="2" t="s">
        <v>8</v>
      </c>
      <c r="J950" s="7">
        <f>Tabla_cocina[[#This Row],[Precio Unitario]]*Tabla_cocina[[#This Row],[Cantidad Ordenada]]</f>
        <v>78</v>
      </c>
      <c r="K950" s="7">
        <f>Tabla_cocina[[#This Row],[Total del Pedido]]</f>
        <v>78</v>
      </c>
      <c r="L950" s="7">
        <f>Tabla_cocina[[#This Row],[Ganancia Bruta]]-Tabla_cocina[[#This Row],[Costo]]</f>
        <v>33</v>
      </c>
      <c r="M950" s="7">
        <f>Tabla_cocina[[#This Row],[Costo Unitario]]*Tabla_cocina[[#This Row],[Cantidad Ordenada]]</f>
        <v>45</v>
      </c>
      <c r="N950" s="12">
        <f>(Tabla_cocina[[#This Row],[Ganancia Neta]]/Tabla_cocina[[#This Row],[Costo]])</f>
        <v>0.73333333333333328</v>
      </c>
      <c r="O950" s="17">
        <f>Tabla_cocina[[#This Row],[Tiempo de Preparacion]]/1440</f>
        <v>1.3888888888888888E-2</v>
      </c>
    </row>
    <row r="951" spans="1:15" x14ac:dyDescent="0.3">
      <c r="A951" s="1">
        <v>369</v>
      </c>
      <c r="B951" s="1">
        <v>20</v>
      </c>
      <c r="C951" s="2" t="s">
        <v>22</v>
      </c>
      <c r="D951" s="2" t="s">
        <v>99</v>
      </c>
      <c r="E951" s="3">
        <v>14</v>
      </c>
      <c r="F951" s="3">
        <v>23</v>
      </c>
      <c r="G951" s="1">
        <v>2</v>
      </c>
      <c r="H951" s="1">
        <v>7</v>
      </c>
      <c r="I951" s="2" t="s">
        <v>8</v>
      </c>
      <c r="J951" s="7">
        <f>Tabla_cocina[[#This Row],[Precio Unitario]]*Tabla_cocina[[#This Row],[Cantidad Ordenada]]</f>
        <v>46</v>
      </c>
      <c r="K951" s="7">
        <f>Tabla_cocina[[#This Row],[Total del Pedido]]</f>
        <v>46</v>
      </c>
      <c r="L951" s="7">
        <f>Tabla_cocina[[#This Row],[Ganancia Bruta]]-Tabla_cocina[[#This Row],[Costo]]</f>
        <v>18</v>
      </c>
      <c r="M951" s="7">
        <f>Tabla_cocina[[#This Row],[Costo Unitario]]*Tabla_cocina[[#This Row],[Cantidad Ordenada]]</f>
        <v>28</v>
      </c>
      <c r="N951" s="12">
        <f>(Tabla_cocina[[#This Row],[Ganancia Neta]]/Tabla_cocina[[#This Row],[Costo]])</f>
        <v>0.6428571428571429</v>
      </c>
      <c r="O951" s="17">
        <f>Tabla_cocina[[#This Row],[Tiempo de Preparacion]]/1440</f>
        <v>4.8611111111111112E-3</v>
      </c>
    </row>
    <row r="952" spans="1:15" x14ac:dyDescent="0.3">
      <c r="A952" s="1">
        <v>370</v>
      </c>
      <c r="B952" s="1">
        <v>13</v>
      </c>
      <c r="C952" s="2" t="s">
        <v>12</v>
      </c>
      <c r="D952" s="2" t="s">
        <v>89</v>
      </c>
      <c r="E952" s="3">
        <v>22</v>
      </c>
      <c r="F952" s="3">
        <v>36</v>
      </c>
      <c r="G952" s="1">
        <v>2</v>
      </c>
      <c r="H952" s="1">
        <v>33</v>
      </c>
      <c r="I952" s="2" t="s">
        <v>8</v>
      </c>
      <c r="J952" s="7">
        <f>Tabla_cocina[[#This Row],[Precio Unitario]]*Tabla_cocina[[#This Row],[Cantidad Ordenada]]</f>
        <v>72</v>
      </c>
      <c r="K952" s="7">
        <f>Tabla_cocina[[#This Row],[Total del Pedido]]</f>
        <v>72</v>
      </c>
      <c r="L952" s="7">
        <f>Tabla_cocina[[#This Row],[Ganancia Bruta]]-Tabla_cocina[[#This Row],[Costo]]</f>
        <v>28</v>
      </c>
      <c r="M952" s="7">
        <f>Tabla_cocina[[#This Row],[Costo Unitario]]*Tabla_cocina[[#This Row],[Cantidad Ordenada]]</f>
        <v>44</v>
      </c>
      <c r="N952" s="12">
        <f>(Tabla_cocina[[#This Row],[Ganancia Neta]]/Tabla_cocina[[#This Row],[Costo]])</f>
        <v>0.63636363636363635</v>
      </c>
      <c r="O952" s="17">
        <f>Tabla_cocina[[#This Row],[Tiempo de Preparacion]]/1440</f>
        <v>2.2916666666666665E-2</v>
      </c>
    </row>
    <row r="953" spans="1:15" x14ac:dyDescent="0.3">
      <c r="A953" s="1">
        <v>371</v>
      </c>
      <c r="B953" s="1">
        <v>4</v>
      </c>
      <c r="C953" s="2" t="s">
        <v>12</v>
      </c>
      <c r="D953" s="2" t="s">
        <v>89</v>
      </c>
      <c r="E953" s="3">
        <v>22</v>
      </c>
      <c r="F953" s="3">
        <v>36</v>
      </c>
      <c r="G953" s="1">
        <v>1</v>
      </c>
      <c r="H953" s="1">
        <v>13</v>
      </c>
      <c r="I953" s="2" t="s">
        <v>6</v>
      </c>
      <c r="J953" s="7">
        <f>Tabla_cocina[[#This Row],[Precio Unitario]]*Tabla_cocina[[#This Row],[Cantidad Ordenada]]</f>
        <v>36</v>
      </c>
      <c r="K953" s="7">
        <f>Tabla_cocina[[#This Row],[Total del Pedido]]</f>
        <v>36</v>
      </c>
      <c r="L953" s="7">
        <f>Tabla_cocina[[#This Row],[Ganancia Bruta]]-Tabla_cocina[[#This Row],[Costo]]</f>
        <v>14</v>
      </c>
      <c r="M953" s="7">
        <f>Tabla_cocina[[#This Row],[Costo Unitario]]*Tabla_cocina[[#This Row],[Cantidad Ordenada]]</f>
        <v>22</v>
      </c>
      <c r="N953" s="12">
        <f>(Tabla_cocina[[#This Row],[Ganancia Neta]]/Tabla_cocina[[#This Row],[Costo]])</f>
        <v>0.63636363636363635</v>
      </c>
      <c r="O953" s="17">
        <f>Tabla_cocina[[#This Row],[Tiempo de Preparacion]]/1440</f>
        <v>9.0277777777777769E-3</v>
      </c>
    </row>
    <row r="954" spans="1:15" x14ac:dyDescent="0.3">
      <c r="A954" s="1">
        <v>371</v>
      </c>
      <c r="B954" s="1">
        <v>4</v>
      </c>
      <c r="C954" s="2" t="s">
        <v>9</v>
      </c>
      <c r="D954" s="2" t="s">
        <v>86</v>
      </c>
      <c r="E954" s="3">
        <v>19</v>
      </c>
      <c r="F954" s="3">
        <v>31</v>
      </c>
      <c r="G954" s="1">
        <v>2</v>
      </c>
      <c r="H954" s="1">
        <v>11</v>
      </c>
      <c r="I954" s="2" t="s">
        <v>8</v>
      </c>
      <c r="J954" s="7">
        <f>Tabla_cocina[[#This Row],[Precio Unitario]]*Tabla_cocina[[#This Row],[Cantidad Ordenada]]</f>
        <v>62</v>
      </c>
      <c r="K954" s="7">
        <f>Tabla_cocina[[#This Row],[Total del Pedido]]</f>
        <v>62</v>
      </c>
      <c r="L954" s="7">
        <f>Tabla_cocina[[#This Row],[Ganancia Bruta]]-Tabla_cocina[[#This Row],[Costo]]</f>
        <v>24</v>
      </c>
      <c r="M954" s="7">
        <f>Tabla_cocina[[#This Row],[Costo Unitario]]*Tabla_cocina[[#This Row],[Cantidad Ordenada]]</f>
        <v>38</v>
      </c>
      <c r="N954" s="12">
        <f>(Tabla_cocina[[#This Row],[Ganancia Neta]]/Tabla_cocina[[#This Row],[Costo]])</f>
        <v>0.63157894736842102</v>
      </c>
      <c r="O954" s="17">
        <f>Tabla_cocina[[#This Row],[Tiempo de Preparacion]]/1440</f>
        <v>7.6388888888888886E-3</v>
      </c>
    </row>
    <row r="955" spans="1:15" x14ac:dyDescent="0.3">
      <c r="A955" s="1">
        <v>371</v>
      </c>
      <c r="B955" s="1">
        <v>4</v>
      </c>
      <c r="C955" s="2" t="s">
        <v>15</v>
      </c>
      <c r="D955" s="2" t="s">
        <v>92</v>
      </c>
      <c r="E955" s="3">
        <v>16</v>
      </c>
      <c r="F955" s="3">
        <v>28</v>
      </c>
      <c r="G955" s="1">
        <v>2</v>
      </c>
      <c r="H955" s="1">
        <v>11</v>
      </c>
      <c r="I955" s="2" t="s">
        <v>6</v>
      </c>
      <c r="J955" s="7">
        <f>Tabla_cocina[[#This Row],[Precio Unitario]]*Tabla_cocina[[#This Row],[Cantidad Ordenada]]</f>
        <v>56</v>
      </c>
      <c r="K955" s="7">
        <f>Tabla_cocina[[#This Row],[Total del Pedido]]</f>
        <v>56</v>
      </c>
      <c r="L955" s="7">
        <f>Tabla_cocina[[#This Row],[Ganancia Bruta]]-Tabla_cocina[[#This Row],[Costo]]</f>
        <v>24</v>
      </c>
      <c r="M955" s="7">
        <f>Tabla_cocina[[#This Row],[Costo Unitario]]*Tabla_cocina[[#This Row],[Cantidad Ordenada]]</f>
        <v>32</v>
      </c>
      <c r="N955" s="12">
        <f>(Tabla_cocina[[#This Row],[Ganancia Neta]]/Tabla_cocina[[#This Row],[Costo]])</f>
        <v>0.75</v>
      </c>
      <c r="O955" s="17">
        <f>Tabla_cocina[[#This Row],[Tiempo de Preparacion]]/1440</f>
        <v>7.6388888888888886E-3</v>
      </c>
    </row>
    <row r="956" spans="1:15" x14ac:dyDescent="0.3">
      <c r="A956" s="1">
        <v>371</v>
      </c>
      <c r="B956" s="1">
        <v>4</v>
      </c>
      <c r="C956" s="2" t="s">
        <v>22</v>
      </c>
      <c r="D956" s="2" t="s">
        <v>99</v>
      </c>
      <c r="E956" s="3">
        <v>14</v>
      </c>
      <c r="F956" s="3">
        <v>23</v>
      </c>
      <c r="G956" s="1">
        <v>2</v>
      </c>
      <c r="H956" s="1">
        <v>14</v>
      </c>
      <c r="I956" s="2" t="s">
        <v>8</v>
      </c>
      <c r="J956" s="7">
        <f>Tabla_cocina[[#This Row],[Precio Unitario]]*Tabla_cocina[[#This Row],[Cantidad Ordenada]]</f>
        <v>46</v>
      </c>
      <c r="K956" s="7">
        <f>Tabla_cocina[[#This Row],[Total del Pedido]]</f>
        <v>46</v>
      </c>
      <c r="L956" s="7">
        <f>Tabla_cocina[[#This Row],[Ganancia Bruta]]-Tabla_cocina[[#This Row],[Costo]]</f>
        <v>18</v>
      </c>
      <c r="M956" s="7">
        <f>Tabla_cocina[[#This Row],[Costo Unitario]]*Tabla_cocina[[#This Row],[Cantidad Ordenada]]</f>
        <v>28</v>
      </c>
      <c r="N956" s="12">
        <f>(Tabla_cocina[[#This Row],[Ganancia Neta]]/Tabla_cocina[[#This Row],[Costo]])</f>
        <v>0.6428571428571429</v>
      </c>
      <c r="O956" s="17">
        <f>Tabla_cocina[[#This Row],[Tiempo de Preparacion]]/1440</f>
        <v>9.7222222222222224E-3</v>
      </c>
    </row>
    <row r="957" spans="1:15" x14ac:dyDescent="0.3">
      <c r="A957" s="1">
        <v>372</v>
      </c>
      <c r="B957" s="1">
        <v>14</v>
      </c>
      <c r="C957" s="2" t="s">
        <v>24</v>
      </c>
      <c r="D957" s="2" t="s">
        <v>101</v>
      </c>
      <c r="E957" s="3">
        <v>10</v>
      </c>
      <c r="F957" s="3">
        <v>18</v>
      </c>
      <c r="G957" s="1">
        <v>2</v>
      </c>
      <c r="H957" s="1">
        <v>22</v>
      </c>
      <c r="I957" s="2" t="s">
        <v>6</v>
      </c>
      <c r="J957" s="7">
        <f>Tabla_cocina[[#This Row],[Precio Unitario]]*Tabla_cocina[[#This Row],[Cantidad Ordenada]]</f>
        <v>36</v>
      </c>
      <c r="K957" s="7">
        <f>Tabla_cocina[[#This Row],[Total del Pedido]]</f>
        <v>36</v>
      </c>
      <c r="L957" s="7">
        <f>Tabla_cocina[[#This Row],[Ganancia Bruta]]-Tabla_cocina[[#This Row],[Costo]]</f>
        <v>16</v>
      </c>
      <c r="M957" s="7">
        <f>Tabla_cocina[[#This Row],[Costo Unitario]]*Tabla_cocina[[#This Row],[Cantidad Ordenada]]</f>
        <v>20</v>
      </c>
      <c r="N957" s="12">
        <f>(Tabla_cocina[[#This Row],[Ganancia Neta]]/Tabla_cocina[[#This Row],[Costo]])</f>
        <v>0.8</v>
      </c>
      <c r="O957" s="17">
        <f>Tabla_cocina[[#This Row],[Tiempo de Preparacion]]/1440</f>
        <v>1.5277777777777777E-2</v>
      </c>
    </row>
    <row r="958" spans="1:15" x14ac:dyDescent="0.3">
      <c r="A958" s="1">
        <v>373</v>
      </c>
      <c r="B958" s="1">
        <v>19</v>
      </c>
      <c r="C958" s="2" t="s">
        <v>17</v>
      </c>
      <c r="D958" s="2" t="s">
        <v>94</v>
      </c>
      <c r="E958" s="3">
        <v>21</v>
      </c>
      <c r="F958" s="3">
        <v>35</v>
      </c>
      <c r="G958" s="1">
        <v>1</v>
      </c>
      <c r="H958" s="1">
        <v>49</v>
      </c>
      <c r="I958" s="2" t="s">
        <v>6</v>
      </c>
      <c r="J958" s="7">
        <f>Tabla_cocina[[#This Row],[Precio Unitario]]*Tabla_cocina[[#This Row],[Cantidad Ordenada]]</f>
        <v>35</v>
      </c>
      <c r="K958" s="7">
        <f>Tabla_cocina[[#This Row],[Total del Pedido]]</f>
        <v>35</v>
      </c>
      <c r="L958" s="7">
        <f>Tabla_cocina[[#This Row],[Ganancia Bruta]]-Tabla_cocina[[#This Row],[Costo]]</f>
        <v>14</v>
      </c>
      <c r="M958" s="7">
        <f>Tabla_cocina[[#This Row],[Costo Unitario]]*Tabla_cocina[[#This Row],[Cantidad Ordenada]]</f>
        <v>21</v>
      </c>
      <c r="N958" s="12">
        <f>(Tabla_cocina[[#This Row],[Ganancia Neta]]/Tabla_cocina[[#This Row],[Costo]])</f>
        <v>0.66666666666666663</v>
      </c>
      <c r="O958" s="17">
        <f>Tabla_cocina[[#This Row],[Tiempo de Preparacion]]/1440</f>
        <v>3.4027777777777775E-2</v>
      </c>
    </row>
    <row r="959" spans="1:15" x14ac:dyDescent="0.3">
      <c r="A959" s="1">
        <v>373</v>
      </c>
      <c r="B959" s="1">
        <v>19</v>
      </c>
      <c r="C959" s="2" t="s">
        <v>19</v>
      </c>
      <c r="D959" s="2" t="s">
        <v>96</v>
      </c>
      <c r="E959" s="3">
        <v>13</v>
      </c>
      <c r="F959" s="3">
        <v>22</v>
      </c>
      <c r="G959" s="1">
        <v>2</v>
      </c>
      <c r="H959" s="1">
        <v>17</v>
      </c>
      <c r="I959" s="2" t="s">
        <v>8</v>
      </c>
      <c r="J959" s="7">
        <f>Tabla_cocina[[#This Row],[Precio Unitario]]*Tabla_cocina[[#This Row],[Cantidad Ordenada]]</f>
        <v>44</v>
      </c>
      <c r="K959" s="7">
        <f>Tabla_cocina[[#This Row],[Total del Pedido]]</f>
        <v>44</v>
      </c>
      <c r="L959" s="7">
        <f>Tabla_cocina[[#This Row],[Ganancia Bruta]]-Tabla_cocina[[#This Row],[Costo]]</f>
        <v>18</v>
      </c>
      <c r="M959" s="7">
        <f>Tabla_cocina[[#This Row],[Costo Unitario]]*Tabla_cocina[[#This Row],[Cantidad Ordenada]]</f>
        <v>26</v>
      </c>
      <c r="N959" s="12">
        <f>(Tabla_cocina[[#This Row],[Ganancia Neta]]/Tabla_cocina[[#This Row],[Costo]])</f>
        <v>0.69230769230769229</v>
      </c>
      <c r="O959" s="17">
        <f>Tabla_cocina[[#This Row],[Tiempo de Preparacion]]/1440</f>
        <v>1.1805555555555555E-2</v>
      </c>
    </row>
    <row r="960" spans="1:15" x14ac:dyDescent="0.3">
      <c r="A960" s="1">
        <v>373</v>
      </c>
      <c r="B960" s="1">
        <v>19</v>
      </c>
      <c r="C960" s="2" t="s">
        <v>23</v>
      </c>
      <c r="D960" s="2" t="s">
        <v>100</v>
      </c>
      <c r="E960" s="3">
        <v>13</v>
      </c>
      <c r="F960" s="3">
        <v>21</v>
      </c>
      <c r="G960" s="1">
        <v>1</v>
      </c>
      <c r="H960" s="1">
        <v>41</v>
      </c>
      <c r="I960" s="2" t="s">
        <v>8</v>
      </c>
      <c r="J960" s="7">
        <f>Tabla_cocina[[#This Row],[Precio Unitario]]*Tabla_cocina[[#This Row],[Cantidad Ordenada]]</f>
        <v>21</v>
      </c>
      <c r="K960" s="7">
        <f>Tabla_cocina[[#This Row],[Total del Pedido]]</f>
        <v>21</v>
      </c>
      <c r="L960" s="7">
        <f>Tabla_cocina[[#This Row],[Ganancia Bruta]]-Tabla_cocina[[#This Row],[Costo]]</f>
        <v>8</v>
      </c>
      <c r="M960" s="7">
        <f>Tabla_cocina[[#This Row],[Costo Unitario]]*Tabla_cocina[[#This Row],[Cantidad Ordenada]]</f>
        <v>13</v>
      </c>
      <c r="N960" s="12">
        <f>(Tabla_cocina[[#This Row],[Ganancia Neta]]/Tabla_cocina[[#This Row],[Costo]])</f>
        <v>0.61538461538461542</v>
      </c>
      <c r="O960" s="17">
        <f>Tabla_cocina[[#This Row],[Tiempo de Preparacion]]/1440</f>
        <v>2.8472222222222222E-2</v>
      </c>
    </row>
    <row r="961" spans="1:15" x14ac:dyDescent="0.3">
      <c r="A961" s="1">
        <v>373</v>
      </c>
      <c r="B961" s="1">
        <v>19</v>
      </c>
      <c r="C961" s="2" t="s">
        <v>21</v>
      </c>
      <c r="D961" s="2" t="s">
        <v>98</v>
      </c>
      <c r="E961" s="3">
        <v>12</v>
      </c>
      <c r="F961" s="3">
        <v>20</v>
      </c>
      <c r="G961" s="1">
        <v>3</v>
      </c>
      <c r="H961" s="1">
        <v>9</v>
      </c>
      <c r="I961" s="2" t="s">
        <v>8</v>
      </c>
      <c r="J961" s="7">
        <f>Tabla_cocina[[#This Row],[Precio Unitario]]*Tabla_cocina[[#This Row],[Cantidad Ordenada]]</f>
        <v>60</v>
      </c>
      <c r="K961" s="7">
        <f>Tabla_cocina[[#This Row],[Total del Pedido]]</f>
        <v>60</v>
      </c>
      <c r="L961" s="7">
        <f>Tabla_cocina[[#This Row],[Ganancia Bruta]]-Tabla_cocina[[#This Row],[Costo]]</f>
        <v>24</v>
      </c>
      <c r="M961" s="7">
        <f>Tabla_cocina[[#This Row],[Costo Unitario]]*Tabla_cocina[[#This Row],[Cantidad Ordenada]]</f>
        <v>36</v>
      </c>
      <c r="N961" s="12">
        <f>(Tabla_cocina[[#This Row],[Ganancia Neta]]/Tabla_cocina[[#This Row],[Costo]])</f>
        <v>0.66666666666666663</v>
      </c>
      <c r="O961" s="17">
        <f>Tabla_cocina[[#This Row],[Tiempo de Preparacion]]/1440</f>
        <v>6.2500000000000003E-3</v>
      </c>
    </row>
    <row r="962" spans="1:15" x14ac:dyDescent="0.3">
      <c r="A962" s="1">
        <v>374</v>
      </c>
      <c r="B962" s="1">
        <v>18</v>
      </c>
      <c r="C962" s="2" t="s">
        <v>17</v>
      </c>
      <c r="D962" s="2" t="s">
        <v>94</v>
      </c>
      <c r="E962" s="3">
        <v>21</v>
      </c>
      <c r="F962" s="3">
        <v>35</v>
      </c>
      <c r="G962" s="1">
        <v>1</v>
      </c>
      <c r="H962" s="1">
        <v>9</v>
      </c>
      <c r="I962" s="2" t="s">
        <v>8</v>
      </c>
      <c r="J962" s="7">
        <f>Tabla_cocina[[#This Row],[Precio Unitario]]*Tabla_cocina[[#This Row],[Cantidad Ordenada]]</f>
        <v>35</v>
      </c>
      <c r="K962" s="7">
        <f>Tabla_cocina[[#This Row],[Total del Pedido]]</f>
        <v>35</v>
      </c>
      <c r="L962" s="7">
        <f>Tabla_cocina[[#This Row],[Ganancia Bruta]]-Tabla_cocina[[#This Row],[Costo]]</f>
        <v>14</v>
      </c>
      <c r="M962" s="7">
        <f>Tabla_cocina[[#This Row],[Costo Unitario]]*Tabla_cocina[[#This Row],[Cantidad Ordenada]]</f>
        <v>21</v>
      </c>
      <c r="N962" s="12">
        <f>(Tabla_cocina[[#This Row],[Ganancia Neta]]/Tabla_cocina[[#This Row],[Costo]])</f>
        <v>0.66666666666666663</v>
      </c>
      <c r="O962" s="17">
        <f>Tabla_cocina[[#This Row],[Tiempo de Preparacion]]/1440</f>
        <v>6.2500000000000003E-3</v>
      </c>
    </row>
    <row r="963" spans="1:15" x14ac:dyDescent="0.3">
      <c r="A963" s="1">
        <v>375</v>
      </c>
      <c r="B963" s="1">
        <v>18</v>
      </c>
      <c r="C963" s="2" t="s">
        <v>9</v>
      </c>
      <c r="D963" s="2" t="s">
        <v>86</v>
      </c>
      <c r="E963" s="3">
        <v>19</v>
      </c>
      <c r="F963" s="3">
        <v>31</v>
      </c>
      <c r="G963" s="1">
        <v>3</v>
      </c>
      <c r="H963" s="1">
        <v>27</v>
      </c>
      <c r="I963" s="2" t="s">
        <v>6</v>
      </c>
      <c r="J963" s="7">
        <f>Tabla_cocina[[#This Row],[Precio Unitario]]*Tabla_cocina[[#This Row],[Cantidad Ordenada]]</f>
        <v>93</v>
      </c>
      <c r="K963" s="7">
        <f>Tabla_cocina[[#This Row],[Total del Pedido]]</f>
        <v>93</v>
      </c>
      <c r="L963" s="7">
        <f>Tabla_cocina[[#This Row],[Ganancia Bruta]]-Tabla_cocina[[#This Row],[Costo]]</f>
        <v>36</v>
      </c>
      <c r="M963" s="7">
        <f>Tabla_cocina[[#This Row],[Costo Unitario]]*Tabla_cocina[[#This Row],[Cantidad Ordenada]]</f>
        <v>57</v>
      </c>
      <c r="N963" s="12">
        <f>(Tabla_cocina[[#This Row],[Ganancia Neta]]/Tabla_cocina[[#This Row],[Costo]])</f>
        <v>0.63157894736842102</v>
      </c>
      <c r="O963" s="17">
        <f>Tabla_cocina[[#This Row],[Tiempo de Preparacion]]/1440</f>
        <v>1.8749999999999999E-2</v>
      </c>
    </row>
    <row r="964" spans="1:15" x14ac:dyDescent="0.3">
      <c r="A964" s="1">
        <v>376</v>
      </c>
      <c r="B964" s="1">
        <v>16</v>
      </c>
      <c r="C964" s="2" t="s">
        <v>22</v>
      </c>
      <c r="D964" s="2" t="s">
        <v>99</v>
      </c>
      <c r="E964" s="3">
        <v>14</v>
      </c>
      <c r="F964" s="3">
        <v>23</v>
      </c>
      <c r="G964" s="1">
        <v>2</v>
      </c>
      <c r="H964" s="1">
        <v>5</v>
      </c>
      <c r="I964" s="2" t="s">
        <v>8</v>
      </c>
      <c r="J964" s="7">
        <f>Tabla_cocina[[#This Row],[Precio Unitario]]*Tabla_cocina[[#This Row],[Cantidad Ordenada]]</f>
        <v>46</v>
      </c>
      <c r="K964" s="7">
        <f>Tabla_cocina[[#This Row],[Total del Pedido]]</f>
        <v>46</v>
      </c>
      <c r="L964" s="7">
        <f>Tabla_cocina[[#This Row],[Ganancia Bruta]]-Tabla_cocina[[#This Row],[Costo]]</f>
        <v>18</v>
      </c>
      <c r="M964" s="7">
        <f>Tabla_cocina[[#This Row],[Costo Unitario]]*Tabla_cocina[[#This Row],[Cantidad Ordenada]]</f>
        <v>28</v>
      </c>
      <c r="N964" s="12">
        <f>(Tabla_cocina[[#This Row],[Ganancia Neta]]/Tabla_cocina[[#This Row],[Costo]])</f>
        <v>0.6428571428571429</v>
      </c>
      <c r="O964" s="17">
        <f>Tabla_cocina[[#This Row],[Tiempo de Preparacion]]/1440</f>
        <v>3.472222222222222E-3</v>
      </c>
    </row>
    <row r="965" spans="1:15" x14ac:dyDescent="0.3">
      <c r="A965" s="1">
        <v>377</v>
      </c>
      <c r="B965" s="1">
        <v>5</v>
      </c>
      <c r="C965" s="2" t="s">
        <v>20</v>
      </c>
      <c r="D965" s="2" t="s">
        <v>97</v>
      </c>
      <c r="E965" s="3">
        <v>20</v>
      </c>
      <c r="F965" s="3">
        <v>34</v>
      </c>
      <c r="G965" s="1">
        <v>2</v>
      </c>
      <c r="H965" s="1">
        <v>13</v>
      </c>
      <c r="I965" s="2" t="s">
        <v>6</v>
      </c>
      <c r="J965" s="7">
        <f>Tabla_cocina[[#This Row],[Precio Unitario]]*Tabla_cocina[[#This Row],[Cantidad Ordenada]]</f>
        <v>68</v>
      </c>
      <c r="K965" s="7">
        <f>Tabla_cocina[[#This Row],[Total del Pedido]]</f>
        <v>68</v>
      </c>
      <c r="L965" s="7">
        <f>Tabla_cocina[[#This Row],[Ganancia Bruta]]-Tabla_cocina[[#This Row],[Costo]]</f>
        <v>28</v>
      </c>
      <c r="M965" s="7">
        <f>Tabla_cocina[[#This Row],[Costo Unitario]]*Tabla_cocina[[#This Row],[Cantidad Ordenada]]</f>
        <v>40</v>
      </c>
      <c r="N965" s="12">
        <f>(Tabla_cocina[[#This Row],[Ganancia Neta]]/Tabla_cocina[[#This Row],[Costo]])</f>
        <v>0.7</v>
      </c>
      <c r="O965" s="17">
        <f>Tabla_cocina[[#This Row],[Tiempo de Preparacion]]/1440</f>
        <v>9.0277777777777769E-3</v>
      </c>
    </row>
    <row r="966" spans="1:15" x14ac:dyDescent="0.3">
      <c r="A966" s="1">
        <v>377</v>
      </c>
      <c r="B966" s="1">
        <v>5</v>
      </c>
      <c r="C966" s="2" t="s">
        <v>18</v>
      </c>
      <c r="D966" s="2" t="s">
        <v>95</v>
      </c>
      <c r="E966" s="3">
        <v>19</v>
      </c>
      <c r="F966" s="3">
        <v>32</v>
      </c>
      <c r="G966" s="1">
        <v>1</v>
      </c>
      <c r="H966" s="1">
        <v>33</v>
      </c>
      <c r="I966" s="2" t="s">
        <v>6</v>
      </c>
      <c r="J966" s="7">
        <f>Tabla_cocina[[#This Row],[Precio Unitario]]*Tabla_cocina[[#This Row],[Cantidad Ordenada]]</f>
        <v>32</v>
      </c>
      <c r="K966" s="7">
        <f>Tabla_cocina[[#This Row],[Total del Pedido]]</f>
        <v>32</v>
      </c>
      <c r="L966" s="7">
        <f>Tabla_cocina[[#This Row],[Ganancia Bruta]]-Tabla_cocina[[#This Row],[Costo]]</f>
        <v>13</v>
      </c>
      <c r="M966" s="7">
        <f>Tabla_cocina[[#This Row],[Costo Unitario]]*Tabla_cocina[[#This Row],[Cantidad Ordenada]]</f>
        <v>19</v>
      </c>
      <c r="N966" s="12">
        <f>(Tabla_cocina[[#This Row],[Ganancia Neta]]/Tabla_cocina[[#This Row],[Costo]])</f>
        <v>0.68421052631578949</v>
      </c>
      <c r="O966" s="17">
        <f>Tabla_cocina[[#This Row],[Tiempo de Preparacion]]/1440</f>
        <v>2.2916666666666665E-2</v>
      </c>
    </row>
    <row r="967" spans="1:15" x14ac:dyDescent="0.3">
      <c r="A967" s="1">
        <v>378</v>
      </c>
      <c r="B967" s="1">
        <v>3</v>
      </c>
      <c r="C967" s="2" t="s">
        <v>7</v>
      </c>
      <c r="D967" s="2" t="s">
        <v>85</v>
      </c>
      <c r="E967" s="3">
        <v>18</v>
      </c>
      <c r="F967" s="3">
        <v>30</v>
      </c>
      <c r="G967" s="1">
        <v>1</v>
      </c>
      <c r="H967" s="1">
        <v>14</v>
      </c>
      <c r="I967" s="2" t="s">
        <v>8</v>
      </c>
      <c r="J967" s="7">
        <f>Tabla_cocina[[#This Row],[Precio Unitario]]*Tabla_cocina[[#This Row],[Cantidad Ordenada]]</f>
        <v>30</v>
      </c>
      <c r="K967" s="7">
        <f>Tabla_cocina[[#This Row],[Total del Pedido]]</f>
        <v>30</v>
      </c>
      <c r="L967" s="7">
        <f>Tabla_cocina[[#This Row],[Ganancia Bruta]]-Tabla_cocina[[#This Row],[Costo]]</f>
        <v>12</v>
      </c>
      <c r="M967" s="7">
        <f>Tabla_cocina[[#This Row],[Costo Unitario]]*Tabla_cocina[[#This Row],[Cantidad Ordenada]]</f>
        <v>18</v>
      </c>
      <c r="N967" s="12">
        <f>(Tabla_cocina[[#This Row],[Ganancia Neta]]/Tabla_cocina[[#This Row],[Costo]])</f>
        <v>0.66666666666666663</v>
      </c>
      <c r="O967" s="17">
        <f>Tabla_cocina[[#This Row],[Tiempo de Preparacion]]/1440</f>
        <v>9.7222222222222224E-3</v>
      </c>
    </row>
    <row r="968" spans="1:15" x14ac:dyDescent="0.3">
      <c r="A968" s="1">
        <v>378</v>
      </c>
      <c r="B968" s="1">
        <v>3</v>
      </c>
      <c r="C968" s="2" t="s">
        <v>16</v>
      </c>
      <c r="D968" s="2" t="s">
        <v>93</v>
      </c>
      <c r="E968" s="3">
        <v>11</v>
      </c>
      <c r="F968" s="3">
        <v>19</v>
      </c>
      <c r="G968" s="1">
        <v>1</v>
      </c>
      <c r="H968" s="1">
        <v>7</v>
      </c>
      <c r="I968" s="2" t="s">
        <v>8</v>
      </c>
      <c r="J968" s="7">
        <f>Tabla_cocina[[#This Row],[Precio Unitario]]*Tabla_cocina[[#This Row],[Cantidad Ordenada]]</f>
        <v>19</v>
      </c>
      <c r="K968" s="7">
        <f>Tabla_cocina[[#This Row],[Total del Pedido]]</f>
        <v>19</v>
      </c>
      <c r="L968" s="7">
        <f>Tabla_cocina[[#This Row],[Ganancia Bruta]]-Tabla_cocina[[#This Row],[Costo]]</f>
        <v>8</v>
      </c>
      <c r="M968" s="7">
        <f>Tabla_cocina[[#This Row],[Costo Unitario]]*Tabla_cocina[[#This Row],[Cantidad Ordenada]]</f>
        <v>11</v>
      </c>
      <c r="N968" s="12">
        <f>(Tabla_cocina[[#This Row],[Ganancia Neta]]/Tabla_cocina[[#This Row],[Costo]])</f>
        <v>0.72727272727272729</v>
      </c>
      <c r="O968" s="17">
        <f>Tabla_cocina[[#This Row],[Tiempo de Preparacion]]/1440</f>
        <v>4.8611111111111112E-3</v>
      </c>
    </row>
    <row r="969" spans="1:15" x14ac:dyDescent="0.3">
      <c r="A969" s="1">
        <v>379</v>
      </c>
      <c r="B969" s="1">
        <v>4</v>
      </c>
      <c r="C969" s="2" t="s">
        <v>17</v>
      </c>
      <c r="D969" s="2" t="s">
        <v>94</v>
      </c>
      <c r="E969" s="3">
        <v>21</v>
      </c>
      <c r="F969" s="3">
        <v>35</v>
      </c>
      <c r="G969" s="1">
        <v>2</v>
      </c>
      <c r="H969" s="1">
        <v>6</v>
      </c>
      <c r="I969" s="2" t="s">
        <v>6</v>
      </c>
      <c r="J969" s="7">
        <f>Tabla_cocina[[#This Row],[Precio Unitario]]*Tabla_cocina[[#This Row],[Cantidad Ordenada]]</f>
        <v>70</v>
      </c>
      <c r="K969" s="7">
        <f>Tabla_cocina[[#This Row],[Total del Pedido]]</f>
        <v>70</v>
      </c>
      <c r="L969" s="7">
        <f>Tabla_cocina[[#This Row],[Ganancia Bruta]]-Tabla_cocina[[#This Row],[Costo]]</f>
        <v>28</v>
      </c>
      <c r="M969" s="7">
        <f>Tabla_cocina[[#This Row],[Costo Unitario]]*Tabla_cocina[[#This Row],[Cantidad Ordenada]]</f>
        <v>42</v>
      </c>
      <c r="N969" s="12">
        <f>(Tabla_cocina[[#This Row],[Ganancia Neta]]/Tabla_cocina[[#This Row],[Costo]])</f>
        <v>0.66666666666666663</v>
      </c>
      <c r="O969" s="17">
        <f>Tabla_cocina[[#This Row],[Tiempo de Preparacion]]/1440</f>
        <v>4.1666666666666666E-3</v>
      </c>
    </row>
    <row r="970" spans="1:15" x14ac:dyDescent="0.3">
      <c r="A970" s="1">
        <v>380</v>
      </c>
      <c r="B970" s="1">
        <v>5</v>
      </c>
      <c r="C970" s="2" t="s">
        <v>14</v>
      </c>
      <c r="D970" s="2" t="s">
        <v>91</v>
      </c>
      <c r="E970" s="3">
        <v>20</v>
      </c>
      <c r="F970" s="3">
        <v>33</v>
      </c>
      <c r="G970" s="1">
        <v>3</v>
      </c>
      <c r="H970" s="1">
        <v>58</v>
      </c>
      <c r="I970" s="2" t="s">
        <v>6</v>
      </c>
      <c r="J970" s="7">
        <f>Tabla_cocina[[#This Row],[Precio Unitario]]*Tabla_cocina[[#This Row],[Cantidad Ordenada]]</f>
        <v>99</v>
      </c>
      <c r="K970" s="7">
        <f>Tabla_cocina[[#This Row],[Total del Pedido]]</f>
        <v>99</v>
      </c>
      <c r="L970" s="7">
        <f>Tabla_cocina[[#This Row],[Ganancia Bruta]]-Tabla_cocina[[#This Row],[Costo]]</f>
        <v>39</v>
      </c>
      <c r="M970" s="7">
        <f>Tabla_cocina[[#This Row],[Costo Unitario]]*Tabla_cocina[[#This Row],[Cantidad Ordenada]]</f>
        <v>60</v>
      </c>
      <c r="N970" s="12">
        <f>(Tabla_cocina[[#This Row],[Ganancia Neta]]/Tabla_cocina[[#This Row],[Costo]])</f>
        <v>0.65</v>
      </c>
      <c r="O970" s="17">
        <f>Tabla_cocina[[#This Row],[Tiempo de Preparacion]]/1440</f>
        <v>4.027777777777778E-2</v>
      </c>
    </row>
    <row r="971" spans="1:15" x14ac:dyDescent="0.3">
      <c r="A971" s="1">
        <v>380</v>
      </c>
      <c r="B971" s="1">
        <v>5</v>
      </c>
      <c r="C971" s="2" t="s">
        <v>16</v>
      </c>
      <c r="D971" s="2" t="s">
        <v>93</v>
      </c>
      <c r="E971" s="3">
        <v>11</v>
      </c>
      <c r="F971" s="3">
        <v>19</v>
      </c>
      <c r="G971" s="1">
        <v>2</v>
      </c>
      <c r="H971" s="1">
        <v>35</v>
      </c>
      <c r="I971" s="2" t="s">
        <v>6</v>
      </c>
      <c r="J971" s="7">
        <f>Tabla_cocina[[#This Row],[Precio Unitario]]*Tabla_cocina[[#This Row],[Cantidad Ordenada]]</f>
        <v>38</v>
      </c>
      <c r="K971" s="7">
        <f>Tabla_cocina[[#This Row],[Total del Pedido]]</f>
        <v>38</v>
      </c>
      <c r="L971" s="7">
        <f>Tabla_cocina[[#This Row],[Ganancia Bruta]]-Tabla_cocina[[#This Row],[Costo]]</f>
        <v>16</v>
      </c>
      <c r="M971" s="7">
        <f>Tabla_cocina[[#This Row],[Costo Unitario]]*Tabla_cocina[[#This Row],[Cantidad Ordenada]]</f>
        <v>22</v>
      </c>
      <c r="N971" s="12">
        <f>(Tabla_cocina[[#This Row],[Ganancia Neta]]/Tabla_cocina[[#This Row],[Costo]])</f>
        <v>0.72727272727272729</v>
      </c>
      <c r="O971" s="17">
        <f>Tabla_cocina[[#This Row],[Tiempo de Preparacion]]/1440</f>
        <v>2.4305555555555556E-2</v>
      </c>
    </row>
    <row r="972" spans="1:15" x14ac:dyDescent="0.3">
      <c r="A972" s="1">
        <v>381</v>
      </c>
      <c r="B972" s="1">
        <v>4</v>
      </c>
      <c r="C972" s="2" t="s">
        <v>14</v>
      </c>
      <c r="D972" s="2" t="s">
        <v>91</v>
      </c>
      <c r="E972" s="3">
        <v>20</v>
      </c>
      <c r="F972" s="3">
        <v>33</v>
      </c>
      <c r="G972" s="1">
        <v>2</v>
      </c>
      <c r="H972" s="1">
        <v>12</v>
      </c>
      <c r="I972" s="2" t="s">
        <v>6</v>
      </c>
      <c r="J972" s="7">
        <f>Tabla_cocina[[#This Row],[Precio Unitario]]*Tabla_cocina[[#This Row],[Cantidad Ordenada]]</f>
        <v>66</v>
      </c>
      <c r="K972" s="7">
        <f>Tabla_cocina[[#This Row],[Total del Pedido]]</f>
        <v>66</v>
      </c>
      <c r="L972" s="7">
        <f>Tabla_cocina[[#This Row],[Ganancia Bruta]]-Tabla_cocina[[#This Row],[Costo]]</f>
        <v>26</v>
      </c>
      <c r="M972" s="7">
        <f>Tabla_cocina[[#This Row],[Costo Unitario]]*Tabla_cocina[[#This Row],[Cantidad Ordenada]]</f>
        <v>40</v>
      </c>
      <c r="N972" s="12">
        <f>(Tabla_cocina[[#This Row],[Ganancia Neta]]/Tabla_cocina[[#This Row],[Costo]])</f>
        <v>0.65</v>
      </c>
      <c r="O972" s="17">
        <f>Tabla_cocina[[#This Row],[Tiempo de Preparacion]]/1440</f>
        <v>8.3333333333333332E-3</v>
      </c>
    </row>
    <row r="973" spans="1:15" x14ac:dyDescent="0.3">
      <c r="A973" s="1">
        <v>381</v>
      </c>
      <c r="B973" s="1">
        <v>4</v>
      </c>
      <c r="C973" s="2" t="s">
        <v>25</v>
      </c>
      <c r="D973" s="2" t="s">
        <v>102</v>
      </c>
      <c r="E973" s="3">
        <v>15</v>
      </c>
      <c r="F973" s="3">
        <v>26</v>
      </c>
      <c r="G973" s="1">
        <v>3</v>
      </c>
      <c r="H973" s="1">
        <v>35</v>
      </c>
      <c r="I973" s="2" t="s">
        <v>6</v>
      </c>
      <c r="J973" s="7">
        <f>Tabla_cocina[[#This Row],[Precio Unitario]]*Tabla_cocina[[#This Row],[Cantidad Ordenada]]</f>
        <v>78</v>
      </c>
      <c r="K973" s="7">
        <f>Tabla_cocina[[#This Row],[Total del Pedido]]</f>
        <v>78</v>
      </c>
      <c r="L973" s="7">
        <f>Tabla_cocina[[#This Row],[Ganancia Bruta]]-Tabla_cocina[[#This Row],[Costo]]</f>
        <v>33</v>
      </c>
      <c r="M973" s="7">
        <f>Tabla_cocina[[#This Row],[Costo Unitario]]*Tabla_cocina[[#This Row],[Cantidad Ordenada]]</f>
        <v>45</v>
      </c>
      <c r="N973" s="12">
        <f>(Tabla_cocina[[#This Row],[Ganancia Neta]]/Tabla_cocina[[#This Row],[Costo]])</f>
        <v>0.73333333333333328</v>
      </c>
      <c r="O973" s="17">
        <f>Tabla_cocina[[#This Row],[Tiempo de Preparacion]]/1440</f>
        <v>2.4305555555555556E-2</v>
      </c>
    </row>
    <row r="974" spans="1:15" x14ac:dyDescent="0.3">
      <c r="A974" s="1">
        <v>382</v>
      </c>
      <c r="B974" s="1">
        <v>20</v>
      </c>
      <c r="C974" s="2" t="s">
        <v>13</v>
      </c>
      <c r="D974" s="2" t="s">
        <v>90</v>
      </c>
      <c r="E974" s="3">
        <v>17</v>
      </c>
      <c r="F974" s="3">
        <v>29</v>
      </c>
      <c r="G974" s="1">
        <v>3</v>
      </c>
      <c r="H974" s="1">
        <v>54</v>
      </c>
      <c r="I974" s="2" t="s">
        <v>8</v>
      </c>
      <c r="J974" s="7">
        <f>Tabla_cocina[[#This Row],[Precio Unitario]]*Tabla_cocina[[#This Row],[Cantidad Ordenada]]</f>
        <v>87</v>
      </c>
      <c r="K974" s="7">
        <f>Tabla_cocina[[#This Row],[Total del Pedido]]</f>
        <v>87</v>
      </c>
      <c r="L974" s="7">
        <f>Tabla_cocina[[#This Row],[Ganancia Bruta]]-Tabla_cocina[[#This Row],[Costo]]</f>
        <v>36</v>
      </c>
      <c r="M974" s="7">
        <f>Tabla_cocina[[#This Row],[Costo Unitario]]*Tabla_cocina[[#This Row],[Cantidad Ordenada]]</f>
        <v>51</v>
      </c>
      <c r="N974" s="12">
        <f>(Tabla_cocina[[#This Row],[Ganancia Neta]]/Tabla_cocina[[#This Row],[Costo]])</f>
        <v>0.70588235294117652</v>
      </c>
      <c r="O974" s="17">
        <f>Tabla_cocina[[#This Row],[Tiempo de Preparacion]]/1440</f>
        <v>3.7499999999999999E-2</v>
      </c>
    </row>
    <row r="975" spans="1:15" x14ac:dyDescent="0.3">
      <c r="A975" s="1">
        <v>383</v>
      </c>
      <c r="B975" s="1">
        <v>6</v>
      </c>
      <c r="C975" s="2" t="s">
        <v>12</v>
      </c>
      <c r="D975" s="2" t="s">
        <v>89</v>
      </c>
      <c r="E975" s="3">
        <v>22</v>
      </c>
      <c r="F975" s="3">
        <v>36</v>
      </c>
      <c r="G975" s="1">
        <v>3</v>
      </c>
      <c r="H975" s="1">
        <v>9</v>
      </c>
      <c r="I975" s="2" t="s">
        <v>8</v>
      </c>
      <c r="J975" s="7">
        <f>Tabla_cocina[[#This Row],[Precio Unitario]]*Tabla_cocina[[#This Row],[Cantidad Ordenada]]</f>
        <v>108</v>
      </c>
      <c r="K975" s="7">
        <f>Tabla_cocina[[#This Row],[Total del Pedido]]</f>
        <v>108</v>
      </c>
      <c r="L975" s="7">
        <f>Tabla_cocina[[#This Row],[Ganancia Bruta]]-Tabla_cocina[[#This Row],[Costo]]</f>
        <v>42</v>
      </c>
      <c r="M975" s="7">
        <f>Tabla_cocina[[#This Row],[Costo Unitario]]*Tabla_cocina[[#This Row],[Cantidad Ordenada]]</f>
        <v>66</v>
      </c>
      <c r="N975" s="12">
        <f>(Tabla_cocina[[#This Row],[Ganancia Neta]]/Tabla_cocina[[#This Row],[Costo]])</f>
        <v>0.63636363636363635</v>
      </c>
      <c r="O975" s="17">
        <f>Tabla_cocina[[#This Row],[Tiempo de Preparacion]]/1440</f>
        <v>6.2500000000000003E-3</v>
      </c>
    </row>
    <row r="976" spans="1:15" x14ac:dyDescent="0.3">
      <c r="A976" s="1">
        <v>384</v>
      </c>
      <c r="B976" s="1">
        <v>1</v>
      </c>
      <c r="C976" s="2" t="s">
        <v>10</v>
      </c>
      <c r="D976" s="2" t="s">
        <v>87</v>
      </c>
      <c r="E976" s="3">
        <v>16</v>
      </c>
      <c r="F976" s="3">
        <v>27</v>
      </c>
      <c r="G976" s="1">
        <v>1</v>
      </c>
      <c r="H976" s="1">
        <v>49</v>
      </c>
      <c r="I976" s="2" t="s">
        <v>8</v>
      </c>
      <c r="J976" s="7">
        <f>Tabla_cocina[[#This Row],[Precio Unitario]]*Tabla_cocina[[#This Row],[Cantidad Ordenada]]</f>
        <v>27</v>
      </c>
      <c r="K976" s="7">
        <f>Tabla_cocina[[#This Row],[Total del Pedido]]</f>
        <v>27</v>
      </c>
      <c r="L976" s="7">
        <f>Tabla_cocina[[#This Row],[Ganancia Bruta]]-Tabla_cocina[[#This Row],[Costo]]</f>
        <v>11</v>
      </c>
      <c r="M976" s="7">
        <f>Tabla_cocina[[#This Row],[Costo Unitario]]*Tabla_cocina[[#This Row],[Cantidad Ordenada]]</f>
        <v>16</v>
      </c>
      <c r="N976" s="12">
        <f>(Tabla_cocina[[#This Row],[Ganancia Neta]]/Tabla_cocina[[#This Row],[Costo]])</f>
        <v>0.6875</v>
      </c>
      <c r="O976" s="17">
        <f>Tabla_cocina[[#This Row],[Tiempo de Preparacion]]/1440</f>
        <v>3.4027777777777775E-2</v>
      </c>
    </row>
    <row r="977" spans="1:15" x14ac:dyDescent="0.3">
      <c r="A977" s="1">
        <v>384</v>
      </c>
      <c r="B977" s="1">
        <v>1</v>
      </c>
      <c r="C977" s="2" t="s">
        <v>16</v>
      </c>
      <c r="D977" s="2" t="s">
        <v>93</v>
      </c>
      <c r="E977" s="3">
        <v>11</v>
      </c>
      <c r="F977" s="3">
        <v>19</v>
      </c>
      <c r="G977" s="1">
        <v>3</v>
      </c>
      <c r="H977" s="1">
        <v>35</v>
      </c>
      <c r="I977" s="2" t="s">
        <v>8</v>
      </c>
      <c r="J977" s="7">
        <f>Tabla_cocina[[#This Row],[Precio Unitario]]*Tabla_cocina[[#This Row],[Cantidad Ordenada]]</f>
        <v>57</v>
      </c>
      <c r="K977" s="7">
        <f>Tabla_cocina[[#This Row],[Total del Pedido]]</f>
        <v>57</v>
      </c>
      <c r="L977" s="7">
        <f>Tabla_cocina[[#This Row],[Ganancia Bruta]]-Tabla_cocina[[#This Row],[Costo]]</f>
        <v>24</v>
      </c>
      <c r="M977" s="7">
        <f>Tabla_cocina[[#This Row],[Costo Unitario]]*Tabla_cocina[[#This Row],[Cantidad Ordenada]]</f>
        <v>33</v>
      </c>
      <c r="N977" s="12">
        <f>(Tabla_cocina[[#This Row],[Ganancia Neta]]/Tabla_cocina[[#This Row],[Costo]])</f>
        <v>0.72727272727272729</v>
      </c>
      <c r="O977" s="17">
        <f>Tabla_cocina[[#This Row],[Tiempo de Preparacion]]/1440</f>
        <v>2.4305555555555556E-2</v>
      </c>
    </row>
    <row r="978" spans="1:15" x14ac:dyDescent="0.3">
      <c r="A978" s="1">
        <v>384</v>
      </c>
      <c r="B978" s="1">
        <v>1</v>
      </c>
      <c r="C978" s="2" t="s">
        <v>24</v>
      </c>
      <c r="D978" s="2" t="s">
        <v>101</v>
      </c>
      <c r="E978" s="3">
        <v>10</v>
      </c>
      <c r="F978" s="3">
        <v>18</v>
      </c>
      <c r="G978" s="1">
        <v>2</v>
      </c>
      <c r="H978" s="1">
        <v>26</v>
      </c>
      <c r="I978" s="2" t="s">
        <v>6</v>
      </c>
      <c r="J978" s="7">
        <f>Tabla_cocina[[#This Row],[Precio Unitario]]*Tabla_cocina[[#This Row],[Cantidad Ordenada]]</f>
        <v>36</v>
      </c>
      <c r="K978" s="7">
        <f>Tabla_cocina[[#This Row],[Total del Pedido]]</f>
        <v>36</v>
      </c>
      <c r="L978" s="7">
        <f>Tabla_cocina[[#This Row],[Ganancia Bruta]]-Tabla_cocina[[#This Row],[Costo]]</f>
        <v>16</v>
      </c>
      <c r="M978" s="7">
        <f>Tabla_cocina[[#This Row],[Costo Unitario]]*Tabla_cocina[[#This Row],[Cantidad Ordenada]]</f>
        <v>20</v>
      </c>
      <c r="N978" s="12">
        <f>(Tabla_cocina[[#This Row],[Ganancia Neta]]/Tabla_cocina[[#This Row],[Costo]])</f>
        <v>0.8</v>
      </c>
      <c r="O978" s="17">
        <f>Tabla_cocina[[#This Row],[Tiempo de Preparacion]]/1440</f>
        <v>1.8055555555555554E-2</v>
      </c>
    </row>
    <row r="979" spans="1:15" x14ac:dyDescent="0.3">
      <c r="A979" s="1">
        <v>385</v>
      </c>
      <c r="B979" s="1">
        <v>6</v>
      </c>
      <c r="C979" s="2" t="s">
        <v>7</v>
      </c>
      <c r="D979" s="2" t="s">
        <v>85</v>
      </c>
      <c r="E979" s="3">
        <v>18</v>
      </c>
      <c r="F979" s="3">
        <v>30</v>
      </c>
      <c r="G979" s="1">
        <v>2</v>
      </c>
      <c r="H979" s="1">
        <v>22</v>
      </c>
      <c r="I979" s="2" t="s">
        <v>6</v>
      </c>
      <c r="J979" s="7">
        <f>Tabla_cocina[[#This Row],[Precio Unitario]]*Tabla_cocina[[#This Row],[Cantidad Ordenada]]</f>
        <v>60</v>
      </c>
      <c r="K979" s="7">
        <f>Tabla_cocina[[#This Row],[Total del Pedido]]</f>
        <v>60</v>
      </c>
      <c r="L979" s="7">
        <f>Tabla_cocina[[#This Row],[Ganancia Bruta]]-Tabla_cocina[[#This Row],[Costo]]</f>
        <v>24</v>
      </c>
      <c r="M979" s="7">
        <f>Tabla_cocina[[#This Row],[Costo Unitario]]*Tabla_cocina[[#This Row],[Cantidad Ordenada]]</f>
        <v>36</v>
      </c>
      <c r="N979" s="12">
        <f>(Tabla_cocina[[#This Row],[Ganancia Neta]]/Tabla_cocina[[#This Row],[Costo]])</f>
        <v>0.66666666666666663</v>
      </c>
      <c r="O979" s="17">
        <f>Tabla_cocina[[#This Row],[Tiempo de Preparacion]]/1440</f>
        <v>1.5277777777777777E-2</v>
      </c>
    </row>
    <row r="980" spans="1:15" x14ac:dyDescent="0.3">
      <c r="A980" s="1">
        <v>386</v>
      </c>
      <c r="B980" s="1">
        <v>5</v>
      </c>
      <c r="C980" s="2" t="s">
        <v>14</v>
      </c>
      <c r="D980" s="2" t="s">
        <v>91</v>
      </c>
      <c r="E980" s="3">
        <v>20</v>
      </c>
      <c r="F980" s="3">
        <v>33</v>
      </c>
      <c r="G980" s="1">
        <v>3</v>
      </c>
      <c r="H980" s="1">
        <v>40</v>
      </c>
      <c r="I980" s="2" t="s">
        <v>8</v>
      </c>
      <c r="J980" s="7">
        <f>Tabla_cocina[[#This Row],[Precio Unitario]]*Tabla_cocina[[#This Row],[Cantidad Ordenada]]</f>
        <v>99</v>
      </c>
      <c r="K980" s="7">
        <f>Tabla_cocina[[#This Row],[Total del Pedido]]</f>
        <v>99</v>
      </c>
      <c r="L980" s="7">
        <f>Tabla_cocina[[#This Row],[Ganancia Bruta]]-Tabla_cocina[[#This Row],[Costo]]</f>
        <v>39</v>
      </c>
      <c r="M980" s="7">
        <f>Tabla_cocina[[#This Row],[Costo Unitario]]*Tabla_cocina[[#This Row],[Cantidad Ordenada]]</f>
        <v>60</v>
      </c>
      <c r="N980" s="12">
        <f>(Tabla_cocina[[#This Row],[Ganancia Neta]]/Tabla_cocina[[#This Row],[Costo]])</f>
        <v>0.65</v>
      </c>
      <c r="O980" s="17">
        <f>Tabla_cocina[[#This Row],[Tiempo de Preparacion]]/1440</f>
        <v>2.7777777777777776E-2</v>
      </c>
    </row>
    <row r="981" spans="1:15" x14ac:dyDescent="0.3">
      <c r="A981" s="1">
        <v>387</v>
      </c>
      <c r="B981" s="1">
        <v>6</v>
      </c>
      <c r="C981" s="2" t="s">
        <v>9</v>
      </c>
      <c r="D981" s="2" t="s">
        <v>86</v>
      </c>
      <c r="E981" s="3">
        <v>19</v>
      </c>
      <c r="F981" s="3">
        <v>31</v>
      </c>
      <c r="G981" s="1">
        <v>3</v>
      </c>
      <c r="H981" s="1">
        <v>18</v>
      </c>
      <c r="I981" s="2" t="s">
        <v>8</v>
      </c>
      <c r="J981" s="7">
        <f>Tabla_cocina[[#This Row],[Precio Unitario]]*Tabla_cocina[[#This Row],[Cantidad Ordenada]]</f>
        <v>93</v>
      </c>
      <c r="K981" s="7">
        <f>Tabla_cocina[[#This Row],[Total del Pedido]]</f>
        <v>93</v>
      </c>
      <c r="L981" s="7">
        <f>Tabla_cocina[[#This Row],[Ganancia Bruta]]-Tabla_cocina[[#This Row],[Costo]]</f>
        <v>36</v>
      </c>
      <c r="M981" s="7">
        <f>Tabla_cocina[[#This Row],[Costo Unitario]]*Tabla_cocina[[#This Row],[Cantidad Ordenada]]</f>
        <v>57</v>
      </c>
      <c r="N981" s="12">
        <f>(Tabla_cocina[[#This Row],[Ganancia Neta]]/Tabla_cocina[[#This Row],[Costo]])</f>
        <v>0.63157894736842102</v>
      </c>
      <c r="O981" s="17">
        <f>Tabla_cocina[[#This Row],[Tiempo de Preparacion]]/1440</f>
        <v>1.2500000000000001E-2</v>
      </c>
    </row>
    <row r="982" spans="1:15" x14ac:dyDescent="0.3">
      <c r="A982" s="1">
        <v>388</v>
      </c>
      <c r="B982" s="1">
        <v>18</v>
      </c>
      <c r="C982" s="2" t="s">
        <v>12</v>
      </c>
      <c r="D982" s="2" t="s">
        <v>89</v>
      </c>
      <c r="E982" s="3">
        <v>22</v>
      </c>
      <c r="F982" s="3">
        <v>36</v>
      </c>
      <c r="G982" s="1">
        <v>2</v>
      </c>
      <c r="H982" s="1">
        <v>37</v>
      </c>
      <c r="I982" s="2" t="s">
        <v>6</v>
      </c>
      <c r="J982" s="7">
        <f>Tabla_cocina[[#This Row],[Precio Unitario]]*Tabla_cocina[[#This Row],[Cantidad Ordenada]]</f>
        <v>72</v>
      </c>
      <c r="K982" s="7">
        <f>Tabla_cocina[[#This Row],[Total del Pedido]]</f>
        <v>72</v>
      </c>
      <c r="L982" s="7">
        <f>Tabla_cocina[[#This Row],[Ganancia Bruta]]-Tabla_cocina[[#This Row],[Costo]]</f>
        <v>28</v>
      </c>
      <c r="M982" s="7">
        <f>Tabla_cocina[[#This Row],[Costo Unitario]]*Tabla_cocina[[#This Row],[Cantidad Ordenada]]</f>
        <v>44</v>
      </c>
      <c r="N982" s="12">
        <f>(Tabla_cocina[[#This Row],[Ganancia Neta]]/Tabla_cocina[[#This Row],[Costo]])</f>
        <v>0.63636363636363635</v>
      </c>
      <c r="O982" s="17">
        <f>Tabla_cocina[[#This Row],[Tiempo de Preparacion]]/1440</f>
        <v>2.5694444444444443E-2</v>
      </c>
    </row>
    <row r="983" spans="1:15" x14ac:dyDescent="0.3">
      <c r="A983" s="1">
        <v>388</v>
      </c>
      <c r="B983" s="1">
        <v>18</v>
      </c>
      <c r="C983" s="2" t="s">
        <v>14</v>
      </c>
      <c r="D983" s="2" t="s">
        <v>91</v>
      </c>
      <c r="E983" s="3">
        <v>20</v>
      </c>
      <c r="F983" s="3">
        <v>33</v>
      </c>
      <c r="G983" s="1">
        <v>3</v>
      </c>
      <c r="H983" s="1">
        <v>51</v>
      </c>
      <c r="I983" s="2" t="s">
        <v>8</v>
      </c>
      <c r="J983" s="7">
        <f>Tabla_cocina[[#This Row],[Precio Unitario]]*Tabla_cocina[[#This Row],[Cantidad Ordenada]]</f>
        <v>99</v>
      </c>
      <c r="K983" s="7">
        <f>Tabla_cocina[[#This Row],[Total del Pedido]]</f>
        <v>99</v>
      </c>
      <c r="L983" s="7">
        <f>Tabla_cocina[[#This Row],[Ganancia Bruta]]-Tabla_cocina[[#This Row],[Costo]]</f>
        <v>39</v>
      </c>
      <c r="M983" s="7">
        <f>Tabla_cocina[[#This Row],[Costo Unitario]]*Tabla_cocina[[#This Row],[Cantidad Ordenada]]</f>
        <v>60</v>
      </c>
      <c r="N983" s="12">
        <f>(Tabla_cocina[[#This Row],[Ganancia Neta]]/Tabla_cocina[[#This Row],[Costo]])</f>
        <v>0.65</v>
      </c>
      <c r="O983" s="17">
        <f>Tabla_cocina[[#This Row],[Tiempo de Preparacion]]/1440</f>
        <v>3.5416666666666666E-2</v>
      </c>
    </row>
    <row r="984" spans="1:15" x14ac:dyDescent="0.3">
      <c r="A984" s="1">
        <v>388</v>
      </c>
      <c r="B984" s="1">
        <v>18</v>
      </c>
      <c r="C984" s="2" t="s">
        <v>9</v>
      </c>
      <c r="D984" s="2" t="s">
        <v>86</v>
      </c>
      <c r="E984" s="3">
        <v>19</v>
      </c>
      <c r="F984" s="3">
        <v>31</v>
      </c>
      <c r="G984" s="1">
        <v>2</v>
      </c>
      <c r="H984" s="1">
        <v>52</v>
      </c>
      <c r="I984" s="2" t="s">
        <v>8</v>
      </c>
      <c r="J984" s="7">
        <f>Tabla_cocina[[#This Row],[Precio Unitario]]*Tabla_cocina[[#This Row],[Cantidad Ordenada]]</f>
        <v>62</v>
      </c>
      <c r="K984" s="7">
        <f>Tabla_cocina[[#This Row],[Total del Pedido]]</f>
        <v>62</v>
      </c>
      <c r="L984" s="7">
        <f>Tabla_cocina[[#This Row],[Ganancia Bruta]]-Tabla_cocina[[#This Row],[Costo]]</f>
        <v>24</v>
      </c>
      <c r="M984" s="7">
        <f>Tabla_cocina[[#This Row],[Costo Unitario]]*Tabla_cocina[[#This Row],[Cantidad Ordenada]]</f>
        <v>38</v>
      </c>
      <c r="N984" s="12">
        <f>(Tabla_cocina[[#This Row],[Ganancia Neta]]/Tabla_cocina[[#This Row],[Costo]])</f>
        <v>0.63157894736842102</v>
      </c>
      <c r="O984" s="17">
        <f>Tabla_cocina[[#This Row],[Tiempo de Preparacion]]/1440</f>
        <v>3.6111111111111108E-2</v>
      </c>
    </row>
    <row r="985" spans="1:15" x14ac:dyDescent="0.3">
      <c r="A985" s="1">
        <v>388</v>
      </c>
      <c r="B985" s="1">
        <v>18</v>
      </c>
      <c r="C985" s="2" t="s">
        <v>13</v>
      </c>
      <c r="D985" s="2" t="s">
        <v>90</v>
      </c>
      <c r="E985" s="3">
        <v>17</v>
      </c>
      <c r="F985" s="3">
        <v>29</v>
      </c>
      <c r="G985" s="1">
        <v>2</v>
      </c>
      <c r="H985" s="1">
        <v>31</v>
      </c>
      <c r="I985" s="2" t="s">
        <v>8</v>
      </c>
      <c r="J985" s="7">
        <f>Tabla_cocina[[#This Row],[Precio Unitario]]*Tabla_cocina[[#This Row],[Cantidad Ordenada]]</f>
        <v>58</v>
      </c>
      <c r="K985" s="7">
        <f>Tabla_cocina[[#This Row],[Total del Pedido]]</f>
        <v>58</v>
      </c>
      <c r="L985" s="7">
        <f>Tabla_cocina[[#This Row],[Ganancia Bruta]]-Tabla_cocina[[#This Row],[Costo]]</f>
        <v>24</v>
      </c>
      <c r="M985" s="7">
        <f>Tabla_cocina[[#This Row],[Costo Unitario]]*Tabla_cocina[[#This Row],[Cantidad Ordenada]]</f>
        <v>34</v>
      </c>
      <c r="N985" s="12">
        <f>(Tabla_cocina[[#This Row],[Ganancia Neta]]/Tabla_cocina[[#This Row],[Costo]])</f>
        <v>0.70588235294117652</v>
      </c>
      <c r="O985" s="17">
        <f>Tabla_cocina[[#This Row],[Tiempo de Preparacion]]/1440</f>
        <v>2.1527777777777778E-2</v>
      </c>
    </row>
    <row r="986" spans="1:15" x14ac:dyDescent="0.3">
      <c r="A986" s="1">
        <v>389</v>
      </c>
      <c r="B986" s="1">
        <v>19</v>
      </c>
      <c r="C986" s="2" t="s">
        <v>14</v>
      </c>
      <c r="D986" s="2" t="s">
        <v>91</v>
      </c>
      <c r="E986" s="3">
        <v>20</v>
      </c>
      <c r="F986" s="3">
        <v>33</v>
      </c>
      <c r="G986" s="1">
        <v>1</v>
      </c>
      <c r="H986" s="1">
        <v>24</v>
      </c>
      <c r="I986" s="2" t="s">
        <v>6</v>
      </c>
      <c r="J986" s="7">
        <f>Tabla_cocina[[#This Row],[Precio Unitario]]*Tabla_cocina[[#This Row],[Cantidad Ordenada]]</f>
        <v>33</v>
      </c>
      <c r="K986" s="7">
        <f>Tabla_cocina[[#This Row],[Total del Pedido]]</f>
        <v>33</v>
      </c>
      <c r="L986" s="7">
        <f>Tabla_cocina[[#This Row],[Ganancia Bruta]]-Tabla_cocina[[#This Row],[Costo]]</f>
        <v>13</v>
      </c>
      <c r="M986" s="7">
        <f>Tabla_cocina[[#This Row],[Costo Unitario]]*Tabla_cocina[[#This Row],[Cantidad Ordenada]]</f>
        <v>20</v>
      </c>
      <c r="N986" s="12">
        <f>(Tabla_cocina[[#This Row],[Ganancia Neta]]/Tabla_cocina[[#This Row],[Costo]])</f>
        <v>0.65</v>
      </c>
      <c r="O986" s="17">
        <f>Tabla_cocina[[#This Row],[Tiempo de Preparacion]]/1440</f>
        <v>1.6666666666666666E-2</v>
      </c>
    </row>
    <row r="987" spans="1:15" x14ac:dyDescent="0.3">
      <c r="A987" s="1">
        <v>390</v>
      </c>
      <c r="B987" s="1">
        <v>9</v>
      </c>
      <c r="C987" s="2" t="s">
        <v>25</v>
      </c>
      <c r="D987" s="2" t="s">
        <v>102</v>
      </c>
      <c r="E987" s="3">
        <v>15</v>
      </c>
      <c r="F987" s="3">
        <v>26</v>
      </c>
      <c r="G987" s="1">
        <v>3</v>
      </c>
      <c r="H987" s="1">
        <v>13</v>
      </c>
      <c r="I987" s="2" t="s">
        <v>8</v>
      </c>
      <c r="J987" s="7">
        <f>Tabla_cocina[[#This Row],[Precio Unitario]]*Tabla_cocina[[#This Row],[Cantidad Ordenada]]</f>
        <v>78</v>
      </c>
      <c r="K987" s="7">
        <f>Tabla_cocina[[#This Row],[Total del Pedido]]</f>
        <v>78</v>
      </c>
      <c r="L987" s="7">
        <f>Tabla_cocina[[#This Row],[Ganancia Bruta]]-Tabla_cocina[[#This Row],[Costo]]</f>
        <v>33</v>
      </c>
      <c r="M987" s="7">
        <f>Tabla_cocina[[#This Row],[Costo Unitario]]*Tabla_cocina[[#This Row],[Cantidad Ordenada]]</f>
        <v>45</v>
      </c>
      <c r="N987" s="12">
        <f>(Tabla_cocina[[#This Row],[Ganancia Neta]]/Tabla_cocina[[#This Row],[Costo]])</f>
        <v>0.73333333333333328</v>
      </c>
      <c r="O987" s="17">
        <f>Tabla_cocina[[#This Row],[Tiempo de Preparacion]]/1440</f>
        <v>9.0277777777777769E-3</v>
      </c>
    </row>
    <row r="988" spans="1:15" x14ac:dyDescent="0.3">
      <c r="A988" s="1">
        <v>390</v>
      </c>
      <c r="B988" s="1">
        <v>9</v>
      </c>
      <c r="C988" s="2" t="s">
        <v>19</v>
      </c>
      <c r="D988" s="2" t="s">
        <v>96</v>
      </c>
      <c r="E988" s="3">
        <v>13</v>
      </c>
      <c r="F988" s="3">
        <v>22</v>
      </c>
      <c r="G988" s="1">
        <v>2</v>
      </c>
      <c r="H988" s="1">
        <v>52</v>
      </c>
      <c r="I988" s="2" t="s">
        <v>8</v>
      </c>
      <c r="J988" s="7">
        <f>Tabla_cocina[[#This Row],[Precio Unitario]]*Tabla_cocina[[#This Row],[Cantidad Ordenada]]</f>
        <v>44</v>
      </c>
      <c r="K988" s="7">
        <f>Tabla_cocina[[#This Row],[Total del Pedido]]</f>
        <v>44</v>
      </c>
      <c r="L988" s="7">
        <f>Tabla_cocina[[#This Row],[Ganancia Bruta]]-Tabla_cocina[[#This Row],[Costo]]</f>
        <v>18</v>
      </c>
      <c r="M988" s="7">
        <f>Tabla_cocina[[#This Row],[Costo Unitario]]*Tabla_cocina[[#This Row],[Cantidad Ordenada]]</f>
        <v>26</v>
      </c>
      <c r="N988" s="12">
        <f>(Tabla_cocina[[#This Row],[Ganancia Neta]]/Tabla_cocina[[#This Row],[Costo]])</f>
        <v>0.69230769230769229</v>
      </c>
      <c r="O988" s="17">
        <f>Tabla_cocina[[#This Row],[Tiempo de Preparacion]]/1440</f>
        <v>3.6111111111111108E-2</v>
      </c>
    </row>
    <row r="989" spans="1:15" x14ac:dyDescent="0.3">
      <c r="A989" s="1">
        <v>390</v>
      </c>
      <c r="B989" s="1">
        <v>9</v>
      </c>
      <c r="C989" s="2" t="s">
        <v>23</v>
      </c>
      <c r="D989" s="2" t="s">
        <v>100</v>
      </c>
      <c r="E989" s="3">
        <v>13</v>
      </c>
      <c r="F989" s="3">
        <v>21</v>
      </c>
      <c r="G989" s="1">
        <v>1</v>
      </c>
      <c r="H989" s="1">
        <v>28</v>
      </c>
      <c r="I989" s="2" t="s">
        <v>8</v>
      </c>
      <c r="J989" s="7">
        <f>Tabla_cocina[[#This Row],[Precio Unitario]]*Tabla_cocina[[#This Row],[Cantidad Ordenada]]</f>
        <v>21</v>
      </c>
      <c r="K989" s="7">
        <f>Tabla_cocina[[#This Row],[Total del Pedido]]</f>
        <v>21</v>
      </c>
      <c r="L989" s="7">
        <f>Tabla_cocina[[#This Row],[Ganancia Bruta]]-Tabla_cocina[[#This Row],[Costo]]</f>
        <v>8</v>
      </c>
      <c r="M989" s="7">
        <f>Tabla_cocina[[#This Row],[Costo Unitario]]*Tabla_cocina[[#This Row],[Cantidad Ordenada]]</f>
        <v>13</v>
      </c>
      <c r="N989" s="12">
        <f>(Tabla_cocina[[#This Row],[Ganancia Neta]]/Tabla_cocina[[#This Row],[Costo]])</f>
        <v>0.61538461538461542</v>
      </c>
      <c r="O989" s="17">
        <f>Tabla_cocina[[#This Row],[Tiempo de Preparacion]]/1440</f>
        <v>1.9444444444444445E-2</v>
      </c>
    </row>
    <row r="990" spans="1:15" x14ac:dyDescent="0.3">
      <c r="A990" s="1">
        <v>391</v>
      </c>
      <c r="B990" s="1">
        <v>15</v>
      </c>
      <c r="C990" s="2" t="s">
        <v>19</v>
      </c>
      <c r="D990" s="2" t="s">
        <v>96</v>
      </c>
      <c r="E990" s="3">
        <v>13</v>
      </c>
      <c r="F990" s="3">
        <v>22</v>
      </c>
      <c r="G990" s="1">
        <v>1</v>
      </c>
      <c r="H990" s="1">
        <v>35</v>
      </c>
      <c r="I990" s="2" t="s">
        <v>6</v>
      </c>
      <c r="J990" s="7">
        <f>Tabla_cocina[[#This Row],[Precio Unitario]]*Tabla_cocina[[#This Row],[Cantidad Ordenada]]</f>
        <v>22</v>
      </c>
      <c r="K990" s="7">
        <f>Tabla_cocina[[#This Row],[Total del Pedido]]</f>
        <v>22</v>
      </c>
      <c r="L990" s="7">
        <f>Tabla_cocina[[#This Row],[Ganancia Bruta]]-Tabla_cocina[[#This Row],[Costo]]</f>
        <v>9</v>
      </c>
      <c r="M990" s="7">
        <f>Tabla_cocina[[#This Row],[Costo Unitario]]*Tabla_cocina[[#This Row],[Cantidad Ordenada]]</f>
        <v>13</v>
      </c>
      <c r="N990" s="12">
        <f>(Tabla_cocina[[#This Row],[Ganancia Neta]]/Tabla_cocina[[#This Row],[Costo]])</f>
        <v>0.69230769230769229</v>
      </c>
      <c r="O990" s="17">
        <f>Tabla_cocina[[#This Row],[Tiempo de Preparacion]]/1440</f>
        <v>2.4305555555555556E-2</v>
      </c>
    </row>
    <row r="991" spans="1:15" x14ac:dyDescent="0.3">
      <c r="A991" s="1">
        <v>392</v>
      </c>
      <c r="B991" s="1">
        <v>14</v>
      </c>
      <c r="C991" s="2" t="s">
        <v>18</v>
      </c>
      <c r="D991" s="2" t="s">
        <v>95</v>
      </c>
      <c r="E991" s="3">
        <v>19</v>
      </c>
      <c r="F991" s="3">
        <v>32</v>
      </c>
      <c r="G991" s="1">
        <v>3</v>
      </c>
      <c r="H991" s="1">
        <v>17</v>
      </c>
      <c r="I991" s="2" t="s">
        <v>6</v>
      </c>
      <c r="J991" s="7">
        <f>Tabla_cocina[[#This Row],[Precio Unitario]]*Tabla_cocina[[#This Row],[Cantidad Ordenada]]</f>
        <v>96</v>
      </c>
      <c r="K991" s="7">
        <f>Tabla_cocina[[#This Row],[Total del Pedido]]</f>
        <v>96</v>
      </c>
      <c r="L991" s="7">
        <f>Tabla_cocina[[#This Row],[Ganancia Bruta]]-Tabla_cocina[[#This Row],[Costo]]</f>
        <v>39</v>
      </c>
      <c r="M991" s="7">
        <f>Tabla_cocina[[#This Row],[Costo Unitario]]*Tabla_cocina[[#This Row],[Cantidad Ordenada]]</f>
        <v>57</v>
      </c>
      <c r="N991" s="12">
        <f>(Tabla_cocina[[#This Row],[Ganancia Neta]]/Tabla_cocina[[#This Row],[Costo]])</f>
        <v>0.68421052631578949</v>
      </c>
      <c r="O991" s="17">
        <f>Tabla_cocina[[#This Row],[Tiempo de Preparacion]]/1440</f>
        <v>1.1805555555555555E-2</v>
      </c>
    </row>
    <row r="992" spans="1:15" x14ac:dyDescent="0.3">
      <c r="A992" s="1">
        <v>392</v>
      </c>
      <c r="B992" s="1">
        <v>14</v>
      </c>
      <c r="C992" s="2" t="s">
        <v>5</v>
      </c>
      <c r="D992" s="2" t="s">
        <v>84</v>
      </c>
      <c r="E992" s="3">
        <v>14</v>
      </c>
      <c r="F992" s="3">
        <v>24</v>
      </c>
      <c r="G992" s="1">
        <v>1</v>
      </c>
      <c r="H992" s="1">
        <v>37</v>
      </c>
      <c r="I992" s="2" t="s">
        <v>8</v>
      </c>
      <c r="J992" s="7">
        <f>Tabla_cocina[[#This Row],[Precio Unitario]]*Tabla_cocina[[#This Row],[Cantidad Ordenada]]</f>
        <v>24</v>
      </c>
      <c r="K992" s="7">
        <f>Tabla_cocina[[#This Row],[Total del Pedido]]</f>
        <v>24</v>
      </c>
      <c r="L992" s="7">
        <f>Tabla_cocina[[#This Row],[Ganancia Bruta]]-Tabla_cocina[[#This Row],[Costo]]</f>
        <v>10</v>
      </c>
      <c r="M992" s="7">
        <f>Tabla_cocina[[#This Row],[Costo Unitario]]*Tabla_cocina[[#This Row],[Cantidad Ordenada]]</f>
        <v>14</v>
      </c>
      <c r="N992" s="12">
        <f>(Tabla_cocina[[#This Row],[Ganancia Neta]]/Tabla_cocina[[#This Row],[Costo]])</f>
        <v>0.7142857142857143</v>
      </c>
      <c r="O992" s="17">
        <f>Tabla_cocina[[#This Row],[Tiempo de Preparacion]]/1440</f>
        <v>2.5694444444444443E-2</v>
      </c>
    </row>
    <row r="993" spans="1:15" x14ac:dyDescent="0.3">
      <c r="A993" s="1">
        <v>393</v>
      </c>
      <c r="B993" s="1">
        <v>13</v>
      </c>
      <c r="C993" s="2" t="s">
        <v>17</v>
      </c>
      <c r="D993" s="2" t="s">
        <v>94</v>
      </c>
      <c r="E993" s="3">
        <v>21</v>
      </c>
      <c r="F993" s="3">
        <v>35</v>
      </c>
      <c r="G993" s="1">
        <v>3</v>
      </c>
      <c r="H993" s="1">
        <v>23</v>
      </c>
      <c r="I993" s="2" t="s">
        <v>6</v>
      </c>
      <c r="J993" s="7">
        <f>Tabla_cocina[[#This Row],[Precio Unitario]]*Tabla_cocina[[#This Row],[Cantidad Ordenada]]</f>
        <v>105</v>
      </c>
      <c r="K993" s="7">
        <f>Tabla_cocina[[#This Row],[Total del Pedido]]</f>
        <v>105</v>
      </c>
      <c r="L993" s="7">
        <f>Tabla_cocina[[#This Row],[Ganancia Bruta]]-Tabla_cocina[[#This Row],[Costo]]</f>
        <v>42</v>
      </c>
      <c r="M993" s="7">
        <f>Tabla_cocina[[#This Row],[Costo Unitario]]*Tabla_cocina[[#This Row],[Cantidad Ordenada]]</f>
        <v>63</v>
      </c>
      <c r="N993" s="12">
        <f>(Tabla_cocina[[#This Row],[Ganancia Neta]]/Tabla_cocina[[#This Row],[Costo]])</f>
        <v>0.66666666666666663</v>
      </c>
      <c r="O993" s="17">
        <f>Tabla_cocina[[#This Row],[Tiempo de Preparacion]]/1440</f>
        <v>1.5972222222222221E-2</v>
      </c>
    </row>
    <row r="994" spans="1:15" x14ac:dyDescent="0.3">
      <c r="A994" s="1">
        <v>393</v>
      </c>
      <c r="B994" s="1">
        <v>13</v>
      </c>
      <c r="C994" s="2" t="s">
        <v>19</v>
      </c>
      <c r="D994" s="2" t="s">
        <v>96</v>
      </c>
      <c r="E994" s="3">
        <v>13</v>
      </c>
      <c r="F994" s="3">
        <v>22</v>
      </c>
      <c r="G994" s="1">
        <v>2</v>
      </c>
      <c r="H994" s="1">
        <v>26</v>
      </c>
      <c r="I994" s="2" t="s">
        <v>8</v>
      </c>
      <c r="J994" s="7">
        <f>Tabla_cocina[[#This Row],[Precio Unitario]]*Tabla_cocina[[#This Row],[Cantidad Ordenada]]</f>
        <v>44</v>
      </c>
      <c r="K994" s="7">
        <f>Tabla_cocina[[#This Row],[Total del Pedido]]</f>
        <v>44</v>
      </c>
      <c r="L994" s="7">
        <f>Tabla_cocina[[#This Row],[Ganancia Bruta]]-Tabla_cocina[[#This Row],[Costo]]</f>
        <v>18</v>
      </c>
      <c r="M994" s="7">
        <f>Tabla_cocina[[#This Row],[Costo Unitario]]*Tabla_cocina[[#This Row],[Cantidad Ordenada]]</f>
        <v>26</v>
      </c>
      <c r="N994" s="12">
        <f>(Tabla_cocina[[#This Row],[Ganancia Neta]]/Tabla_cocina[[#This Row],[Costo]])</f>
        <v>0.69230769230769229</v>
      </c>
      <c r="O994" s="17">
        <f>Tabla_cocina[[#This Row],[Tiempo de Preparacion]]/1440</f>
        <v>1.8055555555555554E-2</v>
      </c>
    </row>
    <row r="995" spans="1:15" x14ac:dyDescent="0.3">
      <c r="A995" s="1">
        <v>393</v>
      </c>
      <c r="B995" s="1">
        <v>13</v>
      </c>
      <c r="C995" s="2" t="s">
        <v>23</v>
      </c>
      <c r="D995" s="2" t="s">
        <v>100</v>
      </c>
      <c r="E995" s="3">
        <v>13</v>
      </c>
      <c r="F995" s="3">
        <v>21</v>
      </c>
      <c r="G995" s="1">
        <v>1</v>
      </c>
      <c r="H995" s="1">
        <v>20</v>
      </c>
      <c r="I995" s="2" t="s">
        <v>8</v>
      </c>
      <c r="J995" s="7">
        <f>Tabla_cocina[[#This Row],[Precio Unitario]]*Tabla_cocina[[#This Row],[Cantidad Ordenada]]</f>
        <v>21</v>
      </c>
      <c r="K995" s="7">
        <f>Tabla_cocina[[#This Row],[Total del Pedido]]</f>
        <v>21</v>
      </c>
      <c r="L995" s="7">
        <f>Tabla_cocina[[#This Row],[Ganancia Bruta]]-Tabla_cocina[[#This Row],[Costo]]</f>
        <v>8</v>
      </c>
      <c r="M995" s="7">
        <f>Tabla_cocina[[#This Row],[Costo Unitario]]*Tabla_cocina[[#This Row],[Cantidad Ordenada]]</f>
        <v>13</v>
      </c>
      <c r="N995" s="12">
        <f>(Tabla_cocina[[#This Row],[Ganancia Neta]]/Tabla_cocina[[#This Row],[Costo]])</f>
        <v>0.61538461538461542</v>
      </c>
      <c r="O995" s="17">
        <f>Tabla_cocina[[#This Row],[Tiempo de Preparacion]]/1440</f>
        <v>1.3888888888888888E-2</v>
      </c>
    </row>
    <row r="996" spans="1:15" x14ac:dyDescent="0.3">
      <c r="A996" s="1">
        <v>393</v>
      </c>
      <c r="B996" s="1">
        <v>13</v>
      </c>
      <c r="C996" s="2" t="s">
        <v>16</v>
      </c>
      <c r="D996" s="2" t="s">
        <v>93</v>
      </c>
      <c r="E996" s="3">
        <v>11</v>
      </c>
      <c r="F996" s="3">
        <v>19</v>
      </c>
      <c r="G996" s="1">
        <v>2</v>
      </c>
      <c r="H996" s="1">
        <v>40</v>
      </c>
      <c r="I996" s="2" t="s">
        <v>6</v>
      </c>
      <c r="J996" s="7">
        <f>Tabla_cocina[[#This Row],[Precio Unitario]]*Tabla_cocina[[#This Row],[Cantidad Ordenada]]</f>
        <v>38</v>
      </c>
      <c r="K996" s="7">
        <f>Tabla_cocina[[#This Row],[Total del Pedido]]</f>
        <v>38</v>
      </c>
      <c r="L996" s="7">
        <f>Tabla_cocina[[#This Row],[Ganancia Bruta]]-Tabla_cocina[[#This Row],[Costo]]</f>
        <v>16</v>
      </c>
      <c r="M996" s="7">
        <f>Tabla_cocina[[#This Row],[Costo Unitario]]*Tabla_cocina[[#This Row],[Cantidad Ordenada]]</f>
        <v>22</v>
      </c>
      <c r="N996" s="12">
        <f>(Tabla_cocina[[#This Row],[Ganancia Neta]]/Tabla_cocina[[#This Row],[Costo]])</f>
        <v>0.72727272727272729</v>
      </c>
      <c r="O996" s="17">
        <f>Tabla_cocina[[#This Row],[Tiempo de Preparacion]]/1440</f>
        <v>2.7777777777777776E-2</v>
      </c>
    </row>
    <row r="997" spans="1:15" x14ac:dyDescent="0.3">
      <c r="A997" s="1">
        <v>394</v>
      </c>
      <c r="B997" s="1">
        <v>17</v>
      </c>
      <c r="C997" s="2" t="s">
        <v>13</v>
      </c>
      <c r="D997" s="2" t="s">
        <v>90</v>
      </c>
      <c r="E997" s="3">
        <v>17</v>
      </c>
      <c r="F997" s="3">
        <v>29</v>
      </c>
      <c r="G997" s="1">
        <v>1</v>
      </c>
      <c r="H997" s="1">
        <v>42</v>
      </c>
      <c r="I997" s="2" t="s">
        <v>8</v>
      </c>
      <c r="J997" s="7">
        <f>Tabla_cocina[[#This Row],[Precio Unitario]]*Tabla_cocina[[#This Row],[Cantidad Ordenada]]</f>
        <v>29</v>
      </c>
      <c r="K997" s="7">
        <f>Tabla_cocina[[#This Row],[Total del Pedido]]</f>
        <v>29</v>
      </c>
      <c r="L997" s="7">
        <f>Tabla_cocina[[#This Row],[Ganancia Bruta]]-Tabla_cocina[[#This Row],[Costo]]</f>
        <v>12</v>
      </c>
      <c r="M997" s="7">
        <f>Tabla_cocina[[#This Row],[Costo Unitario]]*Tabla_cocina[[#This Row],[Cantidad Ordenada]]</f>
        <v>17</v>
      </c>
      <c r="N997" s="12">
        <f>(Tabla_cocina[[#This Row],[Ganancia Neta]]/Tabla_cocina[[#This Row],[Costo]])</f>
        <v>0.70588235294117652</v>
      </c>
      <c r="O997" s="17">
        <f>Tabla_cocina[[#This Row],[Tiempo de Preparacion]]/1440</f>
        <v>2.9166666666666667E-2</v>
      </c>
    </row>
    <row r="998" spans="1:15" x14ac:dyDescent="0.3">
      <c r="A998" s="1">
        <v>394</v>
      </c>
      <c r="B998" s="1">
        <v>17</v>
      </c>
      <c r="C998" s="2" t="s">
        <v>5</v>
      </c>
      <c r="D998" s="2" t="s">
        <v>84</v>
      </c>
      <c r="E998" s="3">
        <v>14</v>
      </c>
      <c r="F998" s="3">
        <v>24</v>
      </c>
      <c r="G998" s="1">
        <v>2</v>
      </c>
      <c r="H998" s="1">
        <v>5</v>
      </c>
      <c r="I998" s="2" t="s">
        <v>6</v>
      </c>
      <c r="J998" s="7">
        <f>Tabla_cocina[[#This Row],[Precio Unitario]]*Tabla_cocina[[#This Row],[Cantidad Ordenada]]</f>
        <v>48</v>
      </c>
      <c r="K998" s="7">
        <f>Tabla_cocina[[#This Row],[Total del Pedido]]</f>
        <v>48</v>
      </c>
      <c r="L998" s="7">
        <f>Tabla_cocina[[#This Row],[Ganancia Bruta]]-Tabla_cocina[[#This Row],[Costo]]</f>
        <v>20</v>
      </c>
      <c r="M998" s="7">
        <f>Tabla_cocina[[#This Row],[Costo Unitario]]*Tabla_cocina[[#This Row],[Cantidad Ordenada]]</f>
        <v>28</v>
      </c>
      <c r="N998" s="12">
        <f>(Tabla_cocina[[#This Row],[Ganancia Neta]]/Tabla_cocina[[#This Row],[Costo]])</f>
        <v>0.7142857142857143</v>
      </c>
      <c r="O998" s="17">
        <f>Tabla_cocina[[#This Row],[Tiempo de Preparacion]]/1440</f>
        <v>3.472222222222222E-3</v>
      </c>
    </row>
    <row r="999" spans="1:15" x14ac:dyDescent="0.3">
      <c r="A999" s="1">
        <v>395</v>
      </c>
      <c r="B999" s="1">
        <v>2</v>
      </c>
      <c r="C999" s="2" t="s">
        <v>16</v>
      </c>
      <c r="D999" s="2" t="s">
        <v>93</v>
      </c>
      <c r="E999" s="3">
        <v>11</v>
      </c>
      <c r="F999" s="3">
        <v>19</v>
      </c>
      <c r="G999" s="1">
        <v>2</v>
      </c>
      <c r="H999" s="1">
        <v>8</v>
      </c>
      <c r="I999" s="2" t="s">
        <v>6</v>
      </c>
      <c r="J999" s="7">
        <f>Tabla_cocina[[#This Row],[Precio Unitario]]*Tabla_cocina[[#This Row],[Cantidad Ordenada]]</f>
        <v>38</v>
      </c>
      <c r="K999" s="7">
        <f>Tabla_cocina[[#This Row],[Total del Pedido]]</f>
        <v>38</v>
      </c>
      <c r="L999" s="7">
        <f>Tabla_cocina[[#This Row],[Ganancia Bruta]]-Tabla_cocina[[#This Row],[Costo]]</f>
        <v>16</v>
      </c>
      <c r="M999" s="7">
        <f>Tabla_cocina[[#This Row],[Costo Unitario]]*Tabla_cocina[[#This Row],[Cantidad Ordenada]]</f>
        <v>22</v>
      </c>
      <c r="N999" s="12">
        <f>(Tabla_cocina[[#This Row],[Ganancia Neta]]/Tabla_cocina[[#This Row],[Costo]])</f>
        <v>0.72727272727272729</v>
      </c>
      <c r="O999" s="17">
        <f>Tabla_cocina[[#This Row],[Tiempo de Preparacion]]/1440</f>
        <v>5.5555555555555558E-3</v>
      </c>
    </row>
    <row r="1000" spans="1:15" x14ac:dyDescent="0.3">
      <c r="A1000" s="1">
        <v>396</v>
      </c>
      <c r="B1000" s="1">
        <v>11</v>
      </c>
      <c r="C1000" s="2" t="s">
        <v>23</v>
      </c>
      <c r="D1000" s="2" t="s">
        <v>100</v>
      </c>
      <c r="E1000" s="3">
        <v>13</v>
      </c>
      <c r="F1000" s="3">
        <v>21</v>
      </c>
      <c r="G1000" s="1">
        <v>3</v>
      </c>
      <c r="H1000" s="1">
        <v>26</v>
      </c>
      <c r="I1000" s="2" t="s">
        <v>8</v>
      </c>
      <c r="J1000" s="7">
        <f>Tabla_cocina[[#This Row],[Precio Unitario]]*Tabla_cocina[[#This Row],[Cantidad Ordenada]]</f>
        <v>63</v>
      </c>
      <c r="K1000" s="7">
        <f>Tabla_cocina[[#This Row],[Total del Pedido]]</f>
        <v>63</v>
      </c>
      <c r="L1000" s="7">
        <f>Tabla_cocina[[#This Row],[Ganancia Bruta]]-Tabla_cocina[[#This Row],[Costo]]</f>
        <v>24</v>
      </c>
      <c r="M1000" s="7">
        <f>Tabla_cocina[[#This Row],[Costo Unitario]]*Tabla_cocina[[#This Row],[Cantidad Ordenada]]</f>
        <v>39</v>
      </c>
      <c r="N1000" s="12">
        <f>(Tabla_cocina[[#This Row],[Ganancia Neta]]/Tabla_cocina[[#This Row],[Costo]])</f>
        <v>0.61538461538461542</v>
      </c>
      <c r="O1000" s="17">
        <f>Tabla_cocina[[#This Row],[Tiempo de Preparacion]]/1440</f>
        <v>1.8055555555555554E-2</v>
      </c>
    </row>
    <row r="1001" spans="1:15" x14ac:dyDescent="0.3">
      <c r="A1001" s="1">
        <v>396</v>
      </c>
      <c r="B1001" s="1">
        <v>11</v>
      </c>
      <c r="C1001" s="2" t="s">
        <v>21</v>
      </c>
      <c r="D1001" s="2" t="s">
        <v>98</v>
      </c>
      <c r="E1001" s="3">
        <v>12</v>
      </c>
      <c r="F1001" s="3">
        <v>20</v>
      </c>
      <c r="G1001" s="1">
        <v>1</v>
      </c>
      <c r="H1001" s="1">
        <v>31</v>
      </c>
      <c r="I1001" s="2" t="s">
        <v>8</v>
      </c>
      <c r="J1001" s="7">
        <f>Tabla_cocina[[#This Row],[Precio Unitario]]*Tabla_cocina[[#This Row],[Cantidad Ordenada]]</f>
        <v>20</v>
      </c>
      <c r="K1001" s="7">
        <f>Tabla_cocina[[#This Row],[Total del Pedido]]</f>
        <v>20</v>
      </c>
      <c r="L1001" s="7">
        <f>Tabla_cocina[[#This Row],[Ganancia Bruta]]-Tabla_cocina[[#This Row],[Costo]]</f>
        <v>8</v>
      </c>
      <c r="M1001" s="7">
        <f>Tabla_cocina[[#This Row],[Costo Unitario]]*Tabla_cocina[[#This Row],[Cantidad Ordenada]]</f>
        <v>12</v>
      </c>
      <c r="N1001" s="12">
        <f>(Tabla_cocina[[#This Row],[Ganancia Neta]]/Tabla_cocina[[#This Row],[Costo]])</f>
        <v>0.66666666666666663</v>
      </c>
      <c r="O1001" s="17">
        <f>Tabla_cocina[[#This Row],[Tiempo de Preparacion]]/1440</f>
        <v>2.1527777777777778E-2</v>
      </c>
    </row>
    <row r="1002" spans="1:15" x14ac:dyDescent="0.3">
      <c r="A1002" s="1">
        <v>397</v>
      </c>
      <c r="B1002" s="1">
        <v>4</v>
      </c>
      <c r="C1002" s="2" t="s">
        <v>9</v>
      </c>
      <c r="D1002" s="2" t="s">
        <v>86</v>
      </c>
      <c r="E1002" s="3">
        <v>19</v>
      </c>
      <c r="F1002" s="3">
        <v>31</v>
      </c>
      <c r="G1002" s="1">
        <v>3</v>
      </c>
      <c r="H1002" s="1">
        <v>59</v>
      </c>
      <c r="I1002" s="2" t="s">
        <v>8</v>
      </c>
      <c r="J1002" s="7">
        <f>Tabla_cocina[[#This Row],[Precio Unitario]]*Tabla_cocina[[#This Row],[Cantidad Ordenada]]</f>
        <v>93</v>
      </c>
      <c r="K1002" s="7">
        <f>Tabla_cocina[[#This Row],[Total del Pedido]]</f>
        <v>93</v>
      </c>
      <c r="L1002" s="7">
        <f>Tabla_cocina[[#This Row],[Ganancia Bruta]]-Tabla_cocina[[#This Row],[Costo]]</f>
        <v>36</v>
      </c>
      <c r="M1002" s="7">
        <f>Tabla_cocina[[#This Row],[Costo Unitario]]*Tabla_cocina[[#This Row],[Cantidad Ordenada]]</f>
        <v>57</v>
      </c>
      <c r="N1002" s="12">
        <f>(Tabla_cocina[[#This Row],[Ganancia Neta]]/Tabla_cocina[[#This Row],[Costo]])</f>
        <v>0.63157894736842102</v>
      </c>
      <c r="O1002" s="17">
        <f>Tabla_cocina[[#This Row],[Tiempo de Preparacion]]/1440</f>
        <v>4.0972222222222222E-2</v>
      </c>
    </row>
    <row r="1003" spans="1:15" x14ac:dyDescent="0.3">
      <c r="A1003" s="1">
        <v>397</v>
      </c>
      <c r="B1003" s="1">
        <v>4</v>
      </c>
      <c r="C1003" s="2" t="s">
        <v>10</v>
      </c>
      <c r="D1003" s="2" t="s">
        <v>87</v>
      </c>
      <c r="E1003" s="3">
        <v>16</v>
      </c>
      <c r="F1003" s="3">
        <v>27</v>
      </c>
      <c r="G1003" s="1">
        <v>2</v>
      </c>
      <c r="H1003" s="1">
        <v>10</v>
      </c>
      <c r="I1003" s="2" t="s">
        <v>8</v>
      </c>
      <c r="J1003" s="7">
        <f>Tabla_cocina[[#This Row],[Precio Unitario]]*Tabla_cocina[[#This Row],[Cantidad Ordenada]]</f>
        <v>54</v>
      </c>
      <c r="K1003" s="7">
        <f>Tabla_cocina[[#This Row],[Total del Pedido]]</f>
        <v>54</v>
      </c>
      <c r="L1003" s="7">
        <f>Tabla_cocina[[#This Row],[Ganancia Bruta]]-Tabla_cocina[[#This Row],[Costo]]</f>
        <v>22</v>
      </c>
      <c r="M1003" s="7">
        <f>Tabla_cocina[[#This Row],[Costo Unitario]]*Tabla_cocina[[#This Row],[Cantidad Ordenada]]</f>
        <v>32</v>
      </c>
      <c r="N1003" s="12">
        <f>(Tabla_cocina[[#This Row],[Ganancia Neta]]/Tabla_cocina[[#This Row],[Costo]])</f>
        <v>0.6875</v>
      </c>
      <c r="O1003" s="17">
        <f>Tabla_cocina[[#This Row],[Tiempo de Preparacion]]/1440</f>
        <v>6.9444444444444441E-3</v>
      </c>
    </row>
    <row r="1004" spans="1:15" x14ac:dyDescent="0.3">
      <c r="A1004" s="1">
        <v>398</v>
      </c>
      <c r="B1004" s="1">
        <v>9</v>
      </c>
      <c r="C1004" s="2" t="s">
        <v>14</v>
      </c>
      <c r="D1004" s="2" t="s">
        <v>91</v>
      </c>
      <c r="E1004" s="3">
        <v>20</v>
      </c>
      <c r="F1004" s="3">
        <v>33</v>
      </c>
      <c r="G1004" s="1">
        <v>2</v>
      </c>
      <c r="H1004" s="1">
        <v>21</v>
      </c>
      <c r="I1004" s="2" t="s">
        <v>8</v>
      </c>
      <c r="J1004" s="7">
        <f>Tabla_cocina[[#This Row],[Precio Unitario]]*Tabla_cocina[[#This Row],[Cantidad Ordenada]]</f>
        <v>66</v>
      </c>
      <c r="K1004" s="7">
        <f>Tabla_cocina[[#This Row],[Total del Pedido]]</f>
        <v>66</v>
      </c>
      <c r="L1004" s="7">
        <f>Tabla_cocina[[#This Row],[Ganancia Bruta]]-Tabla_cocina[[#This Row],[Costo]]</f>
        <v>26</v>
      </c>
      <c r="M1004" s="7">
        <f>Tabla_cocina[[#This Row],[Costo Unitario]]*Tabla_cocina[[#This Row],[Cantidad Ordenada]]</f>
        <v>40</v>
      </c>
      <c r="N1004" s="12">
        <f>(Tabla_cocina[[#This Row],[Ganancia Neta]]/Tabla_cocina[[#This Row],[Costo]])</f>
        <v>0.65</v>
      </c>
      <c r="O1004" s="17">
        <f>Tabla_cocina[[#This Row],[Tiempo de Preparacion]]/1440</f>
        <v>1.4583333333333334E-2</v>
      </c>
    </row>
    <row r="1005" spans="1:15" x14ac:dyDescent="0.3">
      <c r="A1005" s="1">
        <v>398</v>
      </c>
      <c r="B1005" s="1">
        <v>9</v>
      </c>
      <c r="C1005" s="2" t="s">
        <v>15</v>
      </c>
      <c r="D1005" s="2" t="s">
        <v>92</v>
      </c>
      <c r="E1005" s="3">
        <v>16</v>
      </c>
      <c r="F1005" s="3">
        <v>28</v>
      </c>
      <c r="G1005" s="1">
        <v>2</v>
      </c>
      <c r="H1005" s="1">
        <v>50</v>
      </c>
      <c r="I1005" s="2" t="s">
        <v>6</v>
      </c>
      <c r="J1005" s="7">
        <f>Tabla_cocina[[#This Row],[Precio Unitario]]*Tabla_cocina[[#This Row],[Cantidad Ordenada]]</f>
        <v>56</v>
      </c>
      <c r="K1005" s="7">
        <f>Tabla_cocina[[#This Row],[Total del Pedido]]</f>
        <v>56</v>
      </c>
      <c r="L1005" s="7">
        <f>Tabla_cocina[[#This Row],[Ganancia Bruta]]-Tabla_cocina[[#This Row],[Costo]]</f>
        <v>24</v>
      </c>
      <c r="M1005" s="7">
        <f>Tabla_cocina[[#This Row],[Costo Unitario]]*Tabla_cocina[[#This Row],[Cantidad Ordenada]]</f>
        <v>32</v>
      </c>
      <c r="N1005" s="12">
        <f>(Tabla_cocina[[#This Row],[Ganancia Neta]]/Tabla_cocina[[#This Row],[Costo]])</f>
        <v>0.75</v>
      </c>
      <c r="O1005" s="17">
        <f>Tabla_cocina[[#This Row],[Tiempo de Preparacion]]/1440</f>
        <v>3.4722222222222224E-2</v>
      </c>
    </row>
    <row r="1006" spans="1:15" x14ac:dyDescent="0.3">
      <c r="A1006" s="1">
        <v>399</v>
      </c>
      <c r="B1006" s="1">
        <v>7</v>
      </c>
      <c r="C1006" s="2" t="s">
        <v>12</v>
      </c>
      <c r="D1006" s="2" t="s">
        <v>89</v>
      </c>
      <c r="E1006" s="3">
        <v>22</v>
      </c>
      <c r="F1006" s="3">
        <v>36</v>
      </c>
      <c r="G1006" s="1">
        <v>3</v>
      </c>
      <c r="H1006" s="1">
        <v>46</v>
      </c>
      <c r="I1006" s="2" t="s">
        <v>8</v>
      </c>
      <c r="J1006" s="7">
        <f>Tabla_cocina[[#This Row],[Precio Unitario]]*Tabla_cocina[[#This Row],[Cantidad Ordenada]]</f>
        <v>108</v>
      </c>
      <c r="K1006" s="7">
        <f>Tabla_cocina[[#This Row],[Total del Pedido]]</f>
        <v>108</v>
      </c>
      <c r="L1006" s="7">
        <f>Tabla_cocina[[#This Row],[Ganancia Bruta]]-Tabla_cocina[[#This Row],[Costo]]</f>
        <v>42</v>
      </c>
      <c r="M1006" s="7">
        <f>Tabla_cocina[[#This Row],[Costo Unitario]]*Tabla_cocina[[#This Row],[Cantidad Ordenada]]</f>
        <v>66</v>
      </c>
      <c r="N1006" s="12">
        <f>(Tabla_cocina[[#This Row],[Ganancia Neta]]/Tabla_cocina[[#This Row],[Costo]])</f>
        <v>0.63636363636363635</v>
      </c>
      <c r="O1006" s="17">
        <f>Tabla_cocina[[#This Row],[Tiempo de Preparacion]]/1440</f>
        <v>3.1944444444444442E-2</v>
      </c>
    </row>
    <row r="1007" spans="1:15" x14ac:dyDescent="0.3">
      <c r="A1007" s="1">
        <v>399</v>
      </c>
      <c r="B1007" s="1">
        <v>7</v>
      </c>
      <c r="C1007" s="2" t="s">
        <v>14</v>
      </c>
      <c r="D1007" s="2" t="s">
        <v>91</v>
      </c>
      <c r="E1007" s="3">
        <v>20</v>
      </c>
      <c r="F1007" s="3">
        <v>33</v>
      </c>
      <c r="G1007" s="1">
        <v>3</v>
      </c>
      <c r="H1007" s="1">
        <v>45</v>
      </c>
      <c r="I1007" s="2" t="s">
        <v>6</v>
      </c>
      <c r="J1007" s="7">
        <f>Tabla_cocina[[#This Row],[Precio Unitario]]*Tabla_cocina[[#This Row],[Cantidad Ordenada]]</f>
        <v>99</v>
      </c>
      <c r="K1007" s="7">
        <f>Tabla_cocina[[#This Row],[Total del Pedido]]</f>
        <v>99</v>
      </c>
      <c r="L1007" s="7">
        <f>Tabla_cocina[[#This Row],[Ganancia Bruta]]-Tabla_cocina[[#This Row],[Costo]]</f>
        <v>39</v>
      </c>
      <c r="M1007" s="7">
        <f>Tabla_cocina[[#This Row],[Costo Unitario]]*Tabla_cocina[[#This Row],[Cantidad Ordenada]]</f>
        <v>60</v>
      </c>
      <c r="N1007" s="12">
        <f>(Tabla_cocina[[#This Row],[Ganancia Neta]]/Tabla_cocina[[#This Row],[Costo]])</f>
        <v>0.65</v>
      </c>
      <c r="O1007" s="17">
        <f>Tabla_cocina[[#This Row],[Tiempo de Preparacion]]/1440</f>
        <v>3.125E-2</v>
      </c>
    </row>
    <row r="1008" spans="1:15" x14ac:dyDescent="0.3">
      <c r="A1008" s="1">
        <v>400</v>
      </c>
      <c r="B1008" s="1">
        <v>9</v>
      </c>
      <c r="C1008" s="2" t="s">
        <v>11</v>
      </c>
      <c r="D1008" s="2" t="s">
        <v>88</v>
      </c>
      <c r="E1008" s="3">
        <v>25</v>
      </c>
      <c r="F1008" s="3">
        <v>40</v>
      </c>
      <c r="G1008" s="1">
        <v>2</v>
      </c>
      <c r="H1008" s="1">
        <v>28</v>
      </c>
      <c r="I1008" s="2" t="s">
        <v>6</v>
      </c>
      <c r="J1008" s="7">
        <f>Tabla_cocina[[#This Row],[Precio Unitario]]*Tabla_cocina[[#This Row],[Cantidad Ordenada]]</f>
        <v>80</v>
      </c>
      <c r="K1008" s="7">
        <f>Tabla_cocina[[#This Row],[Total del Pedido]]</f>
        <v>80</v>
      </c>
      <c r="L1008" s="7">
        <f>Tabla_cocina[[#This Row],[Ganancia Bruta]]-Tabla_cocina[[#This Row],[Costo]]</f>
        <v>30</v>
      </c>
      <c r="M1008" s="7">
        <f>Tabla_cocina[[#This Row],[Costo Unitario]]*Tabla_cocina[[#This Row],[Cantidad Ordenada]]</f>
        <v>50</v>
      </c>
      <c r="N1008" s="12">
        <f>(Tabla_cocina[[#This Row],[Ganancia Neta]]/Tabla_cocina[[#This Row],[Costo]])</f>
        <v>0.6</v>
      </c>
      <c r="O1008" s="17">
        <f>Tabla_cocina[[#This Row],[Tiempo de Preparacion]]/1440</f>
        <v>1.9444444444444445E-2</v>
      </c>
    </row>
    <row r="1009" spans="1:15" x14ac:dyDescent="0.3">
      <c r="A1009" s="1">
        <v>400</v>
      </c>
      <c r="B1009" s="1">
        <v>9</v>
      </c>
      <c r="C1009" s="2" t="s">
        <v>9</v>
      </c>
      <c r="D1009" s="2" t="s">
        <v>86</v>
      </c>
      <c r="E1009" s="3">
        <v>19</v>
      </c>
      <c r="F1009" s="3">
        <v>31</v>
      </c>
      <c r="G1009" s="1">
        <v>2</v>
      </c>
      <c r="H1009" s="1">
        <v>38</v>
      </c>
      <c r="I1009" s="2" t="s">
        <v>8</v>
      </c>
      <c r="J1009" s="7">
        <f>Tabla_cocina[[#This Row],[Precio Unitario]]*Tabla_cocina[[#This Row],[Cantidad Ordenada]]</f>
        <v>62</v>
      </c>
      <c r="K1009" s="7">
        <f>Tabla_cocina[[#This Row],[Total del Pedido]]</f>
        <v>62</v>
      </c>
      <c r="L1009" s="7">
        <f>Tabla_cocina[[#This Row],[Ganancia Bruta]]-Tabla_cocina[[#This Row],[Costo]]</f>
        <v>24</v>
      </c>
      <c r="M1009" s="7">
        <f>Tabla_cocina[[#This Row],[Costo Unitario]]*Tabla_cocina[[#This Row],[Cantidad Ordenada]]</f>
        <v>38</v>
      </c>
      <c r="N1009" s="12">
        <f>(Tabla_cocina[[#This Row],[Ganancia Neta]]/Tabla_cocina[[#This Row],[Costo]])</f>
        <v>0.63157894736842102</v>
      </c>
      <c r="O1009" s="17">
        <f>Tabla_cocina[[#This Row],[Tiempo de Preparacion]]/1440</f>
        <v>2.6388888888888889E-2</v>
      </c>
    </row>
    <row r="1010" spans="1:15" x14ac:dyDescent="0.3">
      <c r="A1010" s="1">
        <v>400</v>
      </c>
      <c r="B1010" s="1">
        <v>9</v>
      </c>
      <c r="C1010" s="2" t="s">
        <v>15</v>
      </c>
      <c r="D1010" s="2" t="s">
        <v>92</v>
      </c>
      <c r="E1010" s="3">
        <v>16</v>
      </c>
      <c r="F1010" s="3">
        <v>28</v>
      </c>
      <c r="G1010" s="1">
        <v>2</v>
      </c>
      <c r="H1010" s="1">
        <v>13</v>
      </c>
      <c r="I1010" s="2" t="s">
        <v>6</v>
      </c>
      <c r="J1010" s="7">
        <f>Tabla_cocina[[#This Row],[Precio Unitario]]*Tabla_cocina[[#This Row],[Cantidad Ordenada]]</f>
        <v>56</v>
      </c>
      <c r="K1010" s="7">
        <f>Tabla_cocina[[#This Row],[Total del Pedido]]</f>
        <v>56</v>
      </c>
      <c r="L1010" s="7">
        <f>Tabla_cocina[[#This Row],[Ganancia Bruta]]-Tabla_cocina[[#This Row],[Costo]]</f>
        <v>24</v>
      </c>
      <c r="M1010" s="7">
        <f>Tabla_cocina[[#This Row],[Costo Unitario]]*Tabla_cocina[[#This Row],[Cantidad Ordenada]]</f>
        <v>32</v>
      </c>
      <c r="N1010" s="12">
        <f>(Tabla_cocina[[#This Row],[Ganancia Neta]]/Tabla_cocina[[#This Row],[Costo]])</f>
        <v>0.75</v>
      </c>
      <c r="O1010" s="17">
        <f>Tabla_cocina[[#This Row],[Tiempo de Preparacion]]/1440</f>
        <v>9.0277777777777769E-3</v>
      </c>
    </row>
    <row r="1011" spans="1:15" x14ac:dyDescent="0.3">
      <c r="A1011" s="1">
        <v>401</v>
      </c>
      <c r="B1011" s="1">
        <v>16</v>
      </c>
      <c r="C1011" s="2" t="s">
        <v>23</v>
      </c>
      <c r="D1011" s="2" t="s">
        <v>100</v>
      </c>
      <c r="E1011" s="3">
        <v>13</v>
      </c>
      <c r="F1011" s="3">
        <v>21</v>
      </c>
      <c r="G1011" s="1">
        <v>2</v>
      </c>
      <c r="H1011" s="1">
        <v>20</v>
      </c>
      <c r="I1011" s="2" t="s">
        <v>6</v>
      </c>
      <c r="J1011" s="7">
        <f>Tabla_cocina[[#This Row],[Precio Unitario]]*Tabla_cocina[[#This Row],[Cantidad Ordenada]]</f>
        <v>42</v>
      </c>
      <c r="K1011" s="7">
        <f>Tabla_cocina[[#This Row],[Total del Pedido]]</f>
        <v>42</v>
      </c>
      <c r="L1011" s="7">
        <f>Tabla_cocina[[#This Row],[Ganancia Bruta]]-Tabla_cocina[[#This Row],[Costo]]</f>
        <v>16</v>
      </c>
      <c r="M1011" s="7">
        <f>Tabla_cocina[[#This Row],[Costo Unitario]]*Tabla_cocina[[#This Row],[Cantidad Ordenada]]</f>
        <v>26</v>
      </c>
      <c r="N1011" s="12">
        <f>(Tabla_cocina[[#This Row],[Ganancia Neta]]/Tabla_cocina[[#This Row],[Costo]])</f>
        <v>0.61538461538461542</v>
      </c>
      <c r="O1011" s="17">
        <f>Tabla_cocina[[#This Row],[Tiempo de Preparacion]]/1440</f>
        <v>1.3888888888888888E-2</v>
      </c>
    </row>
    <row r="1012" spans="1:15" x14ac:dyDescent="0.3">
      <c r="A1012" s="1">
        <v>402</v>
      </c>
      <c r="B1012" s="1">
        <v>18</v>
      </c>
      <c r="C1012" s="2" t="s">
        <v>26</v>
      </c>
      <c r="D1012" s="2" t="s">
        <v>103</v>
      </c>
      <c r="E1012" s="3">
        <v>15</v>
      </c>
      <c r="F1012" s="3">
        <v>25</v>
      </c>
      <c r="G1012" s="1">
        <v>2</v>
      </c>
      <c r="H1012" s="1">
        <v>16</v>
      </c>
      <c r="I1012" s="2" t="s">
        <v>8</v>
      </c>
      <c r="J1012" s="7">
        <f>Tabla_cocina[[#This Row],[Precio Unitario]]*Tabla_cocina[[#This Row],[Cantidad Ordenada]]</f>
        <v>50</v>
      </c>
      <c r="K1012" s="7">
        <f>Tabla_cocina[[#This Row],[Total del Pedido]]</f>
        <v>50</v>
      </c>
      <c r="L1012" s="7">
        <f>Tabla_cocina[[#This Row],[Ganancia Bruta]]-Tabla_cocina[[#This Row],[Costo]]</f>
        <v>20</v>
      </c>
      <c r="M1012" s="7">
        <f>Tabla_cocina[[#This Row],[Costo Unitario]]*Tabla_cocina[[#This Row],[Cantidad Ordenada]]</f>
        <v>30</v>
      </c>
      <c r="N1012" s="12">
        <f>(Tabla_cocina[[#This Row],[Ganancia Neta]]/Tabla_cocina[[#This Row],[Costo]])</f>
        <v>0.66666666666666663</v>
      </c>
      <c r="O1012" s="17">
        <f>Tabla_cocina[[#This Row],[Tiempo de Preparacion]]/1440</f>
        <v>1.1111111111111112E-2</v>
      </c>
    </row>
    <row r="1013" spans="1:15" x14ac:dyDescent="0.3">
      <c r="A1013" s="1">
        <v>402</v>
      </c>
      <c r="B1013" s="1">
        <v>18</v>
      </c>
      <c r="C1013" s="2" t="s">
        <v>19</v>
      </c>
      <c r="D1013" s="2" t="s">
        <v>96</v>
      </c>
      <c r="E1013" s="3">
        <v>13</v>
      </c>
      <c r="F1013" s="3">
        <v>22</v>
      </c>
      <c r="G1013" s="1">
        <v>2</v>
      </c>
      <c r="H1013" s="1">
        <v>21</v>
      </c>
      <c r="I1013" s="2" t="s">
        <v>6</v>
      </c>
      <c r="J1013" s="7">
        <f>Tabla_cocina[[#This Row],[Precio Unitario]]*Tabla_cocina[[#This Row],[Cantidad Ordenada]]</f>
        <v>44</v>
      </c>
      <c r="K1013" s="7">
        <f>Tabla_cocina[[#This Row],[Total del Pedido]]</f>
        <v>44</v>
      </c>
      <c r="L1013" s="7">
        <f>Tabla_cocina[[#This Row],[Ganancia Bruta]]-Tabla_cocina[[#This Row],[Costo]]</f>
        <v>18</v>
      </c>
      <c r="M1013" s="7">
        <f>Tabla_cocina[[#This Row],[Costo Unitario]]*Tabla_cocina[[#This Row],[Cantidad Ordenada]]</f>
        <v>26</v>
      </c>
      <c r="N1013" s="12">
        <f>(Tabla_cocina[[#This Row],[Ganancia Neta]]/Tabla_cocina[[#This Row],[Costo]])</f>
        <v>0.69230769230769229</v>
      </c>
      <c r="O1013" s="17">
        <f>Tabla_cocina[[#This Row],[Tiempo de Preparacion]]/1440</f>
        <v>1.4583333333333334E-2</v>
      </c>
    </row>
    <row r="1014" spans="1:15" x14ac:dyDescent="0.3">
      <c r="A1014" s="1">
        <v>402</v>
      </c>
      <c r="B1014" s="1">
        <v>18</v>
      </c>
      <c r="C1014" s="2" t="s">
        <v>16</v>
      </c>
      <c r="D1014" s="2" t="s">
        <v>93</v>
      </c>
      <c r="E1014" s="3">
        <v>11</v>
      </c>
      <c r="F1014" s="3">
        <v>19</v>
      </c>
      <c r="G1014" s="1">
        <v>3</v>
      </c>
      <c r="H1014" s="1">
        <v>29</v>
      </c>
      <c r="I1014" s="2" t="s">
        <v>8</v>
      </c>
      <c r="J1014" s="7">
        <f>Tabla_cocina[[#This Row],[Precio Unitario]]*Tabla_cocina[[#This Row],[Cantidad Ordenada]]</f>
        <v>57</v>
      </c>
      <c r="K1014" s="7">
        <f>Tabla_cocina[[#This Row],[Total del Pedido]]</f>
        <v>57</v>
      </c>
      <c r="L1014" s="7">
        <f>Tabla_cocina[[#This Row],[Ganancia Bruta]]-Tabla_cocina[[#This Row],[Costo]]</f>
        <v>24</v>
      </c>
      <c r="M1014" s="7">
        <f>Tabla_cocina[[#This Row],[Costo Unitario]]*Tabla_cocina[[#This Row],[Cantidad Ordenada]]</f>
        <v>33</v>
      </c>
      <c r="N1014" s="12">
        <f>(Tabla_cocina[[#This Row],[Ganancia Neta]]/Tabla_cocina[[#This Row],[Costo]])</f>
        <v>0.72727272727272729</v>
      </c>
      <c r="O1014" s="17">
        <f>Tabla_cocina[[#This Row],[Tiempo de Preparacion]]/1440</f>
        <v>2.013888888888889E-2</v>
      </c>
    </row>
    <row r="1015" spans="1:15" x14ac:dyDescent="0.3">
      <c r="A1015" s="1">
        <v>403</v>
      </c>
      <c r="B1015" s="1">
        <v>14</v>
      </c>
      <c r="C1015" s="2" t="s">
        <v>18</v>
      </c>
      <c r="D1015" s="2" t="s">
        <v>95</v>
      </c>
      <c r="E1015" s="3">
        <v>19</v>
      </c>
      <c r="F1015" s="3">
        <v>32</v>
      </c>
      <c r="G1015" s="1">
        <v>2</v>
      </c>
      <c r="H1015" s="1">
        <v>8</v>
      </c>
      <c r="I1015" s="2" t="s">
        <v>8</v>
      </c>
      <c r="J1015" s="7">
        <f>Tabla_cocina[[#This Row],[Precio Unitario]]*Tabla_cocina[[#This Row],[Cantidad Ordenada]]</f>
        <v>64</v>
      </c>
      <c r="K1015" s="7">
        <f>Tabla_cocina[[#This Row],[Total del Pedido]]</f>
        <v>64</v>
      </c>
      <c r="L1015" s="7">
        <f>Tabla_cocina[[#This Row],[Ganancia Bruta]]-Tabla_cocina[[#This Row],[Costo]]</f>
        <v>26</v>
      </c>
      <c r="M1015" s="7">
        <f>Tabla_cocina[[#This Row],[Costo Unitario]]*Tabla_cocina[[#This Row],[Cantidad Ordenada]]</f>
        <v>38</v>
      </c>
      <c r="N1015" s="12">
        <f>(Tabla_cocina[[#This Row],[Ganancia Neta]]/Tabla_cocina[[#This Row],[Costo]])</f>
        <v>0.68421052631578949</v>
      </c>
      <c r="O1015" s="17">
        <f>Tabla_cocina[[#This Row],[Tiempo de Preparacion]]/1440</f>
        <v>5.5555555555555558E-3</v>
      </c>
    </row>
    <row r="1016" spans="1:15" x14ac:dyDescent="0.3">
      <c r="A1016" s="1">
        <v>403</v>
      </c>
      <c r="B1016" s="1">
        <v>14</v>
      </c>
      <c r="C1016" s="2" t="s">
        <v>5</v>
      </c>
      <c r="D1016" s="2" t="s">
        <v>84</v>
      </c>
      <c r="E1016" s="3">
        <v>14</v>
      </c>
      <c r="F1016" s="3">
        <v>24</v>
      </c>
      <c r="G1016" s="1">
        <v>1</v>
      </c>
      <c r="H1016" s="1">
        <v>55</v>
      </c>
      <c r="I1016" s="2" t="s">
        <v>8</v>
      </c>
      <c r="J1016" s="7">
        <f>Tabla_cocina[[#This Row],[Precio Unitario]]*Tabla_cocina[[#This Row],[Cantidad Ordenada]]</f>
        <v>24</v>
      </c>
      <c r="K1016" s="7">
        <f>Tabla_cocina[[#This Row],[Total del Pedido]]</f>
        <v>24</v>
      </c>
      <c r="L1016" s="7">
        <f>Tabla_cocina[[#This Row],[Ganancia Bruta]]-Tabla_cocina[[#This Row],[Costo]]</f>
        <v>10</v>
      </c>
      <c r="M1016" s="7">
        <f>Tabla_cocina[[#This Row],[Costo Unitario]]*Tabla_cocina[[#This Row],[Cantidad Ordenada]]</f>
        <v>14</v>
      </c>
      <c r="N1016" s="12">
        <f>(Tabla_cocina[[#This Row],[Ganancia Neta]]/Tabla_cocina[[#This Row],[Costo]])</f>
        <v>0.7142857142857143</v>
      </c>
      <c r="O1016" s="17">
        <f>Tabla_cocina[[#This Row],[Tiempo de Preparacion]]/1440</f>
        <v>3.8194444444444448E-2</v>
      </c>
    </row>
    <row r="1017" spans="1:15" x14ac:dyDescent="0.3">
      <c r="A1017" s="1">
        <v>403</v>
      </c>
      <c r="B1017" s="1">
        <v>14</v>
      </c>
      <c r="C1017" s="2" t="s">
        <v>19</v>
      </c>
      <c r="D1017" s="2" t="s">
        <v>96</v>
      </c>
      <c r="E1017" s="3">
        <v>13</v>
      </c>
      <c r="F1017" s="3">
        <v>22</v>
      </c>
      <c r="G1017" s="1">
        <v>3</v>
      </c>
      <c r="H1017" s="1">
        <v>17</v>
      </c>
      <c r="I1017" s="2" t="s">
        <v>6</v>
      </c>
      <c r="J1017" s="7">
        <f>Tabla_cocina[[#This Row],[Precio Unitario]]*Tabla_cocina[[#This Row],[Cantidad Ordenada]]</f>
        <v>66</v>
      </c>
      <c r="K1017" s="7">
        <f>Tabla_cocina[[#This Row],[Total del Pedido]]</f>
        <v>66</v>
      </c>
      <c r="L1017" s="7">
        <f>Tabla_cocina[[#This Row],[Ganancia Bruta]]-Tabla_cocina[[#This Row],[Costo]]</f>
        <v>27</v>
      </c>
      <c r="M1017" s="7">
        <f>Tabla_cocina[[#This Row],[Costo Unitario]]*Tabla_cocina[[#This Row],[Cantidad Ordenada]]</f>
        <v>39</v>
      </c>
      <c r="N1017" s="12">
        <f>(Tabla_cocina[[#This Row],[Ganancia Neta]]/Tabla_cocina[[#This Row],[Costo]])</f>
        <v>0.69230769230769229</v>
      </c>
      <c r="O1017" s="17">
        <f>Tabla_cocina[[#This Row],[Tiempo de Preparacion]]/1440</f>
        <v>1.1805555555555555E-2</v>
      </c>
    </row>
    <row r="1018" spans="1:15" x14ac:dyDescent="0.3">
      <c r="A1018" s="1">
        <v>403</v>
      </c>
      <c r="B1018" s="1">
        <v>14</v>
      </c>
      <c r="C1018" s="2" t="s">
        <v>24</v>
      </c>
      <c r="D1018" s="2" t="s">
        <v>101</v>
      </c>
      <c r="E1018" s="3">
        <v>10</v>
      </c>
      <c r="F1018" s="3">
        <v>18</v>
      </c>
      <c r="G1018" s="1">
        <v>2</v>
      </c>
      <c r="H1018" s="1">
        <v>5</v>
      </c>
      <c r="I1018" s="2" t="s">
        <v>8</v>
      </c>
      <c r="J1018" s="7">
        <f>Tabla_cocina[[#This Row],[Precio Unitario]]*Tabla_cocina[[#This Row],[Cantidad Ordenada]]</f>
        <v>36</v>
      </c>
      <c r="K1018" s="7">
        <f>Tabla_cocina[[#This Row],[Total del Pedido]]</f>
        <v>36</v>
      </c>
      <c r="L1018" s="7">
        <f>Tabla_cocina[[#This Row],[Ganancia Bruta]]-Tabla_cocina[[#This Row],[Costo]]</f>
        <v>16</v>
      </c>
      <c r="M1018" s="7">
        <f>Tabla_cocina[[#This Row],[Costo Unitario]]*Tabla_cocina[[#This Row],[Cantidad Ordenada]]</f>
        <v>20</v>
      </c>
      <c r="N1018" s="12">
        <f>(Tabla_cocina[[#This Row],[Ganancia Neta]]/Tabla_cocina[[#This Row],[Costo]])</f>
        <v>0.8</v>
      </c>
      <c r="O1018" s="17">
        <f>Tabla_cocina[[#This Row],[Tiempo de Preparacion]]/1440</f>
        <v>3.472222222222222E-3</v>
      </c>
    </row>
    <row r="1019" spans="1:15" x14ac:dyDescent="0.3">
      <c r="A1019" s="1">
        <v>404</v>
      </c>
      <c r="B1019" s="1">
        <v>17</v>
      </c>
      <c r="C1019" s="2" t="s">
        <v>11</v>
      </c>
      <c r="D1019" s="2" t="s">
        <v>88</v>
      </c>
      <c r="E1019" s="3">
        <v>25</v>
      </c>
      <c r="F1019" s="3">
        <v>40</v>
      </c>
      <c r="G1019" s="1">
        <v>3</v>
      </c>
      <c r="H1019" s="1">
        <v>29</v>
      </c>
      <c r="I1019" s="2" t="s">
        <v>8</v>
      </c>
      <c r="J1019" s="7">
        <f>Tabla_cocina[[#This Row],[Precio Unitario]]*Tabla_cocina[[#This Row],[Cantidad Ordenada]]</f>
        <v>120</v>
      </c>
      <c r="K1019" s="7">
        <f>Tabla_cocina[[#This Row],[Total del Pedido]]</f>
        <v>120</v>
      </c>
      <c r="L1019" s="7">
        <f>Tabla_cocina[[#This Row],[Ganancia Bruta]]-Tabla_cocina[[#This Row],[Costo]]</f>
        <v>45</v>
      </c>
      <c r="M1019" s="7">
        <f>Tabla_cocina[[#This Row],[Costo Unitario]]*Tabla_cocina[[#This Row],[Cantidad Ordenada]]</f>
        <v>75</v>
      </c>
      <c r="N1019" s="12">
        <f>(Tabla_cocina[[#This Row],[Ganancia Neta]]/Tabla_cocina[[#This Row],[Costo]])</f>
        <v>0.6</v>
      </c>
      <c r="O1019" s="17">
        <f>Tabla_cocina[[#This Row],[Tiempo de Preparacion]]/1440</f>
        <v>2.013888888888889E-2</v>
      </c>
    </row>
    <row r="1020" spans="1:15" x14ac:dyDescent="0.3">
      <c r="A1020" s="1">
        <v>404</v>
      </c>
      <c r="B1020" s="1">
        <v>17</v>
      </c>
      <c r="C1020" s="2" t="s">
        <v>23</v>
      </c>
      <c r="D1020" s="2" t="s">
        <v>100</v>
      </c>
      <c r="E1020" s="3">
        <v>13</v>
      </c>
      <c r="F1020" s="3">
        <v>21</v>
      </c>
      <c r="G1020" s="1">
        <v>2</v>
      </c>
      <c r="H1020" s="1">
        <v>20</v>
      </c>
      <c r="I1020" s="2" t="s">
        <v>6</v>
      </c>
      <c r="J1020" s="7">
        <f>Tabla_cocina[[#This Row],[Precio Unitario]]*Tabla_cocina[[#This Row],[Cantidad Ordenada]]</f>
        <v>42</v>
      </c>
      <c r="K1020" s="7">
        <f>Tabla_cocina[[#This Row],[Total del Pedido]]</f>
        <v>42</v>
      </c>
      <c r="L1020" s="7">
        <f>Tabla_cocina[[#This Row],[Ganancia Bruta]]-Tabla_cocina[[#This Row],[Costo]]</f>
        <v>16</v>
      </c>
      <c r="M1020" s="7">
        <f>Tabla_cocina[[#This Row],[Costo Unitario]]*Tabla_cocina[[#This Row],[Cantidad Ordenada]]</f>
        <v>26</v>
      </c>
      <c r="N1020" s="12">
        <f>(Tabla_cocina[[#This Row],[Ganancia Neta]]/Tabla_cocina[[#This Row],[Costo]])</f>
        <v>0.61538461538461542</v>
      </c>
      <c r="O1020" s="17">
        <f>Tabla_cocina[[#This Row],[Tiempo de Preparacion]]/1440</f>
        <v>1.3888888888888888E-2</v>
      </c>
    </row>
    <row r="1021" spans="1:15" x14ac:dyDescent="0.3">
      <c r="A1021" s="1">
        <v>404</v>
      </c>
      <c r="B1021" s="1">
        <v>17</v>
      </c>
      <c r="C1021" s="2" t="s">
        <v>21</v>
      </c>
      <c r="D1021" s="2" t="s">
        <v>98</v>
      </c>
      <c r="E1021" s="3">
        <v>12</v>
      </c>
      <c r="F1021" s="3">
        <v>20</v>
      </c>
      <c r="G1021" s="1">
        <v>1</v>
      </c>
      <c r="H1021" s="1">
        <v>53</v>
      </c>
      <c r="I1021" s="2" t="s">
        <v>8</v>
      </c>
      <c r="J1021" s="7">
        <f>Tabla_cocina[[#This Row],[Precio Unitario]]*Tabla_cocina[[#This Row],[Cantidad Ordenada]]</f>
        <v>20</v>
      </c>
      <c r="K1021" s="7">
        <f>Tabla_cocina[[#This Row],[Total del Pedido]]</f>
        <v>20</v>
      </c>
      <c r="L1021" s="7">
        <f>Tabla_cocina[[#This Row],[Ganancia Bruta]]-Tabla_cocina[[#This Row],[Costo]]</f>
        <v>8</v>
      </c>
      <c r="M1021" s="7">
        <f>Tabla_cocina[[#This Row],[Costo Unitario]]*Tabla_cocina[[#This Row],[Cantidad Ordenada]]</f>
        <v>12</v>
      </c>
      <c r="N1021" s="12">
        <f>(Tabla_cocina[[#This Row],[Ganancia Neta]]/Tabla_cocina[[#This Row],[Costo]])</f>
        <v>0.66666666666666663</v>
      </c>
      <c r="O1021" s="17">
        <f>Tabla_cocina[[#This Row],[Tiempo de Preparacion]]/1440</f>
        <v>3.6805555555555557E-2</v>
      </c>
    </row>
    <row r="1022" spans="1:15" x14ac:dyDescent="0.3">
      <c r="A1022" s="1">
        <v>405</v>
      </c>
      <c r="B1022" s="1">
        <v>5</v>
      </c>
      <c r="C1022" s="2" t="s">
        <v>11</v>
      </c>
      <c r="D1022" s="2" t="s">
        <v>88</v>
      </c>
      <c r="E1022" s="3">
        <v>25</v>
      </c>
      <c r="F1022" s="3">
        <v>40</v>
      </c>
      <c r="G1022" s="1">
        <v>1</v>
      </c>
      <c r="H1022" s="1">
        <v>44</v>
      </c>
      <c r="I1022" s="2" t="s">
        <v>6</v>
      </c>
      <c r="J1022" s="7">
        <f>Tabla_cocina[[#This Row],[Precio Unitario]]*Tabla_cocina[[#This Row],[Cantidad Ordenada]]</f>
        <v>40</v>
      </c>
      <c r="K1022" s="7">
        <f>Tabla_cocina[[#This Row],[Total del Pedido]]</f>
        <v>40</v>
      </c>
      <c r="L1022" s="7">
        <f>Tabla_cocina[[#This Row],[Ganancia Bruta]]-Tabla_cocina[[#This Row],[Costo]]</f>
        <v>15</v>
      </c>
      <c r="M1022" s="7">
        <f>Tabla_cocina[[#This Row],[Costo Unitario]]*Tabla_cocina[[#This Row],[Cantidad Ordenada]]</f>
        <v>25</v>
      </c>
      <c r="N1022" s="12">
        <f>(Tabla_cocina[[#This Row],[Ganancia Neta]]/Tabla_cocina[[#This Row],[Costo]])</f>
        <v>0.6</v>
      </c>
      <c r="O1022" s="17">
        <f>Tabla_cocina[[#This Row],[Tiempo de Preparacion]]/1440</f>
        <v>3.0555555555555555E-2</v>
      </c>
    </row>
    <row r="1023" spans="1:15" x14ac:dyDescent="0.3">
      <c r="A1023" s="1">
        <v>405</v>
      </c>
      <c r="B1023" s="1">
        <v>5</v>
      </c>
      <c r="C1023" s="2" t="s">
        <v>25</v>
      </c>
      <c r="D1023" s="2" t="s">
        <v>102</v>
      </c>
      <c r="E1023" s="3">
        <v>15</v>
      </c>
      <c r="F1023" s="3">
        <v>26</v>
      </c>
      <c r="G1023" s="1">
        <v>1</v>
      </c>
      <c r="H1023" s="1">
        <v>41</v>
      </c>
      <c r="I1023" s="2" t="s">
        <v>8</v>
      </c>
      <c r="J1023" s="7">
        <f>Tabla_cocina[[#This Row],[Precio Unitario]]*Tabla_cocina[[#This Row],[Cantidad Ordenada]]</f>
        <v>26</v>
      </c>
      <c r="K1023" s="7">
        <f>Tabla_cocina[[#This Row],[Total del Pedido]]</f>
        <v>26</v>
      </c>
      <c r="L1023" s="7">
        <f>Tabla_cocina[[#This Row],[Ganancia Bruta]]-Tabla_cocina[[#This Row],[Costo]]</f>
        <v>11</v>
      </c>
      <c r="M1023" s="7">
        <f>Tabla_cocina[[#This Row],[Costo Unitario]]*Tabla_cocina[[#This Row],[Cantidad Ordenada]]</f>
        <v>15</v>
      </c>
      <c r="N1023" s="12">
        <f>(Tabla_cocina[[#This Row],[Ganancia Neta]]/Tabla_cocina[[#This Row],[Costo]])</f>
        <v>0.73333333333333328</v>
      </c>
      <c r="O1023" s="17">
        <f>Tabla_cocina[[#This Row],[Tiempo de Preparacion]]/1440</f>
        <v>2.8472222222222222E-2</v>
      </c>
    </row>
    <row r="1024" spans="1:15" x14ac:dyDescent="0.3">
      <c r="A1024" s="1">
        <v>405</v>
      </c>
      <c r="B1024" s="1">
        <v>5</v>
      </c>
      <c r="C1024" s="2" t="s">
        <v>21</v>
      </c>
      <c r="D1024" s="2" t="s">
        <v>98</v>
      </c>
      <c r="E1024" s="3">
        <v>12</v>
      </c>
      <c r="F1024" s="3">
        <v>20</v>
      </c>
      <c r="G1024" s="1">
        <v>2</v>
      </c>
      <c r="H1024" s="1">
        <v>13</v>
      </c>
      <c r="I1024" s="2" t="s">
        <v>8</v>
      </c>
      <c r="J1024" s="7">
        <f>Tabla_cocina[[#This Row],[Precio Unitario]]*Tabla_cocina[[#This Row],[Cantidad Ordenada]]</f>
        <v>40</v>
      </c>
      <c r="K1024" s="7">
        <f>Tabla_cocina[[#This Row],[Total del Pedido]]</f>
        <v>40</v>
      </c>
      <c r="L1024" s="7">
        <f>Tabla_cocina[[#This Row],[Ganancia Bruta]]-Tabla_cocina[[#This Row],[Costo]]</f>
        <v>16</v>
      </c>
      <c r="M1024" s="7">
        <f>Tabla_cocina[[#This Row],[Costo Unitario]]*Tabla_cocina[[#This Row],[Cantidad Ordenada]]</f>
        <v>24</v>
      </c>
      <c r="N1024" s="12">
        <f>(Tabla_cocina[[#This Row],[Ganancia Neta]]/Tabla_cocina[[#This Row],[Costo]])</f>
        <v>0.66666666666666663</v>
      </c>
      <c r="O1024" s="17">
        <f>Tabla_cocina[[#This Row],[Tiempo de Preparacion]]/1440</f>
        <v>9.0277777777777769E-3</v>
      </c>
    </row>
    <row r="1025" spans="1:15" x14ac:dyDescent="0.3">
      <c r="A1025" s="1">
        <v>406</v>
      </c>
      <c r="B1025" s="1">
        <v>14</v>
      </c>
      <c r="C1025" s="2" t="s">
        <v>17</v>
      </c>
      <c r="D1025" s="2" t="s">
        <v>94</v>
      </c>
      <c r="E1025" s="3">
        <v>21</v>
      </c>
      <c r="F1025" s="3">
        <v>35</v>
      </c>
      <c r="G1025" s="1">
        <v>2</v>
      </c>
      <c r="H1025" s="1">
        <v>56</v>
      </c>
      <c r="I1025" s="2" t="s">
        <v>6</v>
      </c>
      <c r="J1025" s="7">
        <f>Tabla_cocina[[#This Row],[Precio Unitario]]*Tabla_cocina[[#This Row],[Cantidad Ordenada]]</f>
        <v>70</v>
      </c>
      <c r="K1025" s="7">
        <f>Tabla_cocina[[#This Row],[Total del Pedido]]</f>
        <v>70</v>
      </c>
      <c r="L1025" s="7">
        <f>Tabla_cocina[[#This Row],[Ganancia Bruta]]-Tabla_cocina[[#This Row],[Costo]]</f>
        <v>28</v>
      </c>
      <c r="M1025" s="7">
        <f>Tabla_cocina[[#This Row],[Costo Unitario]]*Tabla_cocina[[#This Row],[Cantidad Ordenada]]</f>
        <v>42</v>
      </c>
      <c r="N1025" s="12">
        <f>(Tabla_cocina[[#This Row],[Ganancia Neta]]/Tabla_cocina[[#This Row],[Costo]])</f>
        <v>0.66666666666666663</v>
      </c>
      <c r="O1025" s="17">
        <f>Tabla_cocina[[#This Row],[Tiempo de Preparacion]]/1440</f>
        <v>3.888888888888889E-2</v>
      </c>
    </row>
    <row r="1026" spans="1:15" x14ac:dyDescent="0.3">
      <c r="A1026" s="1">
        <v>406</v>
      </c>
      <c r="B1026" s="1">
        <v>14</v>
      </c>
      <c r="C1026" s="2" t="s">
        <v>26</v>
      </c>
      <c r="D1026" s="2" t="s">
        <v>103</v>
      </c>
      <c r="E1026" s="3">
        <v>15</v>
      </c>
      <c r="F1026" s="3">
        <v>25</v>
      </c>
      <c r="G1026" s="1">
        <v>1</v>
      </c>
      <c r="H1026" s="1">
        <v>55</v>
      </c>
      <c r="I1026" s="2" t="s">
        <v>8</v>
      </c>
      <c r="J1026" s="7">
        <f>Tabla_cocina[[#This Row],[Precio Unitario]]*Tabla_cocina[[#This Row],[Cantidad Ordenada]]</f>
        <v>25</v>
      </c>
      <c r="K1026" s="7">
        <f>Tabla_cocina[[#This Row],[Total del Pedido]]</f>
        <v>25</v>
      </c>
      <c r="L1026" s="7">
        <f>Tabla_cocina[[#This Row],[Ganancia Bruta]]-Tabla_cocina[[#This Row],[Costo]]</f>
        <v>10</v>
      </c>
      <c r="M1026" s="7">
        <f>Tabla_cocina[[#This Row],[Costo Unitario]]*Tabla_cocina[[#This Row],[Cantidad Ordenada]]</f>
        <v>15</v>
      </c>
      <c r="N1026" s="12">
        <f>(Tabla_cocina[[#This Row],[Ganancia Neta]]/Tabla_cocina[[#This Row],[Costo]])</f>
        <v>0.66666666666666663</v>
      </c>
      <c r="O1026" s="17">
        <f>Tabla_cocina[[#This Row],[Tiempo de Preparacion]]/1440</f>
        <v>3.8194444444444448E-2</v>
      </c>
    </row>
    <row r="1027" spans="1:15" x14ac:dyDescent="0.3">
      <c r="A1027" s="1">
        <v>406</v>
      </c>
      <c r="B1027" s="1">
        <v>14</v>
      </c>
      <c r="C1027" s="2" t="s">
        <v>21</v>
      </c>
      <c r="D1027" s="2" t="s">
        <v>98</v>
      </c>
      <c r="E1027" s="3">
        <v>12</v>
      </c>
      <c r="F1027" s="3">
        <v>20</v>
      </c>
      <c r="G1027" s="1">
        <v>3</v>
      </c>
      <c r="H1027" s="1">
        <v>6</v>
      </c>
      <c r="I1027" s="2" t="s">
        <v>6</v>
      </c>
      <c r="J1027" s="7">
        <f>Tabla_cocina[[#This Row],[Precio Unitario]]*Tabla_cocina[[#This Row],[Cantidad Ordenada]]</f>
        <v>60</v>
      </c>
      <c r="K1027" s="7">
        <f>Tabla_cocina[[#This Row],[Total del Pedido]]</f>
        <v>60</v>
      </c>
      <c r="L1027" s="7">
        <f>Tabla_cocina[[#This Row],[Ganancia Bruta]]-Tabla_cocina[[#This Row],[Costo]]</f>
        <v>24</v>
      </c>
      <c r="M1027" s="7">
        <f>Tabla_cocina[[#This Row],[Costo Unitario]]*Tabla_cocina[[#This Row],[Cantidad Ordenada]]</f>
        <v>36</v>
      </c>
      <c r="N1027" s="12">
        <f>(Tabla_cocina[[#This Row],[Ganancia Neta]]/Tabla_cocina[[#This Row],[Costo]])</f>
        <v>0.66666666666666663</v>
      </c>
      <c r="O1027" s="17">
        <f>Tabla_cocina[[#This Row],[Tiempo de Preparacion]]/1440</f>
        <v>4.1666666666666666E-3</v>
      </c>
    </row>
    <row r="1028" spans="1:15" x14ac:dyDescent="0.3">
      <c r="A1028" s="1">
        <v>407</v>
      </c>
      <c r="B1028" s="1">
        <v>4</v>
      </c>
      <c r="C1028" s="2" t="s">
        <v>17</v>
      </c>
      <c r="D1028" s="2" t="s">
        <v>94</v>
      </c>
      <c r="E1028" s="3">
        <v>21</v>
      </c>
      <c r="F1028" s="3">
        <v>35</v>
      </c>
      <c r="G1028" s="1">
        <v>1</v>
      </c>
      <c r="H1028" s="1">
        <v>18</v>
      </c>
      <c r="I1028" s="2" t="s">
        <v>8</v>
      </c>
      <c r="J1028" s="7">
        <f>Tabla_cocina[[#This Row],[Precio Unitario]]*Tabla_cocina[[#This Row],[Cantidad Ordenada]]</f>
        <v>35</v>
      </c>
      <c r="K1028" s="7">
        <f>Tabla_cocina[[#This Row],[Total del Pedido]]</f>
        <v>35</v>
      </c>
      <c r="L1028" s="7">
        <f>Tabla_cocina[[#This Row],[Ganancia Bruta]]-Tabla_cocina[[#This Row],[Costo]]</f>
        <v>14</v>
      </c>
      <c r="M1028" s="7">
        <f>Tabla_cocina[[#This Row],[Costo Unitario]]*Tabla_cocina[[#This Row],[Cantidad Ordenada]]</f>
        <v>21</v>
      </c>
      <c r="N1028" s="12">
        <f>(Tabla_cocina[[#This Row],[Ganancia Neta]]/Tabla_cocina[[#This Row],[Costo]])</f>
        <v>0.66666666666666663</v>
      </c>
      <c r="O1028" s="17">
        <f>Tabla_cocina[[#This Row],[Tiempo de Preparacion]]/1440</f>
        <v>1.2500000000000001E-2</v>
      </c>
    </row>
    <row r="1029" spans="1:15" x14ac:dyDescent="0.3">
      <c r="A1029" s="1">
        <v>407</v>
      </c>
      <c r="B1029" s="1">
        <v>4</v>
      </c>
      <c r="C1029" s="2" t="s">
        <v>21</v>
      </c>
      <c r="D1029" s="2" t="s">
        <v>98</v>
      </c>
      <c r="E1029" s="3">
        <v>12</v>
      </c>
      <c r="F1029" s="3">
        <v>20</v>
      </c>
      <c r="G1029" s="1">
        <v>3</v>
      </c>
      <c r="H1029" s="1">
        <v>32</v>
      </c>
      <c r="I1029" s="2" t="s">
        <v>6</v>
      </c>
      <c r="J1029" s="7">
        <f>Tabla_cocina[[#This Row],[Precio Unitario]]*Tabla_cocina[[#This Row],[Cantidad Ordenada]]</f>
        <v>60</v>
      </c>
      <c r="K1029" s="7">
        <f>Tabla_cocina[[#This Row],[Total del Pedido]]</f>
        <v>60</v>
      </c>
      <c r="L1029" s="7">
        <f>Tabla_cocina[[#This Row],[Ganancia Bruta]]-Tabla_cocina[[#This Row],[Costo]]</f>
        <v>24</v>
      </c>
      <c r="M1029" s="7">
        <f>Tabla_cocina[[#This Row],[Costo Unitario]]*Tabla_cocina[[#This Row],[Cantidad Ordenada]]</f>
        <v>36</v>
      </c>
      <c r="N1029" s="12">
        <f>(Tabla_cocina[[#This Row],[Ganancia Neta]]/Tabla_cocina[[#This Row],[Costo]])</f>
        <v>0.66666666666666663</v>
      </c>
      <c r="O1029" s="17">
        <f>Tabla_cocina[[#This Row],[Tiempo de Preparacion]]/1440</f>
        <v>2.2222222222222223E-2</v>
      </c>
    </row>
    <row r="1030" spans="1:15" x14ac:dyDescent="0.3">
      <c r="A1030" s="1">
        <v>408</v>
      </c>
      <c r="B1030" s="1">
        <v>17</v>
      </c>
      <c r="C1030" s="2" t="s">
        <v>20</v>
      </c>
      <c r="D1030" s="2" t="s">
        <v>97</v>
      </c>
      <c r="E1030" s="3">
        <v>20</v>
      </c>
      <c r="F1030" s="3">
        <v>34</v>
      </c>
      <c r="G1030" s="1">
        <v>1</v>
      </c>
      <c r="H1030" s="1">
        <v>37</v>
      </c>
      <c r="I1030" s="2" t="s">
        <v>8</v>
      </c>
      <c r="J1030" s="7">
        <f>Tabla_cocina[[#This Row],[Precio Unitario]]*Tabla_cocina[[#This Row],[Cantidad Ordenada]]</f>
        <v>34</v>
      </c>
      <c r="K1030" s="7">
        <f>Tabla_cocina[[#This Row],[Total del Pedido]]</f>
        <v>34</v>
      </c>
      <c r="L1030" s="7">
        <f>Tabla_cocina[[#This Row],[Ganancia Bruta]]-Tabla_cocina[[#This Row],[Costo]]</f>
        <v>14</v>
      </c>
      <c r="M1030" s="7">
        <f>Tabla_cocina[[#This Row],[Costo Unitario]]*Tabla_cocina[[#This Row],[Cantidad Ordenada]]</f>
        <v>20</v>
      </c>
      <c r="N1030" s="12">
        <f>(Tabla_cocina[[#This Row],[Ganancia Neta]]/Tabla_cocina[[#This Row],[Costo]])</f>
        <v>0.7</v>
      </c>
      <c r="O1030" s="17">
        <f>Tabla_cocina[[#This Row],[Tiempo de Preparacion]]/1440</f>
        <v>2.5694444444444443E-2</v>
      </c>
    </row>
    <row r="1031" spans="1:15" x14ac:dyDescent="0.3">
      <c r="A1031" s="1">
        <v>408</v>
      </c>
      <c r="B1031" s="1">
        <v>17</v>
      </c>
      <c r="C1031" s="2" t="s">
        <v>26</v>
      </c>
      <c r="D1031" s="2" t="s">
        <v>103</v>
      </c>
      <c r="E1031" s="3">
        <v>15</v>
      </c>
      <c r="F1031" s="3">
        <v>25</v>
      </c>
      <c r="G1031" s="1">
        <v>1</v>
      </c>
      <c r="H1031" s="1">
        <v>58</v>
      </c>
      <c r="I1031" s="2" t="s">
        <v>8</v>
      </c>
      <c r="J1031" s="7">
        <f>Tabla_cocina[[#This Row],[Precio Unitario]]*Tabla_cocina[[#This Row],[Cantidad Ordenada]]</f>
        <v>25</v>
      </c>
      <c r="K1031" s="7">
        <f>Tabla_cocina[[#This Row],[Total del Pedido]]</f>
        <v>25</v>
      </c>
      <c r="L1031" s="7">
        <f>Tabla_cocina[[#This Row],[Ganancia Bruta]]-Tabla_cocina[[#This Row],[Costo]]</f>
        <v>10</v>
      </c>
      <c r="M1031" s="7">
        <f>Tabla_cocina[[#This Row],[Costo Unitario]]*Tabla_cocina[[#This Row],[Cantidad Ordenada]]</f>
        <v>15</v>
      </c>
      <c r="N1031" s="12">
        <f>(Tabla_cocina[[#This Row],[Ganancia Neta]]/Tabla_cocina[[#This Row],[Costo]])</f>
        <v>0.66666666666666663</v>
      </c>
      <c r="O1031" s="17">
        <f>Tabla_cocina[[#This Row],[Tiempo de Preparacion]]/1440</f>
        <v>4.027777777777778E-2</v>
      </c>
    </row>
    <row r="1032" spans="1:15" x14ac:dyDescent="0.3">
      <c r="A1032" s="1">
        <v>408</v>
      </c>
      <c r="B1032" s="1">
        <v>17</v>
      </c>
      <c r="C1032" s="2" t="s">
        <v>5</v>
      </c>
      <c r="D1032" s="2" t="s">
        <v>84</v>
      </c>
      <c r="E1032" s="3">
        <v>14</v>
      </c>
      <c r="F1032" s="3">
        <v>24</v>
      </c>
      <c r="G1032" s="1">
        <v>3</v>
      </c>
      <c r="H1032" s="1">
        <v>11</v>
      </c>
      <c r="I1032" s="2" t="s">
        <v>6</v>
      </c>
      <c r="J1032" s="7">
        <f>Tabla_cocina[[#This Row],[Precio Unitario]]*Tabla_cocina[[#This Row],[Cantidad Ordenada]]</f>
        <v>72</v>
      </c>
      <c r="K1032" s="7">
        <f>Tabla_cocina[[#This Row],[Total del Pedido]]</f>
        <v>72</v>
      </c>
      <c r="L1032" s="7">
        <f>Tabla_cocina[[#This Row],[Ganancia Bruta]]-Tabla_cocina[[#This Row],[Costo]]</f>
        <v>30</v>
      </c>
      <c r="M1032" s="7">
        <f>Tabla_cocina[[#This Row],[Costo Unitario]]*Tabla_cocina[[#This Row],[Cantidad Ordenada]]</f>
        <v>42</v>
      </c>
      <c r="N1032" s="12">
        <f>(Tabla_cocina[[#This Row],[Ganancia Neta]]/Tabla_cocina[[#This Row],[Costo]])</f>
        <v>0.7142857142857143</v>
      </c>
      <c r="O1032" s="17">
        <f>Tabla_cocina[[#This Row],[Tiempo de Preparacion]]/1440</f>
        <v>7.6388888888888886E-3</v>
      </c>
    </row>
    <row r="1033" spans="1:15" x14ac:dyDescent="0.3">
      <c r="A1033" s="1">
        <v>409</v>
      </c>
      <c r="B1033" s="1">
        <v>15</v>
      </c>
      <c r="C1033" s="2" t="s">
        <v>11</v>
      </c>
      <c r="D1033" s="2" t="s">
        <v>88</v>
      </c>
      <c r="E1033" s="3">
        <v>25</v>
      </c>
      <c r="F1033" s="3">
        <v>40</v>
      </c>
      <c r="G1033" s="1">
        <v>1</v>
      </c>
      <c r="H1033" s="1">
        <v>43</v>
      </c>
      <c r="I1033" s="2" t="s">
        <v>6</v>
      </c>
      <c r="J1033" s="7">
        <f>Tabla_cocina[[#This Row],[Precio Unitario]]*Tabla_cocina[[#This Row],[Cantidad Ordenada]]</f>
        <v>40</v>
      </c>
      <c r="K1033" s="7">
        <f>Tabla_cocina[[#This Row],[Total del Pedido]]</f>
        <v>40</v>
      </c>
      <c r="L1033" s="7">
        <f>Tabla_cocina[[#This Row],[Ganancia Bruta]]-Tabla_cocina[[#This Row],[Costo]]</f>
        <v>15</v>
      </c>
      <c r="M1033" s="7">
        <f>Tabla_cocina[[#This Row],[Costo Unitario]]*Tabla_cocina[[#This Row],[Cantidad Ordenada]]</f>
        <v>25</v>
      </c>
      <c r="N1033" s="12">
        <f>(Tabla_cocina[[#This Row],[Ganancia Neta]]/Tabla_cocina[[#This Row],[Costo]])</f>
        <v>0.6</v>
      </c>
      <c r="O1033" s="17">
        <f>Tabla_cocina[[#This Row],[Tiempo de Preparacion]]/1440</f>
        <v>2.9861111111111113E-2</v>
      </c>
    </row>
    <row r="1034" spans="1:15" x14ac:dyDescent="0.3">
      <c r="A1034" s="1">
        <v>409</v>
      </c>
      <c r="B1034" s="1">
        <v>15</v>
      </c>
      <c r="C1034" s="2" t="s">
        <v>15</v>
      </c>
      <c r="D1034" s="2" t="s">
        <v>92</v>
      </c>
      <c r="E1034" s="3">
        <v>16</v>
      </c>
      <c r="F1034" s="3">
        <v>28</v>
      </c>
      <c r="G1034" s="1">
        <v>1</v>
      </c>
      <c r="H1034" s="1">
        <v>47</v>
      </c>
      <c r="I1034" s="2" t="s">
        <v>6</v>
      </c>
      <c r="J1034" s="7">
        <f>Tabla_cocina[[#This Row],[Precio Unitario]]*Tabla_cocina[[#This Row],[Cantidad Ordenada]]</f>
        <v>28</v>
      </c>
      <c r="K1034" s="7">
        <f>Tabla_cocina[[#This Row],[Total del Pedido]]</f>
        <v>28</v>
      </c>
      <c r="L1034" s="7">
        <f>Tabla_cocina[[#This Row],[Ganancia Bruta]]-Tabla_cocina[[#This Row],[Costo]]</f>
        <v>12</v>
      </c>
      <c r="M1034" s="7">
        <f>Tabla_cocina[[#This Row],[Costo Unitario]]*Tabla_cocina[[#This Row],[Cantidad Ordenada]]</f>
        <v>16</v>
      </c>
      <c r="N1034" s="12">
        <f>(Tabla_cocina[[#This Row],[Ganancia Neta]]/Tabla_cocina[[#This Row],[Costo]])</f>
        <v>0.75</v>
      </c>
      <c r="O1034" s="17">
        <f>Tabla_cocina[[#This Row],[Tiempo de Preparacion]]/1440</f>
        <v>3.2638888888888891E-2</v>
      </c>
    </row>
    <row r="1035" spans="1:15" x14ac:dyDescent="0.3">
      <c r="A1035" s="1">
        <v>409</v>
      </c>
      <c r="B1035" s="1">
        <v>15</v>
      </c>
      <c r="C1035" s="2" t="s">
        <v>5</v>
      </c>
      <c r="D1035" s="2" t="s">
        <v>84</v>
      </c>
      <c r="E1035" s="3">
        <v>14</v>
      </c>
      <c r="F1035" s="3">
        <v>24</v>
      </c>
      <c r="G1035" s="1">
        <v>3</v>
      </c>
      <c r="H1035" s="1">
        <v>29</v>
      </c>
      <c r="I1035" s="2" t="s">
        <v>6</v>
      </c>
      <c r="J1035" s="7">
        <f>Tabla_cocina[[#This Row],[Precio Unitario]]*Tabla_cocina[[#This Row],[Cantidad Ordenada]]</f>
        <v>72</v>
      </c>
      <c r="K1035" s="7">
        <f>Tabla_cocina[[#This Row],[Total del Pedido]]</f>
        <v>72</v>
      </c>
      <c r="L1035" s="7">
        <f>Tabla_cocina[[#This Row],[Ganancia Bruta]]-Tabla_cocina[[#This Row],[Costo]]</f>
        <v>30</v>
      </c>
      <c r="M1035" s="7">
        <f>Tabla_cocina[[#This Row],[Costo Unitario]]*Tabla_cocina[[#This Row],[Cantidad Ordenada]]</f>
        <v>42</v>
      </c>
      <c r="N1035" s="12">
        <f>(Tabla_cocina[[#This Row],[Ganancia Neta]]/Tabla_cocina[[#This Row],[Costo]])</f>
        <v>0.7142857142857143</v>
      </c>
      <c r="O1035" s="17">
        <f>Tabla_cocina[[#This Row],[Tiempo de Preparacion]]/1440</f>
        <v>2.013888888888889E-2</v>
      </c>
    </row>
    <row r="1036" spans="1:15" x14ac:dyDescent="0.3">
      <c r="A1036" s="1">
        <v>409</v>
      </c>
      <c r="B1036" s="1">
        <v>15</v>
      </c>
      <c r="C1036" s="2" t="s">
        <v>23</v>
      </c>
      <c r="D1036" s="2" t="s">
        <v>100</v>
      </c>
      <c r="E1036" s="3">
        <v>13</v>
      </c>
      <c r="F1036" s="3">
        <v>21</v>
      </c>
      <c r="G1036" s="1">
        <v>3</v>
      </c>
      <c r="H1036" s="1">
        <v>44</v>
      </c>
      <c r="I1036" s="2" t="s">
        <v>8</v>
      </c>
      <c r="J1036" s="7">
        <f>Tabla_cocina[[#This Row],[Precio Unitario]]*Tabla_cocina[[#This Row],[Cantidad Ordenada]]</f>
        <v>63</v>
      </c>
      <c r="K1036" s="7">
        <f>Tabla_cocina[[#This Row],[Total del Pedido]]</f>
        <v>63</v>
      </c>
      <c r="L1036" s="7">
        <f>Tabla_cocina[[#This Row],[Ganancia Bruta]]-Tabla_cocina[[#This Row],[Costo]]</f>
        <v>24</v>
      </c>
      <c r="M1036" s="7">
        <f>Tabla_cocina[[#This Row],[Costo Unitario]]*Tabla_cocina[[#This Row],[Cantidad Ordenada]]</f>
        <v>39</v>
      </c>
      <c r="N1036" s="12">
        <f>(Tabla_cocina[[#This Row],[Ganancia Neta]]/Tabla_cocina[[#This Row],[Costo]])</f>
        <v>0.61538461538461542</v>
      </c>
      <c r="O1036" s="17">
        <f>Tabla_cocina[[#This Row],[Tiempo de Preparacion]]/1440</f>
        <v>3.0555555555555555E-2</v>
      </c>
    </row>
    <row r="1037" spans="1:15" x14ac:dyDescent="0.3">
      <c r="A1037" s="1">
        <v>410</v>
      </c>
      <c r="B1037" s="1">
        <v>1</v>
      </c>
      <c r="C1037" s="2" t="s">
        <v>12</v>
      </c>
      <c r="D1037" s="2" t="s">
        <v>89</v>
      </c>
      <c r="E1037" s="3">
        <v>22</v>
      </c>
      <c r="F1037" s="3">
        <v>36</v>
      </c>
      <c r="G1037" s="1">
        <v>1</v>
      </c>
      <c r="H1037" s="1">
        <v>41</v>
      </c>
      <c r="I1037" s="2" t="s">
        <v>6</v>
      </c>
      <c r="J1037" s="7">
        <f>Tabla_cocina[[#This Row],[Precio Unitario]]*Tabla_cocina[[#This Row],[Cantidad Ordenada]]</f>
        <v>36</v>
      </c>
      <c r="K1037" s="7">
        <f>Tabla_cocina[[#This Row],[Total del Pedido]]</f>
        <v>36</v>
      </c>
      <c r="L1037" s="7">
        <f>Tabla_cocina[[#This Row],[Ganancia Bruta]]-Tabla_cocina[[#This Row],[Costo]]</f>
        <v>14</v>
      </c>
      <c r="M1037" s="7">
        <f>Tabla_cocina[[#This Row],[Costo Unitario]]*Tabla_cocina[[#This Row],[Cantidad Ordenada]]</f>
        <v>22</v>
      </c>
      <c r="N1037" s="12">
        <f>(Tabla_cocina[[#This Row],[Ganancia Neta]]/Tabla_cocina[[#This Row],[Costo]])</f>
        <v>0.63636363636363635</v>
      </c>
      <c r="O1037" s="17">
        <f>Tabla_cocina[[#This Row],[Tiempo de Preparacion]]/1440</f>
        <v>2.8472222222222222E-2</v>
      </c>
    </row>
    <row r="1038" spans="1:15" x14ac:dyDescent="0.3">
      <c r="A1038" s="1">
        <v>410</v>
      </c>
      <c r="B1038" s="1">
        <v>1</v>
      </c>
      <c r="C1038" s="2" t="s">
        <v>21</v>
      </c>
      <c r="D1038" s="2" t="s">
        <v>98</v>
      </c>
      <c r="E1038" s="3">
        <v>12</v>
      </c>
      <c r="F1038" s="3">
        <v>20</v>
      </c>
      <c r="G1038" s="1">
        <v>1</v>
      </c>
      <c r="H1038" s="1">
        <v>50</v>
      </c>
      <c r="I1038" s="2" t="s">
        <v>8</v>
      </c>
      <c r="J1038" s="7">
        <f>Tabla_cocina[[#This Row],[Precio Unitario]]*Tabla_cocina[[#This Row],[Cantidad Ordenada]]</f>
        <v>20</v>
      </c>
      <c r="K1038" s="7">
        <f>Tabla_cocina[[#This Row],[Total del Pedido]]</f>
        <v>20</v>
      </c>
      <c r="L1038" s="7">
        <f>Tabla_cocina[[#This Row],[Ganancia Bruta]]-Tabla_cocina[[#This Row],[Costo]]</f>
        <v>8</v>
      </c>
      <c r="M1038" s="7">
        <f>Tabla_cocina[[#This Row],[Costo Unitario]]*Tabla_cocina[[#This Row],[Cantidad Ordenada]]</f>
        <v>12</v>
      </c>
      <c r="N1038" s="12">
        <f>(Tabla_cocina[[#This Row],[Ganancia Neta]]/Tabla_cocina[[#This Row],[Costo]])</f>
        <v>0.66666666666666663</v>
      </c>
      <c r="O1038" s="17">
        <f>Tabla_cocina[[#This Row],[Tiempo de Preparacion]]/1440</f>
        <v>3.4722222222222224E-2</v>
      </c>
    </row>
    <row r="1039" spans="1:15" x14ac:dyDescent="0.3">
      <c r="A1039" s="1">
        <v>411</v>
      </c>
      <c r="B1039" s="1">
        <v>3</v>
      </c>
      <c r="C1039" s="2" t="s">
        <v>11</v>
      </c>
      <c r="D1039" s="2" t="s">
        <v>88</v>
      </c>
      <c r="E1039" s="3">
        <v>25</v>
      </c>
      <c r="F1039" s="3">
        <v>40</v>
      </c>
      <c r="G1039" s="1">
        <v>3</v>
      </c>
      <c r="H1039" s="1">
        <v>36</v>
      </c>
      <c r="I1039" s="2" t="s">
        <v>8</v>
      </c>
      <c r="J1039" s="7">
        <f>Tabla_cocina[[#This Row],[Precio Unitario]]*Tabla_cocina[[#This Row],[Cantidad Ordenada]]</f>
        <v>120</v>
      </c>
      <c r="K1039" s="7">
        <f>Tabla_cocina[[#This Row],[Total del Pedido]]</f>
        <v>120</v>
      </c>
      <c r="L1039" s="7">
        <f>Tabla_cocina[[#This Row],[Ganancia Bruta]]-Tabla_cocina[[#This Row],[Costo]]</f>
        <v>45</v>
      </c>
      <c r="M1039" s="7">
        <f>Tabla_cocina[[#This Row],[Costo Unitario]]*Tabla_cocina[[#This Row],[Cantidad Ordenada]]</f>
        <v>75</v>
      </c>
      <c r="N1039" s="12">
        <f>(Tabla_cocina[[#This Row],[Ganancia Neta]]/Tabla_cocina[[#This Row],[Costo]])</f>
        <v>0.6</v>
      </c>
      <c r="O1039" s="17">
        <f>Tabla_cocina[[#This Row],[Tiempo de Preparacion]]/1440</f>
        <v>2.5000000000000001E-2</v>
      </c>
    </row>
    <row r="1040" spans="1:15" x14ac:dyDescent="0.3">
      <c r="A1040" s="1">
        <v>411</v>
      </c>
      <c r="B1040" s="1">
        <v>3</v>
      </c>
      <c r="C1040" s="2" t="s">
        <v>10</v>
      </c>
      <c r="D1040" s="2" t="s">
        <v>87</v>
      </c>
      <c r="E1040" s="3">
        <v>16</v>
      </c>
      <c r="F1040" s="3">
        <v>27</v>
      </c>
      <c r="G1040" s="1">
        <v>3</v>
      </c>
      <c r="H1040" s="1">
        <v>9</v>
      </c>
      <c r="I1040" s="2" t="s">
        <v>6</v>
      </c>
      <c r="J1040" s="7">
        <f>Tabla_cocina[[#This Row],[Precio Unitario]]*Tabla_cocina[[#This Row],[Cantidad Ordenada]]</f>
        <v>81</v>
      </c>
      <c r="K1040" s="7">
        <f>Tabla_cocina[[#This Row],[Total del Pedido]]</f>
        <v>81</v>
      </c>
      <c r="L1040" s="7">
        <f>Tabla_cocina[[#This Row],[Ganancia Bruta]]-Tabla_cocina[[#This Row],[Costo]]</f>
        <v>33</v>
      </c>
      <c r="M1040" s="7">
        <f>Tabla_cocina[[#This Row],[Costo Unitario]]*Tabla_cocina[[#This Row],[Cantidad Ordenada]]</f>
        <v>48</v>
      </c>
      <c r="N1040" s="12">
        <f>(Tabla_cocina[[#This Row],[Ganancia Neta]]/Tabla_cocina[[#This Row],[Costo]])</f>
        <v>0.6875</v>
      </c>
      <c r="O1040" s="17">
        <f>Tabla_cocina[[#This Row],[Tiempo de Preparacion]]/1440</f>
        <v>6.2500000000000003E-3</v>
      </c>
    </row>
    <row r="1041" spans="1:15" x14ac:dyDescent="0.3">
      <c r="A1041" s="1">
        <v>411</v>
      </c>
      <c r="B1041" s="1">
        <v>3</v>
      </c>
      <c r="C1041" s="2" t="s">
        <v>24</v>
      </c>
      <c r="D1041" s="2" t="s">
        <v>101</v>
      </c>
      <c r="E1041" s="3">
        <v>10</v>
      </c>
      <c r="F1041" s="3">
        <v>18</v>
      </c>
      <c r="G1041" s="1">
        <v>1</v>
      </c>
      <c r="H1041" s="1">
        <v>33</v>
      </c>
      <c r="I1041" s="2" t="s">
        <v>6</v>
      </c>
      <c r="J1041" s="7">
        <f>Tabla_cocina[[#This Row],[Precio Unitario]]*Tabla_cocina[[#This Row],[Cantidad Ordenada]]</f>
        <v>18</v>
      </c>
      <c r="K1041" s="7">
        <f>Tabla_cocina[[#This Row],[Total del Pedido]]</f>
        <v>18</v>
      </c>
      <c r="L1041" s="7">
        <f>Tabla_cocina[[#This Row],[Ganancia Bruta]]-Tabla_cocina[[#This Row],[Costo]]</f>
        <v>8</v>
      </c>
      <c r="M1041" s="7">
        <f>Tabla_cocina[[#This Row],[Costo Unitario]]*Tabla_cocina[[#This Row],[Cantidad Ordenada]]</f>
        <v>10</v>
      </c>
      <c r="N1041" s="12">
        <f>(Tabla_cocina[[#This Row],[Ganancia Neta]]/Tabla_cocina[[#This Row],[Costo]])</f>
        <v>0.8</v>
      </c>
      <c r="O1041" s="17">
        <f>Tabla_cocina[[#This Row],[Tiempo de Preparacion]]/1440</f>
        <v>2.2916666666666665E-2</v>
      </c>
    </row>
    <row r="1042" spans="1:15" x14ac:dyDescent="0.3">
      <c r="A1042" s="1">
        <v>412</v>
      </c>
      <c r="B1042" s="1">
        <v>11</v>
      </c>
      <c r="C1042" s="2" t="s">
        <v>9</v>
      </c>
      <c r="D1042" s="2" t="s">
        <v>86</v>
      </c>
      <c r="E1042" s="3">
        <v>19</v>
      </c>
      <c r="F1042" s="3">
        <v>31</v>
      </c>
      <c r="G1042" s="1">
        <v>3</v>
      </c>
      <c r="H1042" s="1">
        <v>57</v>
      </c>
      <c r="I1042" s="2" t="s">
        <v>8</v>
      </c>
      <c r="J1042" s="7">
        <f>Tabla_cocina[[#This Row],[Precio Unitario]]*Tabla_cocina[[#This Row],[Cantidad Ordenada]]</f>
        <v>93</v>
      </c>
      <c r="K1042" s="7">
        <f>Tabla_cocina[[#This Row],[Total del Pedido]]</f>
        <v>93</v>
      </c>
      <c r="L1042" s="7">
        <f>Tabla_cocina[[#This Row],[Ganancia Bruta]]-Tabla_cocina[[#This Row],[Costo]]</f>
        <v>36</v>
      </c>
      <c r="M1042" s="7">
        <f>Tabla_cocina[[#This Row],[Costo Unitario]]*Tabla_cocina[[#This Row],[Cantidad Ordenada]]</f>
        <v>57</v>
      </c>
      <c r="N1042" s="12">
        <f>(Tabla_cocina[[#This Row],[Ganancia Neta]]/Tabla_cocina[[#This Row],[Costo]])</f>
        <v>0.63157894736842102</v>
      </c>
      <c r="O1042" s="17">
        <f>Tabla_cocina[[#This Row],[Tiempo de Preparacion]]/1440</f>
        <v>3.9583333333333331E-2</v>
      </c>
    </row>
    <row r="1043" spans="1:15" x14ac:dyDescent="0.3">
      <c r="A1043" s="1">
        <v>413</v>
      </c>
      <c r="B1043" s="1">
        <v>13</v>
      </c>
      <c r="C1043" s="2" t="s">
        <v>17</v>
      </c>
      <c r="D1043" s="2" t="s">
        <v>94</v>
      </c>
      <c r="E1043" s="3">
        <v>21</v>
      </c>
      <c r="F1043" s="3">
        <v>35</v>
      </c>
      <c r="G1043" s="1">
        <v>1</v>
      </c>
      <c r="H1043" s="1">
        <v>12</v>
      </c>
      <c r="I1043" s="2" t="s">
        <v>8</v>
      </c>
      <c r="J1043" s="7">
        <f>Tabla_cocina[[#This Row],[Precio Unitario]]*Tabla_cocina[[#This Row],[Cantidad Ordenada]]</f>
        <v>35</v>
      </c>
      <c r="K1043" s="7">
        <f>Tabla_cocina[[#This Row],[Total del Pedido]]</f>
        <v>35</v>
      </c>
      <c r="L1043" s="7">
        <f>Tabla_cocina[[#This Row],[Ganancia Bruta]]-Tabla_cocina[[#This Row],[Costo]]</f>
        <v>14</v>
      </c>
      <c r="M1043" s="7">
        <f>Tabla_cocina[[#This Row],[Costo Unitario]]*Tabla_cocina[[#This Row],[Cantidad Ordenada]]</f>
        <v>21</v>
      </c>
      <c r="N1043" s="12">
        <f>(Tabla_cocina[[#This Row],[Ganancia Neta]]/Tabla_cocina[[#This Row],[Costo]])</f>
        <v>0.66666666666666663</v>
      </c>
      <c r="O1043" s="17">
        <f>Tabla_cocina[[#This Row],[Tiempo de Preparacion]]/1440</f>
        <v>8.3333333333333332E-3</v>
      </c>
    </row>
    <row r="1044" spans="1:15" x14ac:dyDescent="0.3">
      <c r="A1044" s="1">
        <v>414</v>
      </c>
      <c r="B1044" s="1">
        <v>14</v>
      </c>
      <c r="C1044" s="2" t="s">
        <v>14</v>
      </c>
      <c r="D1044" s="2" t="s">
        <v>91</v>
      </c>
      <c r="E1044" s="3">
        <v>20</v>
      </c>
      <c r="F1044" s="3">
        <v>33</v>
      </c>
      <c r="G1044" s="1">
        <v>1</v>
      </c>
      <c r="H1044" s="1">
        <v>38</v>
      </c>
      <c r="I1044" s="2" t="s">
        <v>6</v>
      </c>
      <c r="J1044" s="7">
        <f>Tabla_cocina[[#This Row],[Precio Unitario]]*Tabla_cocina[[#This Row],[Cantidad Ordenada]]</f>
        <v>33</v>
      </c>
      <c r="K1044" s="7">
        <f>Tabla_cocina[[#This Row],[Total del Pedido]]</f>
        <v>33</v>
      </c>
      <c r="L1044" s="7">
        <f>Tabla_cocina[[#This Row],[Ganancia Bruta]]-Tabla_cocina[[#This Row],[Costo]]</f>
        <v>13</v>
      </c>
      <c r="M1044" s="7">
        <f>Tabla_cocina[[#This Row],[Costo Unitario]]*Tabla_cocina[[#This Row],[Cantidad Ordenada]]</f>
        <v>20</v>
      </c>
      <c r="N1044" s="12">
        <f>(Tabla_cocina[[#This Row],[Ganancia Neta]]/Tabla_cocina[[#This Row],[Costo]])</f>
        <v>0.65</v>
      </c>
      <c r="O1044" s="17">
        <f>Tabla_cocina[[#This Row],[Tiempo de Preparacion]]/1440</f>
        <v>2.6388888888888889E-2</v>
      </c>
    </row>
    <row r="1045" spans="1:15" x14ac:dyDescent="0.3">
      <c r="A1045" s="1">
        <v>415</v>
      </c>
      <c r="B1045" s="1">
        <v>14</v>
      </c>
      <c r="C1045" s="2" t="s">
        <v>12</v>
      </c>
      <c r="D1045" s="2" t="s">
        <v>89</v>
      </c>
      <c r="E1045" s="3">
        <v>22</v>
      </c>
      <c r="F1045" s="3">
        <v>36</v>
      </c>
      <c r="G1045" s="1">
        <v>1</v>
      </c>
      <c r="H1045" s="1">
        <v>39</v>
      </c>
      <c r="I1045" s="2" t="s">
        <v>6</v>
      </c>
      <c r="J1045" s="7">
        <f>Tabla_cocina[[#This Row],[Precio Unitario]]*Tabla_cocina[[#This Row],[Cantidad Ordenada]]</f>
        <v>36</v>
      </c>
      <c r="K1045" s="7">
        <f>Tabla_cocina[[#This Row],[Total del Pedido]]</f>
        <v>36</v>
      </c>
      <c r="L1045" s="7">
        <f>Tabla_cocina[[#This Row],[Ganancia Bruta]]-Tabla_cocina[[#This Row],[Costo]]</f>
        <v>14</v>
      </c>
      <c r="M1045" s="7">
        <f>Tabla_cocina[[#This Row],[Costo Unitario]]*Tabla_cocina[[#This Row],[Cantidad Ordenada]]</f>
        <v>22</v>
      </c>
      <c r="N1045" s="12">
        <f>(Tabla_cocina[[#This Row],[Ganancia Neta]]/Tabla_cocina[[#This Row],[Costo]])</f>
        <v>0.63636363636363635</v>
      </c>
      <c r="O1045" s="17">
        <f>Tabla_cocina[[#This Row],[Tiempo de Preparacion]]/1440</f>
        <v>2.7083333333333334E-2</v>
      </c>
    </row>
    <row r="1046" spans="1:15" x14ac:dyDescent="0.3">
      <c r="A1046" s="1">
        <v>415</v>
      </c>
      <c r="B1046" s="1">
        <v>14</v>
      </c>
      <c r="C1046" s="2" t="s">
        <v>20</v>
      </c>
      <c r="D1046" s="2" t="s">
        <v>97</v>
      </c>
      <c r="E1046" s="3">
        <v>20</v>
      </c>
      <c r="F1046" s="3">
        <v>34</v>
      </c>
      <c r="G1046" s="1">
        <v>2</v>
      </c>
      <c r="H1046" s="1">
        <v>16</v>
      </c>
      <c r="I1046" s="2" t="s">
        <v>8</v>
      </c>
      <c r="J1046" s="7">
        <f>Tabla_cocina[[#This Row],[Precio Unitario]]*Tabla_cocina[[#This Row],[Cantidad Ordenada]]</f>
        <v>68</v>
      </c>
      <c r="K1046" s="7">
        <f>Tabla_cocina[[#This Row],[Total del Pedido]]</f>
        <v>68</v>
      </c>
      <c r="L1046" s="7">
        <f>Tabla_cocina[[#This Row],[Ganancia Bruta]]-Tabla_cocina[[#This Row],[Costo]]</f>
        <v>28</v>
      </c>
      <c r="M1046" s="7">
        <f>Tabla_cocina[[#This Row],[Costo Unitario]]*Tabla_cocina[[#This Row],[Cantidad Ordenada]]</f>
        <v>40</v>
      </c>
      <c r="N1046" s="12">
        <f>(Tabla_cocina[[#This Row],[Ganancia Neta]]/Tabla_cocina[[#This Row],[Costo]])</f>
        <v>0.7</v>
      </c>
      <c r="O1046" s="17">
        <f>Tabla_cocina[[#This Row],[Tiempo de Preparacion]]/1440</f>
        <v>1.1111111111111112E-2</v>
      </c>
    </row>
    <row r="1047" spans="1:15" x14ac:dyDescent="0.3">
      <c r="A1047" s="1">
        <v>415</v>
      </c>
      <c r="B1047" s="1">
        <v>14</v>
      </c>
      <c r="C1047" s="2" t="s">
        <v>10</v>
      </c>
      <c r="D1047" s="2" t="s">
        <v>87</v>
      </c>
      <c r="E1047" s="3">
        <v>16</v>
      </c>
      <c r="F1047" s="3">
        <v>27</v>
      </c>
      <c r="G1047" s="1">
        <v>2</v>
      </c>
      <c r="H1047" s="1">
        <v>32</v>
      </c>
      <c r="I1047" s="2" t="s">
        <v>6</v>
      </c>
      <c r="J1047" s="7">
        <f>Tabla_cocina[[#This Row],[Precio Unitario]]*Tabla_cocina[[#This Row],[Cantidad Ordenada]]</f>
        <v>54</v>
      </c>
      <c r="K1047" s="7">
        <f>Tabla_cocina[[#This Row],[Total del Pedido]]</f>
        <v>54</v>
      </c>
      <c r="L1047" s="7">
        <f>Tabla_cocina[[#This Row],[Ganancia Bruta]]-Tabla_cocina[[#This Row],[Costo]]</f>
        <v>22</v>
      </c>
      <c r="M1047" s="7">
        <f>Tabla_cocina[[#This Row],[Costo Unitario]]*Tabla_cocina[[#This Row],[Cantidad Ordenada]]</f>
        <v>32</v>
      </c>
      <c r="N1047" s="12">
        <f>(Tabla_cocina[[#This Row],[Ganancia Neta]]/Tabla_cocina[[#This Row],[Costo]])</f>
        <v>0.6875</v>
      </c>
      <c r="O1047" s="17">
        <f>Tabla_cocina[[#This Row],[Tiempo de Preparacion]]/1440</f>
        <v>2.2222222222222223E-2</v>
      </c>
    </row>
    <row r="1048" spans="1:15" x14ac:dyDescent="0.3">
      <c r="A1048" s="1">
        <v>416</v>
      </c>
      <c r="B1048" s="1">
        <v>20</v>
      </c>
      <c r="C1048" s="2" t="s">
        <v>26</v>
      </c>
      <c r="D1048" s="2" t="s">
        <v>103</v>
      </c>
      <c r="E1048" s="3">
        <v>15</v>
      </c>
      <c r="F1048" s="3">
        <v>25</v>
      </c>
      <c r="G1048" s="1">
        <v>1</v>
      </c>
      <c r="H1048" s="1">
        <v>9</v>
      </c>
      <c r="I1048" s="2" t="s">
        <v>8</v>
      </c>
      <c r="J1048" s="7">
        <f>Tabla_cocina[[#This Row],[Precio Unitario]]*Tabla_cocina[[#This Row],[Cantidad Ordenada]]</f>
        <v>25</v>
      </c>
      <c r="K1048" s="7">
        <f>Tabla_cocina[[#This Row],[Total del Pedido]]</f>
        <v>25</v>
      </c>
      <c r="L1048" s="7">
        <f>Tabla_cocina[[#This Row],[Ganancia Bruta]]-Tabla_cocina[[#This Row],[Costo]]</f>
        <v>10</v>
      </c>
      <c r="M1048" s="7">
        <f>Tabla_cocina[[#This Row],[Costo Unitario]]*Tabla_cocina[[#This Row],[Cantidad Ordenada]]</f>
        <v>15</v>
      </c>
      <c r="N1048" s="12">
        <f>(Tabla_cocina[[#This Row],[Ganancia Neta]]/Tabla_cocina[[#This Row],[Costo]])</f>
        <v>0.66666666666666663</v>
      </c>
      <c r="O1048" s="17">
        <f>Tabla_cocina[[#This Row],[Tiempo de Preparacion]]/1440</f>
        <v>6.2500000000000003E-3</v>
      </c>
    </row>
    <row r="1049" spans="1:15" x14ac:dyDescent="0.3">
      <c r="A1049" s="1">
        <v>417</v>
      </c>
      <c r="B1049" s="1">
        <v>7</v>
      </c>
      <c r="C1049" s="2" t="s">
        <v>11</v>
      </c>
      <c r="D1049" s="2" t="s">
        <v>88</v>
      </c>
      <c r="E1049" s="3">
        <v>25</v>
      </c>
      <c r="F1049" s="3">
        <v>40</v>
      </c>
      <c r="G1049" s="1">
        <v>1</v>
      </c>
      <c r="H1049" s="1">
        <v>17</v>
      </c>
      <c r="I1049" s="2" t="s">
        <v>6</v>
      </c>
      <c r="J1049" s="7">
        <f>Tabla_cocina[[#This Row],[Precio Unitario]]*Tabla_cocina[[#This Row],[Cantidad Ordenada]]</f>
        <v>40</v>
      </c>
      <c r="K1049" s="7">
        <f>Tabla_cocina[[#This Row],[Total del Pedido]]</f>
        <v>40</v>
      </c>
      <c r="L1049" s="7">
        <f>Tabla_cocina[[#This Row],[Ganancia Bruta]]-Tabla_cocina[[#This Row],[Costo]]</f>
        <v>15</v>
      </c>
      <c r="M1049" s="7">
        <f>Tabla_cocina[[#This Row],[Costo Unitario]]*Tabla_cocina[[#This Row],[Cantidad Ordenada]]</f>
        <v>25</v>
      </c>
      <c r="N1049" s="12">
        <f>(Tabla_cocina[[#This Row],[Ganancia Neta]]/Tabla_cocina[[#This Row],[Costo]])</f>
        <v>0.6</v>
      </c>
      <c r="O1049" s="17">
        <f>Tabla_cocina[[#This Row],[Tiempo de Preparacion]]/1440</f>
        <v>1.1805555555555555E-2</v>
      </c>
    </row>
    <row r="1050" spans="1:15" x14ac:dyDescent="0.3">
      <c r="A1050" s="1">
        <v>417</v>
      </c>
      <c r="B1050" s="1">
        <v>7</v>
      </c>
      <c r="C1050" s="2" t="s">
        <v>13</v>
      </c>
      <c r="D1050" s="2" t="s">
        <v>90</v>
      </c>
      <c r="E1050" s="3">
        <v>17</v>
      </c>
      <c r="F1050" s="3">
        <v>29</v>
      </c>
      <c r="G1050" s="1">
        <v>1</v>
      </c>
      <c r="H1050" s="1">
        <v>23</v>
      </c>
      <c r="I1050" s="2" t="s">
        <v>6</v>
      </c>
      <c r="J1050" s="7">
        <f>Tabla_cocina[[#This Row],[Precio Unitario]]*Tabla_cocina[[#This Row],[Cantidad Ordenada]]</f>
        <v>29</v>
      </c>
      <c r="K1050" s="7">
        <f>Tabla_cocina[[#This Row],[Total del Pedido]]</f>
        <v>29</v>
      </c>
      <c r="L1050" s="7">
        <f>Tabla_cocina[[#This Row],[Ganancia Bruta]]-Tabla_cocina[[#This Row],[Costo]]</f>
        <v>12</v>
      </c>
      <c r="M1050" s="7">
        <f>Tabla_cocina[[#This Row],[Costo Unitario]]*Tabla_cocina[[#This Row],[Cantidad Ordenada]]</f>
        <v>17</v>
      </c>
      <c r="N1050" s="12">
        <f>(Tabla_cocina[[#This Row],[Ganancia Neta]]/Tabla_cocina[[#This Row],[Costo]])</f>
        <v>0.70588235294117652</v>
      </c>
      <c r="O1050" s="17">
        <f>Tabla_cocina[[#This Row],[Tiempo de Preparacion]]/1440</f>
        <v>1.5972222222222221E-2</v>
      </c>
    </row>
    <row r="1051" spans="1:15" x14ac:dyDescent="0.3">
      <c r="A1051" s="1">
        <v>417</v>
      </c>
      <c r="B1051" s="1">
        <v>7</v>
      </c>
      <c r="C1051" s="2" t="s">
        <v>10</v>
      </c>
      <c r="D1051" s="2" t="s">
        <v>87</v>
      </c>
      <c r="E1051" s="3">
        <v>16</v>
      </c>
      <c r="F1051" s="3">
        <v>27</v>
      </c>
      <c r="G1051" s="1">
        <v>2</v>
      </c>
      <c r="H1051" s="1">
        <v>34</v>
      </c>
      <c r="I1051" s="2" t="s">
        <v>8</v>
      </c>
      <c r="J1051" s="7">
        <f>Tabla_cocina[[#This Row],[Precio Unitario]]*Tabla_cocina[[#This Row],[Cantidad Ordenada]]</f>
        <v>54</v>
      </c>
      <c r="K1051" s="7">
        <f>Tabla_cocina[[#This Row],[Total del Pedido]]</f>
        <v>54</v>
      </c>
      <c r="L1051" s="7">
        <f>Tabla_cocina[[#This Row],[Ganancia Bruta]]-Tabla_cocina[[#This Row],[Costo]]</f>
        <v>22</v>
      </c>
      <c r="M1051" s="7">
        <f>Tabla_cocina[[#This Row],[Costo Unitario]]*Tabla_cocina[[#This Row],[Cantidad Ordenada]]</f>
        <v>32</v>
      </c>
      <c r="N1051" s="12">
        <f>(Tabla_cocina[[#This Row],[Ganancia Neta]]/Tabla_cocina[[#This Row],[Costo]])</f>
        <v>0.6875</v>
      </c>
      <c r="O1051" s="17">
        <f>Tabla_cocina[[#This Row],[Tiempo de Preparacion]]/1440</f>
        <v>2.361111111111111E-2</v>
      </c>
    </row>
    <row r="1052" spans="1:15" x14ac:dyDescent="0.3">
      <c r="A1052" s="1">
        <v>417</v>
      </c>
      <c r="B1052" s="1">
        <v>7</v>
      </c>
      <c r="C1052" s="2" t="s">
        <v>16</v>
      </c>
      <c r="D1052" s="2" t="s">
        <v>93</v>
      </c>
      <c r="E1052" s="3">
        <v>11</v>
      </c>
      <c r="F1052" s="3">
        <v>19</v>
      </c>
      <c r="G1052" s="1">
        <v>1</v>
      </c>
      <c r="H1052" s="1">
        <v>16</v>
      </c>
      <c r="I1052" s="2" t="s">
        <v>8</v>
      </c>
      <c r="J1052" s="7">
        <f>Tabla_cocina[[#This Row],[Precio Unitario]]*Tabla_cocina[[#This Row],[Cantidad Ordenada]]</f>
        <v>19</v>
      </c>
      <c r="K1052" s="7">
        <f>Tabla_cocina[[#This Row],[Total del Pedido]]</f>
        <v>19</v>
      </c>
      <c r="L1052" s="7">
        <f>Tabla_cocina[[#This Row],[Ganancia Bruta]]-Tabla_cocina[[#This Row],[Costo]]</f>
        <v>8</v>
      </c>
      <c r="M1052" s="7">
        <f>Tabla_cocina[[#This Row],[Costo Unitario]]*Tabla_cocina[[#This Row],[Cantidad Ordenada]]</f>
        <v>11</v>
      </c>
      <c r="N1052" s="12">
        <f>(Tabla_cocina[[#This Row],[Ganancia Neta]]/Tabla_cocina[[#This Row],[Costo]])</f>
        <v>0.72727272727272729</v>
      </c>
      <c r="O1052" s="17">
        <f>Tabla_cocina[[#This Row],[Tiempo de Preparacion]]/1440</f>
        <v>1.1111111111111112E-2</v>
      </c>
    </row>
    <row r="1053" spans="1:15" x14ac:dyDescent="0.3">
      <c r="A1053" s="1">
        <v>418</v>
      </c>
      <c r="B1053" s="1">
        <v>17</v>
      </c>
      <c r="C1053" s="2" t="s">
        <v>9</v>
      </c>
      <c r="D1053" s="2" t="s">
        <v>86</v>
      </c>
      <c r="E1053" s="3">
        <v>19</v>
      </c>
      <c r="F1053" s="3">
        <v>31</v>
      </c>
      <c r="G1053" s="1">
        <v>3</v>
      </c>
      <c r="H1053" s="1">
        <v>55</v>
      </c>
      <c r="I1053" s="2" t="s">
        <v>8</v>
      </c>
      <c r="J1053" s="7">
        <f>Tabla_cocina[[#This Row],[Precio Unitario]]*Tabla_cocina[[#This Row],[Cantidad Ordenada]]</f>
        <v>93</v>
      </c>
      <c r="K1053" s="7">
        <f>Tabla_cocina[[#This Row],[Total del Pedido]]</f>
        <v>93</v>
      </c>
      <c r="L1053" s="7">
        <f>Tabla_cocina[[#This Row],[Ganancia Bruta]]-Tabla_cocina[[#This Row],[Costo]]</f>
        <v>36</v>
      </c>
      <c r="M1053" s="7">
        <f>Tabla_cocina[[#This Row],[Costo Unitario]]*Tabla_cocina[[#This Row],[Cantidad Ordenada]]</f>
        <v>57</v>
      </c>
      <c r="N1053" s="12">
        <f>(Tabla_cocina[[#This Row],[Ganancia Neta]]/Tabla_cocina[[#This Row],[Costo]])</f>
        <v>0.63157894736842102</v>
      </c>
      <c r="O1053" s="17">
        <f>Tabla_cocina[[#This Row],[Tiempo de Preparacion]]/1440</f>
        <v>3.8194444444444448E-2</v>
      </c>
    </row>
    <row r="1054" spans="1:15" x14ac:dyDescent="0.3">
      <c r="A1054" s="1">
        <v>418</v>
      </c>
      <c r="B1054" s="1">
        <v>17</v>
      </c>
      <c r="C1054" s="2" t="s">
        <v>26</v>
      </c>
      <c r="D1054" s="2" t="s">
        <v>103</v>
      </c>
      <c r="E1054" s="3">
        <v>15</v>
      </c>
      <c r="F1054" s="3">
        <v>25</v>
      </c>
      <c r="G1054" s="1">
        <v>1</v>
      </c>
      <c r="H1054" s="1">
        <v>45</v>
      </c>
      <c r="I1054" s="2" t="s">
        <v>6</v>
      </c>
      <c r="J1054" s="7">
        <f>Tabla_cocina[[#This Row],[Precio Unitario]]*Tabla_cocina[[#This Row],[Cantidad Ordenada]]</f>
        <v>25</v>
      </c>
      <c r="K1054" s="7">
        <f>Tabla_cocina[[#This Row],[Total del Pedido]]</f>
        <v>25</v>
      </c>
      <c r="L1054" s="7">
        <f>Tabla_cocina[[#This Row],[Ganancia Bruta]]-Tabla_cocina[[#This Row],[Costo]]</f>
        <v>10</v>
      </c>
      <c r="M1054" s="7">
        <f>Tabla_cocina[[#This Row],[Costo Unitario]]*Tabla_cocina[[#This Row],[Cantidad Ordenada]]</f>
        <v>15</v>
      </c>
      <c r="N1054" s="12">
        <f>(Tabla_cocina[[#This Row],[Ganancia Neta]]/Tabla_cocina[[#This Row],[Costo]])</f>
        <v>0.66666666666666663</v>
      </c>
      <c r="O1054" s="17">
        <f>Tabla_cocina[[#This Row],[Tiempo de Preparacion]]/1440</f>
        <v>3.125E-2</v>
      </c>
    </row>
    <row r="1055" spans="1:15" x14ac:dyDescent="0.3">
      <c r="A1055" s="1">
        <v>419</v>
      </c>
      <c r="B1055" s="1">
        <v>11</v>
      </c>
      <c r="C1055" s="2" t="s">
        <v>20</v>
      </c>
      <c r="D1055" s="2" t="s">
        <v>97</v>
      </c>
      <c r="E1055" s="3">
        <v>20</v>
      </c>
      <c r="F1055" s="3">
        <v>34</v>
      </c>
      <c r="G1055" s="1">
        <v>1</v>
      </c>
      <c r="H1055" s="1">
        <v>7</v>
      </c>
      <c r="I1055" s="2" t="s">
        <v>8</v>
      </c>
      <c r="J1055" s="7">
        <f>Tabla_cocina[[#This Row],[Precio Unitario]]*Tabla_cocina[[#This Row],[Cantidad Ordenada]]</f>
        <v>34</v>
      </c>
      <c r="K1055" s="7">
        <f>Tabla_cocina[[#This Row],[Total del Pedido]]</f>
        <v>34</v>
      </c>
      <c r="L1055" s="7">
        <f>Tabla_cocina[[#This Row],[Ganancia Bruta]]-Tabla_cocina[[#This Row],[Costo]]</f>
        <v>14</v>
      </c>
      <c r="M1055" s="7">
        <f>Tabla_cocina[[#This Row],[Costo Unitario]]*Tabla_cocina[[#This Row],[Cantidad Ordenada]]</f>
        <v>20</v>
      </c>
      <c r="N1055" s="12">
        <f>(Tabla_cocina[[#This Row],[Ganancia Neta]]/Tabla_cocina[[#This Row],[Costo]])</f>
        <v>0.7</v>
      </c>
      <c r="O1055" s="17">
        <f>Tabla_cocina[[#This Row],[Tiempo de Preparacion]]/1440</f>
        <v>4.8611111111111112E-3</v>
      </c>
    </row>
    <row r="1056" spans="1:15" x14ac:dyDescent="0.3">
      <c r="A1056" s="1">
        <v>419</v>
      </c>
      <c r="B1056" s="1">
        <v>11</v>
      </c>
      <c r="C1056" s="2" t="s">
        <v>14</v>
      </c>
      <c r="D1056" s="2" t="s">
        <v>91</v>
      </c>
      <c r="E1056" s="3">
        <v>20</v>
      </c>
      <c r="F1056" s="3">
        <v>33</v>
      </c>
      <c r="G1056" s="1">
        <v>1</v>
      </c>
      <c r="H1056" s="1">
        <v>57</v>
      </c>
      <c r="I1056" s="2" t="s">
        <v>6</v>
      </c>
      <c r="J1056" s="7">
        <f>Tabla_cocina[[#This Row],[Precio Unitario]]*Tabla_cocina[[#This Row],[Cantidad Ordenada]]</f>
        <v>33</v>
      </c>
      <c r="K1056" s="7">
        <f>Tabla_cocina[[#This Row],[Total del Pedido]]</f>
        <v>33</v>
      </c>
      <c r="L1056" s="7">
        <f>Tabla_cocina[[#This Row],[Ganancia Bruta]]-Tabla_cocina[[#This Row],[Costo]]</f>
        <v>13</v>
      </c>
      <c r="M1056" s="7">
        <f>Tabla_cocina[[#This Row],[Costo Unitario]]*Tabla_cocina[[#This Row],[Cantidad Ordenada]]</f>
        <v>20</v>
      </c>
      <c r="N1056" s="12">
        <f>(Tabla_cocina[[#This Row],[Ganancia Neta]]/Tabla_cocina[[#This Row],[Costo]])</f>
        <v>0.65</v>
      </c>
      <c r="O1056" s="17">
        <f>Tabla_cocina[[#This Row],[Tiempo de Preparacion]]/1440</f>
        <v>3.9583333333333331E-2</v>
      </c>
    </row>
    <row r="1057" spans="1:15" x14ac:dyDescent="0.3">
      <c r="A1057" s="1">
        <v>420</v>
      </c>
      <c r="B1057" s="1">
        <v>18</v>
      </c>
      <c r="C1057" s="2" t="s">
        <v>20</v>
      </c>
      <c r="D1057" s="2" t="s">
        <v>97</v>
      </c>
      <c r="E1057" s="3">
        <v>20</v>
      </c>
      <c r="F1057" s="3">
        <v>34</v>
      </c>
      <c r="G1057" s="1">
        <v>2</v>
      </c>
      <c r="H1057" s="1">
        <v>33</v>
      </c>
      <c r="I1057" s="2" t="s">
        <v>6</v>
      </c>
      <c r="J1057" s="7">
        <f>Tabla_cocina[[#This Row],[Precio Unitario]]*Tabla_cocina[[#This Row],[Cantidad Ordenada]]</f>
        <v>68</v>
      </c>
      <c r="K1057" s="7">
        <f>Tabla_cocina[[#This Row],[Total del Pedido]]</f>
        <v>68</v>
      </c>
      <c r="L1057" s="7">
        <f>Tabla_cocina[[#This Row],[Ganancia Bruta]]-Tabla_cocina[[#This Row],[Costo]]</f>
        <v>28</v>
      </c>
      <c r="M1057" s="7">
        <f>Tabla_cocina[[#This Row],[Costo Unitario]]*Tabla_cocina[[#This Row],[Cantidad Ordenada]]</f>
        <v>40</v>
      </c>
      <c r="N1057" s="12">
        <f>(Tabla_cocina[[#This Row],[Ganancia Neta]]/Tabla_cocina[[#This Row],[Costo]])</f>
        <v>0.7</v>
      </c>
      <c r="O1057" s="17">
        <f>Tabla_cocina[[#This Row],[Tiempo de Preparacion]]/1440</f>
        <v>2.2916666666666665E-2</v>
      </c>
    </row>
    <row r="1058" spans="1:15" x14ac:dyDescent="0.3">
      <c r="A1058" s="1">
        <v>420</v>
      </c>
      <c r="B1058" s="1">
        <v>18</v>
      </c>
      <c r="C1058" s="2" t="s">
        <v>18</v>
      </c>
      <c r="D1058" s="2" t="s">
        <v>95</v>
      </c>
      <c r="E1058" s="3">
        <v>19</v>
      </c>
      <c r="F1058" s="3">
        <v>32</v>
      </c>
      <c r="G1058" s="1">
        <v>2</v>
      </c>
      <c r="H1058" s="1">
        <v>34</v>
      </c>
      <c r="I1058" s="2" t="s">
        <v>6</v>
      </c>
      <c r="J1058" s="7">
        <f>Tabla_cocina[[#This Row],[Precio Unitario]]*Tabla_cocina[[#This Row],[Cantidad Ordenada]]</f>
        <v>64</v>
      </c>
      <c r="K1058" s="7">
        <f>Tabla_cocina[[#This Row],[Total del Pedido]]</f>
        <v>64</v>
      </c>
      <c r="L1058" s="7">
        <f>Tabla_cocina[[#This Row],[Ganancia Bruta]]-Tabla_cocina[[#This Row],[Costo]]</f>
        <v>26</v>
      </c>
      <c r="M1058" s="7">
        <f>Tabla_cocina[[#This Row],[Costo Unitario]]*Tabla_cocina[[#This Row],[Cantidad Ordenada]]</f>
        <v>38</v>
      </c>
      <c r="N1058" s="12">
        <f>(Tabla_cocina[[#This Row],[Ganancia Neta]]/Tabla_cocina[[#This Row],[Costo]])</f>
        <v>0.68421052631578949</v>
      </c>
      <c r="O1058" s="17">
        <f>Tabla_cocina[[#This Row],[Tiempo de Preparacion]]/1440</f>
        <v>2.361111111111111E-2</v>
      </c>
    </row>
    <row r="1059" spans="1:15" x14ac:dyDescent="0.3">
      <c r="A1059" s="1">
        <v>420</v>
      </c>
      <c r="B1059" s="1">
        <v>18</v>
      </c>
      <c r="C1059" s="2" t="s">
        <v>26</v>
      </c>
      <c r="D1059" s="2" t="s">
        <v>103</v>
      </c>
      <c r="E1059" s="3">
        <v>15</v>
      </c>
      <c r="F1059" s="3">
        <v>25</v>
      </c>
      <c r="G1059" s="1">
        <v>2</v>
      </c>
      <c r="H1059" s="1">
        <v>28</v>
      </c>
      <c r="I1059" s="2" t="s">
        <v>6</v>
      </c>
      <c r="J1059" s="7">
        <f>Tabla_cocina[[#This Row],[Precio Unitario]]*Tabla_cocina[[#This Row],[Cantidad Ordenada]]</f>
        <v>50</v>
      </c>
      <c r="K1059" s="7">
        <f>Tabla_cocina[[#This Row],[Total del Pedido]]</f>
        <v>50</v>
      </c>
      <c r="L1059" s="7">
        <f>Tabla_cocina[[#This Row],[Ganancia Bruta]]-Tabla_cocina[[#This Row],[Costo]]</f>
        <v>20</v>
      </c>
      <c r="M1059" s="7">
        <f>Tabla_cocina[[#This Row],[Costo Unitario]]*Tabla_cocina[[#This Row],[Cantidad Ordenada]]</f>
        <v>30</v>
      </c>
      <c r="N1059" s="12">
        <f>(Tabla_cocina[[#This Row],[Ganancia Neta]]/Tabla_cocina[[#This Row],[Costo]])</f>
        <v>0.66666666666666663</v>
      </c>
      <c r="O1059" s="17">
        <f>Tabla_cocina[[#This Row],[Tiempo de Preparacion]]/1440</f>
        <v>1.9444444444444445E-2</v>
      </c>
    </row>
    <row r="1060" spans="1:15" x14ac:dyDescent="0.3">
      <c r="A1060" s="1">
        <v>420</v>
      </c>
      <c r="B1060" s="1">
        <v>18</v>
      </c>
      <c r="C1060" s="2" t="s">
        <v>21</v>
      </c>
      <c r="D1060" s="2" t="s">
        <v>98</v>
      </c>
      <c r="E1060" s="3">
        <v>12</v>
      </c>
      <c r="F1060" s="3">
        <v>20</v>
      </c>
      <c r="G1060" s="1">
        <v>3</v>
      </c>
      <c r="H1060" s="1">
        <v>10</v>
      </c>
      <c r="I1060" s="2" t="s">
        <v>6</v>
      </c>
      <c r="J1060" s="7">
        <f>Tabla_cocina[[#This Row],[Precio Unitario]]*Tabla_cocina[[#This Row],[Cantidad Ordenada]]</f>
        <v>60</v>
      </c>
      <c r="K1060" s="7">
        <f>Tabla_cocina[[#This Row],[Total del Pedido]]</f>
        <v>60</v>
      </c>
      <c r="L1060" s="7">
        <f>Tabla_cocina[[#This Row],[Ganancia Bruta]]-Tabla_cocina[[#This Row],[Costo]]</f>
        <v>24</v>
      </c>
      <c r="M1060" s="7">
        <f>Tabla_cocina[[#This Row],[Costo Unitario]]*Tabla_cocina[[#This Row],[Cantidad Ordenada]]</f>
        <v>36</v>
      </c>
      <c r="N1060" s="12">
        <f>(Tabla_cocina[[#This Row],[Ganancia Neta]]/Tabla_cocina[[#This Row],[Costo]])</f>
        <v>0.66666666666666663</v>
      </c>
      <c r="O1060" s="17">
        <f>Tabla_cocina[[#This Row],[Tiempo de Preparacion]]/1440</f>
        <v>6.9444444444444441E-3</v>
      </c>
    </row>
    <row r="1061" spans="1:15" x14ac:dyDescent="0.3">
      <c r="A1061" s="1">
        <v>421</v>
      </c>
      <c r="B1061" s="1">
        <v>10</v>
      </c>
      <c r="C1061" s="2" t="s">
        <v>9</v>
      </c>
      <c r="D1061" s="2" t="s">
        <v>86</v>
      </c>
      <c r="E1061" s="3">
        <v>19</v>
      </c>
      <c r="F1061" s="3">
        <v>31</v>
      </c>
      <c r="G1061" s="1">
        <v>1</v>
      </c>
      <c r="H1061" s="1">
        <v>18</v>
      </c>
      <c r="I1061" s="2" t="s">
        <v>8</v>
      </c>
      <c r="J1061" s="7">
        <f>Tabla_cocina[[#This Row],[Precio Unitario]]*Tabla_cocina[[#This Row],[Cantidad Ordenada]]</f>
        <v>31</v>
      </c>
      <c r="K1061" s="7">
        <f>Tabla_cocina[[#This Row],[Total del Pedido]]</f>
        <v>31</v>
      </c>
      <c r="L1061" s="7">
        <f>Tabla_cocina[[#This Row],[Ganancia Bruta]]-Tabla_cocina[[#This Row],[Costo]]</f>
        <v>12</v>
      </c>
      <c r="M1061" s="7">
        <f>Tabla_cocina[[#This Row],[Costo Unitario]]*Tabla_cocina[[#This Row],[Cantidad Ordenada]]</f>
        <v>19</v>
      </c>
      <c r="N1061" s="12">
        <f>(Tabla_cocina[[#This Row],[Ganancia Neta]]/Tabla_cocina[[#This Row],[Costo]])</f>
        <v>0.63157894736842102</v>
      </c>
      <c r="O1061" s="17">
        <f>Tabla_cocina[[#This Row],[Tiempo de Preparacion]]/1440</f>
        <v>1.2500000000000001E-2</v>
      </c>
    </row>
    <row r="1062" spans="1:15" x14ac:dyDescent="0.3">
      <c r="A1062" s="1">
        <v>421</v>
      </c>
      <c r="B1062" s="1">
        <v>10</v>
      </c>
      <c r="C1062" s="2" t="s">
        <v>24</v>
      </c>
      <c r="D1062" s="2" t="s">
        <v>101</v>
      </c>
      <c r="E1062" s="3">
        <v>10</v>
      </c>
      <c r="F1062" s="3">
        <v>18</v>
      </c>
      <c r="G1062" s="1">
        <v>3</v>
      </c>
      <c r="H1062" s="1">
        <v>53</v>
      </c>
      <c r="I1062" s="2" t="s">
        <v>8</v>
      </c>
      <c r="J1062" s="7">
        <f>Tabla_cocina[[#This Row],[Precio Unitario]]*Tabla_cocina[[#This Row],[Cantidad Ordenada]]</f>
        <v>54</v>
      </c>
      <c r="K1062" s="7">
        <f>Tabla_cocina[[#This Row],[Total del Pedido]]</f>
        <v>54</v>
      </c>
      <c r="L1062" s="7">
        <f>Tabla_cocina[[#This Row],[Ganancia Bruta]]-Tabla_cocina[[#This Row],[Costo]]</f>
        <v>24</v>
      </c>
      <c r="M1062" s="7">
        <f>Tabla_cocina[[#This Row],[Costo Unitario]]*Tabla_cocina[[#This Row],[Cantidad Ordenada]]</f>
        <v>30</v>
      </c>
      <c r="N1062" s="12">
        <f>(Tabla_cocina[[#This Row],[Ganancia Neta]]/Tabla_cocina[[#This Row],[Costo]])</f>
        <v>0.8</v>
      </c>
      <c r="O1062" s="17">
        <f>Tabla_cocina[[#This Row],[Tiempo de Preparacion]]/1440</f>
        <v>3.6805555555555557E-2</v>
      </c>
    </row>
    <row r="1063" spans="1:15" x14ac:dyDescent="0.3">
      <c r="A1063" s="1">
        <v>422</v>
      </c>
      <c r="B1063" s="1">
        <v>12</v>
      </c>
      <c r="C1063" s="2" t="s">
        <v>12</v>
      </c>
      <c r="D1063" s="2" t="s">
        <v>89</v>
      </c>
      <c r="E1063" s="3">
        <v>22</v>
      </c>
      <c r="F1063" s="3">
        <v>36</v>
      </c>
      <c r="G1063" s="1">
        <v>1</v>
      </c>
      <c r="H1063" s="1">
        <v>27</v>
      </c>
      <c r="I1063" s="2" t="s">
        <v>6</v>
      </c>
      <c r="J1063" s="7">
        <f>Tabla_cocina[[#This Row],[Precio Unitario]]*Tabla_cocina[[#This Row],[Cantidad Ordenada]]</f>
        <v>36</v>
      </c>
      <c r="K1063" s="7">
        <f>Tabla_cocina[[#This Row],[Total del Pedido]]</f>
        <v>36</v>
      </c>
      <c r="L1063" s="7">
        <f>Tabla_cocina[[#This Row],[Ganancia Bruta]]-Tabla_cocina[[#This Row],[Costo]]</f>
        <v>14</v>
      </c>
      <c r="M1063" s="7">
        <f>Tabla_cocina[[#This Row],[Costo Unitario]]*Tabla_cocina[[#This Row],[Cantidad Ordenada]]</f>
        <v>22</v>
      </c>
      <c r="N1063" s="12">
        <f>(Tabla_cocina[[#This Row],[Ganancia Neta]]/Tabla_cocina[[#This Row],[Costo]])</f>
        <v>0.63636363636363635</v>
      </c>
      <c r="O1063" s="17">
        <f>Tabla_cocina[[#This Row],[Tiempo de Preparacion]]/1440</f>
        <v>1.8749999999999999E-2</v>
      </c>
    </row>
    <row r="1064" spans="1:15" x14ac:dyDescent="0.3">
      <c r="A1064" s="1">
        <v>422</v>
      </c>
      <c r="B1064" s="1">
        <v>12</v>
      </c>
      <c r="C1064" s="2" t="s">
        <v>25</v>
      </c>
      <c r="D1064" s="2" t="s">
        <v>102</v>
      </c>
      <c r="E1064" s="3">
        <v>15</v>
      </c>
      <c r="F1064" s="3">
        <v>26</v>
      </c>
      <c r="G1064" s="1">
        <v>2</v>
      </c>
      <c r="H1064" s="1">
        <v>7</v>
      </c>
      <c r="I1064" s="2" t="s">
        <v>8</v>
      </c>
      <c r="J1064" s="7">
        <f>Tabla_cocina[[#This Row],[Precio Unitario]]*Tabla_cocina[[#This Row],[Cantidad Ordenada]]</f>
        <v>52</v>
      </c>
      <c r="K1064" s="7">
        <f>Tabla_cocina[[#This Row],[Total del Pedido]]</f>
        <v>52</v>
      </c>
      <c r="L1064" s="7">
        <f>Tabla_cocina[[#This Row],[Ganancia Bruta]]-Tabla_cocina[[#This Row],[Costo]]</f>
        <v>22</v>
      </c>
      <c r="M1064" s="7">
        <f>Tabla_cocina[[#This Row],[Costo Unitario]]*Tabla_cocina[[#This Row],[Cantidad Ordenada]]</f>
        <v>30</v>
      </c>
      <c r="N1064" s="12">
        <f>(Tabla_cocina[[#This Row],[Ganancia Neta]]/Tabla_cocina[[#This Row],[Costo]])</f>
        <v>0.73333333333333328</v>
      </c>
      <c r="O1064" s="17">
        <f>Tabla_cocina[[#This Row],[Tiempo de Preparacion]]/1440</f>
        <v>4.8611111111111112E-3</v>
      </c>
    </row>
    <row r="1065" spans="1:15" x14ac:dyDescent="0.3">
      <c r="A1065" s="1">
        <v>423</v>
      </c>
      <c r="B1065" s="1">
        <v>4</v>
      </c>
      <c r="C1065" s="2" t="s">
        <v>18</v>
      </c>
      <c r="D1065" s="2" t="s">
        <v>95</v>
      </c>
      <c r="E1065" s="3">
        <v>19</v>
      </c>
      <c r="F1065" s="3">
        <v>32</v>
      </c>
      <c r="G1065" s="1">
        <v>3</v>
      </c>
      <c r="H1065" s="1">
        <v>7</v>
      </c>
      <c r="I1065" s="2" t="s">
        <v>8</v>
      </c>
      <c r="J1065" s="7">
        <f>Tabla_cocina[[#This Row],[Precio Unitario]]*Tabla_cocina[[#This Row],[Cantidad Ordenada]]</f>
        <v>96</v>
      </c>
      <c r="K1065" s="7">
        <f>Tabla_cocina[[#This Row],[Total del Pedido]]</f>
        <v>96</v>
      </c>
      <c r="L1065" s="7">
        <f>Tabla_cocina[[#This Row],[Ganancia Bruta]]-Tabla_cocina[[#This Row],[Costo]]</f>
        <v>39</v>
      </c>
      <c r="M1065" s="7">
        <f>Tabla_cocina[[#This Row],[Costo Unitario]]*Tabla_cocina[[#This Row],[Cantidad Ordenada]]</f>
        <v>57</v>
      </c>
      <c r="N1065" s="12">
        <f>(Tabla_cocina[[#This Row],[Ganancia Neta]]/Tabla_cocina[[#This Row],[Costo]])</f>
        <v>0.68421052631578949</v>
      </c>
      <c r="O1065" s="17">
        <f>Tabla_cocina[[#This Row],[Tiempo de Preparacion]]/1440</f>
        <v>4.8611111111111112E-3</v>
      </c>
    </row>
    <row r="1066" spans="1:15" x14ac:dyDescent="0.3">
      <c r="A1066" s="1">
        <v>423</v>
      </c>
      <c r="B1066" s="1">
        <v>4</v>
      </c>
      <c r="C1066" s="2" t="s">
        <v>15</v>
      </c>
      <c r="D1066" s="2" t="s">
        <v>92</v>
      </c>
      <c r="E1066" s="3">
        <v>16</v>
      </c>
      <c r="F1066" s="3">
        <v>28</v>
      </c>
      <c r="G1066" s="1">
        <v>2</v>
      </c>
      <c r="H1066" s="1">
        <v>24</v>
      </c>
      <c r="I1066" s="2" t="s">
        <v>6</v>
      </c>
      <c r="J1066" s="7">
        <f>Tabla_cocina[[#This Row],[Precio Unitario]]*Tabla_cocina[[#This Row],[Cantidad Ordenada]]</f>
        <v>56</v>
      </c>
      <c r="K1066" s="7">
        <f>Tabla_cocina[[#This Row],[Total del Pedido]]</f>
        <v>56</v>
      </c>
      <c r="L1066" s="7">
        <f>Tabla_cocina[[#This Row],[Ganancia Bruta]]-Tabla_cocina[[#This Row],[Costo]]</f>
        <v>24</v>
      </c>
      <c r="M1066" s="7">
        <f>Tabla_cocina[[#This Row],[Costo Unitario]]*Tabla_cocina[[#This Row],[Cantidad Ordenada]]</f>
        <v>32</v>
      </c>
      <c r="N1066" s="12">
        <f>(Tabla_cocina[[#This Row],[Ganancia Neta]]/Tabla_cocina[[#This Row],[Costo]])</f>
        <v>0.75</v>
      </c>
      <c r="O1066" s="17">
        <f>Tabla_cocina[[#This Row],[Tiempo de Preparacion]]/1440</f>
        <v>1.6666666666666666E-2</v>
      </c>
    </row>
    <row r="1067" spans="1:15" x14ac:dyDescent="0.3">
      <c r="A1067" s="1">
        <v>424</v>
      </c>
      <c r="B1067" s="1">
        <v>13</v>
      </c>
      <c r="C1067" s="2" t="s">
        <v>10</v>
      </c>
      <c r="D1067" s="2" t="s">
        <v>87</v>
      </c>
      <c r="E1067" s="3">
        <v>16</v>
      </c>
      <c r="F1067" s="3">
        <v>27</v>
      </c>
      <c r="G1067" s="1">
        <v>3</v>
      </c>
      <c r="H1067" s="1">
        <v>45</v>
      </c>
      <c r="I1067" s="2" t="s">
        <v>8</v>
      </c>
      <c r="J1067" s="7">
        <f>Tabla_cocina[[#This Row],[Precio Unitario]]*Tabla_cocina[[#This Row],[Cantidad Ordenada]]</f>
        <v>81</v>
      </c>
      <c r="K1067" s="7">
        <f>Tabla_cocina[[#This Row],[Total del Pedido]]</f>
        <v>81</v>
      </c>
      <c r="L1067" s="7">
        <f>Tabla_cocina[[#This Row],[Ganancia Bruta]]-Tabla_cocina[[#This Row],[Costo]]</f>
        <v>33</v>
      </c>
      <c r="M1067" s="7">
        <f>Tabla_cocina[[#This Row],[Costo Unitario]]*Tabla_cocina[[#This Row],[Cantidad Ordenada]]</f>
        <v>48</v>
      </c>
      <c r="N1067" s="12">
        <f>(Tabla_cocina[[#This Row],[Ganancia Neta]]/Tabla_cocina[[#This Row],[Costo]])</f>
        <v>0.6875</v>
      </c>
      <c r="O1067" s="17">
        <f>Tabla_cocina[[#This Row],[Tiempo de Preparacion]]/1440</f>
        <v>3.125E-2</v>
      </c>
    </row>
    <row r="1068" spans="1:15" x14ac:dyDescent="0.3">
      <c r="A1068" s="1">
        <v>424</v>
      </c>
      <c r="B1068" s="1">
        <v>13</v>
      </c>
      <c r="C1068" s="2" t="s">
        <v>19</v>
      </c>
      <c r="D1068" s="2" t="s">
        <v>96</v>
      </c>
      <c r="E1068" s="3">
        <v>13</v>
      </c>
      <c r="F1068" s="3">
        <v>22</v>
      </c>
      <c r="G1068" s="1">
        <v>3</v>
      </c>
      <c r="H1068" s="1">
        <v>43</v>
      </c>
      <c r="I1068" s="2" t="s">
        <v>6</v>
      </c>
      <c r="J1068" s="7">
        <f>Tabla_cocina[[#This Row],[Precio Unitario]]*Tabla_cocina[[#This Row],[Cantidad Ordenada]]</f>
        <v>66</v>
      </c>
      <c r="K1068" s="7">
        <f>Tabla_cocina[[#This Row],[Total del Pedido]]</f>
        <v>66</v>
      </c>
      <c r="L1068" s="7">
        <f>Tabla_cocina[[#This Row],[Ganancia Bruta]]-Tabla_cocina[[#This Row],[Costo]]</f>
        <v>27</v>
      </c>
      <c r="M1068" s="7">
        <f>Tabla_cocina[[#This Row],[Costo Unitario]]*Tabla_cocina[[#This Row],[Cantidad Ordenada]]</f>
        <v>39</v>
      </c>
      <c r="N1068" s="12">
        <f>(Tabla_cocina[[#This Row],[Ganancia Neta]]/Tabla_cocina[[#This Row],[Costo]])</f>
        <v>0.69230769230769229</v>
      </c>
      <c r="O1068" s="17">
        <f>Tabla_cocina[[#This Row],[Tiempo de Preparacion]]/1440</f>
        <v>2.9861111111111113E-2</v>
      </c>
    </row>
    <row r="1069" spans="1:15" x14ac:dyDescent="0.3">
      <c r="A1069" s="1">
        <v>425</v>
      </c>
      <c r="B1069" s="1">
        <v>18</v>
      </c>
      <c r="C1069" s="2" t="s">
        <v>16</v>
      </c>
      <c r="D1069" s="2" t="s">
        <v>93</v>
      </c>
      <c r="E1069" s="3">
        <v>11</v>
      </c>
      <c r="F1069" s="3">
        <v>19</v>
      </c>
      <c r="G1069" s="1">
        <v>1</v>
      </c>
      <c r="H1069" s="1">
        <v>28</v>
      </c>
      <c r="I1069" s="2" t="s">
        <v>8</v>
      </c>
      <c r="J1069" s="7">
        <f>Tabla_cocina[[#This Row],[Precio Unitario]]*Tabla_cocina[[#This Row],[Cantidad Ordenada]]</f>
        <v>19</v>
      </c>
      <c r="K1069" s="7">
        <f>Tabla_cocina[[#This Row],[Total del Pedido]]</f>
        <v>19</v>
      </c>
      <c r="L1069" s="7">
        <f>Tabla_cocina[[#This Row],[Ganancia Bruta]]-Tabla_cocina[[#This Row],[Costo]]</f>
        <v>8</v>
      </c>
      <c r="M1069" s="7">
        <f>Tabla_cocina[[#This Row],[Costo Unitario]]*Tabla_cocina[[#This Row],[Cantidad Ordenada]]</f>
        <v>11</v>
      </c>
      <c r="N1069" s="12">
        <f>(Tabla_cocina[[#This Row],[Ganancia Neta]]/Tabla_cocina[[#This Row],[Costo]])</f>
        <v>0.72727272727272729</v>
      </c>
      <c r="O1069" s="17">
        <f>Tabla_cocina[[#This Row],[Tiempo de Preparacion]]/1440</f>
        <v>1.9444444444444445E-2</v>
      </c>
    </row>
    <row r="1070" spans="1:15" x14ac:dyDescent="0.3">
      <c r="A1070" s="1">
        <v>426</v>
      </c>
      <c r="B1070" s="1">
        <v>5</v>
      </c>
      <c r="C1070" s="2" t="s">
        <v>12</v>
      </c>
      <c r="D1070" s="2" t="s">
        <v>89</v>
      </c>
      <c r="E1070" s="3">
        <v>22</v>
      </c>
      <c r="F1070" s="3">
        <v>36</v>
      </c>
      <c r="G1070" s="1">
        <v>3</v>
      </c>
      <c r="H1070" s="1">
        <v>47</v>
      </c>
      <c r="I1070" s="2" t="s">
        <v>8</v>
      </c>
      <c r="J1070" s="7">
        <f>Tabla_cocina[[#This Row],[Precio Unitario]]*Tabla_cocina[[#This Row],[Cantidad Ordenada]]</f>
        <v>108</v>
      </c>
      <c r="K1070" s="7">
        <f>Tabla_cocina[[#This Row],[Total del Pedido]]</f>
        <v>108</v>
      </c>
      <c r="L1070" s="7">
        <f>Tabla_cocina[[#This Row],[Ganancia Bruta]]-Tabla_cocina[[#This Row],[Costo]]</f>
        <v>42</v>
      </c>
      <c r="M1070" s="7">
        <f>Tabla_cocina[[#This Row],[Costo Unitario]]*Tabla_cocina[[#This Row],[Cantidad Ordenada]]</f>
        <v>66</v>
      </c>
      <c r="N1070" s="12">
        <f>(Tabla_cocina[[#This Row],[Ganancia Neta]]/Tabla_cocina[[#This Row],[Costo]])</f>
        <v>0.63636363636363635</v>
      </c>
      <c r="O1070" s="17">
        <f>Tabla_cocina[[#This Row],[Tiempo de Preparacion]]/1440</f>
        <v>3.2638888888888891E-2</v>
      </c>
    </row>
    <row r="1071" spans="1:15" x14ac:dyDescent="0.3">
      <c r="A1071" s="1">
        <v>426</v>
      </c>
      <c r="B1071" s="1">
        <v>5</v>
      </c>
      <c r="C1071" s="2" t="s">
        <v>14</v>
      </c>
      <c r="D1071" s="2" t="s">
        <v>91</v>
      </c>
      <c r="E1071" s="3">
        <v>20</v>
      </c>
      <c r="F1071" s="3">
        <v>33</v>
      </c>
      <c r="G1071" s="1">
        <v>1</v>
      </c>
      <c r="H1071" s="1">
        <v>8</v>
      </c>
      <c r="I1071" s="2" t="s">
        <v>8</v>
      </c>
      <c r="J1071" s="7">
        <f>Tabla_cocina[[#This Row],[Precio Unitario]]*Tabla_cocina[[#This Row],[Cantidad Ordenada]]</f>
        <v>33</v>
      </c>
      <c r="K1071" s="7">
        <f>Tabla_cocina[[#This Row],[Total del Pedido]]</f>
        <v>33</v>
      </c>
      <c r="L1071" s="7">
        <f>Tabla_cocina[[#This Row],[Ganancia Bruta]]-Tabla_cocina[[#This Row],[Costo]]</f>
        <v>13</v>
      </c>
      <c r="M1071" s="7">
        <f>Tabla_cocina[[#This Row],[Costo Unitario]]*Tabla_cocina[[#This Row],[Cantidad Ordenada]]</f>
        <v>20</v>
      </c>
      <c r="N1071" s="12">
        <f>(Tabla_cocina[[#This Row],[Ganancia Neta]]/Tabla_cocina[[#This Row],[Costo]])</f>
        <v>0.65</v>
      </c>
      <c r="O1071" s="17">
        <f>Tabla_cocina[[#This Row],[Tiempo de Preparacion]]/1440</f>
        <v>5.5555555555555558E-3</v>
      </c>
    </row>
    <row r="1072" spans="1:15" x14ac:dyDescent="0.3">
      <c r="A1072" s="1">
        <v>426</v>
      </c>
      <c r="B1072" s="1">
        <v>5</v>
      </c>
      <c r="C1072" s="2" t="s">
        <v>15</v>
      </c>
      <c r="D1072" s="2" t="s">
        <v>92</v>
      </c>
      <c r="E1072" s="3">
        <v>16</v>
      </c>
      <c r="F1072" s="3">
        <v>28</v>
      </c>
      <c r="G1072" s="1">
        <v>2</v>
      </c>
      <c r="H1072" s="1">
        <v>38</v>
      </c>
      <c r="I1072" s="2" t="s">
        <v>8</v>
      </c>
      <c r="J1072" s="7">
        <f>Tabla_cocina[[#This Row],[Precio Unitario]]*Tabla_cocina[[#This Row],[Cantidad Ordenada]]</f>
        <v>56</v>
      </c>
      <c r="K1072" s="7">
        <f>Tabla_cocina[[#This Row],[Total del Pedido]]</f>
        <v>56</v>
      </c>
      <c r="L1072" s="7">
        <f>Tabla_cocina[[#This Row],[Ganancia Bruta]]-Tabla_cocina[[#This Row],[Costo]]</f>
        <v>24</v>
      </c>
      <c r="M1072" s="7">
        <f>Tabla_cocina[[#This Row],[Costo Unitario]]*Tabla_cocina[[#This Row],[Cantidad Ordenada]]</f>
        <v>32</v>
      </c>
      <c r="N1072" s="12">
        <f>(Tabla_cocina[[#This Row],[Ganancia Neta]]/Tabla_cocina[[#This Row],[Costo]])</f>
        <v>0.75</v>
      </c>
      <c r="O1072" s="17">
        <f>Tabla_cocina[[#This Row],[Tiempo de Preparacion]]/1440</f>
        <v>2.6388888888888889E-2</v>
      </c>
    </row>
    <row r="1073" spans="1:15" x14ac:dyDescent="0.3">
      <c r="A1073" s="1">
        <v>426</v>
      </c>
      <c r="B1073" s="1">
        <v>5</v>
      </c>
      <c r="C1073" s="2" t="s">
        <v>26</v>
      </c>
      <c r="D1073" s="2" t="s">
        <v>103</v>
      </c>
      <c r="E1073" s="3">
        <v>15</v>
      </c>
      <c r="F1073" s="3">
        <v>25</v>
      </c>
      <c r="G1073" s="1">
        <v>2</v>
      </c>
      <c r="H1073" s="1">
        <v>23</v>
      </c>
      <c r="I1073" s="2" t="s">
        <v>6</v>
      </c>
      <c r="J1073" s="7">
        <f>Tabla_cocina[[#This Row],[Precio Unitario]]*Tabla_cocina[[#This Row],[Cantidad Ordenada]]</f>
        <v>50</v>
      </c>
      <c r="K1073" s="7">
        <f>Tabla_cocina[[#This Row],[Total del Pedido]]</f>
        <v>50</v>
      </c>
      <c r="L1073" s="7">
        <f>Tabla_cocina[[#This Row],[Ganancia Bruta]]-Tabla_cocina[[#This Row],[Costo]]</f>
        <v>20</v>
      </c>
      <c r="M1073" s="7">
        <f>Tabla_cocina[[#This Row],[Costo Unitario]]*Tabla_cocina[[#This Row],[Cantidad Ordenada]]</f>
        <v>30</v>
      </c>
      <c r="N1073" s="12">
        <f>(Tabla_cocina[[#This Row],[Ganancia Neta]]/Tabla_cocina[[#This Row],[Costo]])</f>
        <v>0.66666666666666663</v>
      </c>
      <c r="O1073" s="17">
        <f>Tabla_cocina[[#This Row],[Tiempo de Preparacion]]/1440</f>
        <v>1.5972222222222221E-2</v>
      </c>
    </row>
    <row r="1074" spans="1:15" x14ac:dyDescent="0.3">
      <c r="A1074" s="1">
        <v>427</v>
      </c>
      <c r="B1074" s="1">
        <v>2</v>
      </c>
      <c r="C1074" s="2" t="s">
        <v>17</v>
      </c>
      <c r="D1074" s="2" t="s">
        <v>94</v>
      </c>
      <c r="E1074" s="3">
        <v>21</v>
      </c>
      <c r="F1074" s="3">
        <v>35</v>
      </c>
      <c r="G1074" s="1">
        <v>2</v>
      </c>
      <c r="H1074" s="1">
        <v>52</v>
      </c>
      <c r="I1074" s="2" t="s">
        <v>6</v>
      </c>
      <c r="J1074" s="7">
        <f>Tabla_cocina[[#This Row],[Precio Unitario]]*Tabla_cocina[[#This Row],[Cantidad Ordenada]]</f>
        <v>70</v>
      </c>
      <c r="K1074" s="7">
        <f>Tabla_cocina[[#This Row],[Total del Pedido]]</f>
        <v>70</v>
      </c>
      <c r="L1074" s="7">
        <f>Tabla_cocina[[#This Row],[Ganancia Bruta]]-Tabla_cocina[[#This Row],[Costo]]</f>
        <v>28</v>
      </c>
      <c r="M1074" s="7">
        <f>Tabla_cocina[[#This Row],[Costo Unitario]]*Tabla_cocina[[#This Row],[Cantidad Ordenada]]</f>
        <v>42</v>
      </c>
      <c r="N1074" s="12">
        <f>(Tabla_cocina[[#This Row],[Ganancia Neta]]/Tabla_cocina[[#This Row],[Costo]])</f>
        <v>0.66666666666666663</v>
      </c>
      <c r="O1074" s="17">
        <f>Tabla_cocina[[#This Row],[Tiempo de Preparacion]]/1440</f>
        <v>3.6111111111111108E-2</v>
      </c>
    </row>
    <row r="1075" spans="1:15" x14ac:dyDescent="0.3">
      <c r="A1075" s="1">
        <v>427</v>
      </c>
      <c r="B1075" s="1">
        <v>2</v>
      </c>
      <c r="C1075" s="2" t="s">
        <v>26</v>
      </c>
      <c r="D1075" s="2" t="s">
        <v>103</v>
      </c>
      <c r="E1075" s="3">
        <v>15</v>
      </c>
      <c r="F1075" s="3">
        <v>25</v>
      </c>
      <c r="G1075" s="1">
        <v>3</v>
      </c>
      <c r="H1075" s="1">
        <v>34</v>
      </c>
      <c r="I1075" s="2" t="s">
        <v>8</v>
      </c>
      <c r="J1075" s="7">
        <f>Tabla_cocina[[#This Row],[Precio Unitario]]*Tabla_cocina[[#This Row],[Cantidad Ordenada]]</f>
        <v>75</v>
      </c>
      <c r="K1075" s="7">
        <f>Tabla_cocina[[#This Row],[Total del Pedido]]</f>
        <v>75</v>
      </c>
      <c r="L1075" s="7">
        <f>Tabla_cocina[[#This Row],[Ganancia Bruta]]-Tabla_cocina[[#This Row],[Costo]]</f>
        <v>30</v>
      </c>
      <c r="M1075" s="7">
        <f>Tabla_cocina[[#This Row],[Costo Unitario]]*Tabla_cocina[[#This Row],[Cantidad Ordenada]]</f>
        <v>45</v>
      </c>
      <c r="N1075" s="12">
        <f>(Tabla_cocina[[#This Row],[Ganancia Neta]]/Tabla_cocina[[#This Row],[Costo]])</f>
        <v>0.66666666666666663</v>
      </c>
      <c r="O1075" s="17">
        <f>Tabla_cocina[[#This Row],[Tiempo de Preparacion]]/1440</f>
        <v>2.361111111111111E-2</v>
      </c>
    </row>
    <row r="1076" spans="1:15" x14ac:dyDescent="0.3">
      <c r="A1076" s="1">
        <v>427</v>
      </c>
      <c r="B1076" s="1">
        <v>2</v>
      </c>
      <c r="C1076" s="2" t="s">
        <v>22</v>
      </c>
      <c r="D1076" s="2" t="s">
        <v>99</v>
      </c>
      <c r="E1076" s="3">
        <v>14</v>
      </c>
      <c r="F1076" s="3">
        <v>23</v>
      </c>
      <c r="G1076" s="1">
        <v>1</v>
      </c>
      <c r="H1076" s="1">
        <v>24</v>
      </c>
      <c r="I1076" s="2" t="s">
        <v>8</v>
      </c>
      <c r="J1076" s="7">
        <f>Tabla_cocina[[#This Row],[Precio Unitario]]*Tabla_cocina[[#This Row],[Cantidad Ordenada]]</f>
        <v>23</v>
      </c>
      <c r="K1076" s="7">
        <f>Tabla_cocina[[#This Row],[Total del Pedido]]</f>
        <v>23</v>
      </c>
      <c r="L1076" s="7">
        <f>Tabla_cocina[[#This Row],[Ganancia Bruta]]-Tabla_cocina[[#This Row],[Costo]]</f>
        <v>9</v>
      </c>
      <c r="M1076" s="7">
        <f>Tabla_cocina[[#This Row],[Costo Unitario]]*Tabla_cocina[[#This Row],[Cantidad Ordenada]]</f>
        <v>14</v>
      </c>
      <c r="N1076" s="12">
        <f>(Tabla_cocina[[#This Row],[Ganancia Neta]]/Tabla_cocina[[#This Row],[Costo]])</f>
        <v>0.6428571428571429</v>
      </c>
      <c r="O1076" s="17">
        <f>Tabla_cocina[[#This Row],[Tiempo de Preparacion]]/1440</f>
        <v>1.6666666666666666E-2</v>
      </c>
    </row>
    <row r="1077" spans="1:15" x14ac:dyDescent="0.3">
      <c r="A1077" s="1">
        <v>427</v>
      </c>
      <c r="B1077" s="1">
        <v>2</v>
      </c>
      <c r="C1077" s="2" t="s">
        <v>16</v>
      </c>
      <c r="D1077" s="2" t="s">
        <v>93</v>
      </c>
      <c r="E1077" s="3">
        <v>11</v>
      </c>
      <c r="F1077" s="3">
        <v>19</v>
      </c>
      <c r="G1077" s="1">
        <v>2</v>
      </c>
      <c r="H1077" s="1">
        <v>56</v>
      </c>
      <c r="I1077" s="2" t="s">
        <v>6</v>
      </c>
      <c r="J1077" s="7">
        <f>Tabla_cocina[[#This Row],[Precio Unitario]]*Tabla_cocina[[#This Row],[Cantidad Ordenada]]</f>
        <v>38</v>
      </c>
      <c r="K1077" s="7">
        <f>Tabla_cocina[[#This Row],[Total del Pedido]]</f>
        <v>38</v>
      </c>
      <c r="L1077" s="7">
        <f>Tabla_cocina[[#This Row],[Ganancia Bruta]]-Tabla_cocina[[#This Row],[Costo]]</f>
        <v>16</v>
      </c>
      <c r="M1077" s="7">
        <f>Tabla_cocina[[#This Row],[Costo Unitario]]*Tabla_cocina[[#This Row],[Cantidad Ordenada]]</f>
        <v>22</v>
      </c>
      <c r="N1077" s="12">
        <f>(Tabla_cocina[[#This Row],[Ganancia Neta]]/Tabla_cocina[[#This Row],[Costo]])</f>
        <v>0.72727272727272729</v>
      </c>
      <c r="O1077" s="17">
        <f>Tabla_cocina[[#This Row],[Tiempo de Preparacion]]/1440</f>
        <v>3.888888888888889E-2</v>
      </c>
    </row>
    <row r="1078" spans="1:15" x14ac:dyDescent="0.3">
      <c r="A1078" s="1">
        <v>428</v>
      </c>
      <c r="B1078" s="1">
        <v>7</v>
      </c>
      <c r="C1078" s="2" t="s">
        <v>11</v>
      </c>
      <c r="D1078" s="2" t="s">
        <v>88</v>
      </c>
      <c r="E1078" s="3">
        <v>25</v>
      </c>
      <c r="F1078" s="3">
        <v>40</v>
      </c>
      <c r="G1078" s="1">
        <v>1</v>
      </c>
      <c r="H1078" s="1">
        <v>38</v>
      </c>
      <c r="I1078" s="2" t="s">
        <v>6</v>
      </c>
      <c r="J1078" s="7">
        <f>Tabla_cocina[[#This Row],[Precio Unitario]]*Tabla_cocina[[#This Row],[Cantidad Ordenada]]</f>
        <v>40</v>
      </c>
      <c r="K1078" s="7">
        <f>Tabla_cocina[[#This Row],[Total del Pedido]]</f>
        <v>40</v>
      </c>
      <c r="L1078" s="7">
        <f>Tabla_cocina[[#This Row],[Ganancia Bruta]]-Tabla_cocina[[#This Row],[Costo]]</f>
        <v>15</v>
      </c>
      <c r="M1078" s="7">
        <f>Tabla_cocina[[#This Row],[Costo Unitario]]*Tabla_cocina[[#This Row],[Cantidad Ordenada]]</f>
        <v>25</v>
      </c>
      <c r="N1078" s="12">
        <f>(Tabla_cocina[[#This Row],[Ganancia Neta]]/Tabla_cocina[[#This Row],[Costo]])</f>
        <v>0.6</v>
      </c>
      <c r="O1078" s="17">
        <f>Tabla_cocina[[#This Row],[Tiempo de Preparacion]]/1440</f>
        <v>2.6388888888888889E-2</v>
      </c>
    </row>
    <row r="1079" spans="1:15" x14ac:dyDescent="0.3">
      <c r="A1079" s="1">
        <v>428</v>
      </c>
      <c r="B1079" s="1">
        <v>7</v>
      </c>
      <c r="C1079" s="2" t="s">
        <v>9</v>
      </c>
      <c r="D1079" s="2" t="s">
        <v>86</v>
      </c>
      <c r="E1079" s="3">
        <v>19</v>
      </c>
      <c r="F1079" s="3">
        <v>31</v>
      </c>
      <c r="G1079" s="1">
        <v>2</v>
      </c>
      <c r="H1079" s="1">
        <v>47</v>
      </c>
      <c r="I1079" s="2" t="s">
        <v>6</v>
      </c>
      <c r="J1079" s="7">
        <f>Tabla_cocina[[#This Row],[Precio Unitario]]*Tabla_cocina[[#This Row],[Cantidad Ordenada]]</f>
        <v>62</v>
      </c>
      <c r="K1079" s="7">
        <f>Tabla_cocina[[#This Row],[Total del Pedido]]</f>
        <v>62</v>
      </c>
      <c r="L1079" s="7">
        <f>Tabla_cocina[[#This Row],[Ganancia Bruta]]-Tabla_cocina[[#This Row],[Costo]]</f>
        <v>24</v>
      </c>
      <c r="M1079" s="7">
        <f>Tabla_cocina[[#This Row],[Costo Unitario]]*Tabla_cocina[[#This Row],[Cantidad Ordenada]]</f>
        <v>38</v>
      </c>
      <c r="N1079" s="12">
        <f>(Tabla_cocina[[#This Row],[Ganancia Neta]]/Tabla_cocina[[#This Row],[Costo]])</f>
        <v>0.63157894736842102</v>
      </c>
      <c r="O1079" s="17">
        <f>Tabla_cocina[[#This Row],[Tiempo de Preparacion]]/1440</f>
        <v>3.2638888888888891E-2</v>
      </c>
    </row>
    <row r="1080" spans="1:15" x14ac:dyDescent="0.3">
      <c r="A1080" s="1">
        <v>428</v>
      </c>
      <c r="B1080" s="1">
        <v>7</v>
      </c>
      <c r="C1080" s="2" t="s">
        <v>26</v>
      </c>
      <c r="D1080" s="2" t="s">
        <v>103</v>
      </c>
      <c r="E1080" s="3">
        <v>15</v>
      </c>
      <c r="F1080" s="3">
        <v>25</v>
      </c>
      <c r="G1080" s="1">
        <v>2</v>
      </c>
      <c r="H1080" s="1">
        <v>48</v>
      </c>
      <c r="I1080" s="2" t="s">
        <v>6</v>
      </c>
      <c r="J1080" s="7">
        <f>Tabla_cocina[[#This Row],[Precio Unitario]]*Tabla_cocina[[#This Row],[Cantidad Ordenada]]</f>
        <v>50</v>
      </c>
      <c r="K1080" s="7">
        <f>Tabla_cocina[[#This Row],[Total del Pedido]]</f>
        <v>50</v>
      </c>
      <c r="L1080" s="7">
        <f>Tabla_cocina[[#This Row],[Ganancia Bruta]]-Tabla_cocina[[#This Row],[Costo]]</f>
        <v>20</v>
      </c>
      <c r="M1080" s="7">
        <f>Tabla_cocina[[#This Row],[Costo Unitario]]*Tabla_cocina[[#This Row],[Cantidad Ordenada]]</f>
        <v>30</v>
      </c>
      <c r="N1080" s="12">
        <f>(Tabla_cocina[[#This Row],[Ganancia Neta]]/Tabla_cocina[[#This Row],[Costo]])</f>
        <v>0.66666666666666663</v>
      </c>
      <c r="O1080" s="17">
        <f>Tabla_cocina[[#This Row],[Tiempo de Preparacion]]/1440</f>
        <v>3.3333333333333333E-2</v>
      </c>
    </row>
    <row r="1081" spans="1:15" x14ac:dyDescent="0.3">
      <c r="A1081" s="1">
        <v>428</v>
      </c>
      <c r="B1081" s="1">
        <v>7</v>
      </c>
      <c r="C1081" s="2" t="s">
        <v>22</v>
      </c>
      <c r="D1081" s="2" t="s">
        <v>99</v>
      </c>
      <c r="E1081" s="3">
        <v>14</v>
      </c>
      <c r="F1081" s="3">
        <v>23</v>
      </c>
      <c r="G1081" s="1">
        <v>1</v>
      </c>
      <c r="H1081" s="1">
        <v>46</v>
      </c>
      <c r="I1081" s="2" t="s">
        <v>6</v>
      </c>
      <c r="J1081" s="7">
        <f>Tabla_cocina[[#This Row],[Precio Unitario]]*Tabla_cocina[[#This Row],[Cantidad Ordenada]]</f>
        <v>23</v>
      </c>
      <c r="K1081" s="7">
        <f>Tabla_cocina[[#This Row],[Total del Pedido]]</f>
        <v>23</v>
      </c>
      <c r="L1081" s="7">
        <f>Tabla_cocina[[#This Row],[Ganancia Bruta]]-Tabla_cocina[[#This Row],[Costo]]</f>
        <v>9</v>
      </c>
      <c r="M1081" s="7">
        <f>Tabla_cocina[[#This Row],[Costo Unitario]]*Tabla_cocina[[#This Row],[Cantidad Ordenada]]</f>
        <v>14</v>
      </c>
      <c r="N1081" s="12">
        <f>(Tabla_cocina[[#This Row],[Ganancia Neta]]/Tabla_cocina[[#This Row],[Costo]])</f>
        <v>0.6428571428571429</v>
      </c>
      <c r="O1081" s="17">
        <f>Tabla_cocina[[#This Row],[Tiempo de Preparacion]]/1440</f>
        <v>3.1944444444444442E-2</v>
      </c>
    </row>
    <row r="1082" spans="1:15" x14ac:dyDescent="0.3">
      <c r="A1082" s="1">
        <v>429</v>
      </c>
      <c r="B1082" s="1">
        <v>8</v>
      </c>
      <c r="C1082" s="2" t="s">
        <v>25</v>
      </c>
      <c r="D1082" s="2" t="s">
        <v>102</v>
      </c>
      <c r="E1082" s="3">
        <v>15</v>
      </c>
      <c r="F1082" s="3">
        <v>26</v>
      </c>
      <c r="G1082" s="1">
        <v>3</v>
      </c>
      <c r="H1082" s="1">
        <v>27</v>
      </c>
      <c r="I1082" s="2" t="s">
        <v>6</v>
      </c>
      <c r="J1082" s="7">
        <f>Tabla_cocina[[#This Row],[Precio Unitario]]*Tabla_cocina[[#This Row],[Cantidad Ordenada]]</f>
        <v>78</v>
      </c>
      <c r="K1082" s="7">
        <f>Tabla_cocina[[#This Row],[Total del Pedido]]</f>
        <v>78</v>
      </c>
      <c r="L1082" s="7">
        <f>Tabla_cocina[[#This Row],[Ganancia Bruta]]-Tabla_cocina[[#This Row],[Costo]]</f>
        <v>33</v>
      </c>
      <c r="M1082" s="7">
        <f>Tabla_cocina[[#This Row],[Costo Unitario]]*Tabla_cocina[[#This Row],[Cantidad Ordenada]]</f>
        <v>45</v>
      </c>
      <c r="N1082" s="12">
        <f>(Tabla_cocina[[#This Row],[Ganancia Neta]]/Tabla_cocina[[#This Row],[Costo]])</f>
        <v>0.73333333333333328</v>
      </c>
      <c r="O1082" s="17">
        <f>Tabla_cocina[[#This Row],[Tiempo de Preparacion]]/1440</f>
        <v>1.8749999999999999E-2</v>
      </c>
    </row>
    <row r="1083" spans="1:15" x14ac:dyDescent="0.3">
      <c r="A1083" s="1">
        <v>430</v>
      </c>
      <c r="B1083" s="1">
        <v>7</v>
      </c>
      <c r="C1083" s="2" t="s">
        <v>26</v>
      </c>
      <c r="D1083" s="2" t="s">
        <v>103</v>
      </c>
      <c r="E1083" s="3">
        <v>15</v>
      </c>
      <c r="F1083" s="3">
        <v>25</v>
      </c>
      <c r="G1083" s="1">
        <v>1</v>
      </c>
      <c r="H1083" s="1">
        <v>49</v>
      </c>
      <c r="I1083" s="2" t="s">
        <v>6</v>
      </c>
      <c r="J1083" s="7">
        <f>Tabla_cocina[[#This Row],[Precio Unitario]]*Tabla_cocina[[#This Row],[Cantidad Ordenada]]</f>
        <v>25</v>
      </c>
      <c r="K1083" s="7">
        <f>Tabla_cocina[[#This Row],[Total del Pedido]]</f>
        <v>25</v>
      </c>
      <c r="L1083" s="7">
        <f>Tabla_cocina[[#This Row],[Ganancia Bruta]]-Tabla_cocina[[#This Row],[Costo]]</f>
        <v>10</v>
      </c>
      <c r="M1083" s="7">
        <f>Tabla_cocina[[#This Row],[Costo Unitario]]*Tabla_cocina[[#This Row],[Cantidad Ordenada]]</f>
        <v>15</v>
      </c>
      <c r="N1083" s="12">
        <f>(Tabla_cocina[[#This Row],[Ganancia Neta]]/Tabla_cocina[[#This Row],[Costo]])</f>
        <v>0.66666666666666663</v>
      </c>
      <c r="O1083" s="17">
        <f>Tabla_cocina[[#This Row],[Tiempo de Preparacion]]/1440</f>
        <v>3.4027777777777775E-2</v>
      </c>
    </row>
    <row r="1084" spans="1:15" x14ac:dyDescent="0.3">
      <c r="A1084" s="1">
        <v>431</v>
      </c>
      <c r="B1084" s="1">
        <v>15</v>
      </c>
      <c r="C1084" s="2" t="s">
        <v>7</v>
      </c>
      <c r="D1084" s="2" t="s">
        <v>85</v>
      </c>
      <c r="E1084" s="3">
        <v>18</v>
      </c>
      <c r="F1084" s="3">
        <v>30</v>
      </c>
      <c r="G1084" s="1">
        <v>2</v>
      </c>
      <c r="H1084" s="1">
        <v>20</v>
      </c>
      <c r="I1084" s="2" t="s">
        <v>6</v>
      </c>
      <c r="J1084" s="7">
        <f>Tabla_cocina[[#This Row],[Precio Unitario]]*Tabla_cocina[[#This Row],[Cantidad Ordenada]]</f>
        <v>60</v>
      </c>
      <c r="K1084" s="7">
        <f>Tabla_cocina[[#This Row],[Total del Pedido]]</f>
        <v>60</v>
      </c>
      <c r="L1084" s="7">
        <f>Tabla_cocina[[#This Row],[Ganancia Bruta]]-Tabla_cocina[[#This Row],[Costo]]</f>
        <v>24</v>
      </c>
      <c r="M1084" s="7">
        <f>Tabla_cocina[[#This Row],[Costo Unitario]]*Tabla_cocina[[#This Row],[Cantidad Ordenada]]</f>
        <v>36</v>
      </c>
      <c r="N1084" s="12">
        <f>(Tabla_cocina[[#This Row],[Ganancia Neta]]/Tabla_cocina[[#This Row],[Costo]])</f>
        <v>0.66666666666666663</v>
      </c>
      <c r="O1084" s="17">
        <f>Tabla_cocina[[#This Row],[Tiempo de Preparacion]]/1440</f>
        <v>1.3888888888888888E-2</v>
      </c>
    </row>
    <row r="1085" spans="1:15" x14ac:dyDescent="0.3">
      <c r="A1085" s="1">
        <v>432</v>
      </c>
      <c r="B1085" s="1">
        <v>10</v>
      </c>
      <c r="C1085" s="2" t="s">
        <v>15</v>
      </c>
      <c r="D1085" s="2" t="s">
        <v>92</v>
      </c>
      <c r="E1085" s="3">
        <v>16</v>
      </c>
      <c r="F1085" s="3">
        <v>28</v>
      </c>
      <c r="G1085" s="1">
        <v>1</v>
      </c>
      <c r="H1085" s="1">
        <v>31</v>
      </c>
      <c r="I1085" s="2" t="s">
        <v>6</v>
      </c>
      <c r="J1085" s="7">
        <f>Tabla_cocina[[#This Row],[Precio Unitario]]*Tabla_cocina[[#This Row],[Cantidad Ordenada]]</f>
        <v>28</v>
      </c>
      <c r="K1085" s="7">
        <f>Tabla_cocina[[#This Row],[Total del Pedido]]</f>
        <v>28</v>
      </c>
      <c r="L1085" s="7">
        <f>Tabla_cocina[[#This Row],[Ganancia Bruta]]-Tabla_cocina[[#This Row],[Costo]]</f>
        <v>12</v>
      </c>
      <c r="M1085" s="7">
        <f>Tabla_cocina[[#This Row],[Costo Unitario]]*Tabla_cocina[[#This Row],[Cantidad Ordenada]]</f>
        <v>16</v>
      </c>
      <c r="N1085" s="12">
        <f>(Tabla_cocina[[#This Row],[Ganancia Neta]]/Tabla_cocina[[#This Row],[Costo]])</f>
        <v>0.75</v>
      </c>
      <c r="O1085" s="17">
        <f>Tabla_cocina[[#This Row],[Tiempo de Preparacion]]/1440</f>
        <v>2.1527777777777778E-2</v>
      </c>
    </row>
    <row r="1086" spans="1:15" x14ac:dyDescent="0.3">
      <c r="A1086" s="1">
        <v>432</v>
      </c>
      <c r="B1086" s="1">
        <v>10</v>
      </c>
      <c r="C1086" s="2" t="s">
        <v>23</v>
      </c>
      <c r="D1086" s="2" t="s">
        <v>100</v>
      </c>
      <c r="E1086" s="3">
        <v>13</v>
      </c>
      <c r="F1086" s="3">
        <v>21</v>
      </c>
      <c r="G1086" s="1">
        <v>1</v>
      </c>
      <c r="H1086" s="1">
        <v>27</v>
      </c>
      <c r="I1086" s="2" t="s">
        <v>6</v>
      </c>
      <c r="J1086" s="7">
        <f>Tabla_cocina[[#This Row],[Precio Unitario]]*Tabla_cocina[[#This Row],[Cantidad Ordenada]]</f>
        <v>21</v>
      </c>
      <c r="K1086" s="7">
        <f>Tabla_cocina[[#This Row],[Total del Pedido]]</f>
        <v>21</v>
      </c>
      <c r="L1086" s="7">
        <f>Tabla_cocina[[#This Row],[Ganancia Bruta]]-Tabla_cocina[[#This Row],[Costo]]</f>
        <v>8</v>
      </c>
      <c r="M1086" s="7">
        <f>Tabla_cocina[[#This Row],[Costo Unitario]]*Tabla_cocina[[#This Row],[Cantidad Ordenada]]</f>
        <v>13</v>
      </c>
      <c r="N1086" s="12">
        <f>(Tabla_cocina[[#This Row],[Ganancia Neta]]/Tabla_cocina[[#This Row],[Costo]])</f>
        <v>0.61538461538461542</v>
      </c>
      <c r="O1086" s="17">
        <f>Tabla_cocina[[#This Row],[Tiempo de Preparacion]]/1440</f>
        <v>1.8749999999999999E-2</v>
      </c>
    </row>
    <row r="1087" spans="1:15" x14ac:dyDescent="0.3">
      <c r="A1087" s="1">
        <v>432</v>
      </c>
      <c r="B1087" s="1">
        <v>10</v>
      </c>
      <c r="C1087" s="2" t="s">
        <v>21</v>
      </c>
      <c r="D1087" s="2" t="s">
        <v>98</v>
      </c>
      <c r="E1087" s="3">
        <v>12</v>
      </c>
      <c r="F1087" s="3">
        <v>20</v>
      </c>
      <c r="G1087" s="1">
        <v>3</v>
      </c>
      <c r="H1087" s="1">
        <v>16</v>
      </c>
      <c r="I1087" s="2" t="s">
        <v>8</v>
      </c>
      <c r="J1087" s="7">
        <f>Tabla_cocina[[#This Row],[Precio Unitario]]*Tabla_cocina[[#This Row],[Cantidad Ordenada]]</f>
        <v>60</v>
      </c>
      <c r="K1087" s="7">
        <f>Tabla_cocina[[#This Row],[Total del Pedido]]</f>
        <v>60</v>
      </c>
      <c r="L1087" s="7">
        <f>Tabla_cocina[[#This Row],[Ganancia Bruta]]-Tabla_cocina[[#This Row],[Costo]]</f>
        <v>24</v>
      </c>
      <c r="M1087" s="7">
        <f>Tabla_cocina[[#This Row],[Costo Unitario]]*Tabla_cocina[[#This Row],[Cantidad Ordenada]]</f>
        <v>36</v>
      </c>
      <c r="N1087" s="12">
        <f>(Tabla_cocina[[#This Row],[Ganancia Neta]]/Tabla_cocina[[#This Row],[Costo]])</f>
        <v>0.66666666666666663</v>
      </c>
      <c r="O1087" s="17">
        <f>Tabla_cocina[[#This Row],[Tiempo de Preparacion]]/1440</f>
        <v>1.1111111111111112E-2</v>
      </c>
    </row>
    <row r="1088" spans="1:15" x14ac:dyDescent="0.3">
      <c r="A1088" s="1">
        <v>433</v>
      </c>
      <c r="B1088" s="1">
        <v>10</v>
      </c>
      <c r="C1088" s="2" t="s">
        <v>7</v>
      </c>
      <c r="D1088" s="2" t="s">
        <v>85</v>
      </c>
      <c r="E1088" s="3">
        <v>18</v>
      </c>
      <c r="F1088" s="3">
        <v>30</v>
      </c>
      <c r="G1088" s="1">
        <v>1</v>
      </c>
      <c r="H1088" s="1">
        <v>56</v>
      </c>
      <c r="I1088" s="2" t="s">
        <v>8</v>
      </c>
      <c r="J1088" s="7">
        <f>Tabla_cocina[[#This Row],[Precio Unitario]]*Tabla_cocina[[#This Row],[Cantidad Ordenada]]</f>
        <v>30</v>
      </c>
      <c r="K1088" s="7">
        <f>Tabla_cocina[[#This Row],[Total del Pedido]]</f>
        <v>30</v>
      </c>
      <c r="L1088" s="7">
        <f>Tabla_cocina[[#This Row],[Ganancia Bruta]]-Tabla_cocina[[#This Row],[Costo]]</f>
        <v>12</v>
      </c>
      <c r="M1088" s="7">
        <f>Tabla_cocina[[#This Row],[Costo Unitario]]*Tabla_cocina[[#This Row],[Cantidad Ordenada]]</f>
        <v>18</v>
      </c>
      <c r="N1088" s="12">
        <f>(Tabla_cocina[[#This Row],[Ganancia Neta]]/Tabla_cocina[[#This Row],[Costo]])</f>
        <v>0.66666666666666663</v>
      </c>
      <c r="O1088" s="17">
        <f>Tabla_cocina[[#This Row],[Tiempo de Preparacion]]/1440</f>
        <v>3.888888888888889E-2</v>
      </c>
    </row>
    <row r="1089" spans="1:15" x14ac:dyDescent="0.3">
      <c r="A1089" s="1">
        <v>433</v>
      </c>
      <c r="B1089" s="1">
        <v>10</v>
      </c>
      <c r="C1089" s="2" t="s">
        <v>5</v>
      </c>
      <c r="D1089" s="2" t="s">
        <v>84</v>
      </c>
      <c r="E1089" s="3">
        <v>14</v>
      </c>
      <c r="F1089" s="3">
        <v>24</v>
      </c>
      <c r="G1089" s="1">
        <v>3</v>
      </c>
      <c r="H1089" s="1">
        <v>18</v>
      </c>
      <c r="I1089" s="2" t="s">
        <v>6</v>
      </c>
      <c r="J1089" s="7">
        <f>Tabla_cocina[[#This Row],[Precio Unitario]]*Tabla_cocina[[#This Row],[Cantidad Ordenada]]</f>
        <v>72</v>
      </c>
      <c r="K1089" s="7">
        <f>Tabla_cocina[[#This Row],[Total del Pedido]]</f>
        <v>72</v>
      </c>
      <c r="L1089" s="7">
        <f>Tabla_cocina[[#This Row],[Ganancia Bruta]]-Tabla_cocina[[#This Row],[Costo]]</f>
        <v>30</v>
      </c>
      <c r="M1089" s="7">
        <f>Tabla_cocina[[#This Row],[Costo Unitario]]*Tabla_cocina[[#This Row],[Cantidad Ordenada]]</f>
        <v>42</v>
      </c>
      <c r="N1089" s="12">
        <f>(Tabla_cocina[[#This Row],[Ganancia Neta]]/Tabla_cocina[[#This Row],[Costo]])</f>
        <v>0.7142857142857143</v>
      </c>
      <c r="O1089" s="17">
        <f>Tabla_cocina[[#This Row],[Tiempo de Preparacion]]/1440</f>
        <v>1.2500000000000001E-2</v>
      </c>
    </row>
    <row r="1090" spans="1:15" x14ac:dyDescent="0.3">
      <c r="A1090" s="1">
        <v>434</v>
      </c>
      <c r="B1090" s="1">
        <v>15</v>
      </c>
      <c r="C1090" s="2" t="s">
        <v>25</v>
      </c>
      <c r="D1090" s="2" t="s">
        <v>102</v>
      </c>
      <c r="E1090" s="3">
        <v>15</v>
      </c>
      <c r="F1090" s="3">
        <v>26</v>
      </c>
      <c r="G1090" s="1">
        <v>2</v>
      </c>
      <c r="H1090" s="1">
        <v>26</v>
      </c>
      <c r="I1090" s="2" t="s">
        <v>6</v>
      </c>
      <c r="J1090" s="7">
        <f>Tabla_cocina[[#This Row],[Precio Unitario]]*Tabla_cocina[[#This Row],[Cantidad Ordenada]]</f>
        <v>52</v>
      </c>
      <c r="K1090" s="7">
        <f>Tabla_cocina[[#This Row],[Total del Pedido]]</f>
        <v>52</v>
      </c>
      <c r="L1090" s="7">
        <f>Tabla_cocina[[#This Row],[Ganancia Bruta]]-Tabla_cocina[[#This Row],[Costo]]</f>
        <v>22</v>
      </c>
      <c r="M1090" s="7">
        <f>Tabla_cocina[[#This Row],[Costo Unitario]]*Tabla_cocina[[#This Row],[Cantidad Ordenada]]</f>
        <v>30</v>
      </c>
      <c r="N1090" s="12">
        <f>(Tabla_cocina[[#This Row],[Ganancia Neta]]/Tabla_cocina[[#This Row],[Costo]])</f>
        <v>0.73333333333333328</v>
      </c>
      <c r="O1090" s="17">
        <f>Tabla_cocina[[#This Row],[Tiempo de Preparacion]]/1440</f>
        <v>1.8055555555555554E-2</v>
      </c>
    </row>
    <row r="1091" spans="1:15" x14ac:dyDescent="0.3">
      <c r="A1091" s="1">
        <v>434</v>
      </c>
      <c r="B1091" s="1">
        <v>15</v>
      </c>
      <c r="C1091" s="2" t="s">
        <v>19</v>
      </c>
      <c r="D1091" s="2" t="s">
        <v>96</v>
      </c>
      <c r="E1091" s="3">
        <v>13</v>
      </c>
      <c r="F1091" s="3">
        <v>22</v>
      </c>
      <c r="G1091" s="1">
        <v>2</v>
      </c>
      <c r="H1091" s="1">
        <v>32</v>
      </c>
      <c r="I1091" s="2" t="s">
        <v>8</v>
      </c>
      <c r="J1091" s="7">
        <f>Tabla_cocina[[#This Row],[Precio Unitario]]*Tabla_cocina[[#This Row],[Cantidad Ordenada]]</f>
        <v>44</v>
      </c>
      <c r="K1091" s="7">
        <f>Tabla_cocina[[#This Row],[Total del Pedido]]</f>
        <v>44</v>
      </c>
      <c r="L1091" s="7">
        <f>Tabla_cocina[[#This Row],[Ganancia Bruta]]-Tabla_cocina[[#This Row],[Costo]]</f>
        <v>18</v>
      </c>
      <c r="M1091" s="7">
        <f>Tabla_cocina[[#This Row],[Costo Unitario]]*Tabla_cocina[[#This Row],[Cantidad Ordenada]]</f>
        <v>26</v>
      </c>
      <c r="N1091" s="12">
        <f>(Tabla_cocina[[#This Row],[Ganancia Neta]]/Tabla_cocina[[#This Row],[Costo]])</f>
        <v>0.69230769230769229</v>
      </c>
      <c r="O1091" s="17">
        <f>Tabla_cocina[[#This Row],[Tiempo de Preparacion]]/1440</f>
        <v>2.2222222222222223E-2</v>
      </c>
    </row>
    <row r="1092" spans="1:15" x14ac:dyDescent="0.3">
      <c r="A1092" s="1">
        <v>435</v>
      </c>
      <c r="B1092" s="1">
        <v>17</v>
      </c>
      <c r="C1092" s="2" t="s">
        <v>7</v>
      </c>
      <c r="D1092" s="2" t="s">
        <v>85</v>
      </c>
      <c r="E1092" s="3">
        <v>18</v>
      </c>
      <c r="F1092" s="3">
        <v>30</v>
      </c>
      <c r="G1092" s="1">
        <v>2</v>
      </c>
      <c r="H1092" s="1">
        <v>55</v>
      </c>
      <c r="I1092" s="2" t="s">
        <v>8</v>
      </c>
      <c r="J1092" s="7">
        <f>Tabla_cocina[[#This Row],[Precio Unitario]]*Tabla_cocina[[#This Row],[Cantidad Ordenada]]</f>
        <v>60</v>
      </c>
      <c r="K1092" s="7">
        <f>Tabla_cocina[[#This Row],[Total del Pedido]]</f>
        <v>60</v>
      </c>
      <c r="L1092" s="7">
        <f>Tabla_cocina[[#This Row],[Ganancia Bruta]]-Tabla_cocina[[#This Row],[Costo]]</f>
        <v>24</v>
      </c>
      <c r="M1092" s="7">
        <f>Tabla_cocina[[#This Row],[Costo Unitario]]*Tabla_cocina[[#This Row],[Cantidad Ordenada]]</f>
        <v>36</v>
      </c>
      <c r="N1092" s="12">
        <f>(Tabla_cocina[[#This Row],[Ganancia Neta]]/Tabla_cocina[[#This Row],[Costo]])</f>
        <v>0.66666666666666663</v>
      </c>
      <c r="O1092" s="17">
        <f>Tabla_cocina[[#This Row],[Tiempo de Preparacion]]/1440</f>
        <v>3.8194444444444448E-2</v>
      </c>
    </row>
    <row r="1093" spans="1:15" x14ac:dyDescent="0.3">
      <c r="A1093" s="1">
        <v>435</v>
      </c>
      <c r="B1093" s="1">
        <v>17</v>
      </c>
      <c r="C1093" s="2" t="s">
        <v>25</v>
      </c>
      <c r="D1093" s="2" t="s">
        <v>102</v>
      </c>
      <c r="E1093" s="3">
        <v>15</v>
      </c>
      <c r="F1093" s="3">
        <v>26</v>
      </c>
      <c r="G1093" s="1">
        <v>2</v>
      </c>
      <c r="H1093" s="1">
        <v>14</v>
      </c>
      <c r="I1093" s="2" t="s">
        <v>6</v>
      </c>
      <c r="J1093" s="7">
        <f>Tabla_cocina[[#This Row],[Precio Unitario]]*Tabla_cocina[[#This Row],[Cantidad Ordenada]]</f>
        <v>52</v>
      </c>
      <c r="K1093" s="7">
        <f>Tabla_cocina[[#This Row],[Total del Pedido]]</f>
        <v>52</v>
      </c>
      <c r="L1093" s="7">
        <f>Tabla_cocina[[#This Row],[Ganancia Bruta]]-Tabla_cocina[[#This Row],[Costo]]</f>
        <v>22</v>
      </c>
      <c r="M1093" s="7">
        <f>Tabla_cocina[[#This Row],[Costo Unitario]]*Tabla_cocina[[#This Row],[Cantidad Ordenada]]</f>
        <v>30</v>
      </c>
      <c r="N1093" s="12">
        <f>(Tabla_cocina[[#This Row],[Ganancia Neta]]/Tabla_cocina[[#This Row],[Costo]])</f>
        <v>0.73333333333333328</v>
      </c>
      <c r="O1093" s="17">
        <f>Tabla_cocina[[#This Row],[Tiempo de Preparacion]]/1440</f>
        <v>9.7222222222222224E-3</v>
      </c>
    </row>
    <row r="1094" spans="1:15" x14ac:dyDescent="0.3">
      <c r="A1094" s="1">
        <v>435</v>
      </c>
      <c r="B1094" s="1">
        <v>17</v>
      </c>
      <c r="C1094" s="2" t="s">
        <v>23</v>
      </c>
      <c r="D1094" s="2" t="s">
        <v>100</v>
      </c>
      <c r="E1094" s="3">
        <v>13</v>
      </c>
      <c r="F1094" s="3">
        <v>21</v>
      </c>
      <c r="G1094" s="1">
        <v>2</v>
      </c>
      <c r="H1094" s="1">
        <v>42</v>
      </c>
      <c r="I1094" s="2" t="s">
        <v>6</v>
      </c>
      <c r="J1094" s="7">
        <f>Tabla_cocina[[#This Row],[Precio Unitario]]*Tabla_cocina[[#This Row],[Cantidad Ordenada]]</f>
        <v>42</v>
      </c>
      <c r="K1094" s="7">
        <f>Tabla_cocina[[#This Row],[Total del Pedido]]</f>
        <v>42</v>
      </c>
      <c r="L1094" s="7">
        <f>Tabla_cocina[[#This Row],[Ganancia Bruta]]-Tabla_cocina[[#This Row],[Costo]]</f>
        <v>16</v>
      </c>
      <c r="M1094" s="7">
        <f>Tabla_cocina[[#This Row],[Costo Unitario]]*Tabla_cocina[[#This Row],[Cantidad Ordenada]]</f>
        <v>26</v>
      </c>
      <c r="N1094" s="12">
        <f>(Tabla_cocina[[#This Row],[Ganancia Neta]]/Tabla_cocina[[#This Row],[Costo]])</f>
        <v>0.61538461538461542</v>
      </c>
      <c r="O1094" s="17">
        <f>Tabla_cocina[[#This Row],[Tiempo de Preparacion]]/1440</f>
        <v>2.9166666666666667E-2</v>
      </c>
    </row>
    <row r="1095" spans="1:15" x14ac:dyDescent="0.3">
      <c r="A1095" s="1">
        <v>436</v>
      </c>
      <c r="B1095" s="1">
        <v>10</v>
      </c>
      <c r="C1095" s="2" t="s">
        <v>15</v>
      </c>
      <c r="D1095" s="2" t="s">
        <v>92</v>
      </c>
      <c r="E1095" s="3">
        <v>16</v>
      </c>
      <c r="F1095" s="3">
        <v>28</v>
      </c>
      <c r="G1095" s="1">
        <v>2</v>
      </c>
      <c r="H1095" s="1">
        <v>45</v>
      </c>
      <c r="I1095" s="2" t="s">
        <v>8</v>
      </c>
      <c r="J1095" s="7">
        <f>Tabla_cocina[[#This Row],[Precio Unitario]]*Tabla_cocina[[#This Row],[Cantidad Ordenada]]</f>
        <v>56</v>
      </c>
      <c r="K1095" s="7">
        <f>Tabla_cocina[[#This Row],[Total del Pedido]]</f>
        <v>56</v>
      </c>
      <c r="L1095" s="7">
        <f>Tabla_cocina[[#This Row],[Ganancia Bruta]]-Tabla_cocina[[#This Row],[Costo]]</f>
        <v>24</v>
      </c>
      <c r="M1095" s="7">
        <f>Tabla_cocina[[#This Row],[Costo Unitario]]*Tabla_cocina[[#This Row],[Cantidad Ordenada]]</f>
        <v>32</v>
      </c>
      <c r="N1095" s="12">
        <f>(Tabla_cocina[[#This Row],[Ganancia Neta]]/Tabla_cocina[[#This Row],[Costo]])</f>
        <v>0.75</v>
      </c>
      <c r="O1095" s="17">
        <f>Tabla_cocina[[#This Row],[Tiempo de Preparacion]]/1440</f>
        <v>3.125E-2</v>
      </c>
    </row>
    <row r="1096" spans="1:15" x14ac:dyDescent="0.3">
      <c r="A1096" s="1">
        <v>437</v>
      </c>
      <c r="B1096" s="1">
        <v>16</v>
      </c>
      <c r="C1096" s="2" t="s">
        <v>17</v>
      </c>
      <c r="D1096" s="2" t="s">
        <v>94</v>
      </c>
      <c r="E1096" s="3">
        <v>21</v>
      </c>
      <c r="F1096" s="3">
        <v>35</v>
      </c>
      <c r="G1096" s="1">
        <v>2</v>
      </c>
      <c r="H1096" s="1">
        <v>51</v>
      </c>
      <c r="I1096" s="2" t="s">
        <v>8</v>
      </c>
      <c r="J1096" s="7">
        <f>Tabla_cocina[[#This Row],[Precio Unitario]]*Tabla_cocina[[#This Row],[Cantidad Ordenada]]</f>
        <v>70</v>
      </c>
      <c r="K1096" s="7">
        <f>Tabla_cocina[[#This Row],[Total del Pedido]]</f>
        <v>70</v>
      </c>
      <c r="L1096" s="7">
        <f>Tabla_cocina[[#This Row],[Ganancia Bruta]]-Tabla_cocina[[#This Row],[Costo]]</f>
        <v>28</v>
      </c>
      <c r="M1096" s="7">
        <f>Tabla_cocina[[#This Row],[Costo Unitario]]*Tabla_cocina[[#This Row],[Cantidad Ordenada]]</f>
        <v>42</v>
      </c>
      <c r="N1096" s="12">
        <f>(Tabla_cocina[[#This Row],[Ganancia Neta]]/Tabla_cocina[[#This Row],[Costo]])</f>
        <v>0.66666666666666663</v>
      </c>
      <c r="O1096" s="17">
        <f>Tabla_cocina[[#This Row],[Tiempo de Preparacion]]/1440</f>
        <v>3.5416666666666666E-2</v>
      </c>
    </row>
    <row r="1097" spans="1:15" x14ac:dyDescent="0.3">
      <c r="A1097" s="1">
        <v>438</v>
      </c>
      <c r="B1097" s="1">
        <v>2</v>
      </c>
      <c r="C1097" s="2" t="s">
        <v>14</v>
      </c>
      <c r="D1097" s="2" t="s">
        <v>91</v>
      </c>
      <c r="E1097" s="3">
        <v>20</v>
      </c>
      <c r="F1097" s="3">
        <v>33</v>
      </c>
      <c r="G1097" s="1">
        <v>1</v>
      </c>
      <c r="H1097" s="1">
        <v>51</v>
      </c>
      <c r="I1097" s="2" t="s">
        <v>8</v>
      </c>
      <c r="J1097" s="7">
        <f>Tabla_cocina[[#This Row],[Precio Unitario]]*Tabla_cocina[[#This Row],[Cantidad Ordenada]]</f>
        <v>33</v>
      </c>
      <c r="K1097" s="7">
        <f>Tabla_cocina[[#This Row],[Total del Pedido]]</f>
        <v>33</v>
      </c>
      <c r="L1097" s="7">
        <f>Tabla_cocina[[#This Row],[Ganancia Bruta]]-Tabla_cocina[[#This Row],[Costo]]</f>
        <v>13</v>
      </c>
      <c r="M1097" s="7">
        <f>Tabla_cocina[[#This Row],[Costo Unitario]]*Tabla_cocina[[#This Row],[Cantidad Ordenada]]</f>
        <v>20</v>
      </c>
      <c r="N1097" s="12">
        <f>(Tabla_cocina[[#This Row],[Ganancia Neta]]/Tabla_cocina[[#This Row],[Costo]])</f>
        <v>0.65</v>
      </c>
      <c r="O1097" s="17">
        <f>Tabla_cocina[[#This Row],[Tiempo de Preparacion]]/1440</f>
        <v>3.5416666666666666E-2</v>
      </c>
    </row>
    <row r="1098" spans="1:15" x14ac:dyDescent="0.3">
      <c r="A1098" s="1">
        <v>439</v>
      </c>
      <c r="B1098" s="1">
        <v>15</v>
      </c>
      <c r="C1098" s="2" t="s">
        <v>14</v>
      </c>
      <c r="D1098" s="2" t="s">
        <v>91</v>
      </c>
      <c r="E1098" s="3">
        <v>20</v>
      </c>
      <c r="F1098" s="3">
        <v>33</v>
      </c>
      <c r="G1098" s="1">
        <v>3</v>
      </c>
      <c r="H1098" s="1">
        <v>35</v>
      </c>
      <c r="I1098" s="2" t="s">
        <v>6</v>
      </c>
      <c r="J1098" s="7">
        <f>Tabla_cocina[[#This Row],[Precio Unitario]]*Tabla_cocina[[#This Row],[Cantidad Ordenada]]</f>
        <v>99</v>
      </c>
      <c r="K1098" s="7">
        <f>Tabla_cocina[[#This Row],[Total del Pedido]]</f>
        <v>99</v>
      </c>
      <c r="L1098" s="7">
        <f>Tabla_cocina[[#This Row],[Ganancia Bruta]]-Tabla_cocina[[#This Row],[Costo]]</f>
        <v>39</v>
      </c>
      <c r="M1098" s="7">
        <f>Tabla_cocina[[#This Row],[Costo Unitario]]*Tabla_cocina[[#This Row],[Cantidad Ordenada]]</f>
        <v>60</v>
      </c>
      <c r="N1098" s="12">
        <f>(Tabla_cocina[[#This Row],[Ganancia Neta]]/Tabla_cocina[[#This Row],[Costo]])</f>
        <v>0.65</v>
      </c>
      <c r="O1098" s="17">
        <f>Tabla_cocina[[#This Row],[Tiempo de Preparacion]]/1440</f>
        <v>2.4305555555555556E-2</v>
      </c>
    </row>
    <row r="1099" spans="1:15" x14ac:dyDescent="0.3">
      <c r="A1099" s="1">
        <v>439</v>
      </c>
      <c r="B1099" s="1">
        <v>15</v>
      </c>
      <c r="C1099" s="2" t="s">
        <v>25</v>
      </c>
      <c r="D1099" s="2" t="s">
        <v>102</v>
      </c>
      <c r="E1099" s="3">
        <v>15</v>
      </c>
      <c r="F1099" s="3">
        <v>26</v>
      </c>
      <c r="G1099" s="1">
        <v>3</v>
      </c>
      <c r="H1099" s="1">
        <v>29</v>
      </c>
      <c r="I1099" s="2" t="s">
        <v>8</v>
      </c>
      <c r="J1099" s="7">
        <f>Tabla_cocina[[#This Row],[Precio Unitario]]*Tabla_cocina[[#This Row],[Cantidad Ordenada]]</f>
        <v>78</v>
      </c>
      <c r="K1099" s="7">
        <f>Tabla_cocina[[#This Row],[Total del Pedido]]</f>
        <v>78</v>
      </c>
      <c r="L1099" s="7">
        <f>Tabla_cocina[[#This Row],[Ganancia Bruta]]-Tabla_cocina[[#This Row],[Costo]]</f>
        <v>33</v>
      </c>
      <c r="M1099" s="7">
        <f>Tabla_cocina[[#This Row],[Costo Unitario]]*Tabla_cocina[[#This Row],[Cantidad Ordenada]]</f>
        <v>45</v>
      </c>
      <c r="N1099" s="12">
        <f>(Tabla_cocina[[#This Row],[Ganancia Neta]]/Tabla_cocina[[#This Row],[Costo]])</f>
        <v>0.73333333333333328</v>
      </c>
      <c r="O1099" s="17">
        <f>Tabla_cocina[[#This Row],[Tiempo de Preparacion]]/1440</f>
        <v>2.013888888888889E-2</v>
      </c>
    </row>
    <row r="1100" spans="1:15" x14ac:dyDescent="0.3">
      <c r="A1100" s="1">
        <v>440</v>
      </c>
      <c r="B1100" s="1">
        <v>13</v>
      </c>
      <c r="C1100" s="2" t="s">
        <v>22</v>
      </c>
      <c r="D1100" s="2" t="s">
        <v>99</v>
      </c>
      <c r="E1100" s="3">
        <v>14</v>
      </c>
      <c r="F1100" s="3">
        <v>23</v>
      </c>
      <c r="G1100" s="1">
        <v>2</v>
      </c>
      <c r="H1100" s="1">
        <v>36</v>
      </c>
      <c r="I1100" s="2" t="s">
        <v>6</v>
      </c>
      <c r="J1100" s="7">
        <f>Tabla_cocina[[#This Row],[Precio Unitario]]*Tabla_cocina[[#This Row],[Cantidad Ordenada]]</f>
        <v>46</v>
      </c>
      <c r="K1100" s="7">
        <f>Tabla_cocina[[#This Row],[Total del Pedido]]</f>
        <v>46</v>
      </c>
      <c r="L1100" s="7">
        <f>Tabla_cocina[[#This Row],[Ganancia Bruta]]-Tabla_cocina[[#This Row],[Costo]]</f>
        <v>18</v>
      </c>
      <c r="M1100" s="7">
        <f>Tabla_cocina[[#This Row],[Costo Unitario]]*Tabla_cocina[[#This Row],[Cantidad Ordenada]]</f>
        <v>28</v>
      </c>
      <c r="N1100" s="12">
        <f>(Tabla_cocina[[#This Row],[Ganancia Neta]]/Tabla_cocina[[#This Row],[Costo]])</f>
        <v>0.6428571428571429</v>
      </c>
      <c r="O1100" s="17">
        <f>Tabla_cocina[[#This Row],[Tiempo de Preparacion]]/1440</f>
        <v>2.5000000000000001E-2</v>
      </c>
    </row>
    <row r="1101" spans="1:15" x14ac:dyDescent="0.3">
      <c r="A1101" s="1">
        <v>440</v>
      </c>
      <c r="B1101" s="1">
        <v>13</v>
      </c>
      <c r="C1101" s="2" t="s">
        <v>16</v>
      </c>
      <c r="D1101" s="2" t="s">
        <v>93</v>
      </c>
      <c r="E1101" s="3">
        <v>11</v>
      </c>
      <c r="F1101" s="3">
        <v>19</v>
      </c>
      <c r="G1101" s="1">
        <v>2</v>
      </c>
      <c r="H1101" s="1">
        <v>9</v>
      </c>
      <c r="I1101" s="2" t="s">
        <v>6</v>
      </c>
      <c r="J1101" s="7">
        <f>Tabla_cocina[[#This Row],[Precio Unitario]]*Tabla_cocina[[#This Row],[Cantidad Ordenada]]</f>
        <v>38</v>
      </c>
      <c r="K1101" s="7">
        <f>Tabla_cocina[[#This Row],[Total del Pedido]]</f>
        <v>38</v>
      </c>
      <c r="L1101" s="7">
        <f>Tabla_cocina[[#This Row],[Ganancia Bruta]]-Tabla_cocina[[#This Row],[Costo]]</f>
        <v>16</v>
      </c>
      <c r="M1101" s="7">
        <f>Tabla_cocina[[#This Row],[Costo Unitario]]*Tabla_cocina[[#This Row],[Cantidad Ordenada]]</f>
        <v>22</v>
      </c>
      <c r="N1101" s="12">
        <f>(Tabla_cocina[[#This Row],[Ganancia Neta]]/Tabla_cocina[[#This Row],[Costo]])</f>
        <v>0.72727272727272729</v>
      </c>
      <c r="O1101" s="17">
        <f>Tabla_cocina[[#This Row],[Tiempo de Preparacion]]/1440</f>
        <v>6.2500000000000003E-3</v>
      </c>
    </row>
    <row r="1102" spans="1:15" x14ac:dyDescent="0.3">
      <c r="A1102" s="1">
        <v>441</v>
      </c>
      <c r="B1102" s="1">
        <v>13</v>
      </c>
      <c r="C1102" s="2" t="s">
        <v>17</v>
      </c>
      <c r="D1102" s="2" t="s">
        <v>94</v>
      </c>
      <c r="E1102" s="3">
        <v>21</v>
      </c>
      <c r="F1102" s="3">
        <v>35</v>
      </c>
      <c r="G1102" s="1">
        <v>3</v>
      </c>
      <c r="H1102" s="1">
        <v>54</v>
      </c>
      <c r="I1102" s="2" t="s">
        <v>6</v>
      </c>
      <c r="J1102" s="7">
        <f>Tabla_cocina[[#This Row],[Precio Unitario]]*Tabla_cocina[[#This Row],[Cantidad Ordenada]]</f>
        <v>105</v>
      </c>
      <c r="K1102" s="7">
        <f>Tabla_cocina[[#This Row],[Total del Pedido]]</f>
        <v>105</v>
      </c>
      <c r="L1102" s="7">
        <f>Tabla_cocina[[#This Row],[Ganancia Bruta]]-Tabla_cocina[[#This Row],[Costo]]</f>
        <v>42</v>
      </c>
      <c r="M1102" s="7">
        <f>Tabla_cocina[[#This Row],[Costo Unitario]]*Tabla_cocina[[#This Row],[Cantidad Ordenada]]</f>
        <v>63</v>
      </c>
      <c r="N1102" s="12">
        <f>(Tabla_cocina[[#This Row],[Ganancia Neta]]/Tabla_cocina[[#This Row],[Costo]])</f>
        <v>0.66666666666666663</v>
      </c>
      <c r="O1102" s="17">
        <f>Tabla_cocina[[#This Row],[Tiempo de Preparacion]]/1440</f>
        <v>3.7499999999999999E-2</v>
      </c>
    </row>
    <row r="1103" spans="1:15" x14ac:dyDescent="0.3">
      <c r="A1103" s="1">
        <v>441</v>
      </c>
      <c r="B1103" s="1">
        <v>13</v>
      </c>
      <c r="C1103" s="2" t="s">
        <v>25</v>
      </c>
      <c r="D1103" s="2" t="s">
        <v>102</v>
      </c>
      <c r="E1103" s="3">
        <v>15</v>
      </c>
      <c r="F1103" s="3">
        <v>26</v>
      </c>
      <c r="G1103" s="1">
        <v>3</v>
      </c>
      <c r="H1103" s="1">
        <v>36</v>
      </c>
      <c r="I1103" s="2" t="s">
        <v>8</v>
      </c>
      <c r="J1103" s="7">
        <f>Tabla_cocina[[#This Row],[Precio Unitario]]*Tabla_cocina[[#This Row],[Cantidad Ordenada]]</f>
        <v>78</v>
      </c>
      <c r="K1103" s="7">
        <f>Tabla_cocina[[#This Row],[Total del Pedido]]</f>
        <v>78</v>
      </c>
      <c r="L1103" s="7">
        <f>Tabla_cocina[[#This Row],[Ganancia Bruta]]-Tabla_cocina[[#This Row],[Costo]]</f>
        <v>33</v>
      </c>
      <c r="M1103" s="7">
        <f>Tabla_cocina[[#This Row],[Costo Unitario]]*Tabla_cocina[[#This Row],[Cantidad Ordenada]]</f>
        <v>45</v>
      </c>
      <c r="N1103" s="12">
        <f>(Tabla_cocina[[#This Row],[Ganancia Neta]]/Tabla_cocina[[#This Row],[Costo]])</f>
        <v>0.73333333333333328</v>
      </c>
      <c r="O1103" s="17">
        <f>Tabla_cocina[[#This Row],[Tiempo de Preparacion]]/1440</f>
        <v>2.5000000000000001E-2</v>
      </c>
    </row>
    <row r="1104" spans="1:15" x14ac:dyDescent="0.3">
      <c r="A1104" s="1">
        <v>442</v>
      </c>
      <c r="B1104" s="1">
        <v>15</v>
      </c>
      <c r="C1104" s="2" t="s">
        <v>12</v>
      </c>
      <c r="D1104" s="2" t="s">
        <v>89</v>
      </c>
      <c r="E1104" s="3">
        <v>22</v>
      </c>
      <c r="F1104" s="3">
        <v>36</v>
      </c>
      <c r="G1104" s="1">
        <v>3</v>
      </c>
      <c r="H1104" s="1">
        <v>45</v>
      </c>
      <c r="I1104" s="2" t="s">
        <v>6</v>
      </c>
      <c r="J1104" s="7">
        <f>Tabla_cocina[[#This Row],[Precio Unitario]]*Tabla_cocina[[#This Row],[Cantidad Ordenada]]</f>
        <v>108</v>
      </c>
      <c r="K1104" s="7">
        <f>Tabla_cocina[[#This Row],[Total del Pedido]]</f>
        <v>108</v>
      </c>
      <c r="L1104" s="7">
        <f>Tabla_cocina[[#This Row],[Ganancia Bruta]]-Tabla_cocina[[#This Row],[Costo]]</f>
        <v>42</v>
      </c>
      <c r="M1104" s="7">
        <f>Tabla_cocina[[#This Row],[Costo Unitario]]*Tabla_cocina[[#This Row],[Cantidad Ordenada]]</f>
        <v>66</v>
      </c>
      <c r="N1104" s="12">
        <f>(Tabla_cocina[[#This Row],[Ganancia Neta]]/Tabla_cocina[[#This Row],[Costo]])</f>
        <v>0.63636363636363635</v>
      </c>
      <c r="O1104" s="17">
        <f>Tabla_cocina[[#This Row],[Tiempo de Preparacion]]/1440</f>
        <v>3.125E-2</v>
      </c>
    </row>
    <row r="1105" spans="1:15" x14ac:dyDescent="0.3">
      <c r="A1105" s="1">
        <v>442</v>
      </c>
      <c r="B1105" s="1">
        <v>15</v>
      </c>
      <c r="C1105" s="2" t="s">
        <v>20</v>
      </c>
      <c r="D1105" s="2" t="s">
        <v>97</v>
      </c>
      <c r="E1105" s="3">
        <v>20</v>
      </c>
      <c r="F1105" s="3">
        <v>34</v>
      </c>
      <c r="G1105" s="1">
        <v>3</v>
      </c>
      <c r="H1105" s="1">
        <v>29</v>
      </c>
      <c r="I1105" s="2" t="s">
        <v>8</v>
      </c>
      <c r="J1105" s="7">
        <f>Tabla_cocina[[#This Row],[Precio Unitario]]*Tabla_cocina[[#This Row],[Cantidad Ordenada]]</f>
        <v>102</v>
      </c>
      <c r="K1105" s="7">
        <f>Tabla_cocina[[#This Row],[Total del Pedido]]</f>
        <v>102</v>
      </c>
      <c r="L1105" s="7">
        <f>Tabla_cocina[[#This Row],[Ganancia Bruta]]-Tabla_cocina[[#This Row],[Costo]]</f>
        <v>42</v>
      </c>
      <c r="M1105" s="7">
        <f>Tabla_cocina[[#This Row],[Costo Unitario]]*Tabla_cocina[[#This Row],[Cantidad Ordenada]]</f>
        <v>60</v>
      </c>
      <c r="N1105" s="12">
        <f>(Tabla_cocina[[#This Row],[Ganancia Neta]]/Tabla_cocina[[#This Row],[Costo]])</f>
        <v>0.7</v>
      </c>
      <c r="O1105" s="17">
        <f>Tabla_cocina[[#This Row],[Tiempo de Preparacion]]/1440</f>
        <v>2.013888888888889E-2</v>
      </c>
    </row>
    <row r="1106" spans="1:15" x14ac:dyDescent="0.3">
      <c r="A1106" s="1">
        <v>442</v>
      </c>
      <c r="B1106" s="1">
        <v>15</v>
      </c>
      <c r="C1106" s="2" t="s">
        <v>26</v>
      </c>
      <c r="D1106" s="2" t="s">
        <v>103</v>
      </c>
      <c r="E1106" s="3">
        <v>15</v>
      </c>
      <c r="F1106" s="3">
        <v>25</v>
      </c>
      <c r="G1106" s="1">
        <v>1</v>
      </c>
      <c r="H1106" s="1">
        <v>57</v>
      </c>
      <c r="I1106" s="2" t="s">
        <v>6</v>
      </c>
      <c r="J1106" s="7">
        <f>Tabla_cocina[[#This Row],[Precio Unitario]]*Tabla_cocina[[#This Row],[Cantidad Ordenada]]</f>
        <v>25</v>
      </c>
      <c r="K1106" s="7">
        <f>Tabla_cocina[[#This Row],[Total del Pedido]]</f>
        <v>25</v>
      </c>
      <c r="L1106" s="7">
        <f>Tabla_cocina[[#This Row],[Ganancia Bruta]]-Tabla_cocina[[#This Row],[Costo]]</f>
        <v>10</v>
      </c>
      <c r="M1106" s="7">
        <f>Tabla_cocina[[#This Row],[Costo Unitario]]*Tabla_cocina[[#This Row],[Cantidad Ordenada]]</f>
        <v>15</v>
      </c>
      <c r="N1106" s="12">
        <f>(Tabla_cocina[[#This Row],[Ganancia Neta]]/Tabla_cocina[[#This Row],[Costo]])</f>
        <v>0.66666666666666663</v>
      </c>
      <c r="O1106" s="17">
        <f>Tabla_cocina[[#This Row],[Tiempo de Preparacion]]/1440</f>
        <v>3.9583333333333331E-2</v>
      </c>
    </row>
    <row r="1107" spans="1:15" x14ac:dyDescent="0.3">
      <c r="A1107" s="1">
        <v>443</v>
      </c>
      <c r="B1107" s="1">
        <v>4</v>
      </c>
      <c r="C1107" s="2" t="s">
        <v>18</v>
      </c>
      <c r="D1107" s="2" t="s">
        <v>95</v>
      </c>
      <c r="E1107" s="3">
        <v>19</v>
      </c>
      <c r="F1107" s="3">
        <v>32</v>
      </c>
      <c r="G1107" s="1">
        <v>1</v>
      </c>
      <c r="H1107" s="1">
        <v>52</v>
      </c>
      <c r="I1107" s="2" t="s">
        <v>6</v>
      </c>
      <c r="J1107" s="7">
        <f>Tabla_cocina[[#This Row],[Precio Unitario]]*Tabla_cocina[[#This Row],[Cantidad Ordenada]]</f>
        <v>32</v>
      </c>
      <c r="K1107" s="7">
        <f>Tabla_cocina[[#This Row],[Total del Pedido]]</f>
        <v>32</v>
      </c>
      <c r="L1107" s="7">
        <f>Tabla_cocina[[#This Row],[Ganancia Bruta]]-Tabla_cocina[[#This Row],[Costo]]</f>
        <v>13</v>
      </c>
      <c r="M1107" s="7">
        <f>Tabla_cocina[[#This Row],[Costo Unitario]]*Tabla_cocina[[#This Row],[Cantidad Ordenada]]</f>
        <v>19</v>
      </c>
      <c r="N1107" s="12">
        <f>(Tabla_cocina[[#This Row],[Ganancia Neta]]/Tabla_cocina[[#This Row],[Costo]])</f>
        <v>0.68421052631578949</v>
      </c>
      <c r="O1107" s="17">
        <f>Tabla_cocina[[#This Row],[Tiempo de Preparacion]]/1440</f>
        <v>3.6111111111111108E-2</v>
      </c>
    </row>
    <row r="1108" spans="1:15" x14ac:dyDescent="0.3">
      <c r="A1108" s="1">
        <v>443</v>
      </c>
      <c r="B1108" s="1">
        <v>4</v>
      </c>
      <c r="C1108" s="2" t="s">
        <v>15</v>
      </c>
      <c r="D1108" s="2" t="s">
        <v>92</v>
      </c>
      <c r="E1108" s="3">
        <v>16</v>
      </c>
      <c r="F1108" s="3">
        <v>28</v>
      </c>
      <c r="G1108" s="1">
        <v>3</v>
      </c>
      <c r="H1108" s="1">
        <v>18</v>
      </c>
      <c r="I1108" s="2" t="s">
        <v>6</v>
      </c>
      <c r="J1108" s="7">
        <f>Tabla_cocina[[#This Row],[Precio Unitario]]*Tabla_cocina[[#This Row],[Cantidad Ordenada]]</f>
        <v>84</v>
      </c>
      <c r="K1108" s="7">
        <f>Tabla_cocina[[#This Row],[Total del Pedido]]</f>
        <v>84</v>
      </c>
      <c r="L1108" s="7">
        <f>Tabla_cocina[[#This Row],[Ganancia Bruta]]-Tabla_cocina[[#This Row],[Costo]]</f>
        <v>36</v>
      </c>
      <c r="M1108" s="7">
        <f>Tabla_cocina[[#This Row],[Costo Unitario]]*Tabla_cocina[[#This Row],[Cantidad Ordenada]]</f>
        <v>48</v>
      </c>
      <c r="N1108" s="12">
        <f>(Tabla_cocina[[#This Row],[Ganancia Neta]]/Tabla_cocina[[#This Row],[Costo]])</f>
        <v>0.75</v>
      </c>
      <c r="O1108" s="17">
        <f>Tabla_cocina[[#This Row],[Tiempo de Preparacion]]/1440</f>
        <v>1.2500000000000001E-2</v>
      </c>
    </row>
    <row r="1109" spans="1:15" x14ac:dyDescent="0.3">
      <c r="A1109" s="1">
        <v>443</v>
      </c>
      <c r="B1109" s="1">
        <v>4</v>
      </c>
      <c r="C1109" s="2" t="s">
        <v>25</v>
      </c>
      <c r="D1109" s="2" t="s">
        <v>102</v>
      </c>
      <c r="E1109" s="3">
        <v>15</v>
      </c>
      <c r="F1109" s="3">
        <v>26</v>
      </c>
      <c r="G1109" s="1">
        <v>3</v>
      </c>
      <c r="H1109" s="1">
        <v>55</v>
      </c>
      <c r="I1109" s="2" t="s">
        <v>6</v>
      </c>
      <c r="J1109" s="7">
        <f>Tabla_cocina[[#This Row],[Precio Unitario]]*Tabla_cocina[[#This Row],[Cantidad Ordenada]]</f>
        <v>78</v>
      </c>
      <c r="K1109" s="7">
        <f>Tabla_cocina[[#This Row],[Total del Pedido]]</f>
        <v>78</v>
      </c>
      <c r="L1109" s="7">
        <f>Tabla_cocina[[#This Row],[Ganancia Bruta]]-Tabla_cocina[[#This Row],[Costo]]</f>
        <v>33</v>
      </c>
      <c r="M1109" s="7">
        <f>Tabla_cocina[[#This Row],[Costo Unitario]]*Tabla_cocina[[#This Row],[Cantidad Ordenada]]</f>
        <v>45</v>
      </c>
      <c r="N1109" s="12">
        <f>(Tabla_cocina[[#This Row],[Ganancia Neta]]/Tabla_cocina[[#This Row],[Costo]])</f>
        <v>0.73333333333333328</v>
      </c>
      <c r="O1109" s="17">
        <f>Tabla_cocina[[#This Row],[Tiempo de Preparacion]]/1440</f>
        <v>3.8194444444444448E-2</v>
      </c>
    </row>
    <row r="1110" spans="1:15" x14ac:dyDescent="0.3">
      <c r="A1110" s="1">
        <v>443</v>
      </c>
      <c r="B1110" s="1">
        <v>4</v>
      </c>
      <c r="C1110" s="2" t="s">
        <v>22</v>
      </c>
      <c r="D1110" s="2" t="s">
        <v>99</v>
      </c>
      <c r="E1110" s="3">
        <v>14</v>
      </c>
      <c r="F1110" s="3">
        <v>23</v>
      </c>
      <c r="G1110" s="1">
        <v>1</v>
      </c>
      <c r="H1110" s="1">
        <v>30</v>
      </c>
      <c r="I1110" s="2" t="s">
        <v>6</v>
      </c>
      <c r="J1110" s="7">
        <f>Tabla_cocina[[#This Row],[Precio Unitario]]*Tabla_cocina[[#This Row],[Cantidad Ordenada]]</f>
        <v>23</v>
      </c>
      <c r="K1110" s="7">
        <f>Tabla_cocina[[#This Row],[Total del Pedido]]</f>
        <v>23</v>
      </c>
      <c r="L1110" s="7">
        <f>Tabla_cocina[[#This Row],[Ganancia Bruta]]-Tabla_cocina[[#This Row],[Costo]]</f>
        <v>9</v>
      </c>
      <c r="M1110" s="7">
        <f>Tabla_cocina[[#This Row],[Costo Unitario]]*Tabla_cocina[[#This Row],[Cantidad Ordenada]]</f>
        <v>14</v>
      </c>
      <c r="N1110" s="12">
        <f>(Tabla_cocina[[#This Row],[Ganancia Neta]]/Tabla_cocina[[#This Row],[Costo]])</f>
        <v>0.6428571428571429</v>
      </c>
      <c r="O1110" s="17">
        <f>Tabla_cocina[[#This Row],[Tiempo de Preparacion]]/1440</f>
        <v>2.0833333333333332E-2</v>
      </c>
    </row>
    <row r="1111" spans="1:15" x14ac:dyDescent="0.3">
      <c r="A1111" s="1">
        <v>444</v>
      </c>
      <c r="B1111" s="1">
        <v>8</v>
      </c>
      <c r="C1111" s="2" t="s">
        <v>5</v>
      </c>
      <c r="D1111" s="2" t="s">
        <v>84</v>
      </c>
      <c r="E1111" s="3">
        <v>14</v>
      </c>
      <c r="F1111" s="3">
        <v>24</v>
      </c>
      <c r="G1111" s="1">
        <v>3</v>
      </c>
      <c r="H1111" s="1">
        <v>49</v>
      </c>
      <c r="I1111" s="2" t="s">
        <v>8</v>
      </c>
      <c r="J1111" s="7">
        <f>Tabla_cocina[[#This Row],[Precio Unitario]]*Tabla_cocina[[#This Row],[Cantidad Ordenada]]</f>
        <v>72</v>
      </c>
      <c r="K1111" s="7">
        <f>Tabla_cocina[[#This Row],[Total del Pedido]]</f>
        <v>72</v>
      </c>
      <c r="L1111" s="7">
        <f>Tabla_cocina[[#This Row],[Ganancia Bruta]]-Tabla_cocina[[#This Row],[Costo]]</f>
        <v>30</v>
      </c>
      <c r="M1111" s="7">
        <f>Tabla_cocina[[#This Row],[Costo Unitario]]*Tabla_cocina[[#This Row],[Cantidad Ordenada]]</f>
        <v>42</v>
      </c>
      <c r="N1111" s="12">
        <f>(Tabla_cocina[[#This Row],[Ganancia Neta]]/Tabla_cocina[[#This Row],[Costo]])</f>
        <v>0.7142857142857143</v>
      </c>
      <c r="O1111" s="17">
        <f>Tabla_cocina[[#This Row],[Tiempo de Preparacion]]/1440</f>
        <v>3.4027777777777775E-2</v>
      </c>
    </row>
    <row r="1112" spans="1:15" x14ac:dyDescent="0.3">
      <c r="A1112" s="1">
        <v>444</v>
      </c>
      <c r="B1112" s="1">
        <v>8</v>
      </c>
      <c r="C1112" s="2" t="s">
        <v>22</v>
      </c>
      <c r="D1112" s="2" t="s">
        <v>99</v>
      </c>
      <c r="E1112" s="3">
        <v>14</v>
      </c>
      <c r="F1112" s="3">
        <v>23</v>
      </c>
      <c r="G1112" s="1">
        <v>1</v>
      </c>
      <c r="H1112" s="1">
        <v>32</v>
      </c>
      <c r="I1112" s="2" t="s">
        <v>8</v>
      </c>
      <c r="J1112" s="7">
        <f>Tabla_cocina[[#This Row],[Precio Unitario]]*Tabla_cocina[[#This Row],[Cantidad Ordenada]]</f>
        <v>23</v>
      </c>
      <c r="K1112" s="7">
        <f>Tabla_cocina[[#This Row],[Total del Pedido]]</f>
        <v>23</v>
      </c>
      <c r="L1112" s="7">
        <f>Tabla_cocina[[#This Row],[Ganancia Bruta]]-Tabla_cocina[[#This Row],[Costo]]</f>
        <v>9</v>
      </c>
      <c r="M1112" s="7">
        <f>Tabla_cocina[[#This Row],[Costo Unitario]]*Tabla_cocina[[#This Row],[Cantidad Ordenada]]</f>
        <v>14</v>
      </c>
      <c r="N1112" s="12">
        <f>(Tabla_cocina[[#This Row],[Ganancia Neta]]/Tabla_cocina[[#This Row],[Costo]])</f>
        <v>0.6428571428571429</v>
      </c>
      <c r="O1112" s="17">
        <f>Tabla_cocina[[#This Row],[Tiempo de Preparacion]]/1440</f>
        <v>2.2222222222222223E-2</v>
      </c>
    </row>
    <row r="1113" spans="1:15" x14ac:dyDescent="0.3">
      <c r="A1113" s="1">
        <v>445</v>
      </c>
      <c r="B1113" s="1">
        <v>6</v>
      </c>
      <c r="C1113" s="2" t="s">
        <v>10</v>
      </c>
      <c r="D1113" s="2" t="s">
        <v>87</v>
      </c>
      <c r="E1113" s="3">
        <v>16</v>
      </c>
      <c r="F1113" s="3">
        <v>27</v>
      </c>
      <c r="G1113" s="1">
        <v>3</v>
      </c>
      <c r="H1113" s="1">
        <v>26</v>
      </c>
      <c r="I1113" s="2" t="s">
        <v>6</v>
      </c>
      <c r="J1113" s="7">
        <f>Tabla_cocina[[#This Row],[Precio Unitario]]*Tabla_cocina[[#This Row],[Cantidad Ordenada]]</f>
        <v>81</v>
      </c>
      <c r="K1113" s="7">
        <f>Tabla_cocina[[#This Row],[Total del Pedido]]</f>
        <v>81</v>
      </c>
      <c r="L1113" s="7">
        <f>Tabla_cocina[[#This Row],[Ganancia Bruta]]-Tabla_cocina[[#This Row],[Costo]]</f>
        <v>33</v>
      </c>
      <c r="M1113" s="7">
        <f>Tabla_cocina[[#This Row],[Costo Unitario]]*Tabla_cocina[[#This Row],[Cantidad Ordenada]]</f>
        <v>48</v>
      </c>
      <c r="N1113" s="12">
        <f>(Tabla_cocina[[#This Row],[Ganancia Neta]]/Tabla_cocina[[#This Row],[Costo]])</f>
        <v>0.6875</v>
      </c>
      <c r="O1113" s="17">
        <f>Tabla_cocina[[#This Row],[Tiempo de Preparacion]]/1440</f>
        <v>1.8055555555555554E-2</v>
      </c>
    </row>
    <row r="1114" spans="1:15" x14ac:dyDescent="0.3">
      <c r="A1114" s="1">
        <v>446</v>
      </c>
      <c r="B1114" s="1">
        <v>12</v>
      </c>
      <c r="C1114" s="2" t="s">
        <v>23</v>
      </c>
      <c r="D1114" s="2" t="s">
        <v>100</v>
      </c>
      <c r="E1114" s="3">
        <v>13</v>
      </c>
      <c r="F1114" s="3">
        <v>21</v>
      </c>
      <c r="G1114" s="1">
        <v>1</v>
      </c>
      <c r="H1114" s="1">
        <v>8</v>
      </c>
      <c r="I1114" s="2" t="s">
        <v>8</v>
      </c>
      <c r="J1114" s="7">
        <f>Tabla_cocina[[#This Row],[Precio Unitario]]*Tabla_cocina[[#This Row],[Cantidad Ordenada]]</f>
        <v>21</v>
      </c>
      <c r="K1114" s="7">
        <f>Tabla_cocina[[#This Row],[Total del Pedido]]</f>
        <v>21</v>
      </c>
      <c r="L1114" s="7">
        <f>Tabla_cocina[[#This Row],[Ganancia Bruta]]-Tabla_cocina[[#This Row],[Costo]]</f>
        <v>8</v>
      </c>
      <c r="M1114" s="7">
        <f>Tabla_cocina[[#This Row],[Costo Unitario]]*Tabla_cocina[[#This Row],[Cantidad Ordenada]]</f>
        <v>13</v>
      </c>
      <c r="N1114" s="12">
        <f>(Tabla_cocina[[#This Row],[Ganancia Neta]]/Tabla_cocina[[#This Row],[Costo]])</f>
        <v>0.61538461538461542</v>
      </c>
      <c r="O1114" s="17">
        <f>Tabla_cocina[[#This Row],[Tiempo de Preparacion]]/1440</f>
        <v>5.5555555555555558E-3</v>
      </c>
    </row>
    <row r="1115" spans="1:15" x14ac:dyDescent="0.3">
      <c r="A1115" s="1">
        <v>447</v>
      </c>
      <c r="B1115" s="1">
        <v>8</v>
      </c>
      <c r="C1115" s="2" t="s">
        <v>15</v>
      </c>
      <c r="D1115" s="2" t="s">
        <v>92</v>
      </c>
      <c r="E1115" s="3">
        <v>16</v>
      </c>
      <c r="F1115" s="3">
        <v>28</v>
      </c>
      <c r="G1115" s="1">
        <v>3</v>
      </c>
      <c r="H1115" s="1">
        <v>7</v>
      </c>
      <c r="I1115" s="2" t="s">
        <v>6</v>
      </c>
      <c r="J1115" s="7">
        <f>Tabla_cocina[[#This Row],[Precio Unitario]]*Tabla_cocina[[#This Row],[Cantidad Ordenada]]</f>
        <v>84</v>
      </c>
      <c r="K1115" s="7">
        <f>Tabla_cocina[[#This Row],[Total del Pedido]]</f>
        <v>84</v>
      </c>
      <c r="L1115" s="7">
        <f>Tabla_cocina[[#This Row],[Ganancia Bruta]]-Tabla_cocina[[#This Row],[Costo]]</f>
        <v>36</v>
      </c>
      <c r="M1115" s="7">
        <f>Tabla_cocina[[#This Row],[Costo Unitario]]*Tabla_cocina[[#This Row],[Cantidad Ordenada]]</f>
        <v>48</v>
      </c>
      <c r="N1115" s="12">
        <f>(Tabla_cocina[[#This Row],[Ganancia Neta]]/Tabla_cocina[[#This Row],[Costo]])</f>
        <v>0.75</v>
      </c>
      <c r="O1115" s="17">
        <f>Tabla_cocina[[#This Row],[Tiempo de Preparacion]]/1440</f>
        <v>4.8611111111111112E-3</v>
      </c>
    </row>
    <row r="1116" spans="1:15" x14ac:dyDescent="0.3">
      <c r="A1116" s="1">
        <v>447</v>
      </c>
      <c r="B1116" s="1">
        <v>8</v>
      </c>
      <c r="C1116" s="2" t="s">
        <v>21</v>
      </c>
      <c r="D1116" s="2" t="s">
        <v>98</v>
      </c>
      <c r="E1116" s="3">
        <v>12</v>
      </c>
      <c r="F1116" s="3">
        <v>20</v>
      </c>
      <c r="G1116" s="1">
        <v>2</v>
      </c>
      <c r="H1116" s="1">
        <v>29</v>
      </c>
      <c r="I1116" s="2" t="s">
        <v>8</v>
      </c>
      <c r="J1116" s="7">
        <f>Tabla_cocina[[#This Row],[Precio Unitario]]*Tabla_cocina[[#This Row],[Cantidad Ordenada]]</f>
        <v>40</v>
      </c>
      <c r="K1116" s="7">
        <f>Tabla_cocina[[#This Row],[Total del Pedido]]</f>
        <v>40</v>
      </c>
      <c r="L1116" s="7">
        <f>Tabla_cocina[[#This Row],[Ganancia Bruta]]-Tabla_cocina[[#This Row],[Costo]]</f>
        <v>16</v>
      </c>
      <c r="M1116" s="7">
        <f>Tabla_cocina[[#This Row],[Costo Unitario]]*Tabla_cocina[[#This Row],[Cantidad Ordenada]]</f>
        <v>24</v>
      </c>
      <c r="N1116" s="12">
        <f>(Tabla_cocina[[#This Row],[Ganancia Neta]]/Tabla_cocina[[#This Row],[Costo]])</f>
        <v>0.66666666666666663</v>
      </c>
      <c r="O1116" s="17">
        <f>Tabla_cocina[[#This Row],[Tiempo de Preparacion]]/1440</f>
        <v>2.013888888888889E-2</v>
      </c>
    </row>
    <row r="1117" spans="1:15" x14ac:dyDescent="0.3">
      <c r="A1117" s="1">
        <v>447</v>
      </c>
      <c r="B1117" s="1">
        <v>8</v>
      </c>
      <c r="C1117" s="2" t="s">
        <v>16</v>
      </c>
      <c r="D1117" s="2" t="s">
        <v>93</v>
      </c>
      <c r="E1117" s="3">
        <v>11</v>
      </c>
      <c r="F1117" s="3">
        <v>19</v>
      </c>
      <c r="G1117" s="1">
        <v>3</v>
      </c>
      <c r="H1117" s="1">
        <v>50</v>
      </c>
      <c r="I1117" s="2" t="s">
        <v>8</v>
      </c>
      <c r="J1117" s="7">
        <f>Tabla_cocina[[#This Row],[Precio Unitario]]*Tabla_cocina[[#This Row],[Cantidad Ordenada]]</f>
        <v>57</v>
      </c>
      <c r="K1117" s="7">
        <f>Tabla_cocina[[#This Row],[Total del Pedido]]</f>
        <v>57</v>
      </c>
      <c r="L1117" s="7">
        <f>Tabla_cocina[[#This Row],[Ganancia Bruta]]-Tabla_cocina[[#This Row],[Costo]]</f>
        <v>24</v>
      </c>
      <c r="M1117" s="7">
        <f>Tabla_cocina[[#This Row],[Costo Unitario]]*Tabla_cocina[[#This Row],[Cantidad Ordenada]]</f>
        <v>33</v>
      </c>
      <c r="N1117" s="12">
        <f>(Tabla_cocina[[#This Row],[Ganancia Neta]]/Tabla_cocina[[#This Row],[Costo]])</f>
        <v>0.72727272727272729</v>
      </c>
      <c r="O1117" s="17">
        <f>Tabla_cocina[[#This Row],[Tiempo de Preparacion]]/1440</f>
        <v>3.4722222222222224E-2</v>
      </c>
    </row>
    <row r="1118" spans="1:15" x14ac:dyDescent="0.3">
      <c r="A1118" s="1">
        <v>448</v>
      </c>
      <c r="B1118" s="1">
        <v>4</v>
      </c>
      <c r="C1118" s="2" t="s">
        <v>14</v>
      </c>
      <c r="D1118" s="2" t="s">
        <v>91</v>
      </c>
      <c r="E1118" s="3">
        <v>20</v>
      </c>
      <c r="F1118" s="3">
        <v>33</v>
      </c>
      <c r="G1118" s="1">
        <v>3</v>
      </c>
      <c r="H1118" s="1">
        <v>40</v>
      </c>
      <c r="I1118" s="2" t="s">
        <v>8</v>
      </c>
      <c r="J1118" s="7">
        <f>Tabla_cocina[[#This Row],[Precio Unitario]]*Tabla_cocina[[#This Row],[Cantidad Ordenada]]</f>
        <v>99</v>
      </c>
      <c r="K1118" s="7">
        <f>Tabla_cocina[[#This Row],[Total del Pedido]]</f>
        <v>99</v>
      </c>
      <c r="L1118" s="7">
        <f>Tabla_cocina[[#This Row],[Ganancia Bruta]]-Tabla_cocina[[#This Row],[Costo]]</f>
        <v>39</v>
      </c>
      <c r="M1118" s="7">
        <f>Tabla_cocina[[#This Row],[Costo Unitario]]*Tabla_cocina[[#This Row],[Cantidad Ordenada]]</f>
        <v>60</v>
      </c>
      <c r="N1118" s="12">
        <f>(Tabla_cocina[[#This Row],[Ganancia Neta]]/Tabla_cocina[[#This Row],[Costo]])</f>
        <v>0.65</v>
      </c>
      <c r="O1118" s="17">
        <f>Tabla_cocina[[#This Row],[Tiempo de Preparacion]]/1440</f>
        <v>2.7777777777777776E-2</v>
      </c>
    </row>
    <row r="1119" spans="1:15" x14ac:dyDescent="0.3">
      <c r="A1119" s="1">
        <v>448</v>
      </c>
      <c r="B1119" s="1">
        <v>4</v>
      </c>
      <c r="C1119" s="2" t="s">
        <v>16</v>
      </c>
      <c r="D1119" s="2" t="s">
        <v>93</v>
      </c>
      <c r="E1119" s="3">
        <v>11</v>
      </c>
      <c r="F1119" s="3">
        <v>19</v>
      </c>
      <c r="G1119" s="1">
        <v>2</v>
      </c>
      <c r="H1119" s="1">
        <v>26</v>
      </c>
      <c r="I1119" s="2" t="s">
        <v>8</v>
      </c>
      <c r="J1119" s="7">
        <f>Tabla_cocina[[#This Row],[Precio Unitario]]*Tabla_cocina[[#This Row],[Cantidad Ordenada]]</f>
        <v>38</v>
      </c>
      <c r="K1119" s="7">
        <f>Tabla_cocina[[#This Row],[Total del Pedido]]</f>
        <v>38</v>
      </c>
      <c r="L1119" s="7">
        <f>Tabla_cocina[[#This Row],[Ganancia Bruta]]-Tabla_cocina[[#This Row],[Costo]]</f>
        <v>16</v>
      </c>
      <c r="M1119" s="7">
        <f>Tabla_cocina[[#This Row],[Costo Unitario]]*Tabla_cocina[[#This Row],[Cantidad Ordenada]]</f>
        <v>22</v>
      </c>
      <c r="N1119" s="12">
        <f>(Tabla_cocina[[#This Row],[Ganancia Neta]]/Tabla_cocina[[#This Row],[Costo]])</f>
        <v>0.72727272727272729</v>
      </c>
      <c r="O1119" s="17">
        <f>Tabla_cocina[[#This Row],[Tiempo de Preparacion]]/1440</f>
        <v>1.8055555555555554E-2</v>
      </c>
    </row>
    <row r="1120" spans="1:15" x14ac:dyDescent="0.3">
      <c r="A1120" s="1">
        <v>449</v>
      </c>
      <c r="B1120" s="1">
        <v>3</v>
      </c>
      <c r="C1120" s="2" t="s">
        <v>18</v>
      </c>
      <c r="D1120" s="2" t="s">
        <v>95</v>
      </c>
      <c r="E1120" s="3">
        <v>19</v>
      </c>
      <c r="F1120" s="3">
        <v>32</v>
      </c>
      <c r="G1120" s="1">
        <v>2</v>
      </c>
      <c r="H1120" s="1">
        <v>33</v>
      </c>
      <c r="I1120" s="2" t="s">
        <v>8</v>
      </c>
      <c r="J1120" s="7">
        <f>Tabla_cocina[[#This Row],[Precio Unitario]]*Tabla_cocina[[#This Row],[Cantidad Ordenada]]</f>
        <v>64</v>
      </c>
      <c r="K1120" s="7">
        <f>Tabla_cocina[[#This Row],[Total del Pedido]]</f>
        <v>64</v>
      </c>
      <c r="L1120" s="7">
        <f>Tabla_cocina[[#This Row],[Ganancia Bruta]]-Tabla_cocina[[#This Row],[Costo]]</f>
        <v>26</v>
      </c>
      <c r="M1120" s="7">
        <f>Tabla_cocina[[#This Row],[Costo Unitario]]*Tabla_cocina[[#This Row],[Cantidad Ordenada]]</f>
        <v>38</v>
      </c>
      <c r="N1120" s="12">
        <f>(Tabla_cocina[[#This Row],[Ganancia Neta]]/Tabla_cocina[[#This Row],[Costo]])</f>
        <v>0.68421052631578949</v>
      </c>
      <c r="O1120" s="17">
        <f>Tabla_cocina[[#This Row],[Tiempo de Preparacion]]/1440</f>
        <v>2.2916666666666665E-2</v>
      </c>
    </row>
    <row r="1121" spans="1:15" x14ac:dyDescent="0.3">
      <c r="A1121" s="1">
        <v>450</v>
      </c>
      <c r="B1121" s="1">
        <v>9</v>
      </c>
      <c r="C1121" s="2" t="s">
        <v>12</v>
      </c>
      <c r="D1121" s="2" t="s">
        <v>89</v>
      </c>
      <c r="E1121" s="3">
        <v>22</v>
      </c>
      <c r="F1121" s="3">
        <v>36</v>
      </c>
      <c r="G1121" s="1">
        <v>1</v>
      </c>
      <c r="H1121" s="1">
        <v>21</v>
      </c>
      <c r="I1121" s="2" t="s">
        <v>6</v>
      </c>
      <c r="J1121" s="7">
        <f>Tabla_cocina[[#This Row],[Precio Unitario]]*Tabla_cocina[[#This Row],[Cantidad Ordenada]]</f>
        <v>36</v>
      </c>
      <c r="K1121" s="7">
        <f>Tabla_cocina[[#This Row],[Total del Pedido]]</f>
        <v>36</v>
      </c>
      <c r="L1121" s="7">
        <f>Tabla_cocina[[#This Row],[Ganancia Bruta]]-Tabla_cocina[[#This Row],[Costo]]</f>
        <v>14</v>
      </c>
      <c r="M1121" s="7">
        <f>Tabla_cocina[[#This Row],[Costo Unitario]]*Tabla_cocina[[#This Row],[Cantidad Ordenada]]</f>
        <v>22</v>
      </c>
      <c r="N1121" s="12">
        <f>(Tabla_cocina[[#This Row],[Ganancia Neta]]/Tabla_cocina[[#This Row],[Costo]])</f>
        <v>0.63636363636363635</v>
      </c>
      <c r="O1121" s="17">
        <f>Tabla_cocina[[#This Row],[Tiempo de Preparacion]]/1440</f>
        <v>1.4583333333333334E-2</v>
      </c>
    </row>
    <row r="1122" spans="1:15" x14ac:dyDescent="0.3">
      <c r="A1122" s="1">
        <v>450</v>
      </c>
      <c r="B1122" s="1">
        <v>9</v>
      </c>
      <c r="C1122" s="2" t="s">
        <v>24</v>
      </c>
      <c r="D1122" s="2" t="s">
        <v>101</v>
      </c>
      <c r="E1122" s="3">
        <v>10</v>
      </c>
      <c r="F1122" s="3">
        <v>18</v>
      </c>
      <c r="G1122" s="1">
        <v>2</v>
      </c>
      <c r="H1122" s="1">
        <v>13</v>
      </c>
      <c r="I1122" s="2" t="s">
        <v>8</v>
      </c>
      <c r="J1122" s="7">
        <f>Tabla_cocina[[#This Row],[Precio Unitario]]*Tabla_cocina[[#This Row],[Cantidad Ordenada]]</f>
        <v>36</v>
      </c>
      <c r="K1122" s="7">
        <f>Tabla_cocina[[#This Row],[Total del Pedido]]</f>
        <v>36</v>
      </c>
      <c r="L1122" s="7">
        <f>Tabla_cocina[[#This Row],[Ganancia Bruta]]-Tabla_cocina[[#This Row],[Costo]]</f>
        <v>16</v>
      </c>
      <c r="M1122" s="7">
        <f>Tabla_cocina[[#This Row],[Costo Unitario]]*Tabla_cocina[[#This Row],[Cantidad Ordenada]]</f>
        <v>20</v>
      </c>
      <c r="N1122" s="12">
        <f>(Tabla_cocina[[#This Row],[Ganancia Neta]]/Tabla_cocina[[#This Row],[Costo]])</f>
        <v>0.8</v>
      </c>
      <c r="O1122" s="17">
        <f>Tabla_cocina[[#This Row],[Tiempo de Preparacion]]/1440</f>
        <v>9.0277777777777769E-3</v>
      </c>
    </row>
    <row r="1123" spans="1:15" x14ac:dyDescent="0.3">
      <c r="A1123" s="1">
        <v>451</v>
      </c>
      <c r="B1123" s="1">
        <v>3</v>
      </c>
      <c r="C1123" s="2" t="s">
        <v>17</v>
      </c>
      <c r="D1123" s="2" t="s">
        <v>94</v>
      </c>
      <c r="E1123" s="3">
        <v>21</v>
      </c>
      <c r="F1123" s="3">
        <v>35</v>
      </c>
      <c r="G1123" s="1">
        <v>1</v>
      </c>
      <c r="H1123" s="1">
        <v>23</v>
      </c>
      <c r="I1123" s="2" t="s">
        <v>8</v>
      </c>
      <c r="J1123" s="7">
        <f>Tabla_cocina[[#This Row],[Precio Unitario]]*Tabla_cocina[[#This Row],[Cantidad Ordenada]]</f>
        <v>35</v>
      </c>
      <c r="K1123" s="7">
        <f>Tabla_cocina[[#This Row],[Total del Pedido]]</f>
        <v>35</v>
      </c>
      <c r="L1123" s="7">
        <f>Tabla_cocina[[#This Row],[Ganancia Bruta]]-Tabla_cocina[[#This Row],[Costo]]</f>
        <v>14</v>
      </c>
      <c r="M1123" s="7">
        <f>Tabla_cocina[[#This Row],[Costo Unitario]]*Tabla_cocina[[#This Row],[Cantidad Ordenada]]</f>
        <v>21</v>
      </c>
      <c r="N1123" s="12">
        <f>(Tabla_cocina[[#This Row],[Ganancia Neta]]/Tabla_cocina[[#This Row],[Costo]])</f>
        <v>0.66666666666666663</v>
      </c>
      <c r="O1123" s="17">
        <f>Tabla_cocina[[#This Row],[Tiempo de Preparacion]]/1440</f>
        <v>1.5972222222222221E-2</v>
      </c>
    </row>
    <row r="1124" spans="1:15" x14ac:dyDescent="0.3">
      <c r="A1124" s="1">
        <v>451</v>
      </c>
      <c r="B1124" s="1">
        <v>3</v>
      </c>
      <c r="C1124" s="2" t="s">
        <v>20</v>
      </c>
      <c r="D1124" s="2" t="s">
        <v>97</v>
      </c>
      <c r="E1124" s="3">
        <v>20</v>
      </c>
      <c r="F1124" s="3">
        <v>34</v>
      </c>
      <c r="G1124" s="1">
        <v>1</v>
      </c>
      <c r="H1124" s="1">
        <v>39</v>
      </c>
      <c r="I1124" s="2" t="s">
        <v>6</v>
      </c>
      <c r="J1124" s="7">
        <f>Tabla_cocina[[#This Row],[Precio Unitario]]*Tabla_cocina[[#This Row],[Cantidad Ordenada]]</f>
        <v>34</v>
      </c>
      <c r="K1124" s="7">
        <f>Tabla_cocina[[#This Row],[Total del Pedido]]</f>
        <v>34</v>
      </c>
      <c r="L1124" s="7">
        <f>Tabla_cocina[[#This Row],[Ganancia Bruta]]-Tabla_cocina[[#This Row],[Costo]]</f>
        <v>14</v>
      </c>
      <c r="M1124" s="7">
        <f>Tabla_cocina[[#This Row],[Costo Unitario]]*Tabla_cocina[[#This Row],[Cantidad Ordenada]]</f>
        <v>20</v>
      </c>
      <c r="N1124" s="12">
        <f>(Tabla_cocina[[#This Row],[Ganancia Neta]]/Tabla_cocina[[#This Row],[Costo]])</f>
        <v>0.7</v>
      </c>
      <c r="O1124" s="17">
        <f>Tabla_cocina[[#This Row],[Tiempo de Preparacion]]/1440</f>
        <v>2.7083333333333334E-2</v>
      </c>
    </row>
    <row r="1125" spans="1:15" x14ac:dyDescent="0.3">
      <c r="A1125" s="1">
        <v>451</v>
      </c>
      <c r="B1125" s="1">
        <v>3</v>
      </c>
      <c r="C1125" s="2" t="s">
        <v>22</v>
      </c>
      <c r="D1125" s="2" t="s">
        <v>99</v>
      </c>
      <c r="E1125" s="3">
        <v>14</v>
      </c>
      <c r="F1125" s="3">
        <v>23</v>
      </c>
      <c r="G1125" s="1">
        <v>1</v>
      </c>
      <c r="H1125" s="1">
        <v>41</v>
      </c>
      <c r="I1125" s="2" t="s">
        <v>8</v>
      </c>
      <c r="J1125" s="7">
        <f>Tabla_cocina[[#This Row],[Precio Unitario]]*Tabla_cocina[[#This Row],[Cantidad Ordenada]]</f>
        <v>23</v>
      </c>
      <c r="K1125" s="7">
        <f>Tabla_cocina[[#This Row],[Total del Pedido]]</f>
        <v>23</v>
      </c>
      <c r="L1125" s="7">
        <f>Tabla_cocina[[#This Row],[Ganancia Bruta]]-Tabla_cocina[[#This Row],[Costo]]</f>
        <v>9</v>
      </c>
      <c r="M1125" s="7">
        <f>Tabla_cocina[[#This Row],[Costo Unitario]]*Tabla_cocina[[#This Row],[Cantidad Ordenada]]</f>
        <v>14</v>
      </c>
      <c r="N1125" s="12">
        <f>(Tabla_cocina[[#This Row],[Ganancia Neta]]/Tabla_cocina[[#This Row],[Costo]])</f>
        <v>0.6428571428571429</v>
      </c>
      <c r="O1125" s="17">
        <f>Tabla_cocina[[#This Row],[Tiempo de Preparacion]]/1440</f>
        <v>2.8472222222222222E-2</v>
      </c>
    </row>
    <row r="1126" spans="1:15" x14ac:dyDescent="0.3">
      <c r="A1126" s="1">
        <v>452</v>
      </c>
      <c r="B1126" s="1">
        <v>9</v>
      </c>
      <c r="C1126" s="2" t="s">
        <v>9</v>
      </c>
      <c r="D1126" s="2" t="s">
        <v>86</v>
      </c>
      <c r="E1126" s="3">
        <v>19</v>
      </c>
      <c r="F1126" s="3">
        <v>31</v>
      </c>
      <c r="G1126" s="1">
        <v>3</v>
      </c>
      <c r="H1126" s="1">
        <v>53</v>
      </c>
      <c r="I1126" s="2" t="s">
        <v>6</v>
      </c>
      <c r="J1126" s="7">
        <f>Tabla_cocina[[#This Row],[Precio Unitario]]*Tabla_cocina[[#This Row],[Cantidad Ordenada]]</f>
        <v>93</v>
      </c>
      <c r="K1126" s="7">
        <f>Tabla_cocina[[#This Row],[Total del Pedido]]</f>
        <v>93</v>
      </c>
      <c r="L1126" s="7">
        <f>Tabla_cocina[[#This Row],[Ganancia Bruta]]-Tabla_cocina[[#This Row],[Costo]]</f>
        <v>36</v>
      </c>
      <c r="M1126" s="7">
        <f>Tabla_cocina[[#This Row],[Costo Unitario]]*Tabla_cocina[[#This Row],[Cantidad Ordenada]]</f>
        <v>57</v>
      </c>
      <c r="N1126" s="12">
        <f>(Tabla_cocina[[#This Row],[Ganancia Neta]]/Tabla_cocina[[#This Row],[Costo]])</f>
        <v>0.63157894736842102</v>
      </c>
      <c r="O1126" s="17">
        <f>Tabla_cocina[[#This Row],[Tiempo de Preparacion]]/1440</f>
        <v>3.6805555555555557E-2</v>
      </c>
    </row>
    <row r="1127" spans="1:15" x14ac:dyDescent="0.3">
      <c r="A1127" s="1">
        <v>452</v>
      </c>
      <c r="B1127" s="1">
        <v>9</v>
      </c>
      <c r="C1127" s="2" t="s">
        <v>19</v>
      </c>
      <c r="D1127" s="2" t="s">
        <v>96</v>
      </c>
      <c r="E1127" s="3">
        <v>13</v>
      </c>
      <c r="F1127" s="3">
        <v>22</v>
      </c>
      <c r="G1127" s="1">
        <v>2</v>
      </c>
      <c r="H1127" s="1">
        <v>28</v>
      </c>
      <c r="I1127" s="2" t="s">
        <v>6</v>
      </c>
      <c r="J1127" s="7">
        <f>Tabla_cocina[[#This Row],[Precio Unitario]]*Tabla_cocina[[#This Row],[Cantidad Ordenada]]</f>
        <v>44</v>
      </c>
      <c r="K1127" s="7">
        <f>Tabla_cocina[[#This Row],[Total del Pedido]]</f>
        <v>44</v>
      </c>
      <c r="L1127" s="7">
        <f>Tabla_cocina[[#This Row],[Ganancia Bruta]]-Tabla_cocina[[#This Row],[Costo]]</f>
        <v>18</v>
      </c>
      <c r="M1127" s="7">
        <f>Tabla_cocina[[#This Row],[Costo Unitario]]*Tabla_cocina[[#This Row],[Cantidad Ordenada]]</f>
        <v>26</v>
      </c>
      <c r="N1127" s="12">
        <f>(Tabla_cocina[[#This Row],[Ganancia Neta]]/Tabla_cocina[[#This Row],[Costo]])</f>
        <v>0.69230769230769229</v>
      </c>
      <c r="O1127" s="17">
        <f>Tabla_cocina[[#This Row],[Tiempo de Preparacion]]/1440</f>
        <v>1.9444444444444445E-2</v>
      </c>
    </row>
    <row r="1128" spans="1:15" x14ac:dyDescent="0.3">
      <c r="A1128" s="1">
        <v>452</v>
      </c>
      <c r="B1128" s="1">
        <v>9</v>
      </c>
      <c r="C1128" s="2" t="s">
        <v>23</v>
      </c>
      <c r="D1128" s="2" t="s">
        <v>100</v>
      </c>
      <c r="E1128" s="3">
        <v>13</v>
      </c>
      <c r="F1128" s="3">
        <v>21</v>
      </c>
      <c r="G1128" s="1">
        <v>1</v>
      </c>
      <c r="H1128" s="1">
        <v>42</v>
      </c>
      <c r="I1128" s="2" t="s">
        <v>8</v>
      </c>
      <c r="J1128" s="7">
        <f>Tabla_cocina[[#This Row],[Precio Unitario]]*Tabla_cocina[[#This Row],[Cantidad Ordenada]]</f>
        <v>21</v>
      </c>
      <c r="K1128" s="7">
        <f>Tabla_cocina[[#This Row],[Total del Pedido]]</f>
        <v>21</v>
      </c>
      <c r="L1128" s="7">
        <f>Tabla_cocina[[#This Row],[Ganancia Bruta]]-Tabla_cocina[[#This Row],[Costo]]</f>
        <v>8</v>
      </c>
      <c r="M1128" s="7">
        <f>Tabla_cocina[[#This Row],[Costo Unitario]]*Tabla_cocina[[#This Row],[Cantidad Ordenada]]</f>
        <v>13</v>
      </c>
      <c r="N1128" s="12">
        <f>(Tabla_cocina[[#This Row],[Ganancia Neta]]/Tabla_cocina[[#This Row],[Costo]])</f>
        <v>0.61538461538461542</v>
      </c>
      <c r="O1128" s="17">
        <f>Tabla_cocina[[#This Row],[Tiempo de Preparacion]]/1440</f>
        <v>2.9166666666666667E-2</v>
      </c>
    </row>
    <row r="1129" spans="1:15" x14ac:dyDescent="0.3">
      <c r="A1129" s="1">
        <v>453</v>
      </c>
      <c r="B1129" s="1">
        <v>6</v>
      </c>
      <c r="C1129" s="2" t="s">
        <v>20</v>
      </c>
      <c r="D1129" s="2" t="s">
        <v>97</v>
      </c>
      <c r="E1129" s="3">
        <v>20</v>
      </c>
      <c r="F1129" s="3">
        <v>34</v>
      </c>
      <c r="G1129" s="1">
        <v>1</v>
      </c>
      <c r="H1129" s="1">
        <v>42</v>
      </c>
      <c r="I1129" s="2" t="s">
        <v>6</v>
      </c>
      <c r="J1129" s="7">
        <f>Tabla_cocina[[#This Row],[Precio Unitario]]*Tabla_cocina[[#This Row],[Cantidad Ordenada]]</f>
        <v>34</v>
      </c>
      <c r="K1129" s="7">
        <f>Tabla_cocina[[#This Row],[Total del Pedido]]</f>
        <v>34</v>
      </c>
      <c r="L1129" s="7">
        <f>Tabla_cocina[[#This Row],[Ganancia Bruta]]-Tabla_cocina[[#This Row],[Costo]]</f>
        <v>14</v>
      </c>
      <c r="M1129" s="7">
        <f>Tabla_cocina[[#This Row],[Costo Unitario]]*Tabla_cocina[[#This Row],[Cantidad Ordenada]]</f>
        <v>20</v>
      </c>
      <c r="N1129" s="12">
        <f>(Tabla_cocina[[#This Row],[Ganancia Neta]]/Tabla_cocina[[#This Row],[Costo]])</f>
        <v>0.7</v>
      </c>
      <c r="O1129" s="17">
        <f>Tabla_cocina[[#This Row],[Tiempo de Preparacion]]/1440</f>
        <v>2.9166666666666667E-2</v>
      </c>
    </row>
    <row r="1130" spans="1:15" x14ac:dyDescent="0.3">
      <c r="A1130" s="1">
        <v>453</v>
      </c>
      <c r="B1130" s="1">
        <v>6</v>
      </c>
      <c r="C1130" s="2" t="s">
        <v>18</v>
      </c>
      <c r="D1130" s="2" t="s">
        <v>95</v>
      </c>
      <c r="E1130" s="3">
        <v>19</v>
      </c>
      <c r="F1130" s="3">
        <v>32</v>
      </c>
      <c r="G1130" s="1">
        <v>3</v>
      </c>
      <c r="H1130" s="1">
        <v>58</v>
      </c>
      <c r="I1130" s="2" t="s">
        <v>6</v>
      </c>
      <c r="J1130" s="7">
        <f>Tabla_cocina[[#This Row],[Precio Unitario]]*Tabla_cocina[[#This Row],[Cantidad Ordenada]]</f>
        <v>96</v>
      </c>
      <c r="K1130" s="7">
        <f>Tabla_cocina[[#This Row],[Total del Pedido]]</f>
        <v>96</v>
      </c>
      <c r="L1130" s="7">
        <f>Tabla_cocina[[#This Row],[Ganancia Bruta]]-Tabla_cocina[[#This Row],[Costo]]</f>
        <v>39</v>
      </c>
      <c r="M1130" s="7">
        <f>Tabla_cocina[[#This Row],[Costo Unitario]]*Tabla_cocina[[#This Row],[Cantidad Ordenada]]</f>
        <v>57</v>
      </c>
      <c r="N1130" s="12">
        <f>(Tabla_cocina[[#This Row],[Ganancia Neta]]/Tabla_cocina[[#This Row],[Costo]])</f>
        <v>0.68421052631578949</v>
      </c>
      <c r="O1130" s="17">
        <f>Tabla_cocina[[#This Row],[Tiempo de Preparacion]]/1440</f>
        <v>4.027777777777778E-2</v>
      </c>
    </row>
    <row r="1131" spans="1:15" x14ac:dyDescent="0.3">
      <c r="A1131" s="1">
        <v>454</v>
      </c>
      <c r="B1131" s="1">
        <v>1</v>
      </c>
      <c r="C1131" s="2" t="s">
        <v>12</v>
      </c>
      <c r="D1131" s="2" t="s">
        <v>89</v>
      </c>
      <c r="E1131" s="3">
        <v>22</v>
      </c>
      <c r="F1131" s="3">
        <v>36</v>
      </c>
      <c r="G1131" s="1">
        <v>2</v>
      </c>
      <c r="H1131" s="1">
        <v>42</v>
      </c>
      <c r="I1131" s="2" t="s">
        <v>8</v>
      </c>
      <c r="J1131" s="7">
        <f>Tabla_cocina[[#This Row],[Precio Unitario]]*Tabla_cocina[[#This Row],[Cantidad Ordenada]]</f>
        <v>72</v>
      </c>
      <c r="K1131" s="7">
        <f>Tabla_cocina[[#This Row],[Total del Pedido]]</f>
        <v>72</v>
      </c>
      <c r="L1131" s="7">
        <f>Tabla_cocina[[#This Row],[Ganancia Bruta]]-Tabla_cocina[[#This Row],[Costo]]</f>
        <v>28</v>
      </c>
      <c r="M1131" s="7">
        <f>Tabla_cocina[[#This Row],[Costo Unitario]]*Tabla_cocina[[#This Row],[Cantidad Ordenada]]</f>
        <v>44</v>
      </c>
      <c r="N1131" s="12">
        <f>(Tabla_cocina[[#This Row],[Ganancia Neta]]/Tabla_cocina[[#This Row],[Costo]])</f>
        <v>0.63636363636363635</v>
      </c>
      <c r="O1131" s="17">
        <f>Tabla_cocina[[#This Row],[Tiempo de Preparacion]]/1440</f>
        <v>2.9166666666666667E-2</v>
      </c>
    </row>
    <row r="1132" spans="1:15" x14ac:dyDescent="0.3">
      <c r="A1132" s="1">
        <v>454</v>
      </c>
      <c r="B1132" s="1">
        <v>1</v>
      </c>
      <c r="C1132" s="2" t="s">
        <v>10</v>
      </c>
      <c r="D1132" s="2" t="s">
        <v>87</v>
      </c>
      <c r="E1132" s="3">
        <v>16</v>
      </c>
      <c r="F1132" s="3">
        <v>27</v>
      </c>
      <c r="G1132" s="1">
        <v>2</v>
      </c>
      <c r="H1132" s="1">
        <v>49</v>
      </c>
      <c r="I1132" s="2" t="s">
        <v>6</v>
      </c>
      <c r="J1132" s="7">
        <f>Tabla_cocina[[#This Row],[Precio Unitario]]*Tabla_cocina[[#This Row],[Cantidad Ordenada]]</f>
        <v>54</v>
      </c>
      <c r="K1132" s="7">
        <f>Tabla_cocina[[#This Row],[Total del Pedido]]</f>
        <v>54</v>
      </c>
      <c r="L1132" s="7">
        <f>Tabla_cocina[[#This Row],[Ganancia Bruta]]-Tabla_cocina[[#This Row],[Costo]]</f>
        <v>22</v>
      </c>
      <c r="M1132" s="7">
        <f>Tabla_cocina[[#This Row],[Costo Unitario]]*Tabla_cocina[[#This Row],[Cantidad Ordenada]]</f>
        <v>32</v>
      </c>
      <c r="N1132" s="12">
        <f>(Tabla_cocina[[#This Row],[Ganancia Neta]]/Tabla_cocina[[#This Row],[Costo]])</f>
        <v>0.6875</v>
      </c>
      <c r="O1132" s="17">
        <f>Tabla_cocina[[#This Row],[Tiempo de Preparacion]]/1440</f>
        <v>3.4027777777777775E-2</v>
      </c>
    </row>
    <row r="1133" spans="1:15" x14ac:dyDescent="0.3">
      <c r="A1133" s="1">
        <v>454</v>
      </c>
      <c r="B1133" s="1">
        <v>1</v>
      </c>
      <c r="C1133" s="2" t="s">
        <v>26</v>
      </c>
      <c r="D1133" s="2" t="s">
        <v>103</v>
      </c>
      <c r="E1133" s="3">
        <v>15</v>
      </c>
      <c r="F1133" s="3">
        <v>25</v>
      </c>
      <c r="G1133" s="1">
        <v>2</v>
      </c>
      <c r="H1133" s="1">
        <v>44</v>
      </c>
      <c r="I1133" s="2" t="s">
        <v>6</v>
      </c>
      <c r="J1133" s="7">
        <f>Tabla_cocina[[#This Row],[Precio Unitario]]*Tabla_cocina[[#This Row],[Cantidad Ordenada]]</f>
        <v>50</v>
      </c>
      <c r="K1133" s="7">
        <f>Tabla_cocina[[#This Row],[Total del Pedido]]</f>
        <v>50</v>
      </c>
      <c r="L1133" s="7">
        <f>Tabla_cocina[[#This Row],[Ganancia Bruta]]-Tabla_cocina[[#This Row],[Costo]]</f>
        <v>20</v>
      </c>
      <c r="M1133" s="7">
        <f>Tabla_cocina[[#This Row],[Costo Unitario]]*Tabla_cocina[[#This Row],[Cantidad Ordenada]]</f>
        <v>30</v>
      </c>
      <c r="N1133" s="12">
        <f>(Tabla_cocina[[#This Row],[Ganancia Neta]]/Tabla_cocina[[#This Row],[Costo]])</f>
        <v>0.66666666666666663</v>
      </c>
      <c r="O1133" s="17">
        <f>Tabla_cocina[[#This Row],[Tiempo de Preparacion]]/1440</f>
        <v>3.0555555555555555E-2</v>
      </c>
    </row>
    <row r="1134" spans="1:15" x14ac:dyDescent="0.3">
      <c r="A1134" s="1">
        <v>454</v>
      </c>
      <c r="B1134" s="1">
        <v>1</v>
      </c>
      <c r="C1134" s="2" t="s">
        <v>16</v>
      </c>
      <c r="D1134" s="2" t="s">
        <v>93</v>
      </c>
      <c r="E1134" s="3">
        <v>11</v>
      </c>
      <c r="F1134" s="3">
        <v>19</v>
      </c>
      <c r="G1134" s="1">
        <v>3</v>
      </c>
      <c r="H1134" s="1">
        <v>18</v>
      </c>
      <c r="I1134" s="2" t="s">
        <v>8</v>
      </c>
      <c r="J1134" s="7">
        <f>Tabla_cocina[[#This Row],[Precio Unitario]]*Tabla_cocina[[#This Row],[Cantidad Ordenada]]</f>
        <v>57</v>
      </c>
      <c r="K1134" s="7">
        <f>Tabla_cocina[[#This Row],[Total del Pedido]]</f>
        <v>57</v>
      </c>
      <c r="L1134" s="7">
        <f>Tabla_cocina[[#This Row],[Ganancia Bruta]]-Tabla_cocina[[#This Row],[Costo]]</f>
        <v>24</v>
      </c>
      <c r="M1134" s="7">
        <f>Tabla_cocina[[#This Row],[Costo Unitario]]*Tabla_cocina[[#This Row],[Cantidad Ordenada]]</f>
        <v>33</v>
      </c>
      <c r="N1134" s="12">
        <f>(Tabla_cocina[[#This Row],[Ganancia Neta]]/Tabla_cocina[[#This Row],[Costo]])</f>
        <v>0.72727272727272729</v>
      </c>
      <c r="O1134" s="17">
        <f>Tabla_cocina[[#This Row],[Tiempo de Preparacion]]/1440</f>
        <v>1.2500000000000001E-2</v>
      </c>
    </row>
    <row r="1135" spans="1:15" x14ac:dyDescent="0.3">
      <c r="A1135" s="1">
        <v>455</v>
      </c>
      <c r="B1135" s="1">
        <v>12</v>
      </c>
      <c r="C1135" s="2" t="s">
        <v>5</v>
      </c>
      <c r="D1135" s="2" t="s">
        <v>84</v>
      </c>
      <c r="E1135" s="3">
        <v>14</v>
      </c>
      <c r="F1135" s="3">
        <v>24</v>
      </c>
      <c r="G1135" s="1">
        <v>2</v>
      </c>
      <c r="H1135" s="1">
        <v>11</v>
      </c>
      <c r="I1135" s="2" t="s">
        <v>6</v>
      </c>
      <c r="J1135" s="7">
        <f>Tabla_cocina[[#This Row],[Precio Unitario]]*Tabla_cocina[[#This Row],[Cantidad Ordenada]]</f>
        <v>48</v>
      </c>
      <c r="K1135" s="7">
        <f>Tabla_cocina[[#This Row],[Total del Pedido]]</f>
        <v>48</v>
      </c>
      <c r="L1135" s="7">
        <f>Tabla_cocina[[#This Row],[Ganancia Bruta]]-Tabla_cocina[[#This Row],[Costo]]</f>
        <v>20</v>
      </c>
      <c r="M1135" s="7">
        <f>Tabla_cocina[[#This Row],[Costo Unitario]]*Tabla_cocina[[#This Row],[Cantidad Ordenada]]</f>
        <v>28</v>
      </c>
      <c r="N1135" s="12">
        <f>(Tabla_cocina[[#This Row],[Ganancia Neta]]/Tabla_cocina[[#This Row],[Costo]])</f>
        <v>0.7142857142857143</v>
      </c>
      <c r="O1135" s="17">
        <f>Tabla_cocina[[#This Row],[Tiempo de Preparacion]]/1440</f>
        <v>7.6388888888888886E-3</v>
      </c>
    </row>
    <row r="1136" spans="1:15" x14ac:dyDescent="0.3">
      <c r="A1136" s="1">
        <v>456</v>
      </c>
      <c r="B1136" s="1">
        <v>13</v>
      </c>
      <c r="C1136" s="2" t="s">
        <v>11</v>
      </c>
      <c r="D1136" s="2" t="s">
        <v>88</v>
      </c>
      <c r="E1136" s="3">
        <v>25</v>
      </c>
      <c r="F1136" s="3">
        <v>40</v>
      </c>
      <c r="G1136" s="1">
        <v>2</v>
      </c>
      <c r="H1136" s="1">
        <v>47</v>
      </c>
      <c r="I1136" s="2" t="s">
        <v>8</v>
      </c>
      <c r="J1136" s="7">
        <f>Tabla_cocina[[#This Row],[Precio Unitario]]*Tabla_cocina[[#This Row],[Cantidad Ordenada]]</f>
        <v>80</v>
      </c>
      <c r="K1136" s="7">
        <f>Tabla_cocina[[#This Row],[Total del Pedido]]</f>
        <v>80</v>
      </c>
      <c r="L1136" s="7">
        <f>Tabla_cocina[[#This Row],[Ganancia Bruta]]-Tabla_cocina[[#This Row],[Costo]]</f>
        <v>30</v>
      </c>
      <c r="M1136" s="7">
        <f>Tabla_cocina[[#This Row],[Costo Unitario]]*Tabla_cocina[[#This Row],[Cantidad Ordenada]]</f>
        <v>50</v>
      </c>
      <c r="N1136" s="12">
        <f>(Tabla_cocina[[#This Row],[Ganancia Neta]]/Tabla_cocina[[#This Row],[Costo]])</f>
        <v>0.6</v>
      </c>
      <c r="O1136" s="17">
        <f>Tabla_cocina[[#This Row],[Tiempo de Preparacion]]/1440</f>
        <v>3.2638888888888891E-2</v>
      </c>
    </row>
    <row r="1137" spans="1:15" x14ac:dyDescent="0.3">
      <c r="A1137" s="1">
        <v>456</v>
      </c>
      <c r="B1137" s="1">
        <v>13</v>
      </c>
      <c r="C1137" s="2" t="s">
        <v>20</v>
      </c>
      <c r="D1137" s="2" t="s">
        <v>97</v>
      </c>
      <c r="E1137" s="3">
        <v>20</v>
      </c>
      <c r="F1137" s="3">
        <v>34</v>
      </c>
      <c r="G1137" s="1">
        <v>2</v>
      </c>
      <c r="H1137" s="1">
        <v>24</v>
      </c>
      <c r="I1137" s="2" t="s">
        <v>6</v>
      </c>
      <c r="J1137" s="7">
        <f>Tabla_cocina[[#This Row],[Precio Unitario]]*Tabla_cocina[[#This Row],[Cantidad Ordenada]]</f>
        <v>68</v>
      </c>
      <c r="K1137" s="7">
        <f>Tabla_cocina[[#This Row],[Total del Pedido]]</f>
        <v>68</v>
      </c>
      <c r="L1137" s="7">
        <f>Tabla_cocina[[#This Row],[Ganancia Bruta]]-Tabla_cocina[[#This Row],[Costo]]</f>
        <v>28</v>
      </c>
      <c r="M1137" s="7">
        <f>Tabla_cocina[[#This Row],[Costo Unitario]]*Tabla_cocina[[#This Row],[Cantidad Ordenada]]</f>
        <v>40</v>
      </c>
      <c r="N1137" s="12">
        <f>(Tabla_cocina[[#This Row],[Ganancia Neta]]/Tabla_cocina[[#This Row],[Costo]])</f>
        <v>0.7</v>
      </c>
      <c r="O1137" s="17">
        <f>Tabla_cocina[[#This Row],[Tiempo de Preparacion]]/1440</f>
        <v>1.6666666666666666E-2</v>
      </c>
    </row>
    <row r="1138" spans="1:15" x14ac:dyDescent="0.3">
      <c r="A1138" s="1">
        <v>457</v>
      </c>
      <c r="B1138" s="1">
        <v>18</v>
      </c>
      <c r="C1138" s="2" t="s">
        <v>14</v>
      </c>
      <c r="D1138" s="2" t="s">
        <v>91</v>
      </c>
      <c r="E1138" s="3">
        <v>20</v>
      </c>
      <c r="F1138" s="3">
        <v>33</v>
      </c>
      <c r="G1138" s="1">
        <v>3</v>
      </c>
      <c r="H1138" s="1">
        <v>43</v>
      </c>
      <c r="I1138" s="2" t="s">
        <v>8</v>
      </c>
      <c r="J1138" s="7">
        <f>Tabla_cocina[[#This Row],[Precio Unitario]]*Tabla_cocina[[#This Row],[Cantidad Ordenada]]</f>
        <v>99</v>
      </c>
      <c r="K1138" s="7">
        <f>Tabla_cocina[[#This Row],[Total del Pedido]]</f>
        <v>99</v>
      </c>
      <c r="L1138" s="7">
        <f>Tabla_cocina[[#This Row],[Ganancia Bruta]]-Tabla_cocina[[#This Row],[Costo]]</f>
        <v>39</v>
      </c>
      <c r="M1138" s="7">
        <f>Tabla_cocina[[#This Row],[Costo Unitario]]*Tabla_cocina[[#This Row],[Cantidad Ordenada]]</f>
        <v>60</v>
      </c>
      <c r="N1138" s="12">
        <f>(Tabla_cocina[[#This Row],[Ganancia Neta]]/Tabla_cocina[[#This Row],[Costo]])</f>
        <v>0.65</v>
      </c>
      <c r="O1138" s="17">
        <f>Tabla_cocina[[#This Row],[Tiempo de Preparacion]]/1440</f>
        <v>2.9861111111111113E-2</v>
      </c>
    </row>
    <row r="1139" spans="1:15" x14ac:dyDescent="0.3">
      <c r="A1139" s="1">
        <v>457</v>
      </c>
      <c r="B1139" s="1">
        <v>18</v>
      </c>
      <c r="C1139" s="2" t="s">
        <v>16</v>
      </c>
      <c r="D1139" s="2" t="s">
        <v>93</v>
      </c>
      <c r="E1139" s="3">
        <v>11</v>
      </c>
      <c r="F1139" s="3">
        <v>19</v>
      </c>
      <c r="G1139" s="1">
        <v>2</v>
      </c>
      <c r="H1139" s="1">
        <v>15</v>
      </c>
      <c r="I1139" s="2" t="s">
        <v>8</v>
      </c>
      <c r="J1139" s="7">
        <f>Tabla_cocina[[#This Row],[Precio Unitario]]*Tabla_cocina[[#This Row],[Cantidad Ordenada]]</f>
        <v>38</v>
      </c>
      <c r="K1139" s="7">
        <f>Tabla_cocina[[#This Row],[Total del Pedido]]</f>
        <v>38</v>
      </c>
      <c r="L1139" s="7">
        <f>Tabla_cocina[[#This Row],[Ganancia Bruta]]-Tabla_cocina[[#This Row],[Costo]]</f>
        <v>16</v>
      </c>
      <c r="M1139" s="7">
        <f>Tabla_cocina[[#This Row],[Costo Unitario]]*Tabla_cocina[[#This Row],[Cantidad Ordenada]]</f>
        <v>22</v>
      </c>
      <c r="N1139" s="12">
        <f>(Tabla_cocina[[#This Row],[Ganancia Neta]]/Tabla_cocina[[#This Row],[Costo]])</f>
        <v>0.72727272727272729</v>
      </c>
      <c r="O1139" s="17">
        <f>Tabla_cocina[[#This Row],[Tiempo de Preparacion]]/1440</f>
        <v>1.0416666666666666E-2</v>
      </c>
    </row>
    <row r="1140" spans="1:15" x14ac:dyDescent="0.3">
      <c r="A1140" s="1">
        <v>458</v>
      </c>
      <c r="B1140" s="1">
        <v>4</v>
      </c>
      <c r="C1140" s="2" t="s">
        <v>20</v>
      </c>
      <c r="D1140" s="2" t="s">
        <v>97</v>
      </c>
      <c r="E1140" s="3">
        <v>20</v>
      </c>
      <c r="F1140" s="3">
        <v>34</v>
      </c>
      <c r="G1140" s="1">
        <v>3</v>
      </c>
      <c r="H1140" s="1">
        <v>28</v>
      </c>
      <c r="I1140" s="2" t="s">
        <v>6</v>
      </c>
      <c r="J1140" s="7">
        <f>Tabla_cocina[[#This Row],[Precio Unitario]]*Tabla_cocina[[#This Row],[Cantidad Ordenada]]</f>
        <v>102</v>
      </c>
      <c r="K1140" s="7">
        <f>Tabla_cocina[[#This Row],[Total del Pedido]]</f>
        <v>102</v>
      </c>
      <c r="L1140" s="7">
        <f>Tabla_cocina[[#This Row],[Ganancia Bruta]]-Tabla_cocina[[#This Row],[Costo]]</f>
        <v>42</v>
      </c>
      <c r="M1140" s="7">
        <f>Tabla_cocina[[#This Row],[Costo Unitario]]*Tabla_cocina[[#This Row],[Cantidad Ordenada]]</f>
        <v>60</v>
      </c>
      <c r="N1140" s="12">
        <f>(Tabla_cocina[[#This Row],[Ganancia Neta]]/Tabla_cocina[[#This Row],[Costo]])</f>
        <v>0.7</v>
      </c>
      <c r="O1140" s="17">
        <f>Tabla_cocina[[#This Row],[Tiempo de Preparacion]]/1440</f>
        <v>1.9444444444444445E-2</v>
      </c>
    </row>
    <row r="1141" spans="1:15" x14ac:dyDescent="0.3">
      <c r="A1141" s="1">
        <v>458</v>
      </c>
      <c r="B1141" s="1">
        <v>4</v>
      </c>
      <c r="C1141" s="2" t="s">
        <v>14</v>
      </c>
      <c r="D1141" s="2" t="s">
        <v>91</v>
      </c>
      <c r="E1141" s="3">
        <v>20</v>
      </c>
      <c r="F1141" s="3">
        <v>33</v>
      </c>
      <c r="G1141" s="1">
        <v>2</v>
      </c>
      <c r="H1141" s="1">
        <v>6</v>
      </c>
      <c r="I1141" s="2" t="s">
        <v>6</v>
      </c>
      <c r="J1141" s="7">
        <f>Tabla_cocina[[#This Row],[Precio Unitario]]*Tabla_cocina[[#This Row],[Cantidad Ordenada]]</f>
        <v>66</v>
      </c>
      <c r="K1141" s="7">
        <f>Tabla_cocina[[#This Row],[Total del Pedido]]</f>
        <v>66</v>
      </c>
      <c r="L1141" s="7">
        <f>Tabla_cocina[[#This Row],[Ganancia Bruta]]-Tabla_cocina[[#This Row],[Costo]]</f>
        <v>26</v>
      </c>
      <c r="M1141" s="7">
        <f>Tabla_cocina[[#This Row],[Costo Unitario]]*Tabla_cocina[[#This Row],[Cantidad Ordenada]]</f>
        <v>40</v>
      </c>
      <c r="N1141" s="12">
        <f>(Tabla_cocina[[#This Row],[Ganancia Neta]]/Tabla_cocina[[#This Row],[Costo]])</f>
        <v>0.65</v>
      </c>
      <c r="O1141" s="17">
        <f>Tabla_cocina[[#This Row],[Tiempo de Preparacion]]/1440</f>
        <v>4.1666666666666666E-3</v>
      </c>
    </row>
    <row r="1142" spans="1:15" x14ac:dyDescent="0.3">
      <c r="A1142" s="1">
        <v>458</v>
      </c>
      <c r="B1142" s="1">
        <v>4</v>
      </c>
      <c r="C1142" s="2" t="s">
        <v>15</v>
      </c>
      <c r="D1142" s="2" t="s">
        <v>92</v>
      </c>
      <c r="E1142" s="3">
        <v>16</v>
      </c>
      <c r="F1142" s="3">
        <v>28</v>
      </c>
      <c r="G1142" s="1">
        <v>2</v>
      </c>
      <c r="H1142" s="1">
        <v>11</v>
      </c>
      <c r="I1142" s="2" t="s">
        <v>8</v>
      </c>
      <c r="J1142" s="7">
        <f>Tabla_cocina[[#This Row],[Precio Unitario]]*Tabla_cocina[[#This Row],[Cantidad Ordenada]]</f>
        <v>56</v>
      </c>
      <c r="K1142" s="7">
        <f>Tabla_cocina[[#This Row],[Total del Pedido]]</f>
        <v>56</v>
      </c>
      <c r="L1142" s="7">
        <f>Tabla_cocina[[#This Row],[Ganancia Bruta]]-Tabla_cocina[[#This Row],[Costo]]</f>
        <v>24</v>
      </c>
      <c r="M1142" s="7">
        <f>Tabla_cocina[[#This Row],[Costo Unitario]]*Tabla_cocina[[#This Row],[Cantidad Ordenada]]</f>
        <v>32</v>
      </c>
      <c r="N1142" s="12">
        <f>(Tabla_cocina[[#This Row],[Ganancia Neta]]/Tabla_cocina[[#This Row],[Costo]])</f>
        <v>0.75</v>
      </c>
      <c r="O1142" s="17">
        <f>Tabla_cocina[[#This Row],[Tiempo de Preparacion]]/1440</f>
        <v>7.6388888888888886E-3</v>
      </c>
    </row>
    <row r="1143" spans="1:15" x14ac:dyDescent="0.3">
      <c r="A1143" s="1">
        <v>458</v>
      </c>
      <c r="B1143" s="1">
        <v>4</v>
      </c>
      <c r="C1143" s="2" t="s">
        <v>19</v>
      </c>
      <c r="D1143" s="2" t="s">
        <v>96</v>
      </c>
      <c r="E1143" s="3">
        <v>13</v>
      </c>
      <c r="F1143" s="3">
        <v>22</v>
      </c>
      <c r="G1143" s="1">
        <v>2</v>
      </c>
      <c r="H1143" s="1">
        <v>44</v>
      </c>
      <c r="I1143" s="2" t="s">
        <v>6</v>
      </c>
      <c r="J1143" s="7">
        <f>Tabla_cocina[[#This Row],[Precio Unitario]]*Tabla_cocina[[#This Row],[Cantidad Ordenada]]</f>
        <v>44</v>
      </c>
      <c r="K1143" s="7">
        <f>Tabla_cocina[[#This Row],[Total del Pedido]]</f>
        <v>44</v>
      </c>
      <c r="L1143" s="7">
        <f>Tabla_cocina[[#This Row],[Ganancia Bruta]]-Tabla_cocina[[#This Row],[Costo]]</f>
        <v>18</v>
      </c>
      <c r="M1143" s="7">
        <f>Tabla_cocina[[#This Row],[Costo Unitario]]*Tabla_cocina[[#This Row],[Cantidad Ordenada]]</f>
        <v>26</v>
      </c>
      <c r="N1143" s="12">
        <f>(Tabla_cocina[[#This Row],[Ganancia Neta]]/Tabla_cocina[[#This Row],[Costo]])</f>
        <v>0.69230769230769229</v>
      </c>
      <c r="O1143" s="17">
        <f>Tabla_cocina[[#This Row],[Tiempo de Preparacion]]/1440</f>
        <v>3.0555555555555555E-2</v>
      </c>
    </row>
    <row r="1144" spans="1:15" x14ac:dyDescent="0.3">
      <c r="A1144" s="1">
        <v>459</v>
      </c>
      <c r="B1144" s="1">
        <v>20</v>
      </c>
      <c r="C1144" s="2" t="s">
        <v>15</v>
      </c>
      <c r="D1144" s="2" t="s">
        <v>92</v>
      </c>
      <c r="E1144" s="3">
        <v>16</v>
      </c>
      <c r="F1144" s="3">
        <v>28</v>
      </c>
      <c r="G1144" s="1">
        <v>3</v>
      </c>
      <c r="H1144" s="1">
        <v>30</v>
      </c>
      <c r="I1144" s="2" t="s">
        <v>6</v>
      </c>
      <c r="J1144" s="7">
        <f>Tabla_cocina[[#This Row],[Precio Unitario]]*Tabla_cocina[[#This Row],[Cantidad Ordenada]]</f>
        <v>84</v>
      </c>
      <c r="K1144" s="7">
        <f>Tabla_cocina[[#This Row],[Total del Pedido]]</f>
        <v>84</v>
      </c>
      <c r="L1144" s="7">
        <f>Tabla_cocina[[#This Row],[Ganancia Bruta]]-Tabla_cocina[[#This Row],[Costo]]</f>
        <v>36</v>
      </c>
      <c r="M1144" s="7">
        <f>Tabla_cocina[[#This Row],[Costo Unitario]]*Tabla_cocina[[#This Row],[Cantidad Ordenada]]</f>
        <v>48</v>
      </c>
      <c r="N1144" s="12">
        <f>(Tabla_cocina[[#This Row],[Ganancia Neta]]/Tabla_cocina[[#This Row],[Costo]])</f>
        <v>0.75</v>
      </c>
      <c r="O1144" s="17">
        <f>Tabla_cocina[[#This Row],[Tiempo de Preparacion]]/1440</f>
        <v>2.0833333333333332E-2</v>
      </c>
    </row>
    <row r="1145" spans="1:15" x14ac:dyDescent="0.3">
      <c r="A1145" s="1">
        <v>460</v>
      </c>
      <c r="B1145" s="1">
        <v>19</v>
      </c>
      <c r="C1145" s="2" t="s">
        <v>15</v>
      </c>
      <c r="D1145" s="2" t="s">
        <v>92</v>
      </c>
      <c r="E1145" s="3">
        <v>16</v>
      </c>
      <c r="F1145" s="3">
        <v>28</v>
      </c>
      <c r="G1145" s="1">
        <v>1</v>
      </c>
      <c r="H1145" s="1">
        <v>40</v>
      </c>
      <c r="I1145" s="2" t="s">
        <v>8</v>
      </c>
      <c r="J1145" s="7">
        <f>Tabla_cocina[[#This Row],[Precio Unitario]]*Tabla_cocina[[#This Row],[Cantidad Ordenada]]</f>
        <v>28</v>
      </c>
      <c r="K1145" s="7">
        <f>Tabla_cocina[[#This Row],[Total del Pedido]]</f>
        <v>28</v>
      </c>
      <c r="L1145" s="7">
        <f>Tabla_cocina[[#This Row],[Ganancia Bruta]]-Tabla_cocina[[#This Row],[Costo]]</f>
        <v>12</v>
      </c>
      <c r="M1145" s="7">
        <f>Tabla_cocina[[#This Row],[Costo Unitario]]*Tabla_cocina[[#This Row],[Cantidad Ordenada]]</f>
        <v>16</v>
      </c>
      <c r="N1145" s="12">
        <f>(Tabla_cocina[[#This Row],[Ganancia Neta]]/Tabla_cocina[[#This Row],[Costo]])</f>
        <v>0.75</v>
      </c>
      <c r="O1145" s="17">
        <f>Tabla_cocina[[#This Row],[Tiempo de Preparacion]]/1440</f>
        <v>2.7777777777777776E-2</v>
      </c>
    </row>
    <row r="1146" spans="1:15" x14ac:dyDescent="0.3">
      <c r="A1146" s="1">
        <v>460</v>
      </c>
      <c r="B1146" s="1">
        <v>19</v>
      </c>
      <c r="C1146" s="2" t="s">
        <v>25</v>
      </c>
      <c r="D1146" s="2" t="s">
        <v>102</v>
      </c>
      <c r="E1146" s="3">
        <v>15</v>
      </c>
      <c r="F1146" s="3">
        <v>26</v>
      </c>
      <c r="G1146" s="1">
        <v>1</v>
      </c>
      <c r="H1146" s="1">
        <v>8</v>
      </c>
      <c r="I1146" s="2" t="s">
        <v>8</v>
      </c>
      <c r="J1146" s="7">
        <f>Tabla_cocina[[#This Row],[Precio Unitario]]*Tabla_cocina[[#This Row],[Cantidad Ordenada]]</f>
        <v>26</v>
      </c>
      <c r="K1146" s="7">
        <f>Tabla_cocina[[#This Row],[Total del Pedido]]</f>
        <v>26</v>
      </c>
      <c r="L1146" s="7">
        <f>Tabla_cocina[[#This Row],[Ganancia Bruta]]-Tabla_cocina[[#This Row],[Costo]]</f>
        <v>11</v>
      </c>
      <c r="M1146" s="7">
        <f>Tabla_cocina[[#This Row],[Costo Unitario]]*Tabla_cocina[[#This Row],[Cantidad Ordenada]]</f>
        <v>15</v>
      </c>
      <c r="N1146" s="12">
        <f>(Tabla_cocina[[#This Row],[Ganancia Neta]]/Tabla_cocina[[#This Row],[Costo]])</f>
        <v>0.73333333333333328</v>
      </c>
      <c r="O1146" s="17">
        <f>Tabla_cocina[[#This Row],[Tiempo de Preparacion]]/1440</f>
        <v>5.5555555555555558E-3</v>
      </c>
    </row>
    <row r="1147" spans="1:15" x14ac:dyDescent="0.3">
      <c r="A1147" s="1">
        <v>460</v>
      </c>
      <c r="B1147" s="1">
        <v>19</v>
      </c>
      <c r="C1147" s="2" t="s">
        <v>26</v>
      </c>
      <c r="D1147" s="2" t="s">
        <v>103</v>
      </c>
      <c r="E1147" s="3">
        <v>15</v>
      </c>
      <c r="F1147" s="3">
        <v>25</v>
      </c>
      <c r="G1147" s="1">
        <v>2</v>
      </c>
      <c r="H1147" s="1">
        <v>43</v>
      </c>
      <c r="I1147" s="2" t="s">
        <v>6</v>
      </c>
      <c r="J1147" s="7">
        <f>Tabla_cocina[[#This Row],[Precio Unitario]]*Tabla_cocina[[#This Row],[Cantidad Ordenada]]</f>
        <v>50</v>
      </c>
      <c r="K1147" s="7">
        <f>Tabla_cocina[[#This Row],[Total del Pedido]]</f>
        <v>50</v>
      </c>
      <c r="L1147" s="7">
        <f>Tabla_cocina[[#This Row],[Ganancia Bruta]]-Tabla_cocina[[#This Row],[Costo]]</f>
        <v>20</v>
      </c>
      <c r="M1147" s="7">
        <f>Tabla_cocina[[#This Row],[Costo Unitario]]*Tabla_cocina[[#This Row],[Cantidad Ordenada]]</f>
        <v>30</v>
      </c>
      <c r="N1147" s="12">
        <f>(Tabla_cocina[[#This Row],[Ganancia Neta]]/Tabla_cocina[[#This Row],[Costo]])</f>
        <v>0.66666666666666663</v>
      </c>
      <c r="O1147" s="17">
        <f>Tabla_cocina[[#This Row],[Tiempo de Preparacion]]/1440</f>
        <v>2.9861111111111113E-2</v>
      </c>
    </row>
    <row r="1148" spans="1:15" x14ac:dyDescent="0.3">
      <c r="A1148" s="1">
        <v>460</v>
      </c>
      <c r="B1148" s="1">
        <v>19</v>
      </c>
      <c r="C1148" s="2" t="s">
        <v>5</v>
      </c>
      <c r="D1148" s="2" t="s">
        <v>84</v>
      </c>
      <c r="E1148" s="3">
        <v>14</v>
      </c>
      <c r="F1148" s="3">
        <v>24</v>
      </c>
      <c r="G1148" s="1">
        <v>3</v>
      </c>
      <c r="H1148" s="1">
        <v>33</v>
      </c>
      <c r="I1148" s="2" t="s">
        <v>6</v>
      </c>
      <c r="J1148" s="7">
        <f>Tabla_cocina[[#This Row],[Precio Unitario]]*Tabla_cocina[[#This Row],[Cantidad Ordenada]]</f>
        <v>72</v>
      </c>
      <c r="K1148" s="7">
        <f>Tabla_cocina[[#This Row],[Total del Pedido]]</f>
        <v>72</v>
      </c>
      <c r="L1148" s="7">
        <f>Tabla_cocina[[#This Row],[Ganancia Bruta]]-Tabla_cocina[[#This Row],[Costo]]</f>
        <v>30</v>
      </c>
      <c r="M1148" s="7">
        <f>Tabla_cocina[[#This Row],[Costo Unitario]]*Tabla_cocina[[#This Row],[Cantidad Ordenada]]</f>
        <v>42</v>
      </c>
      <c r="N1148" s="12">
        <f>(Tabla_cocina[[#This Row],[Ganancia Neta]]/Tabla_cocina[[#This Row],[Costo]])</f>
        <v>0.7142857142857143</v>
      </c>
      <c r="O1148" s="17">
        <f>Tabla_cocina[[#This Row],[Tiempo de Preparacion]]/1440</f>
        <v>2.2916666666666665E-2</v>
      </c>
    </row>
    <row r="1149" spans="1:15" x14ac:dyDescent="0.3">
      <c r="A1149" s="1">
        <v>461</v>
      </c>
      <c r="B1149" s="1">
        <v>4</v>
      </c>
      <c r="C1149" s="2" t="s">
        <v>17</v>
      </c>
      <c r="D1149" s="2" t="s">
        <v>94</v>
      </c>
      <c r="E1149" s="3">
        <v>21</v>
      </c>
      <c r="F1149" s="3">
        <v>35</v>
      </c>
      <c r="G1149" s="1">
        <v>2</v>
      </c>
      <c r="H1149" s="1">
        <v>38</v>
      </c>
      <c r="I1149" s="2" t="s">
        <v>8</v>
      </c>
      <c r="J1149" s="7">
        <f>Tabla_cocina[[#This Row],[Precio Unitario]]*Tabla_cocina[[#This Row],[Cantidad Ordenada]]</f>
        <v>70</v>
      </c>
      <c r="K1149" s="7">
        <f>Tabla_cocina[[#This Row],[Total del Pedido]]</f>
        <v>70</v>
      </c>
      <c r="L1149" s="7">
        <f>Tabla_cocina[[#This Row],[Ganancia Bruta]]-Tabla_cocina[[#This Row],[Costo]]</f>
        <v>28</v>
      </c>
      <c r="M1149" s="7">
        <f>Tabla_cocina[[#This Row],[Costo Unitario]]*Tabla_cocina[[#This Row],[Cantidad Ordenada]]</f>
        <v>42</v>
      </c>
      <c r="N1149" s="12">
        <f>(Tabla_cocina[[#This Row],[Ganancia Neta]]/Tabla_cocina[[#This Row],[Costo]])</f>
        <v>0.66666666666666663</v>
      </c>
      <c r="O1149" s="17">
        <f>Tabla_cocina[[#This Row],[Tiempo de Preparacion]]/1440</f>
        <v>2.6388888888888889E-2</v>
      </c>
    </row>
    <row r="1150" spans="1:15" x14ac:dyDescent="0.3">
      <c r="A1150" s="1">
        <v>461</v>
      </c>
      <c r="B1150" s="1">
        <v>4</v>
      </c>
      <c r="C1150" s="2" t="s">
        <v>13</v>
      </c>
      <c r="D1150" s="2" t="s">
        <v>90</v>
      </c>
      <c r="E1150" s="3">
        <v>17</v>
      </c>
      <c r="F1150" s="3">
        <v>29</v>
      </c>
      <c r="G1150" s="1">
        <v>1</v>
      </c>
      <c r="H1150" s="1">
        <v>28</v>
      </c>
      <c r="I1150" s="2" t="s">
        <v>6</v>
      </c>
      <c r="J1150" s="7">
        <f>Tabla_cocina[[#This Row],[Precio Unitario]]*Tabla_cocina[[#This Row],[Cantidad Ordenada]]</f>
        <v>29</v>
      </c>
      <c r="K1150" s="7">
        <f>Tabla_cocina[[#This Row],[Total del Pedido]]</f>
        <v>29</v>
      </c>
      <c r="L1150" s="7">
        <f>Tabla_cocina[[#This Row],[Ganancia Bruta]]-Tabla_cocina[[#This Row],[Costo]]</f>
        <v>12</v>
      </c>
      <c r="M1150" s="7">
        <f>Tabla_cocina[[#This Row],[Costo Unitario]]*Tabla_cocina[[#This Row],[Cantidad Ordenada]]</f>
        <v>17</v>
      </c>
      <c r="N1150" s="12">
        <f>(Tabla_cocina[[#This Row],[Ganancia Neta]]/Tabla_cocina[[#This Row],[Costo]])</f>
        <v>0.70588235294117652</v>
      </c>
      <c r="O1150" s="17">
        <f>Tabla_cocina[[#This Row],[Tiempo de Preparacion]]/1440</f>
        <v>1.9444444444444445E-2</v>
      </c>
    </row>
    <row r="1151" spans="1:15" x14ac:dyDescent="0.3">
      <c r="A1151" s="1">
        <v>462</v>
      </c>
      <c r="B1151" s="1">
        <v>9</v>
      </c>
      <c r="C1151" s="2" t="s">
        <v>14</v>
      </c>
      <c r="D1151" s="2" t="s">
        <v>91</v>
      </c>
      <c r="E1151" s="3">
        <v>20</v>
      </c>
      <c r="F1151" s="3">
        <v>33</v>
      </c>
      <c r="G1151" s="1">
        <v>3</v>
      </c>
      <c r="H1151" s="1">
        <v>11</v>
      </c>
      <c r="I1151" s="2" t="s">
        <v>6</v>
      </c>
      <c r="J1151" s="7">
        <f>Tabla_cocina[[#This Row],[Precio Unitario]]*Tabla_cocina[[#This Row],[Cantidad Ordenada]]</f>
        <v>99</v>
      </c>
      <c r="K1151" s="7">
        <f>Tabla_cocina[[#This Row],[Total del Pedido]]</f>
        <v>99</v>
      </c>
      <c r="L1151" s="7">
        <f>Tabla_cocina[[#This Row],[Ganancia Bruta]]-Tabla_cocina[[#This Row],[Costo]]</f>
        <v>39</v>
      </c>
      <c r="M1151" s="7">
        <f>Tabla_cocina[[#This Row],[Costo Unitario]]*Tabla_cocina[[#This Row],[Cantidad Ordenada]]</f>
        <v>60</v>
      </c>
      <c r="N1151" s="12">
        <f>(Tabla_cocina[[#This Row],[Ganancia Neta]]/Tabla_cocina[[#This Row],[Costo]])</f>
        <v>0.65</v>
      </c>
      <c r="O1151" s="17">
        <f>Tabla_cocina[[#This Row],[Tiempo de Preparacion]]/1440</f>
        <v>7.6388888888888886E-3</v>
      </c>
    </row>
    <row r="1152" spans="1:15" x14ac:dyDescent="0.3">
      <c r="A1152" s="1">
        <v>463</v>
      </c>
      <c r="B1152" s="1">
        <v>7</v>
      </c>
      <c r="C1152" s="2" t="s">
        <v>9</v>
      </c>
      <c r="D1152" s="2" t="s">
        <v>86</v>
      </c>
      <c r="E1152" s="3">
        <v>19</v>
      </c>
      <c r="F1152" s="3">
        <v>31</v>
      </c>
      <c r="G1152" s="1">
        <v>3</v>
      </c>
      <c r="H1152" s="1">
        <v>14</v>
      </c>
      <c r="I1152" s="2" t="s">
        <v>8</v>
      </c>
      <c r="J1152" s="7">
        <f>Tabla_cocina[[#This Row],[Precio Unitario]]*Tabla_cocina[[#This Row],[Cantidad Ordenada]]</f>
        <v>93</v>
      </c>
      <c r="K1152" s="7">
        <f>Tabla_cocina[[#This Row],[Total del Pedido]]</f>
        <v>93</v>
      </c>
      <c r="L1152" s="7">
        <f>Tabla_cocina[[#This Row],[Ganancia Bruta]]-Tabla_cocina[[#This Row],[Costo]]</f>
        <v>36</v>
      </c>
      <c r="M1152" s="7">
        <f>Tabla_cocina[[#This Row],[Costo Unitario]]*Tabla_cocina[[#This Row],[Cantidad Ordenada]]</f>
        <v>57</v>
      </c>
      <c r="N1152" s="12">
        <f>(Tabla_cocina[[#This Row],[Ganancia Neta]]/Tabla_cocina[[#This Row],[Costo]])</f>
        <v>0.63157894736842102</v>
      </c>
      <c r="O1152" s="17">
        <f>Tabla_cocina[[#This Row],[Tiempo de Preparacion]]/1440</f>
        <v>9.7222222222222224E-3</v>
      </c>
    </row>
    <row r="1153" spans="1:15" x14ac:dyDescent="0.3">
      <c r="A1153" s="1">
        <v>464</v>
      </c>
      <c r="B1153" s="1">
        <v>16</v>
      </c>
      <c r="C1153" s="2" t="s">
        <v>10</v>
      </c>
      <c r="D1153" s="2" t="s">
        <v>87</v>
      </c>
      <c r="E1153" s="3">
        <v>16</v>
      </c>
      <c r="F1153" s="3">
        <v>27</v>
      </c>
      <c r="G1153" s="1">
        <v>2</v>
      </c>
      <c r="H1153" s="1">
        <v>24</v>
      </c>
      <c r="I1153" s="2" t="s">
        <v>6</v>
      </c>
      <c r="J1153" s="7">
        <f>Tabla_cocina[[#This Row],[Precio Unitario]]*Tabla_cocina[[#This Row],[Cantidad Ordenada]]</f>
        <v>54</v>
      </c>
      <c r="K1153" s="7">
        <f>Tabla_cocina[[#This Row],[Total del Pedido]]</f>
        <v>54</v>
      </c>
      <c r="L1153" s="7">
        <f>Tabla_cocina[[#This Row],[Ganancia Bruta]]-Tabla_cocina[[#This Row],[Costo]]</f>
        <v>22</v>
      </c>
      <c r="M1153" s="7">
        <f>Tabla_cocina[[#This Row],[Costo Unitario]]*Tabla_cocina[[#This Row],[Cantidad Ordenada]]</f>
        <v>32</v>
      </c>
      <c r="N1153" s="12">
        <f>(Tabla_cocina[[#This Row],[Ganancia Neta]]/Tabla_cocina[[#This Row],[Costo]])</f>
        <v>0.6875</v>
      </c>
      <c r="O1153" s="17">
        <f>Tabla_cocina[[#This Row],[Tiempo de Preparacion]]/1440</f>
        <v>1.6666666666666666E-2</v>
      </c>
    </row>
    <row r="1154" spans="1:15" x14ac:dyDescent="0.3">
      <c r="A1154" s="1">
        <v>464</v>
      </c>
      <c r="B1154" s="1">
        <v>16</v>
      </c>
      <c r="C1154" s="2" t="s">
        <v>25</v>
      </c>
      <c r="D1154" s="2" t="s">
        <v>102</v>
      </c>
      <c r="E1154" s="3">
        <v>15</v>
      </c>
      <c r="F1154" s="3">
        <v>26</v>
      </c>
      <c r="G1154" s="1">
        <v>3</v>
      </c>
      <c r="H1154" s="1">
        <v>50</v>
      </c>
      <c r="I1154" s="2" t="s">
        <v>8</v>
      </c>
      <c r="J1154" s="7">
        <f>Tabla_cocina[[#This Row],[Precio Unitario]]*Tabla_cocina[[#This Row],[Cantidad Ordenada]]</f>
        <v>78</v>
      </c>
      <c r="K1154" s="7">
        <f>Tabla_cocina[[#This Row],[Total del Pedido]]</f>
        <v>78</v>
      </c>
      <c r="L1154" s="7">
        <f>Tabla_cocina[[#This Row],[Ganancia Bruta]]-Tabla_cocina[[#This Row],[Costo]]</f>
        <v>33</v>
      </c>
      <c r="M1154" s="7">
        <f>Tabla_cocina[[#This Row],[Costo Unitario]]*Tabla_cocina[[#This Row],[Cantidad Ordenada]]</f>
        <v>45</v>
      </c>
      <c r="N1154" s="12">
        <f>(Tabla_cocina[[#This Row],[Ganancia Neta]]/Tabla_cocina[[#This Row],[Costo]])</f>
        <v>0.73333333333333328</v>
      </c>
      <c r="O1154" s="17">
        <f>Tabla_cocina[[#This Row],[Tiempo de Preparacion]]/1440</f>
        <v>3.4722222222222224E-2</v>
      </c>
    </row>
    <row r="1155" spans="1:15" x14ac:dyDescent="0.3">
      <c r="A1155" s="1">
        <v>464</v>
      </c>
      <c r="B1155" s="1">
        <v>16</v>
      </c>
      <c r="C1155" s="2" t="s">
        <v>19</v>
      </c>
      <c r="D1155" s="2" t="s">
        <v>96</v>
      </c>
      <c r="E1155" s="3">
        <v>13</v>
      </c>
      <c r="F1155" s="3">
        <v>22</v>
      </c>
      <c r="G1155" s="1">
        <v>1</v>
      </c>
      <c r="H1155" s="1">
        <v>10</v>
      </c>
      <c r="I1155" s="2" t="s">
        <v>6</v>
      </c>
      <c r="J1155" s="7">
        <f>Tabla_cocina[[#This Row],[Precio Unitario]]*Tabla_cocina[[#This Row],[Cantidad Ordenada]]</f>
        <v>22</v>
      </c>
      <c r="K1155" s="7">
        <f>Tabla_cocina[[#This Row],[Total del Pedido]]</f>
        <v>22</v>
      </c>
      <c r="L1155" s="7">
        <f>Tabla_cocina[[#This Row],[Ganancia Bruta]]-Tabla_cocina[[#This Row],[Costo]]</f>
        <v>9</v>
      </c>
      <c r="M1155" s="7">
        <f>Tabla_cocina[[#This Row],[Costo Unitario]]*Tabla_cocina[[#This Row],[Cantidad Ordenada]]</f>
        <v>13</v>
      </c>
      <c r="N1155" s="12">
        <f>(Tabla_cocina[[#This Row],[Ganancia Neta]]/Tabla_cocina[[#This Row],[Costo]])</f>
        <v>0.69230769230769229</v>
      </c>
      <c r="O1155" s="17">
        <f>Tabla_cocina[[#This Row],[Tiempo de Preparacion]]/1440</f>
        <v>6.9444444444444441E-3</v>
      </c>
    </row>
    <row r="1156" spans="1:15" x14ac:dyDescent="0.3">
      <c r="A1156" s="1">
        <v>465</v>
      </c>
      <c r="B1156" s="1">
        <v>4</v>
      </c>
      <c r="C1156" s="2" t="s">
        <v>26</v>
      </c>
      <c r="D1156" s="2" t="s">
        <v>103</v>
      </c>
      <c r="E1156" s="3">
        <v>15</v>
      </c>
      <c r="F1156" s="3">
        <v>25</v>
      </c>
      <c r="G1156" s="1">
        <v>3</v>
      </c>
      <c r="H1156" s="1">
        <v>37</v>
      </c>
      <c r="I1156" s="2" t="s">
        <v>6</v>
      </c>
      <c r="J1156" s="7">
        <f>Tabla_cocina[[#This Row],[Precio Unitario]]*Tabla_cocina[[#This Row],[Cantidad Ordenada]]</f>
        <v>75</v>
      </c>
      <c r="K1156" s="7">
        <f>Tabla_cocina[[#This Row],[Total del Pedido]]</f>
        <v>75</v>
      </c>
      <c r="L1156" s="7">
        <f>Tabla_cocina[[#This Row],[Ganancia Bruta]]-Tabla_cocina[[#This Row],[Costo]]</f>
        <v>30</v>
      </c>
      <c r="M1156" s="7">
        <f>Tabla_cocina[[#This Row],[Costo Unitario]]*Tabla_cocina[[#This Row],[Cantidad Ordenada]]</f>
        <v>45</v>
      </c>
      <c r="N1156" s="12">
        <f>(Tabla_cocina[[#This Row],[Ganancia Neta]]/Tabla_cocina[[#This Row],[Costo]])</f>
        <v>0.66666666666666663</v>
      </c>
      <c r="O1156" s="17">
        <f>Tabla_cocina[[#This Row],[Tiempo de Preparacion]]/1440</f>
        <v>2.5694444444444443E-2</v>
      </c>
    </row>
    <row r="1157" spans="1:15" x14ac:dyDescent="0.3">
      <c r="A1157" s="1">
        <v>465</v>
      </c>
      <c r="B1157" s="1">
        <v>4</v>
      </c>
      <c r="C1157" s="2" t="s">
        <v>22</v>
      </c>
      <c r="D1157" s="2" t="s">
        <v>99</v>
      </c>
      <c r="E1157" s="3">
        <v>14</v>
      </c>
      <c r="F1157" s="3">
        <v>23</v>
      </c>
      <c r="G1157" s="1">
        <v>2</v>
      </c>
      <c r="H1157" s="1">
        <v>23</v>
      </c>
      <c r="I1157" s="2" t="s">
        <v>8</v>
      </c>
      <c r="J1157" s="7">
        <f>Tabla_cocina[[#This Row],[Precio Unitario]]*Tabla_cocina[[#This Row],[Cantidad Ordenada]]</f>
        <v>46</v>
      </c>
      <c r="K1157" s="7">
        <f>Tabla_cocina[[#This Row],[Total del Pedido]]</f>
        <v>46</v>
      </c>
      <c r="L1157" s="7">
        <f>Tabla_cocina[[#This Row],[Ganancia Bruta]]-Tabla_cocina[[#This Row],[Costo]]</f>
        <v>18</v>
      </c>
      <c r="M1157" s="7">
        <f>Tabla_cocina[[#This Row],[Costo Unitario]]*Tabla_cocina[[#This Row],[Cantidad Ordenada]]</f>
        <v>28</v>
      </c>
      <c r="N1157" s="12">
        <f>(Tabla_cocina[[#This Row],[Ganancia Neta]]/Tabla_cocina[[#This Row],[Costo]])</f>
        <v>0.6428571428571429</v>
      </c>
      <c r="O1157" s="17">
        <f>Tabla_cocina[[#This Row],[Tiempo de Preparacion]]/1440</f>
        <v>1.5972222222222221E-2</v>
      </c>
    </row>
    <row r="1158" spans="1:15" x14ac:dyDescent="0.3">
      <c r="A1158" s="1">
        <v>466</v>
      </c>
      <c r="B1158" s="1">
        <v>4</v>
      </c>
      <c r="C1158" s="2" t="s">
        <v>7</v>
      </c>
      <c r="D1158" s="2" t="s">
        <v>85</v>
      </c>
      <c r="E1158" s="3">
        <v>18</v>
      </c>
      <c r="F1158" s="3">
        <v>30</v>
      </c>
      <c r="G1158" s="1">
        <v>3</v>
      </c>
      <c r="H1158" s="1">
        <v>52</v>
      </c>
      <c r="I1158" s="2" t="s">
        <v>6</v>
      </c>
      <c r="J1158" s="7">
        <f>Tabla_cocina[[#This Row],[Precio Unitario]]*Tabla_cocina[[#This Row],[Cantidad Ordenada]]</f>
        <v>90</v>
      </c>
      <c r="K1158" s="7">
        <f>Tabla_cocina[[#This Row],[Total del Pedido]]</f>
        <v>90</v>
      </c>
      <c r="L1158" s="7">
        <f>Tabla_cocina[[#This Row],[Ganancia Bruta]]-Tabla_cocina[[#This Row],[Costo]]</f>
        <v>36</v>
      </c>
      <c r="M1158" s="7">
        <f>Tabla_cocina[[#This Row],[Costo Unitario]]*Tabla_cocina[[#This Row],[Cantidad Ordenada]]</f>
        <v>54</v>
      </c>
      <c r="N1158" s="12">
        <f>(Tabla_cocina[[#This Row],[Ganancia Neta]]/Tabla_cocina[[#This Row],[Costo]])</f>
        <v>0.66666666666666663</v>
      </c>
      <c r="O1158" s="17">
        <f>Tabla_cocina[[#This Row],[Tiempo de Preparacion]]/1440</f>
        <v>3.6111111111111108E-2</v>
      </c>
    </row>
    <row r="1159" spans="1:15" x14ac:dyDescent="0.3">
      <c r="A1159" s="1">
        <v>466</v>
      </c>
      <c r="B1159" s="1">
        <v>4</v>
      </c>
      <c r="C1159" s="2" t="s">
        <v>15</v>
      </c>
      <c r="D1159" s="2" t="s">
        <v>92</v>
      </c>
      <c r="E1159" s="3">
        <v>16</v>
      </c>
      <c r="F1159" s="3">
        <v>28</v>
      </c>
      <c r="G1159" s="1">
        <v>1</v>
      </c>
      <c r="H1159" s="1">
        <v>43</v>
      </c>
      <c r="I1159" s="2" t="s">
        <v>6</v>
      </c>
      <c r="J1159" s="7">
        <f>Tabla_cocina[[#This Row],[Precio Unitario]]*Tabla_cocina[[#This Row],[Cantidad Ordenada]]</f>
        <v>28</v>
      </c>
      <c r="K1159" s="7">
        <f>Tabla_cocina[[#This Row],[Total del Pedido]]</f>
        <v>28</v>
      </c>
      <c r="L1159" s="7">
        <f>Tabla_cocina[[#This Row],[Ganancia Bruta]]-Tabla_cocina[[#This Row],[Costo]]</f>
        <v>12</v>
      </c>
      <c r="M1159" s="7">
        <f>Tabla_cocina[[#This Row],[Costo Unitario]]*Tabla_cocina[[#This Row],[Cantidad Ordenada]]</f>
        <v>16</v>
      </c>
      <c r="N1159" s="12">
        <f>(Tabla_cocina[[#This Row],[Ganancia Neta]]/Tabla_cocina[[#This Row],[Costo]])</f>
        <v>0.75</v>
      </c>
      <c r="O1159" s="17">
        <f>Tabla_cocina[[#This Row],[Tiempo de Preparacion]]/1440</f>
        <v>2.9861111111111113E-2</v>
      </c>
    </row>
    <row r="1160" spans="1:15" x14ac:dyDescent="0.3">
      <c r="A1160" s="1">
        <v>466</v>
      </c>
      <c r="B1160" s="1">
        <v>4</v>
      </c>
      <c r="C1160" s="2" t="s">
        <v>19</v>
      </c>
      <c r="D1160" s="2" t="s">
        <v>96</v>
      </c>
      <c r="E1160" s="3">
        <v>13</v>
      </c>
      <c r="F1160" s="3">
        <v>22</v>
      </c>
      <c r="G1160" s="1">
        <v>1</v>
      </c>
      <c r="H1160" s="1">
        <v>50</v>
      </c>
      <c r="I1160" s="2" t="s">
        <v>8</v>
      </c>
      <c r="J1160" s="7">
        <f>Tabla_cocina[[#This Row],[Precio Unitario]]*Tabla_cocina[[#This Row],[Cantidad Ordenada]]</f>
        <v>22</v>
      </c>
      <c r="K1160" s="7">
        <f>Tabla_cocina[[#This Row],[Total del Pedido]]</f>
        <v>22</v>
      </c>
      <c r="L1160" s="7">
        <f>Tabla_cocina[[#This Row],[Ganancia Bruta]]-Tabla_cocina[[#This Row],[Costo]]</f>
        <v>9</v>
      </c>
      <c r="M1160" s="7">
        <f>Tabla_cocina[[#This Row],[Costo Unitario]]*Tabla_cocina[[#This Row],[Cantidad Ordenada]]</f>
        <v>13</v>
      </c>
      <c r="N1160" s="12">
        <f>(Tabla_cocina[[#This Row],[Ganancia Neta]]/Tabla_cocina[[#This Row],[Costo]])</f>
        <v>0.69230769230769229</v>
      </c>
      <c r="O1160" s="17">
        <f>Tabla_cocina[[#This Row],[Tiempo de Preparacion]]/1440</f>
        <v>3.4722222222222224E-2</v>
      </c>
    </row>
    <row r="1161" spans="1:15" x14ac:dyDescent="0.3">
      <c r="A1161" s="1">
        <v>467</v>
      </c>
      <c r="B1161" s="1">
        <v>15</v>
      </c>
      <c r="C1161" s="2" t="s">
        <v>14</v>
      </c>
      <c r="D1161" s="2" t="s">
        <v>91</v>
      </c>
      <c r="E1161" s="3">
        <v>20</v>
      </c>
      <c r="F1161" s="3">
        <v>33</v>
      </c>
      <c r="G1161" s="1">
        <v>3</v>
      </c>
      <c r="H1161" s="1">
        <v>13</v>
      </c>
      <c r="I1161" s="2" t="s">
        <v>6</v>
      </c>
      <c r="J1161" s="7">
        <f>Tabla_cocina[[#This Row],[Precio Unitario]]*Tabla_cocina[[#This Row],[Cantidad Ordenada]]</f>
        <v>99</v>
      </c>
      <c r="K1161" s="7">
        <f>Tabla_cocina[[#This Row],[Total del Pedido]]</f>
        <v>99</v>
      </c>
      <c r="L1161" s="7">
        <f>Tabla_cocina[[#This Row],[Ganancia Bruta]]-Tabla_cocina[[#This Row],[Costo]]</f>
        <v>39</v>
      </c>
      <c r="M1161" s="7">
        <f>Tabla_cocina[[#This Row],[Costo Unitario]]*Tabla_cocina[[#This Row],[Cantidad Ordenada]]</f>
        <v>60</v>
      </c>
      <c r="N1161" s="12">
        <f>(Tabla_cocina[[#This Row],[Ganancia Neta]]/Tabla_cocina[[#This Row],[Costo]])</f>
        <v>0.65</v>
      </c>
      <c r="O1161" s="17">
        <f>Tabla_cocina[[#This Row],[Tiempo de Preparacion]]/1440</f>
        <v>9.0277777777777769E-3</v>
      </c>
    </row>
    <row r="1162" spans="1:15" x14ac:dyDescent="0.3">
      <c r="A1162" s="1">
        <v>467</v>
      </c>
      <c r="B1162" s="1">
        <v>15</v>
      </c>
      <c r="C1162" s="2" t="s">
        <v>19</v>
      </c>
      <c r="D1162" s="2" t="s">
        <v>96</v>
      </c>
      <c r="E1162" s="3">
        <v>13</v>
      </c>
      <c r="F1162" s="3">
        <v>22</v>
      </c>
      <c r="G1162" s="1">
        <v>2</v>
      </c>
      <c r="H1162" s="1">
        <v>59</v>
      </c>
      <c r="I1162" s="2" t="s">
        <v>6</v>
      </c>
      <c r="J1162" s="7">
        <f>Tabla_cocina[[#This Row],[Precio Unitario]]*Tabla_cocina[[#This Row],[Cantidad Ordenada]]</f>
        <v>44</v>
      </c>
      <c r="K1162" s="7">
        <f>Tabla_cocina[[#This Row],[Total del Pedido]]</f>
        <v>44</v>
      </c>
      <c r="L1162" s="7">
        <f>Tabla_cocina[[#This Row],[Ganancia Bruta]]-Tabla_cocina[[#This Row],[Costo]]</f>
        <v>18</v>
      </c>
      <c r="M1162" s="7">
        <f>Tabla_cocina[[#This Row],[Costo Unitario]]*Tabla_cocina[[#This Row],[Cantidad Ordenada]]</f>
        <v>26</v>
      </c>
      <c r="N1162" s="12">
        <f>(Tabla_cocina[[#This Row],[Ganancia Neta]]/Tabla_cocina[[#This Row],[Costo]])</f>
        <v>0.69230769230769229</v>
      </c>
      <c r="O1162" s="17">
        <f>Tabla_cocina[[#This Row],[Tiempo de Preparacion]]/1440</f>
        <v>4.0972222222222222E-2</v>
      </c>
    </row>
    <row r="1163" spans="1:15" x14ac:dyDescent="0.3">
      <c r="A1163" s="1">
        <v>468</v>
      </c>
      <c r="B1163" s="1">
        <v>14</v>
      </c>
      <c r="C1163" s="2" t="s">
        <v>15</v>
      </c>
      <c r="D1163" s="2" t="s">
        <v>92</v>
      </c>
      <c r="E1163" s="3">
        <v>16</v>
      </c>
      <c r="F1163" s="3">
        <v>28</v>
      </c>
      <c r="G1163" s="1">
        <v>1</v>
      </c>
      <c r="H1163" s="1">
        <v>9</v>
      </c>
      <c r="I1163" s="2" t="s">
        <v>8</v>
      </c>
      <c r="J1163" s="7">
        <f>Tabla_cocina[[#This Row],[Precio Unitario]]*Tabla_cocina[[#This Row],[Cantidad Ordenada]]</f>
        <v>28</v>
      </c>
      <c r="K1163" s="7">
        <f>Tabla_cocina[[#This Row],[Total del Pedido]]</f>
        <v>28</v>
      </c>
      <c r="L1163" s="7">
        <f>Tabla_cocina[[#This Row],[Ganancia Bruta]]-Tabla_cocina[[#This Row],[Costo]]</f>
        <v>12</v>
      </c>
      <c r="M1163" s="7">
        <f>Tabla_cocina[[#This Row],[Costo Unitario]]*Tabla_cocina[[#This Row],[Cantidad Ordenada]]</f>
        <v>16</v>
      </c>
      <c r="N1163" s="12">
        <f>(Tabla_cocina[[#This Row],[Ganancia Neta]]/Tabla_cocina[[#This Row],[Costo]])</f>
        <v>0.75</v>
      </c>
      <c r="O1163" s="17">
        <f>Tabla_cocina[[#This Row],[Tiempo de Preparacion]]/1440</f>
        <v>6.2500000000000003E-3</v>
      </c>
    </row>
    <row r="1164" spans="1:15" x14ac:dyDescent="0.3">
      <c r="A1164" s="1">
        <v>468</v>
      </c>
      <c r="B1164" s="1">
        <v>14</v>
      </c>
      <c r="C1164" s="2" t="s">
        <v>21</v>
      </c>
      <c r="D1164" s="2" t="s">
        <v>98</v>
      </c>
      <c r="E1164" s="3">
        <v>12</v>
      </c>
      <c r="F1164" s="3">
        <v>20</v>
      </c>
      <c r="G1164" s="1">
        <v>2</v>
      </c>
      <c r="H1164" s="1">
        <v>16</v>
      </c>
      <c r="I1164" s="2" t="s">
        <v>8</v>
      </c>
      <c r="J1164" s="7">
        <f>Tabla_cocina[[#This Row],[Precio Unitario]]*Tabla_cocina[[#This Row],[Cantidad Ordenada]]</f>
        <v>40</v>
      </c>
      <c r="K1164" s="7">
        <f>Tabla_cocina[[#This Row],[Total del Pedido]]</f>
        <v>40</v>
      </c>
      <c r="L1164" s="7">
        <f>Tabla_cocina[[#This Row],[Ganancia Bruta]]-Tabla_cocina[[#This Row],[Costo]]</f>
        <v>16</v>
      </c>
      <c r="M1164" s="7">
        <f>Tabla_cocina[[#This Row],[Costo Unitario]]*Tabla_cocina[[#This Row],[Cantidad Ordenada]]</f>
        <v>24</v>
      </c>
      <c r="N1164" s="12">
        <f>(Tabla_cocina[[#This Row],[Ganancia Neta]]/Tabla_cocina[[#This Row],[Costo]])</f>
        <v>0.66666666666666663</v>
      </c>
      <c r="O1164" s="17">
        <f>Tabla_cocina[[#This Row],[Tiempo de Preparacion]]/1440</f>
        <v>1.1111111111111112E-2</v>
      </c>
    </row>
    <row r="1165" spans="1:15" x14ac:dyDescent="0.3">
      <c r="A1165" s="1">
        <v>468</v>
      </c>
      <c r="B1165" s="1">
        <v>14</v>
      </c>
      <c r="C1165" s="2" t="s">
        <v>16</v>
      </c>
      <c r="D1165" s="2" t="s">
        <v>93</v>
      </c>
      <c r="E1165" s="3">
        <v>11</v>
      </c>
      <c r="F1165" s="3">
        <v>19</v>
      </c>
      <c r="G1165" s="1">
        <v>2</v>
      </c>
      <c r="H1165" s="1">
        <v>38</v>
      </c>
      <c r="I1165" s="2" t="s">
        <v>8</v>
      </c>
      <c r="J1165" s="7">
        <f>Tabla_cocina[[#This Row],[Precio Unitario]]*Tabla_cocina[[#This Row],[Cantidad Ordenada]]</f>
        <v>38</v>
      </c>
      <c r="K1165" s="7">
        <f>Tabla_cocina[[#This Row],[Total del Pedido]]</f>
        <v>38</v>
      </c>
      <c r="L1165" s="7">
        <f>Tabla_cocina[[#This Row],[Ganancia Bruta]]-Tabla_cocina[[#This Row],[Costo]]</f>
        <v>16</v>
      </c>
      <c r="M1165" s="7">
        <f>Tabla_cocina[[#This Row],[Costo Unitario]]*Tabla_cocina[[#This Row],[Cantidad Ordenada]]</f>
        <v>22</v>
      </c>
      <c r="N1165" s="12">
        <f>(Tabla_cocina[[#This Row],[Ganancia Neta]]/Tabla_cocina[[#This Row],[Costo]])</f>
        <v>0.72727272727272729</v>
      </c>
      <c r="O1165" s="17">
        <f>Tabla_cocina[[#This Row],[Tiempo de Preparacion]]/1440</f>
        <v>2.6388888888888889E-2</v>
      </c>
    </row>
    <row r="1166" spans="1:15" x14ac:dyDescent="0.3">
      <c r="A1166" s="1">
        <v>469</v>
      </c>
      <c r="B1166" s="1">
        <v>1</v>
      </c>
      <c r="C1166" s="2" t="s">
        <v>17</v>
      </c>
      <c r="D1166" s="2" t="s">
        <v>94</v>
      </c>
      <c r="E1166" s="3">
        <v>21</v>
      </c>
      <c r="F1166" s="3">
        <v>35</v>
      </c>
      <c r="G1166" s="1">
        <v>3</v>
      </c>
      <c r="H1166" s="1">
        <v>22</v>
      </c>
      <c r="I1166" s="2" t="s">
        <v>8</v>
      </c>
      <c r="J1166" s="7">
        <f>Tabla_cocina[[#This Row],[Precio Unitario]]*Tabla_cocina[[#This Row],[Cantidad Ordenada]]</f>
        <v>105</v>
      </c>
      <c r="K1166" s="7">
        <f>Tabla_cocina[[#This Row],[Total del Pedido]]</f>
        <v>105</v>
      </c>
      <c r="L1166" s="7">
        <f>Tabla_cocina[[#This Row],[Ganancia Bruta]]-Tabla_cocina[[#This Row],[Costo]]</f>
        <v>42</v>
      </c>
      <c r="M1166" s="7">
        <f>Tabla_cocina[[#This Row],[Costo Unitario]]*Tabla_cocina[[#This Row],[Cantidad Ordenada]]</f>
        <v>63</v>
      </c>
      <c r="N1166" s="12">
        <f>(Tabla_cocina[[#This Row],[Ganancia Neta]]/Tabla_cocina[[#This Row],[Costo]])</f>
        <v>0.66666666666666663</v>
      </c>
      <c r="O1166" s="17">
        <f>Tabla_cocina[[#This Row],[Tiempo de Preparacion]]/1440</f>
        <v>1.5277777777777777E-2</v>
      </c>
    </row>
    <row r="1167" spans="1:15" x14ac:dyDescent="0.3">
      <c r="A1167" s="1">
        <v>469</v>
      </c>
      <c r="B1167" s="1">
        <v>1</v>
      </c>
      <c r="C1167" s="2" t="s">
        <v>18</v>
      </c>
      <c r="D1167" s="2" t="s">
        <v>95</v>
      </c>
      <c r="E1167" s="3">
        <v>19</v>
      </c>
      <c r="F1167" s="3">
        <v>32</v>
      </c>
      <c r="G1167" s="1">
        <v>1</v>
      </c>
      <c r="H1167" s="1">
        <v>44</v>
      </c>
      <c r="I1167" s="2" t="s">
        <v>6</v>
      </c>
      <c r="J1167" s="7">
        <f>Tabla_cocina[[#This Row],[Precio Unitario]]*Tabla_cocina[[#This Row],[Cantidad Ordenada]]</f>
        <v>32</v>
      </c>
      <c r="K1167" s="7">
        <f>Tabla_cocina[[#This Row],[Total del Pedido]]</f>
        <v>32</v>
      </c>
      <c r="L1167" s="7">
        <f>Tabla_cocina[[#This Row],[Ganancia Bruta]]-Tabla_cocina[[#This Row],[Costo]]</f>
        <v>13</v>
      </c>
      <c r="M1167" s="7">
        <f>Tabla_cocina[[#This Row],[Costo Unitario]]*Tabla_cocina[[#This Row],[Cantidad Ordenada]]</f>
        <v>19</v>
      </c>
      <c r="N1167" s="12">
        <f>(Tabla_cocina[[#This Row],[Ganancia Neta]]/Tabla_cocina[[#This Row],[Costo]])</f>
        <v>0.68421052631578949</v>
      </c>
      <c r="O1167" s="17">
        <f>Tabla_cocina[[#This Row],[Tiempo de Preparacion]]/1440</f>
        <v>3.0555555555555555E-2</v>
      </c>
    </row>
    <row r="1168" spans="1:15" x14ac:dyDescent="0.3">
      <c r="A1168" s="1">
        <v>470</v>
      </c>
      <c r="B1168" s="1">
        <v>17</v>
      </c>
      <c r="C1168" s="2" t="s">
        <v>5</v>
      </c>
      <c r="D1168" s="2" t="s">
        <v>84</v>
      </c>
      <c r="E1168" s="3">
        <v>14</v>
      </c>
      <c r="F1168" s="3">
        <v>24</v>
      </c>
      <c r="G1168" s="1">
        <v>1</v>
      </c>
      <c r="H1168" s="1">
        <v>44</v>
      </c>
      <c r="I1168" s="2" t="s">
        <v>6</v>
      </c>
      <c r="J1168" s="7">
        <f>Tabla_cocina[[#This Row],[Precio Unitario]]*Tabla_cocina[[#This Row],[Cantidad Ordenada]]</f>
        <v>24</v>
      </c>
      <c r="K1168" s="7">
        <f>Tabla_cocina[[#This Row],[Total del Pedido]]</f>
        <v>24</v>
      </c>
      <c r="L1168" s="7">
        <f>Tabla_cocina[[#This Row],[Ganancia Bruta]]-Tabla_cocina[[#This Row],[Costo]]</f>
        <v>10</v>
      </c>
      <c r="M1168" s="7">
        <f>Tabla_cocina[[#This Row],[Costo Unitario]]*Tabla_cocina[[#This Row],[Cantidad Ordenada]]</f>
        <v>14</v>
      </c>
      <c r="N1168" s="12">
        <f>(Tabla_cocina[[#This Row],[Ganancia Neta]]/Tabla_cocina[[#This Row],[Costo]])</f>
        <v>0.7142857142857143</v>
      </c>
      <c r="O1168" s="17">
        <f>Tabla_cocina[[#This Row],[Tiempo de Preparacion]]/1440</f>
        <v>3.0555555555555555E-2</v>
      </c>
    </row>
    <row r="1169" spans="1:15" x14ac:dyDescent="0.3">
      <c r="A1169" s="1">
        <v>470</v>
      </c>
      <c r="B1169" s="1">
        <v>17</v>
      </c>
      <c r="C1169" s="2" t="s">
        <v>24</v>
      </c>
      <c r="D1169" s="2" t="s">
        <v>101</v>
      </c>
      <c r="E1169" s="3">
        <v>10</v>
      </c>
      <c r="F1169" s="3">
        <v>18</v>
      </c>
      <c r="G1169" s="1">
        <v>3</v>
      </c>
      <c r="H1169" s="1">
        <v>28</v>
      </c>
      <c r="I1169" s="2" t="s">
        <v>6</v>
      </c>
      <c r="J1169" s="7">
        <f>Tabla_cocina[[#This Row],[Precio Unitario]]*Tabla_cocina[[#This Row],[Cantidad Ordenada]]</f>
        <v>54</v>
      </c>
      <c r="K1169" s="7">
        <f>Tabla_cocina[[#This Row],[Total del Pedido]]</f>
        <v>54</v>
      </c>
      <c r="L1169" s="7">
        <f>Tabla_cocina[[#This Row],[Ganancia Bruta]]-Tabla_cocina[[#This Row],[Costo]]</f>
        <v>24</v>
      </c>
      <c r="M1169" s="7">
        <f>Tabla_cocina[[#This Row],[Costo Unitario]]*Tabla_cocina[[#This Row],[Cantidad Ordenada]]</f>
        <v>30</v>
      </c>
      <c r="N1169" s="12">
        <f>(Tabla_cocina[[#This Row],[Ganancia Neta]]/Tabla_cocina[[#This Row],[Costo]])</f>
        <v>0.8</v>
      </c>
      <c r="O1169" s="17">
        <f>Tabla_cocina[[#This Row],[Tiempo de Preparacion]]/1440</f>
        <v>1.9444444444444445E-2</v>
      </c>
    </row>
    <row r="1170" spans="1:15" x14ac:dyDescent="0.3">
      <c r="A1170" s="1">
        <v>471</v>
      </c>
      <c r="B1170" s="1">
        <v>7</v>
      </c>
      <c r="C1170" s="2" t="s">
        <v>17</v>
      </c>
      <c r="D1170" s="2" t="s">
        <v>94</v>
      </c>
      <c r="E1170" s="3">
        <v>21</v>
      </c>
      <c r="F1170" s="3">
        <v>35</v>
      </c>
      <c r="G1170" s="1">
        <v>3</v>
      </c>
      <c r="H1170" s="1">
        <v>57</v>
      </c>
      <c r="I1170" s="2" t="s">
        <v>6</v>
      </c>
      <c r="J1170" s="7">
        <f>Tabla_cocina[[#This Row],[Precio Unitario]]*Tabla_cocina[[#This Row],[Cantidad Ordenada]]</f>
        <v>105</v>
      </c>
      <c r="K1170" s="7">
        <f>Tabla_cocina[[#This Row],[Total del Pedido]]</f>
        <v>105</v>
      </c>
      <c r="L1170" s="7">
        <f>Tabla_cocina[[#This Row],[Ganancia Bruta]]-Tabla_cocina[[#This Row],[Costo]]</f>
        <v>42</v>
      </c>
      <c r="M1170" s="7">
        <f>Tabla_cocina[[#This Row],[Costo Unitario]]*Tabla_cocina[[#This Row],[Cantidad Ordenada]]</f>
        <v>63</v>
      </c>
      <c r="N1170" s="12">
        <f>(Tabla_cocina[[#This Row],[Ganancia Neta]]/Tabla_cocina[[#This Row],[Costo]])</f>
        <v>0.66666666666666663</v>
      </c>
      <c r="O1170" s="17">
        <f>Tabla_cocina[[#This Row],[Tiempo de Preparacion]]/1440</f>
        <v>3.9583333333333331E-2</v>
      </c>
    </row>
    <row r="1171" spans="1:15" x14ac:dyDescent="0.3">
      <c r="A1171" s="1">
        <v>472</v>
      </c>
      <c r="B1171" s="1">
        <v>20</v>
      </c>
      <c r="C1171" s="2" t="s">
        <v>17</v>
      </c>
      <c r="D1171" s="2" t="s">
        <v>94</v>
      </c>
      <c r="E1171" s="3">
        <v>21</v>
      </c>
      <c r="F1171" s="3">
        <v>35</v>
      </c>
      <c r="G1171" s="1">
        <v>2</v>
      </c>
      <c r="H1171" s="1">
        <v>42</v>
      </c>
      <c r="I1171" s="2" t="s">
        <v>6</v>
      </c>
      <c r="J1171" s="7">
        <f>Tabla_cocina[[#This Row],[Precio Unitario]]*Tabla_cocina[[#This Row],[Cantidad Ordenada]]</f>
        <v>70</v>
      </c>
      <c r="K1171" s="7">
        <f>Tabla_cocina[[#This Row],[Total del Pedido]]</f>
        <v>70</v>
      </c>
      <c r="L1171" s="7">
        <f>Tabla_cocina[[#This Row],[Ganancia Bruta]]-Tabla_cocina[[#This Row],[Costo]]</f>
        <v>28</v>
      </c>
      <c r="M1171" s="7">
        <f>Tabla_cocina[[#This Row],[Costo Unitario]]*Tabla_cocina[[#This Row],[Cantidad Ordenada]]</f>
        <v>42</v>
      </c>
      <c r="N1171" s="12">
        <f>(Tabla_cocina[[#This Row],[Ganancia Neta]]/Tabla_cocina[[#This Row],[Costo]])</f>
        <v>0.66666666666666663</v>
      </c>
      <c r="O1171" s="17">
        <f>Tabla_cocina[[#This Row],[Tiempo de Preparacion]]/1440</f>
        <v>2.9166666666666667E-2</v>
      </c>
    </row>
    <row r="1172" spans="1:15" x14ac:dyDescent="0.3">
      <c r="A1172" s="1">
        <v>472</v>
      </c>
      <c r="B1172" s="1">
        <v>20</v>
      </c>
      <c r="C1172" s="2" t="s">
        <v>19</v>
      </c>
      <c r="D1172" s="2" t="s">
        <v>96</v>
      </c>
      <c r="E1172" s="3">
        <v>13</v>
      </c>
      <c r="F1172" s="3">
        <v>22</v>
      </c>
      <c r="G1172" s="1">
        <v>2</v>
      </c>
      <c r="H1172" s="1">
        <v>31</v>
      </c>
      <c r="I1172" s="2" t="s">
        <v>8</v>
      </c>
      <c r="J1172" s="7">
        <f>Tabla_cocina[[#This Row],[Precio Unitario]]*Tabla_cocina[[#This Row],[Cantidad Ordenada]]</f>
        <v>44</v>
      </c>
      <c r="K1172" s="7">
        <f>Tabla_cocina[[#This Row],[Total del Pedido]]</f>
        <v>44</v>
      </c>
      <c r="L1172" s="7">
        <f>Tabla_cocina[[#This Row],[Ganancia Bruta]]-Tabla_cocina[[#This Row],[Costo]]</f>
        <v>18</v>
      </c>
      <c r="M1172" s="7">
        <f>Tabla_cocina[[#This Row],[Costo Unitario]]*Tabla_cocina[[#This Row],[Cantidad Ordenada]]</f>
        <v>26</v>
      </c>
      <c r="N1172" s="12">
        <f>(Tabla_cocina[[#This Row],[Ganancia Neta]]/Tabla_cocina[[#This Row],[Costo]])</f>
        <v>0.69230769230769229</v>
      </c>
      <c r="O1172" s="17">
        <f>Tabla_cocina[[#This Row],[Tiempo de Preparacion]]/1440</f>
        <v>2.1527777777777778E-2</v>
      </c>
    </row>
    <row r="1173" spans="1:15" x14ac:dyDescent="0.3">
      <c r="A1173" s="1">
        <v>473</v>
      </c>
      <c r="B1173" s="1">
        <v>13</v>
      </c>
      <c r="C1173" s="2" t="s">
        <v>17</v>
      </c>
      <c r="D1173" s="2" t="s">
        <v>94</v>
      </c>
      <c r="E1173" s="3">
        <v>21</v>
      </c>
      <c r="F1173" s="3">
        <v>35</v>
      </c>
      <c r="G1173" s="1">
        <v>1</v>
      </c>
      <c r="H1173" s="1">
        <v>10</v>
      </c>
      <c r="I1173" s="2" t="s">
        <v>6</v>
      </c>
      <c r="J1173" s="7">
        <f>Tabla_cocina[[#This Row],[Precio Unitario]]*Tabla_cocina[[#This Row],[Cantidad Ordenada]]</f>
        <v>35</v>
      </c>
      <c r="K1173" s="7">
        <f>Tabla_cocina[[#This Row],[Total del Pedido]]</f>
        <v>35</v>
      </c>
      <c r="L1173" s="7">
        <f>Tabla_cocina[[#This Row],[Ganancia Bruta]]-Tabla_cocina[[#This Row],[Costo]]</f>
        <v>14</v>
      </c>
      <c r="M1173" s="7">
        <f>Tabla_cocina[[#This Row],[Costo Unitario]]*Tabla_cocina[[#This Row],[Cantidad Ordenada]]</f>
        <v>21</v>
      </c>
      <c r="N1173" s="12">
        <f>(Tabla_cocina[[#This Row],[Ganancia Neta]]/Tabla_cocina[[#This Row],[Costo]])</f>
        <v>0.66666666666666663</v>
      </c>
      <c r="O1173" s="17">
        <f>Tabla_cocina[[#This Row],[Tiempo de Preparacion]]/1440</f>
        <v>6.9444444444444441E-3</v>
      </c>
    </row>
    <row r="1174" spans="1:15" x14ac:dyDescent="0.3">
      <c r="A1174" s="1">
        <v>473</v>
      </c>
      <c r="B1174" s="1">
        <v>13</v>
      </c>
      <c r="C1174" s="2" t="s">
        <v>19</v>
      </c>
      <c r="D1174" s="2" t="s">
        <v>96</v>
      </c>
      <c r="E1174" s="3">
        <v>13</v>
      </c>
      <c r="F1174" s="3">
        <v>22</v>
      </c>
      <c r="G1174" s="1">
        <v>2</v>
      </c>
      <c r="H1174" s="1">
        <v>51</v>
      </c>
      <c r="I1174" s="2" t="s">
        <v>8</v>
      </c>
      <c r="J1174" s="7">
        <f>Tabla_cocina[[#This Row],[Precio Unitario]]*Tabla_cocina[[#This Row],[Cantidad Ordenada]]</f>
        <v>44</v>
      </c>
      <c r="K1174" s="7">
        <f>Tabla_cocina[[#This Row],[Total del Pedido]]</f>
        <v>44</v>
      </c>
      <c r="L1174" s="7">
        <f>Tabla_cocina[[#This Row],[Ganancia Bruta]]-Tabla_cocina[[#This Row],[Costo]]</f>
        <v>18</v>
      </c>
      <c r="M1174" s="7">
        <f>Tabla_cocina[[#This Row],[Costo Unitario]]*Tabla_cocina[[#This Row],[Cantidad Ordenada]]</f>
        <v>26</v>
      </c>
      <c r="N1174" s="12">
        <f>(Tabla_cocina[[#This Row],[Ganancia Neta]]/Tabla_cocina[[#This Row],[Costo]])</f>
        <v>0.69230769230769229</v>
      </c>
      <c r="O1174" s="17">
        <f>Tabla_cocina[[#This Row],[Tiempo de Preparacion]]/1440</f>
        <v>3.5416666666666666E-2</v>
      </c>
    </row>
    <row r="1175" spans="1:15" x14ac:dyDescent="0.3">
      <c r="A1175" s="1">
        <v>474</v>
      </c>
      <c r="B1175" s="1">
        <v>2</v>
      </c>
      <c r="C1175" s="2" t="s">
        <v>20</v>
      </c>
      <c r="D1175" s="2" t="s">
        <v>97</v>
      </c>
      <c r="E1175" s="3">
        <v>20</v>
      </c>
      <c r="F1175" s="3">
        <v>34</v>
      </c>
      <c r="G1175" s="1">
        <v>1</v>
      </c>
      <c r="H1175" s="1">
        <v>55</v>
      </c>
      <c r="I1175" s="2" t="s">
        <v>8</v>
      </c>
      <c r="J1175" s="7">
        <f>Tabla_cocina[[#This Row],[Precio Unitario]]*Tabla_cocina[[#This Row],[Cantidad Ordenada]]</f>
        <v>34</v>
      </c>
      <c r="K1175" s="7">
        <f>Tabla_cocina[[#This Row],[Total del Pedido]]</f>
        <v>34</v>
      </c>
      <c r="L1175" s="7">
        <f>Tabla_cocina[[#This Row],[Ganancia Bruta]]-Tabla_cocina[[#This Row],[Costo]]</f>
        <v>14</v>
      </c>
      <c r="M1175" s="7">
        <f>Tabla_cocina[[#This Row],[Costo Unitario]]*Tabla_cocina[[#This Row],[Cantidad Ordenada]]</f>
        <v>20</v>
      </c>
      <c r="N1175" s="12">
        <f>(Tabla_cocina[[#This Row],[Ganancia Neta]]/Tabla_cocina[[#This Row],[Costo]])</f>
        <v>0.7</v>
      </c>
      <c r="O1175" s="17">
        <f>Tabla_cocina[[#This Row],[Tiempo de Preparacion]]/1440</f>
        <v>3.8194444444444448E-2</v>
      </c>
    </row>
    <row r="1176" spans="1:15" x14ac:dyDescent="0.3">
      <c r="A1176" s="1">
        <v>474</v>
      </c>
      <c r="B1176" s="1">
        <v>2</v>
      </c>
      <c r="C1176" s="2" t="s">
        <v>9</v>
      </c>
      <c r="D1176" s="2" t="s">
        <v>86</v>
      </c>
      <c r="E1176" s="3">
        <v>19</v>
      </c>
      <c r="F1176" s="3">
        <v>31</v>
      </c>
      <c r="G1176" s="1">
        <v>1</v>
      </c>
      <c r="H1176" s="1">
        <v>34</v>
      </c>
      <c r="I1176" s="2" t="s">
        <v>8</v>
      </c>
      <c r="J1176" s="7">
        <f>Tabla_cocina[[#This Row],[Precio Unitario]]*Tabla_cocina[[#This Row],[Cantidad Ordenada]]</f>
        <v>31</v>
      </c>
      <c r="K1176" s="7">
        <f>Tabla_cocina[[#This Row],[Total del Pedido]]</f>
        <v>31</v>
      </c>
      <c r="L1176" s="7">
        <f>Tabla_cocina[[#This Row],[Ganancia Bruta]]-Tabla_cocina[[#This Row],[Costo]]</f>
        <v>12</v>
      </c>
      <c r="M1176" s="7">
        <f>Tabla_cocina[[#This Row],[Costo Unitario]]*Tabla_cocina[[#This Row],[Cantidad Ordenada]]</f>
        <v>19</v>
      </c>
      <c r="N1176" s="12">
        <f>(Tabla_cocina[[#This Row],[Ganancia Neta]]/Tabla_cocina[[#This Row],[Costo]])</f>
        <v>0.63157894736842102</v>
      </c>
      <c r="O1176" s="17">
        <f>Tabla_cocina[[#This Row],[Tiempo de Preparacion]]/1440</f>
        <v>2.361111111111111E-2</v>
      </c>
    </row>
    <row r="1177" spans="1:15" x14ac:dyDescent="0.3">
      <c r="A1177" s="1">
        <v>474</v>
      </c>
      <c r="B1177" s="1">
        <v>2</v>
      </c>
      <c r="C1177" s="2" t="s">
        <v>13</v>
      </c>
      <c r="D1177" s="2" t="s">
        <v>90</v>
      </c>
      <c r="E1177" s="3">
        <v>17</v>
      </c>
      <c r="F1177" s="3">
        <v>29</v>
      </c>
      <c r="G1177" s="1">
        <v>1</v>
      </c>
      <c r="H1177" s="1">
        <v>37</v>
      </c>
      <c r="I1177" s="2" t="s">
        <v>6</v>
      </c>
      <c r="J1177" s="7">
        <f>Tabla_cocina[[#This Row],[Precio Unitario]]*Tabla_cocina[[#This Row],[Cantidad Ordenada]]</f>
        <v>29</v>
      </c>
      <c r="K1177" s="7">
        <f>Tabla_cocina[[#This Row],[Total del Pedido]]</f>
        <v>29</v>
      </c>
      <c r="L1177" s="7">
        <f>Tabla_cocina[[#This Row],[Ganancia Bruta]]-Tabla_cocina[[#This Row],[Costo]]</f>
        <v>12</v>
      </c>
      <c r="M1177" s="7">
        <f>Tabla_cocina[[#This Row],[Costo Unitario]]*Tabla_cocina[[#This Row],[Cantidad Ordenada]]</f>
        <v>17</v>
      </c>
      <c r="N1177" s="12">
        <f>(Tabla_cocina[[#This Row],[Ganancia Neta]]/Tabla_cocina[[#This Row],[Costo]])</f>
        <v>0.70588235294117652</v>
      </c>
      <c r="O1177" s="17">
        <f>Tabla_cocina[[#This Row],[Tiempo de Preparacion]]/1440</f>
        <v>2.5694444444444443E-2</v>
      </c>
    </row>
    <row r="1178" spans="1:15" x14ac:dyDescent="0.3">
      <c r="A1178" s="1">
        <v>474</v>
      </c>
      <c r="B1178" s="1">
        <v>2</v>
      </c>
      <c r="C1178" s="2" t="s">
        <v>15</v>
      </c>
      <c r="D1178" s="2" t="s">
        <v>92</v>
      </c>
      <c r="E1178" s="3">
        <v>16</v>
      </c>
      <c r="F1178" s="3">
        <v>28</v>
      </c>
      <c r="G1178" s="1">
        <v>3</v>
      </c>
      <c r="H1178" s="1">
        <v>35</v>
      </c>
      <c r="I1178" s="2" t="s">
        <v>6</v>
      </c>
      <c r="J1178" s="7">
        <f>Tabla_cocina[[#This Row],[Precio Unitario]]*Tabla_cocina[[#This Row],[Cantidad Ordenada]]</f>
        <v>84</v>
      </c>
      <c r="K1178" s="7">
        <f>Tabla_cocina[[#This Row],[Total del Pedido]]</f>
        <v>84</v>
      </c>
      <c r="L1178" s="7">
        <f>Tabla_cocina[[#This Row],[Ganancia Bruta]]-Tabla_cocina[[#This Row],[Costo]]</f>
        <v>36</v>
      </c>
      <c r="M1178" s="7">
        <f>Tabla_cocina[[#This Row],[Costo Unitario]]*Tabla_cocina[[#This Row],[Cantidad Ordenada]]</f>
        <v>48</v>
      </c>
      <c r="N1178" s="12">
        <f>(Tabla_cocina[[#This Row],[Ganancia Neta]]/Tabla_cocina[[#This Row],[Costo]])</f>
        <v>0.75</v>
      </c>
      <c r="O1178" s="17">
        <f>Tabla_cocina[[#This Row],[Tiempo de Preparacion]]/1440</f>
        <v>2.4305555555555556E-2</v>
      </c>
    </row>
    <row r="1179" spans="1:15" x14ac:dyDescent="0.3">
      <c r="A1179" s="1">
        <v>475</v>
      </c>
      <c r="B1179" s="1">
        <v>18</v>
      </c>
      <c r="C1179" s="2" t="s">
        <v>20</v>
      </c>
      <c r="D1179" s="2" t="s">
        <v>97</v>
      </c>
      <c r="E1179" s="3">
        <v>20</v>
      </c>
      <c r="F1179" s="3">
        <v>34</v>
      </c>
      <c r="G1179" s="1">
        <v>3</v>
      </c>
      <c r="H1179" s="1">
        <v>14</v>
      </c>
      <c r="I1179" s="2" t="s">
        <v>8</v>
      </c>
      <c r="J1179" s="7">
        <f>Tabla_cocina[[#This Row],[Precio Unitario]]*Tabla_cocina[[#This Row],[Cantidad Ordenada]]</f>
        <v>102</v>
      </c>
      <c r="K1179" s="7">
        <f>Tabla_cocina[[#This Row],[Total del Pedido]]</f>
        <v>102</v>
      </c>
      <c r="L1179" s="7">
        <f>Tabla_cocina[[#This Row],[Ganancia Bruta]]-Tabla_cocina[[#This Row],[Costo]]</f>
        <v>42</v>
      </c>
      <c r="M1179" s="7">
        <f>Tabla_cocina[[#This Row],[Costo Unitario]]*Tabla_cocina[[#This Row],[Cantidad Ordenada]]</f>
        <v>60</v>
      </c>
      <c r="N1179" s="12">
        <f>(Tabla_cocina[[#This Row],[Ganancia Neta]]/Tabla_cocina[[#This Row],[Costo]])</f>
        <v>0.7</v>
      </c>
      <c r="O1179" s="17">
        <f>Tabla_cocina[[#This Row],[Tiempo de Preparacion]]/1440</f>
        <v>9.7222222222222224E-3</v>
      </c>
    </row>
    <row r="1180" spans="1:15" x14ac:dyDescent="0.3">
      <c r="A1180" s="1">
        <v>475</v>
      </c>
      <c r="B1180" s="1">
        <v>18</v>
      </c>
      <c r="C1180" s="2" t="s">
        <v>5</v>
      </c>
      <c r="D1180" s="2" t="s">
        <v>84</v>
      </c>
      <c r="E1180" s="3">
        <v>14</v>
      </c>
      <c r="F1180" s="3">
        <v>24</v>
      </c>
      <c r="G1180" s="1">
        <v>3</v>
      </c>
      <c r="H1180" s="1">
        <v>21</v>
      </c>
      <c r="I1180" s="2" t="s">
        <v>8</v>
      </c>
      <c r="J1180" s="7">
        <f>Tabla_cocina[[#This Row],[Precio Unitario]]*Tabla_cocina[[#This Row],[Cantidad Ordenada]]</f>
        <v>72</v>
      </c>
      <c r="K1180" s="7">
        <f>Tabla_cocina[[#This Row],[Total del Pedido]]</f>
        <v>72</v>
      </c>
      <c r="L1180" s="7">
        <f>Tabla_cocina[[#This Row],[Ganancia Bruta]]-Tabla_cocina[[#This Row],[Costo]]</f>
        <v>30</v>
      </c>
      <c r="M1180" s="7">
        <f>Tabla_cocina[[#This Row],[Costo Unitario]]*Tabla_cocina[[#This Row],[Cantidad Ordenada]]</f>
        <v>42</v>
      </c>
      <c r="N1180" s="12">
        <f>(Tabla_cocina[[#This Row],[Ganancia Neta]]/Tabla_cocina[[#This Row],[Costo]])</f>
        <v>0.7142857142857143</v>
      </c>
      <c r="O1180" s="17">
        <f>Tabla_cocina[[#This Row],[Tiempo de Preparacion]]/1440</f>
        <v>1.4583333333333334E-2</v>
      </c>
    </row>
    <row r="1181" spans="1:15" x14ac:dyDescent="0.3">
      <c r="A1181" s="1">
        <v>476</v>
      </c>
      <c r="B1181" s="1">
        <v>13</v>
      </c>
      <c r="C1181" s="2" t="s">
        <v>11</v>
      </c>
      <c r="D1181" s="2" t="s">
        <v>88</v>
      </c>
      <c r="E1181" s="3">
        <v>25</v>
      </c>
      <c r="F1181" s="3">
        <v>40</v>
      </c>
      <c r="G1181" s="1">
        <v>1</v>
      </c>
      <c r="H1181" s="1">
        <v>21</v>
      </c>
      <c r="I1181" s="2" t="s">
        <v>6</v>
      </c>
      <c r="J1181" s="7">
        <f>Tabla_cocina[[#This Row],[Precio Unitario]]*Tabla_cocina[[#This Row],[Cantidad Ordenada]]</f>
        <v>40</v>
      </c>
      <c r="K1181" s="7">
        <f>Tabla_cocina[[#This Row],[Total del Pedido]]</f>
        <v>40</v>
      </c>
      <c r="L1181" s="7">
        <f>Tabla_cocina[[#This Row],[Ganancia Bruta]]-Tabla_cocina[[#This Row],[Costo]]</f>
        <v>15</v>
      </c>
      <c r="M1181" s="7">
        <f>Tabla_cocina[[#This Row],[Costo Unitario]]*Tabla_cocina[[#This Row],[Cantidad Ordenada]]</f>
        <v>25</v>
      </c>
      <c r="N1181" s="12">
        <f>(Tabla_cocina[[#This Row],[Ganancia Neta]]/Tabla_cocina[[#This Row],[Costo]])</f>
        <v>0.6</v>
      </c>
      <c r="O1181" s="17">
        <f>Tabla_cocina[[#This Row],[Tiempo de Preparacion]]/1440</f>
        <v>1.4583333333333334E-2</v>
      </c>
    </row>
    <row r="1182" spans="1:15" x14ac:dyDescent="0.3">
      <c r="A1182" s="1">
        <v>476</v>
      </c>
      <c r="B1182" s="1">
        <v>13</v>
      </c>
      <c r="C1182" s="2" t="s">
        <v>20</v>
      </c>
      <c r="D1182" s="2" t="s">
        <v>97</v>
      </c>
      <c r="E1182" s="3">
        <v>20</v>
      </c>
      <c r="F1182" s="3">
        <v>34</v>
      </c>
      <c r="G1182" s="1">
        <v>1</v>
      </c>
      <c r="H1182" s="1">
        <v>34</v>
      </c>
      <c r="I1182" s="2" t="s">
        <v>6</v>
      </c>
      <c r="J1182" s="7">
        <f>Tabla_cocina[[#This Row],[Precio Unitario]]*Tabla_cocina[[#This Row],[Cantidad Ordenada]]</f>
        <v>34</v>
      </c>
      <c r="K1182" s="7">
        <f>Tabla_cocina[[#This Row],[Total del Pedido]]</f>
        <v>34</v>
      </c>
      <c r="L1182" s="7">
        <f>Tabla_cocina[[#This Row],[Ganancia Bruta]]-Tabla_cocina[[#This Row],[Costo]]</f>
        <v>14</v>
      </c>
      <c r="M1182" s="7">
        <f>Tabla_cocina[[#This Row],[Costo Unitario]]*Tabla_cocina[[#This Row],[Cantidad Ordenada]]</f>
        <v>20</v>
      </c>
      <c r="N1182" s="12">
        <f>(Tabla_cocina[[#This Row],[Ganancia Neta]]/Tabla_cocina[[#This Row],[Costo]])</f>
        <v>0.7</v>
      </c>
      <c r="O1182" s="17">
        <f>Tabla_cocina[[#This Row],[Tiempo de Preparacion]]/1440</f>
        <v>2.361111111111111E-2</v>
      </c>
    </row>
    <row r="1183" spans="1:15" x14ac:dyDescent="0.3">
      <c r="A1183" s="1">
        <v>476</v>
      </c>
      <c r="B1183" s="1">
        <v>13</v>
      </c>
      <c r="C1183" s="2" t="s">
        <v>18</v>
      </c>
      <c r="D1183" s="2" t="s">
        <v>95</v>
      </c>
      <c r="E1183" s="3">
        <v>19</v>
      </c>
      <c r="F1183" s="3">
        <v>32</v>
      </c>
      <c r="G1183" s="1">
        <v>3</v>
      </c>
      <c r="H1183" s="1">
        <v>5</v>
      </c>
      <c r="I1183" s="2" t="s">
        <v>8</v>
      </c>
      <c r="J1183" s="7">
        <f>Tabla_cocina[[#This Row],[Precio Unitario]]*Tabla_cocina[[#This Row],[Cantidad Ordenada]]</f>
        <v>96</v>
      </c>
      <c r="K1183" s="7">
        <f>Tabla_cocina[[#This Row],[Total del Pedido]]</f>
        <v>96</v>
      </c>
      <c r="L1183" s="7">
        <f>Tabla_cocina[[#This Row],[Ganancia Bruta]]-Tabla_cocina[[#This Row],[Costo]]</f>
        <v>39</v>
      </c>
      <c r="M1183" s="7">
        <f>Tabla_cocina[[#This Row],[Costo Unitario]]*Tabla_cocina[[#This Row],[Cantidad Ordenada]]</f>
        <v>57</v>
      </c>
      <c r="N1183" s="12">
        <f>(Tabla_cocina[[#This Row],[Ganancia Neta]]/Tabla_cocina[[#This Row],[Costo]])</f>
        <v>0.68421052631578949</v>
      </c>
      <c r="O1183" s="17">
        <f>Tabla_cocina[[#This Row],[Tiempo de Preparacion]]/1440</f>
        <v>3.472222222222222E-3</v>
      </c>
    </row>
    <row r="1184" spans="1:15" x14ac:dyDescent="0.3">
      <c r="A1184" s="1">
        <v>476</v>
      </c>
      <c r="B1184" s="1">
        <v>13</v>
      </c>
      <c r="C1184" s="2" t="s">
        <v>5</v>
      </c>
      <c r="D1184" s="2" t="s">
        <v>84</v>
      </c>
      <c r="E1184" s="3">
        <v>14</v>
      </c>
      <c r="F1184" s="3">
        <v>24</v>
      </c>
      <c r="G1184" s="1">
        <v>2</v>
      </c>
      <c r="H1184" s="1">
        <v>55</v>
      </c>
      <c r="I1184" s="2" t="s">
        <v>8</v>
      </c>
      <c r="J1184" s="7">
        <f>Tabla_cocina[[#This Row],[Precio Unitario]]*Tabla_cocina[[#This Row],[Cantidad Ordenada]]</f>
        <v>48</v>
      </c>
      <c r="K1184" s="7">
        <f>Tabla_cocina[[#This Row],[Total del Pedido]]</f>
        <v>48</v>
      </c>
      <c r="L1184" s="7">
        <f>Tabla_cocina[[#This Row],[Ganancia Bruta]]-Tabla_cocina[[#This Row],[Costo]]</f>
        <v>20</v>
      </c>
      <c r="M1184" s="7">
        <f>Tabla_cocina[[#This Row],[Costo Unitario]]*Tabla_cocina[[#This Row],[Cantidad Ordenada]]</f>
        <v>28</v>
      </c>
      <c r="N1184" s="12">
        <f>(Tabla_cocina[[#This Row],[Ganancia Neta]]/Tabla_cocina[[#This Row],[Costo]])</f>
        <v>0.7142857142857143</v>
      </c>
      <c r="O1184" s="17">
        <f>Tabla_cocina[[#This Row],[Tiempo de Preparacion]]/1440</f>
        <v>3.8194444444444448E-2</v>
      </c>
    </row>
    <row r="1185" spans="1:15" x14ac:dyDescent="0.3">
      <c r="A1185" s="1">
        <v>477</v>
      </c>
      <c r="B1185" s="1">
        <v>8</v>
      </c>
      <c r="C1185" s="2" t="s">
        <v>20</v>
      </c>
      <c r="D1185" s="2" t="s">
        <v>97</v>
      </c>
      <c r="E1185" s="3">
        <v>20</v>
      </c>
      <c r="F1185" s="3">
        <v>34</v>
      </c>
      <c r="G1185" s="1">
        <v>2</v>
      </c>
      <c r="H1185" s="1">
        <v>34</v>
      </c>
      <c r="I1185" s="2" t="s">
        <v>8</v>
      </c>
      <c r="J1185" s="7">
        <f>Tabla_cocina[[#This Row],[Precio Unitario]]*Tabla_cocina[[#This Row],[Cantidad Ordenada]]</f>
        <v>68</v>
      </c>
      <c r="K1185" s="7">
        <f>Tabla_cocina[[#This Row],[Total del Pedido]]</f>
        <v>68</v>
      </c>
      <c r="L1185" s="7">
        <f>Tabla_cocina[[#This Row],[Ganancia Bruta]]-Tabla_cocina[[#This Row],[Costo]]</f>
        <v>28</v>
      </c>
      <c r="M1185" s="7">
        <f>Tabla_cocina[[#This Row],[Costo Unitario]]*Tabla_cocina[[#This Row],[Cantidad Ordenada]]</f>
        <v>40</v>
      </c>
      <c r="N1185" s="12">
        <f>(Tabla_cocina[[#This Row],[Ganancia Neta]]/Tabla_cocina[[#This Row],[Costo]])</f>
        <v>0.7</v>
      </c>
      <c r="O1185" s="17">
        <f>Tabla_cocina[[#This Row],[Tiempo de Preparacion]]/1440</f>
        <v>2.361111111111111E-2</v>
      </c>
    </row>
    <row r="1186" spans="1:15" x14ac:dyDescent="0.3">
      <c r="A1186" s="1">
        <v>477</v>
      </c>
      <c r="B1186" s="1">
        <v>8</v>
      </c>
      <c r="C1186" s="2" t="s">
        <v>5</v>
      </c>
      <c r="D1186" s="2" t="s">
        <v>84</v>
      </c>
      <c r="E1186" s="3">
        <v>14</v>
      </c>
      <c r="F1186" s="3">
        <v>24</v>
      </c>
      <c r="G1186" s="1">
        <v>2</v>
      </c>
      <c r="H1186" s="1">
        <v>47</v>
      </c>
      <c r="I1186" s="2" t="s">
        <v>8</v>
      </c>
      <c r="J1186" s="7">
        <f>Tabla_cocina[[#This Row],[Precio Unitario]]*Tabla_cocina[[#This Row],[Cantidad Ordenada]]</f>
        <v>48</v>
      </c>
      <c r="K1186" s="7">
        <f>Tabla_cocina[[#This Row],[Total del Pedido]]</f>
        <v>48</v>
      </c>
      <c r="L1186" s="7">
        <f>Tabla_cocina[[#This Row],[Ganancia Bruta]]-Tabla_cocina[[#This Row],[Costo]]</f>
        <v>20</v>
      </c>
      <c r="M1186" s="7">
        <f>Tabla_cocina[[#This Row],[Costo Unitario]]*Tabla_cocina[[#This Row],[Cantidad Ordenada]]</f>
        <v>28</v>
      </c>
      <c r="N1186" s="12">
        <f>(Tabla_cocina[[#This Row],[Ganancia Neta]]/Tabla_cocina[[#This Row],[Costo]])</f>
        <v>0.7142857142857143</v>
      </c>
      <c r="O1186" s="17">
        <f>Tabla_cocina[[#This Row],[Tiempo de Preparacion]]/1440</f>
        <v>3.2638888888888891E-2</v>
      </c>
    </row>
    <row r="1187" spans="1:15" x14ac:dyDescent="0.3">
      <c r="A1187" s="1">
        <v>477</v>
      </c>
      <c r="B1187" s="1">
        <v>8</v>
      </c>
      <c r="C1187" s="2" t="s">
        <v>22</v>
      </c>
      <c r="D1187" s="2" t="s">
        <v>99</v>
      </c>
      <c r="E1187" s="3">
        <v>14</v>
      </c>
      <c r="F1187" s="3">
        <v>23</v>
      </c>
      <c r="G1187" s="1">
        <v>2</v>
      </c>
      <c r="H1187" s="1">
        <v>13</v>
      </c>
      <c r="I1187" s="2" t="s">
        <v>8</v>
      </c>
      <c r="J1187" s="7">
        <f>Tabla_cocina[[#This Row],[Precio Unitario]]*Tabla_cocina[[#This Row],[Cantidad Ordenada]]</f>
        <v>46</v>
      </c>
      <c r="K1187" s="7">
        <f>Tabla_cocina[[#This Row],[Total del Pedido]]</f>
        <v>46</v>
      </c>
      <c r="L1187" s="7">
        <f>Tabla_cocina[[#This Row],[Ganancia Bruta]]-Tabla_cocina[[#This Row],[Costo]]</f>
        <v>18</v>
      </c>
      <c r="M1187" s="7">
        <f>Tabla_cocina[[#This Row],[Costo Unitario]]*Tabla_cocina[[#This Row],[Cantidad Ordenada]]</f>
        <v>28</v>
      </c>
      <c r="N1187" s="12">
        <f>(Tabla_cocina[[#This Row],[Ganancia Neta]]/Tabla_cocina[[#This Row],[Costo]])</f>
        <v>0.6428571428571429</v>
      </c>
      <c r="O1187" s="17">
        <f>Tabla_cocina[[#This Row],[Tiempo de Preparacion]]/1440</f>
        <v>9.0277777777777769E-3</v>
      </c>
    </row>
    <row r="1188" spans="1:15" x14ac:dyDescent="0.3">
      <c r="A1188" s="1">
        <v>477</v>
      </c>
      <c r="B1188" s="1">
        <v>8</v>
      </c>
      <c r="C1188" s="2" t="s">
        <v>23</v>
      </c>
      <c r="D1188" s="2" t="s">
        <v>100</v>
      </c>
      <c r="E1188" s="3">
        <v>13</v>
      </c>
      <c r="F1188" s="3">
        <v>21</v>
      </c>
      <c r="G1188" s="1">
        <v>2</v>
      </c>
      <c r="H1188" s="1">
        <v>21</v>
      </c>
      <c r="I1188" s="2" t="s">
        <v>6</v>
      </c>
      <c r="J1188" s="7">
        <f>Tabla_cocina[[#This Row],[Precio Unitario]]*Tabla_cocina[[#This Row],[Cantidad Ordenada]]</f>
        <v>42</v>
      </c>
      <c r="K1188" s="7">
        <f>Tabla_cocina[[#This Row],[Total del Pedido]]</f>
        <v>42</v>
      </c>
      <c r="L1188" s="7">
        <f>Tabla_cocina[[#This Row],[Ganancia Bruta]]-Tabla_cocina[[#This Row],[Costo]]</f>
        <v>16</v>
      </c>
      <c r="M1188" s="7">
        <f>Tabla_cocina[[#This Row],[Costo Unitario]]*Tabla_cocina[[#This Row],[Cantidad Ordenada]]</f>
        <v>26</v>
      </c>
      <c r="N1188" s="12">
        <f>(Tabla_cocina[[#This Row],[Ganancia Neta]]/Tabla_cocina[[#This Row],[Costo]])</f>
        <v>0.61538461538461542</v>
      </c>
      <c r="O1188" s="17">
        <f>Tabla_cocina[[#This Row],[Tiempo de Preparacion]]/1440</f>
        <v>1.4583333333333334E-2</v>
      </c>
    </row>
    <row r="1189" spans="1:15" x14ac:dyDescent="0.3">
      <c r="A1189" s="1">
        <v>478</v>
      </c>
      <c r="B1189" s="1">
        <v>7</v>
      </c>
      <c r="C1189" s="2" t="s">
        <v>7</v>
      </c>
      <c r="D1189" s="2" t="s">
        <v>85</v>
      </c>
      <c r="E1189" s="3">
        <v>18</v>
      </c>
      <c r="F1189" s="3">
        <v>30</v>
      </c>
      <c r="G1189" s="1">
        <v>2</v>
      </c>
      <c r="H1189" s="1">
        <v>54</v>
      </c>
      <c r="I1189" s="2" t="s">
        <v>8</v>
      </c>
      <c r="J1189" s="7">
        <f>Tabla_cocina[[#This Row],[Precio Unitario]]*Tabla_cocina[[#This Row],[Cantidad Ordenada]]</f>
        <v>60</v>
      </c>
      <c r="K1189" s="7">
        <f>Tabla_cocina[[#This Row],[Total del Pedido]]</f>
        <v>60</v>
      </c>
      <c r="L1189" s="7">
        <f>Tabla_cocina[[#This Row],[Ganancia Bruta]]-Tabla_cocina[[#This Row],[Costo]]</f>
        <v>24</v>
      </c>
      <c r="M1189" s="7">
        <f>Tabla_cocina[[#This Row],[Costo Unitario]]*Tabla_cocina[[#This Row],[Cantidad Ordenada]]</f>
        <v>36</v>
      </c>
      <c r="N1189" s="12">
        <f>(Tabla_cocina[[#This Row],[Ganancia Neta]]/Tabla_cocina[[#This Row],[Costo]])</f>
        <v>0.66666666666666663</v>
      </c>
      <c r="O1189" s="17">
        <f>Tabla_cocina[[#This Row],[Tiempo de Preparacion]]/1440</f>
        <v>3.7499999999999999E-2</v>
      </c>
    </row>
    <row r="1190" spans="1:15" x14ac:dyDescent="0.3">
      <c r="A1190" s="1">
        <v>478</v>
      </c>
      <c r="B1190" s="1">
        <v>7</v>
      </c>
      <c r="C1190" s="2" t="s">
        <v>13</v>
      </c>
      <c r="D1190" s="2" t="s">
        <v>90</v>
      </c>
      <c r="E1190" s="3">
        <v>17</v>
      </c>
      <c r="F1190" s="3">
        <v>29</v>
      </c>
      <c r="G1190" s="1">
        <v>2</v>
      </c>
      <c r="H1190" s="1">
        <v>36</v>
      </c>
      <c r="I1190" s="2" t="s">
        <v>8</v>
      </c>
      <c r="J1190" s="7">
        <f>Tabla_cocina[[#This Row],[Precio Unitario]]*Tabla_cocina[[#This Row],[Cantidad Ordenada]]</f>
        <v>58</v>
      </c>
      <c r="K1190" s="7">
        <f>Tabla_cocina[[#This Row],[Total del Pedido]]</f>
        <v>58</v>
      </c>
      <c r="L1190" s="7">
        <f>Tabla_cocina[[#This Row],[Ganancia Bruta]]-Tabla_cocina[[#This Row],[Costo]]</f>
        <v>24</v>
      </c>
      <c r="M1190" s="7">
        <f>Tabla_cocina[[#This Row],[Costo Unitario]]*Tabla_cocina[[#This Row],[Cantidad Ordenada]]</f>
        <v>34</v>
      </c>
      <c r="N1190" s="12">
        <f>(Tabla_cocina[[#This Row],[Ganancia Neta]]/Tabla_cocina[[#This Row],[Costo]])</f>
        <v>0.70588235294117652</v>
      </c>
      <c r="O1190" s="17">
        <f>Tabla_cocina[[#This Row],[Tiempo de Preparacion]]/1440</f>
        <v>2.5000000000000001E-2</v>
      </c>
    </row>
    <row r="1191" spans="1:15" x14ac:dyDescent="0.3">
      <c r="A1191" s="1">
        <v>479</v>
      </c>
      <c r="B1191" s="1">
        <v>1</v>
      </c>
      <c r="C1191" s="2" t="s">
        <v>20</v>
      </c>
      <c r="D1191" s="2" t="s">
        <v>97</v>
      </c>
      <c r="E1191" s="3">
        <v>20</v>
      </c>
      <c r="F1191" s="3">
        <v>34</v>
      </c>
      <c r="G1191" s="1">
        <v>1</v>
      </c>
      <c r="H1191" s="1">
        <v>38</v>
      </c>
      <c r="I1191" s="2" t="s">
        <v>8</v>
      </c>
      <c r="J1191" s="7">
        <f>Tabla_cocina[[#This Row],[Precio Unitario]]*Tabla_cocina[[#This Row],[Cantidad Ordenada]]</f>
        <v>34</v>
      </c>
      <c r="K1191" s="7">
        <f>Tabla_cocina[[#This Row],[Total del Pedido]]</f>
        <v>34</v>
      </c>
      <c r="L1191" s="7">
        <f>Tabla_cocina[[#This Row],[Ganancia Bruta]]-Tabla_cocina[[#This Row],[Costo]]</f>
        <v>14</v>
      </c>
      <c r="M1191" s="7">
        <f>Tabla_cocina[[#This Row],[Costo Unitario]]*Tabla_cocina[[#This Row],[Cantidad Ordenada]]</f>
        <v>20</v>
      </c>
      <c r="N1191" s="12">
        <f>(Tabla_cocina[[#This Row],[Ganancia Neta]]/Tabla_cocina[[#This Row],[Costo]])</f>
        <v>0.7</v>
      </c>
      <c r="O1191" s="17">
        <f>Tabla_cocina[[#This Row],[Tiempo de Preparacion]]/1440</f>
        <v>2.6388888888888889E-2</v>
      </c>
    </row>
    <row r="1192" spans="1:15" x14ac:dyDescent="0.3">
      <c r="A1192" s="1">
        <v>479</v>
      </c>
      <c r="B1192" s="1">
        <v>1</v>
      </c>
      <c r="C1192" s="2" t="s">
        <v>24</v>
      </c>
      <c r="D1192" s="2" t="s">
        <v>101</v>
      </c>
      <c r="E1192" s="3">
        <v>10</v>
      </c>
      <c r="F1192" s="3">
        <v>18</v>
      </c>
      <c r="G1192" s="1">
        <v>1</v>
      </c>
      <c r="H1192" s="1">
        <v>45</v>
      </c>
      <c r="I1192" s="2" t="s">
        <v>6</v>
      </c>
      <c r="J1192" s="7">
        <f>Tabla_cocina[[#This Row],[Precio Unitario]]*Tabla_cocina[[#This Row],[Cantidad Ordenada]]</f>
        <v>18</v>
      </c>
      <c r="K1192" s="7">
        <f>Tabla_cocina[[#This Row],[Total del Pedido]]</f>
        <v>18</v>
      </c>
      <c r="L1192" s="7">
        <f>Tabla_cocina[[#This Row],[Ganancia Bruta]]-Tabla_cocina[[#This Row],[Costo]]</f>
        <v>8</v>
      </c>
      <c r="M1192" s="7">
        <f>Tabla_cocina[[#This Row],[Costo Unitario]]*Tabla_cocina[[#This Row],[Cantidad Ordenada]]</f>
        <v>10</v>
      </c>
      <c r="N1192" s="12">
        <f>(Tabla_cocina[[#This Row],[Ganancia Neta]]/Tabla_cocina[[#This Row],[Costo]])</f>
        <v>0.8</v>
      </c>
      <c r="O1192" s="17">
        <f>Tabla_cocina[[#This Row],[Tiempo de Preparacion]]/1440</f>
        <v>3.125E-2</v>
      </c>
    </row>
    <row r="1193" spans="1:15" x14ac:dyDescent="0.3">
      <c r="A1193" s="1">
        <v>480</v>
      </c>
      <c r="B1193" s="1">
        <v>1</v>
      </c>
      <c r="C1193" s="2" t="s">
        <v>17</v>
      </c>
      <c r="D1193" s="2" t="s">
        <v>94</v>
      </c>
      <c r="E1193" s="3">
        <v>21</v>
      </c>
      <c r="F1193" s="3">
        <v>35</v>
      </c>
      <c r="G1193" s="1">
        <v>3</v>
      </c>
      <c r="H1193" s="1">
        <v>57</v>
      </c>
      <c r="I1193" s="2" t="s">
        <v>8</v>
      </c>
      <c r="J1193" s="7">
        <f>Tabla_cocina[[#This Row],[Precio Unitario]]*Tabla_cocina[[#This Row],[Cantidad Ordenada]]</f>
        <v>105</v>
      </c>
      <c r="K1193" s="7">
        <f>Tabla_cocina[[#This Row],[Total del Pedido]]</f>
        <v>105</v>
      </c>
      <c r="L1193" s="7">
        <f>Tabla_cocina[[#This Row],[Ganancia Bruta]]-Tabla_cocina[[#This Row],[Costo]]</f>
        <v>42</v>
      </c>
      <c r="M1193" s="7">
        <f>Tabla_cocina[[#This Row],[Costo Unitario]]*Tabla_cocina[[#This Row],[Cantidad Ordenada]]</f>
        <v>63</v>
      </c>
      <c r="N1193" s="12">
        <f>(Tabla_cocina[[#This Row],[Ganancia Neta]]/Tabla_cocina[[#This Row],[Costo]])</f>
        <v>0.66666666666666663</v>
      </c>
      <c r="O1193" s="17">
        <f>Tabla_cocina[[#This Row],[Tiempo de Preparacion]]/1440</f>
        <v>3.9583333333333331E-2</v>
      </c>
    </row>
    <row r="1194" spans="1:15" x14ac:dyDescent="0.3">
      <c r="A1194" s="1">
        <v>480</v>
      </c>
      <c r="B1194" s="1">
        <v>1</v>
      </c>
      <c r="C1194" s="2" t="s">
        <v>10</v>
      </c>
      <c r="D1194" s="2" t="s">
        <v>87</v>
      </c>
      <c r="E1194" s="3">
        <v>16</v>
      </c>
      <c r="F1194" s="3">
        <v>27</v>
      </c>
      <c r="G1194" s="1">
        <v>2</v>
      </c>
      <c r="H1194" s="1">
        <v>8</v>
      </c>
      <c r="I1194" s="2" t="s">
        <v>6</v>
      </c>
      <c r="J1194" s="7">
        <f>Tabla_cocina[[#This Row],[Precio Unitario]]*Tabla_cocina[[#This Row],[Cantidad Ordenada]]</f>
        <v>54</v>
      </c>
      <c r="K1194" s="7">
        <f>Tabla_cocina[[#This Row],[Total del Pedido]]</f>
        <v>54</v>
      </c>
      <c r="L1194" s="7">
        <f>Tabla_cocina[[#This Row],[Ganancia Bruta]]-Tabla_cocina[[#This Row],[Costo]]</f>
        <v>22</v>
      </c>
      <c r="M1194" s="7">
        <f>Tabla_cocina[[#This Row],[Costo Unitario]]*Tabla_cocina[[#This Row],[Cantidad Ordenada]]</f>
        <v>32</v>
      </c>
      <c r="N1194" s="12">
        <f>(Tabla_cocina[[#This Row],[Ganancia Neta]]/Tabla_cocina[[#This Row],[Costo]])</f>
        <v>0.6875</v>
      </c>
      <c r="O1194" s="17">
        <f>Tabla_cocina[[#This Row],[Tiempo de Preparacion]]/1440</f>
        <v>5.5555555555555558E-3</v>
      </c>
    </row>
    <row r="1195" spans="1:15" x14ac:dyDescent="0.3">
      <c r="A1195" s="1">
        <v>481</v>
      </c>
      <c r="B1195" s="1">
        <v>9</v>
      </c>
      <c r="C1195" s="2" t="s">
        <v>25</v>
      </c>
      <c r="D1195" s="2" t="s">
        <v>102</v>
      </c>
      <c r="E1195" s="3">
        <v>15</v>
      </c>
      <c r="F1195" s="3">
        <v>26</v>
      </c>
      <c r="G1195" s="1">
        <v>2</v>
      </c>
      <c r="H1195" s="1">
        <v>58</v>
      </c>
      <c r="I1195" s="2" t="s">
        <v>8</v>
      </c>
      <c r="J1195" s="7">
        <f>Tabla_cocina[[#This Row],[Precio Unitario]]*Tabla_cocina[[#This Row],[Cantidad Ordenada]]</f>
        <v>52</v>
      </c>
      <c r="K1195" s="7">
        <f>Tabla_cocina[[#This Row],[Total del Pedido]]</f>
        <v>52</v>
      </c>
      <c r="L1195" s="7">
        <f>Tabla_cocina[[#This Row],[Ganancia Bruta]]-Tabla_cocina[[#This Row],[Costo]]</f>
        <v>22</v>
      </c>
      <c r="M1195" s="7">
        <f>Tabla_cocina[[#This Row],[Costo Unitario]]*Tabla_cocina[[#This Row],[Cantidad Ordenada]]</f>
        <v>30</v>
      </c>
      <c r="N1195" s="12">
        <f>(Tabla_cocina[[#This Row],[Ganancia Neta]]/Tabla_cocina[[#This Row],[Costo]])</f>
        <v>0.73333333333333328</v>
      </c>
      <c r="O1195" s="17">
        <f>Tabla_cocina[[#This Row],[Tiempo de Preparacion]]/1440</f>
        <v>4.027777777777778E-2</v>
      </c>
    </row>
    <row r="1196" spans="1:15" x14ac:dyDescent="0.3">
      <c r="A1196" s="1">
        <v>482</v>
      </c>
      <c r="B1196" s="1">
        <v>9</v>
      </c>
      <c r="C1196" s="2" t="s">
        <v>23</v>
      </c>
      <c r="D1196" s="2" t="s">
        <v>100</v>
      </c>
      <c r="E1196" s="3">
        <v>13</v>
      </c>
      <c r="F1196" s="3">
        <v>21</v>
      </c>
      <c r="G1196" s="1">
        <v>3</v>
      </c>
      <c r="H1196" s="1">
        <v>21</v>
      </c>
      <c r="I1196" s="2" t="s">
        <v>8</v>
      </c>
      <c r="J1196" s="7">
        <f>Tabla_cocina[[#This Row],[Precio Unitario]]*Tabla_cocina[[#This Row],[Cantidad Ordenada]]</f>
        <v>63</v>
      </c>
      <c r="K1196" s="7">
        <f>Tabla_cocina[[#This Row],[Total del Pedido]]</f>
        <v>63</v>
      </c>
      <c r="L1196" s="7">
        <f>Tabla_cocina[[#This Row],[Ganancia Bruta]]-Tabla_cocina[[#This Row],[Costo]]</f>
        <v>24</v>
      </c>
      <c r="M1196" s="7">
        <f>Tabla_cocina[[#This Row],[Costo Unitario]]*Tabla_cocina[[#This Row],[Cantidad Ordenada]]</f>
        <v>39</v>
      </c>
      <c r="N1196" s="12">
        <f>(Tabla_cocina[[#This Row],[Ganancia Neta]]/Tabla_cocina[[#This Row],[Costo]])</f>
        <v>0.61538461538461542</v>
      </c>
      <c r="O1196" s="17">
        <f>Tabla_cocina[[#This Row],[Tiempo de Preparacion]]/1440</f>
        <v>1.4583333333333334E-2</v>
      </c>
    </row>
    <row r="1197" spans="1:15" x14ac:dyDescent="0.3">
      <c r="A1197" s="1">
        <v>483</v>
      </c>
      <c r="B1197" s="1">
        <v>2</v>
      </c>
      <c r="C1197" s="2" t="s">
        <v>10</v>
      </c>
      <c r="D1197" s="2" t="s">
        <v>87</v>
      </c>
      <c r="E1197" s="3">
        <v>16</v>
      </c>
      <c r="F1197" s="3">
        <v>27</v>
      </c>
      <c r="G1197" s="1">
        <v>3</v>
      </c>
      <c r="H1197" s="1">
        <v>53</v>
      </c>
      <c r="I1197" s="2" t="s">
        <v>6</v>
      </c>
      <c r="J1197" s="7">
        <f>Tabla_cocina[[#This Row],[Precio Unitario]]*Tabla_cocina[[#This Row],[Cantidad Ordenada]]</f>
        <v>81</v>
      </c>
      <c r="K1197" s="7">
        <f>Tabla_cocina[[#This Row],[Total del Pedido]]</f>
        <v>81</v>
      </c>
      <c r="L1197" s="7">
        <f>Tabla_cocina[[#This Row],[Ganancia Bruta]]-Tabla_cocina[[#This Row],[Costo]]</f>
        <v>33</v>
      </c>
      <c r="M1197" s="7">
        <f>Tabla_cocina[[#This Row],[Costo Unitario]]*Tabla_cocina[[#This Row],[Cantidad Ordenada]]</f>
        <v>48</v>
      </c>
      <c r="N1197" s="12">
        <f>(Tabla_cocina[[#This Row],[Ganancia Neta]]/Tabla_cocina[[#This Row],[Costo]])</f>
        <v>0.6875</v>
      </c>
      <c r="O1197" s="17">
        <f>Tabla_cocina[[#This Row],[Tiempo de Preparacion]]/1440</f>
        <v>3.6805555555555557E-2</v>
      </c>
    </row>
    <row r="1198" spans="1:15" x14ac:dyDescent="0.3">
      <c r="A1198" s="1">
        <v>484</v>
      </c>
      <c r="B1198" s="1">
        <v>18</v>
      </c>
      <c r="C1198" s="2" t="s">
        <v>26</v>
      </c>
      <c r="D1198" s="2" t="s">
        <v>103</v>
      </c>
      <c r="E1198" s="3">
        <v>15</v>
      </c>
      <c r="F1198" s="3">
        <v>25</v>
      </c>
      <c r="G1198" s="1">
        <v>3</v>
      </c>
      <c r="H1198" s="1">
        <v>34</v>
      </c>
      <c r="I1198" s="2" t="s">
        <v>8</v>
      </c>
      <c r="J1198" s="7">
        <f>Tabla_cocina[[#This Row],[Precio Unitario]]*Tabla_cocina[[#This Row],[Cantidad Ordenada]]</f>
        <v>75</v>
      </c>
      <c r="K1198" s="7">
        <f>Tabla_cocina[[#This Row],[Total del Pedido]]</f>
        <v>75</v>
      </c>
      <c r="L1198" s="7">
        <f>Tabla_cocina[[#This Row],[Ganancia Bruta]]-Tabla_cocina[[#This Row],[Costo]]</f>
        <v>30</v>
      </c>
      <c r="M1198" s="7">
        <f>Tabla_cocina[[#This Row],[Costo Unitario]]*Tabla_cocina[[#This Row],[Cantidad Ordenada]]</f>
        <v>45</v>
      </c>
      <c r="N1198" s="12">
        <f>(Tabla_cocina[[#This Row],[Ganancia Neta]]/Tabla_cocina[[#This Row],[Costo]])</f>
        <v>0.66666666666666663</v>
      </c>
      <c r="O1198" s="17">
        <f>Tabla_cocina[[#This Row],[Tiempo de Preparacion]]/1440</f>
        <v>2.361111111111111E-2</v>
      </c>
    </row>
    <row r="1199" spans="1:15" x14ac:dyDescent="0.3">
      <c r="A1199" s="1">
        <v>485</v>
      </c>
      <c r="B1199" s="1">
        <v>6</v>
      </c>
      <c r="C1199" s="2" t="s">
        <v>12</v>
      </c>
      <c r="D1199" s="2" t="s">
        <v>89</v>
      </c>
      <c r="E1199" s="3">
        <v>22</v>
      </c>
      <c r="F1199" s="3">
        <v>36</v>
      </c>
      <c r="G1199" s="1">
        <v>2</v>
      </c>
      <c r="H1199" s="1">
        <v>56</v>
      </c>
      <c r="I1199" s="2" t="s">
        <v>6</v>
      </c>
      <c r="J1199" s="7">
        <f>Tabla_cocina[[#This Row],[Precio Unitario]]*Tabla_cocina[[#This Row],[Cantidad Ordenada]]</f>
        <v>72</v>
      </c>
      <c r="K1199" s="7">
        <f>Tabla_cocina[[#This Row],[Total del Pedido]]</f>
        <v>72</v>
      </c>
      <c r="L1199" s="7">
        <f>Tabla_cocina[[#This Row],[Ganancia Bruta]]-Tabla_cocina[[#This Row],[Costo]]</f>
        <v>28</v>
      </c>
      <c r="M1199" s="7">
        <f>Tabla_cocina[[#This Row],[Costo Unitario]]*Tabla_cocina[[#This Row],[Cantidad Ordenada]]</f>
        <v>44</v>
      </c>
      <c r="N1199" s="12">
        <f>(Tabla_cocina[[#This Row],[Ganancia Neta]]/Tabla_cocina[[#This Row],[Costo]])</f>
        <v>0.63636363636363635</v>
      </c>
      <c r="O1199" s="17">
        <f>Tabla_cocina[[#This Row],[Tiempo de Preparacion]]/1440</f>
        <v>3.888888888888889E-2</v>
      </c>
    </row>
    <row r="1200" spans="1:15" x14ac:dyDescent="0.3">
      <c r="A1200" s="1">
        <v>485</v>
      </c>
      <c r="B1200" s="1">
        <v>6</v>
      </c>
      <c r="C1200" s="2" t="s">
        <v>5</v>
      </c>
      <c r="D1200" s="2" t="s">
        <v>84</v>
      </c>
      <c r="E1200" s="3">
        <v>14</v>
      </c>
      <c r="F1200" s="3">
        <v>24</v>
      </c>
      <c r="G1200" s="1">
        <v>3</v>
      </c>
      <c r="H1200" s="1">
        <v>23</v>
      </c>
      <c r="I1200" s="2" t="s">
        <v>6</v>
      </c>
      <c r="J1200" s="7">
        <f>Tabla_cocina[[#This Row],[Precio Unitario]]*Tabla_cocina[[#This Row],[Cantidad Ordenada]]</f>
        <v>72</v>
      </c>
      <c r="K1200" s="7">
        <f>Tabla_cocina[[#This Row],[Total del Pedido]]</f>
        <v>72</v>
      </c>
      <c r="L1200" s="7">
        <f>Tabla_cocina[[#This Row],[Ganancia Bruta]]-Tabla_cocina[[#This Row],[Costo]]</f>
        <v>30</v>
      </c>
      <c r="M1200" s="7">
        <f>Tabla_cocina[[#This Row],[Costo Unitario]]*Tabla_cocina[[#This Row],[Cantidad Ordenada]]</f>
        <v>42</v>
      </c>
      <c r="N1200" s="12">
        <f>(Tabla_cocina[[#This Row],[Ganancia Neta]]/Tabla_cocina[[#This Row],[Costo]])</f>
        <v>0.7142857142857143</v>
      </c>
      <c r="O1200" s="17">
        <f>Tabla_cocina[[#This Row],[Tiempo de Preparacion]]/1440</f>
        <v>1.5972222222222221E-2</v>
      </c>
    </row>
    <row r="1201" spans="1:15" x14ac:dyDescent="0.3">
      <c r="A1201" s="1">
        <v>486</v>
      </c>
      <c r="B1201" s="1">
        <v>15</v>
      </c>
      <c r="C1201" s="2" t="s">
        <v>12</v>
      </c>
      <c r="D1201" s="2" t="s">
        <v>89</v>
      </c>
      <c r="E1201" s="3">
        <v>22</v>
      </c>
      <c r="F1201" s="3">
        <v>36</v>
      </c>
      <c r="G1201" s="1">
        <v>2</v>
      </c>
      <c r="H1201" s="1">
        <v>7</v>
      </c>
      <c r="I1201" s="2" t="s">
        <v>6</v>
      </c>
      <c r="J1201" s="7">
        <f>Tabla_cocina[[#This Row],[Precio Unitario]]*Tabla_cocina[[#This Row],[Cantidad Ordenada]]</f>
        <v>72</v>
      </c>
      <c r="K1201" s="7">
        <f>Tabla_cocina[[#This Row],[Total del Pedido]]</f>
        <v>72</v>
      </c>
      <c r="L1201" s="7">
        <f>Tabla_cocina[[#This Row],[Ganancia Bruta]]-Tabla_cocina[[#This Row],[Costo]]</f>
        <v>28</v>
      </c>
      <c r="M1201" s="7">
        <f>Tabla_cocina[[#This Row],[Costo Unitario]]*Tabla_cocina[[#This Row],[Cantidad Ordenada]]</f>
        <v>44</v>
      </c>
      <c r="N1201" s="12">
        <f>(Tabla_cocina[[#This Row],[Ganancia Neta]]/Tabla_cocina[[#This Row],[Costo]])</f>
        <v>0.63636363636363635</v>
      </c>
      <c r="O1201" s="17">
        <f>Tabla_cocina[[#This Row],[Tiempo de Preparacion]]/1440</f>
        <v>4.8611111111111112E-3</v>
      </c>
    </row>
    <row r="1202" spans="1:15" x14ac:dyDescent="0.3">
      <c r="A1202" s="1">
        <v>486</v>
      </c>
      <c r="B1202" s="1">
        <v>15</v>
      </c>
      <c r="C1202" s="2" t="s">
        <v>20</v>
      </c>
      <c r="D1202" s="2" t="s">
        <v>97</v>
      </c>
      <c r="E1202" s="3">
        <v>20</v>
      </c>
      <c r="F1202" s="3">
        <v>34</v>
      </c>
      <c r="G1202" s="1">
        <v>1</v>
      </c>
      <c r="H1202" s="1">
        <v>9</v>
      </c>
      <c r="I1202" s="2" t="s">
        <v>6</v>
      </c>
      <c r="J1202" s="7">
        <f>Tabla_cocina[[#This Row],[Precio Unitario]]*Tabla_cocina[[#This Row],[Cantidad Ordenada]]</f>
        <v>34</v>
      </c>
      <c r="K1202" s="7">
        <f>Tabla_cocina[[#This Row],[Total del Pedido]]</f>
        <v>34</v>
      </c>
      <c r="L1202" s="7">
        <f>Tabla_cocina[[#This Row],[Ganancia Bruta]]-Tabla_cocina[[#This Row],[Costo]]</f>
        <v>14</v>
      </c>
      <c r="M1202" s="7">
        <f>Tabla_cocina[[#This Row],[Costo Unitario]]*Tabla_cocina[[#This Row],[Cantidad Ordenada]]</f>
        <v>20</v>
      </c>
      <c r="N1202" s="12">
        <f>(Tabla_cocina[[#This Row],[Ganancia Neta]]/Tabla_cocina[[#This Row],[Costo]])</f>
        <v>0.7</v>
      </c>
      <c r="O1202" s="17">
        <f>Tabla_cocina[[#This Row],[Tiempo de Preparacion]]/1440</f>
        <v>6.2500000000000003E-3</v>
      </c>
    </row>
    <row r="1203" spans="1:15" x14ac:dyDescent="0.3">
      <c r="A1203" s="1">
        <v>486</v>
      </c>
      <c r="B1203" s="1">
        <v>15</v>
      </c>
      <c r="C1203" s="2" t="s">
        <v>5</v>
      </c>
      <c r="D1203" s="2" t="s">
        <v>84</v>
      </c>
      <c r="E1203" s="3">
        <v>14</v>
      </c>
      <c r="F1203" s="3">
        <v>24</v>
      </c>
      <c r="G1203" s="1">
        <v>1</v>
      </c>
      <c r="H1203" s="1">
        <v>24</v>
      </c>
      <c r="I1203" s="2" t="s">
        <v>6</v>
      </c>
      <c r="J1203" s="7">
        <f>Tabla_cocina[[#This Row],[Precio Unitario]]*Tabla_cocina[[#This Row],[Cantidad Ordenada]]</f>
        <v>24</v>
      </c>
      <c r="K1203" s="7">
        <f>Tabla_cocina[[#This Row],[Total del Pedido]]</f>
        <v>24</v>
      </c>
      <c r="L1203" s="7">
        <f>Tabla_cocina[[#This Row],[Ganancia Bruta]]-Tabla_cocina[[#This Row],[Costo]]</f>
        <v>10</v>
      </c>
      <c r="M1203" s="7">
        <f>Tabla_cocina[[#This Row],[Costo Unitario]]*Tabla_cocina[[#This Row],[Cantidad Ordenada]]</f>
        <v>14</v>
      </c>
      <c r="N1203" s="12">
        <f>(Tabla_cocina[[#This Row],[Ganancia Neta]]/Tabla_cocina[[#This Row],[Costo]])</f>
        <v>0.7142857142857143</v>
      </c>
      <c r="O1203" s="17">
        <f>Tabla_cocina[[#This Row],[Tiempo de Preparacion]]/1440</f>
        <v>1.6666666666666666E-2</v>
      </c>
    </row>
    <row r="1204" spans="1:15" x14ac:dyDescent="0.3">
      <c r="A1204" s="1">
        <v>486</v>
      </c>
      <c r="B1204" s="1">
        <v>15</v>
      </c>
      <c r="C1204" s="2" t="s">
        <v>21</v>
      </c>
      <c r="D1204" s="2" t="s">
        <v>98</v>
      </c>
      <c r="E1204" s="3">
        <v>12</v>
      </c>
      <c r="F1204" s="3">
        <v>20</v>
      </c>
      <c r="G1204" s="1">
        <v>1</v>
      </c>
      <c r="H1204" s="1">
        <v>19</v>
      </c>
      <c r="I1204" s="2" t="s">
        <v>6</v>
      </c>
      <c r="J1204" s="7">
        <f>Tabla_cocina[[#This Row],[Precio Unitario]]*Tabla_cocina[[#This Row],[Cantidad Ordenada]]</f>
        <v>20</v>
      </c>
      <c r="K1204" s="7">
        <f>Tabla_cocina[[#This Row],[Total del Pedido]]</f>
        <v>20</v>
      </c>
      <c r="L1204" s="7">
        <f>Tabla_cocina[[#This Row],[Ganancia Bruta]]-Tabla_cocina[[#This Row],[Costo]]</f>
        <v>8</v>
      </c>
      <c r="M1204" s="7">
        <f>Tabla_cocina[[#This Row],[Costo Unitario]]*Tabla_cocina[[#This Row],[Cantidad Ordenada]]</f>
        <v>12</v>
      </c>
      <c r="N1204" s="12">
        <f>(Tabla_cocina[[#This Row],[Ganancia Neta]]/Tabla_cocina[[#This Row],[Costo]])</f>
        <v>0.66666666666666663</v>
      </c>
      <c r="O1204" s="17">
        <f>Tabla_cocina[[#This Row],[Tiempo de Preparacion]]/1440</f>
        <v>1.3194444444444444E-2</v>
      </c>
    </row>
    <row r="1205" spans="1:15" x14ac:dyDescent="0.3">
      <c r="A1205" s="1">
        <v>487</v>
      </c>
      <c r="B1205" s="1">
        <v>17</v>
      </c>
      <c r="C1205" s="2" t="s">
        <v>20</v>
      </c>
      <c r="D1205" s="2" t="s">
        <v>97</v>
      </c>
      <c r="E1205" s="3">
        <v>20</v>
      </c>
      <c r="F1205" s="3">
        <v>34</v>
      </c>
      <c r="G1205" s="1">
        <v>2</v>
      </c>
      <c r="H1205" s="1">
        <v>58</v>
      </c>
      <c r="I1205" s="2" t="s">
        <v>8</v>
      </c>
      <c r="J1205" s="7">
        <f>Tabla_cocina[[#This Row],[Precio Unitario]]*Tabla_cocina[[#This Row],[Cantidad Ordenada]]</f>
        <v>68</v>
      </c>
      <c r="K1205" s="7">
        <f>Tabla_cocina[[#This Row],[Total del Pedido]]</f>
        <v>68</v>
      </c>
      <c r="L1205" s="7">
        <f>Tabla_cocina[[#This Row],[Ganancia Bruta]]-Tabla_cocina[[#This Row],[Costo]]</f>
        <v>28</v>
      </c>
      <c r="M1205" s="7">
        <f>Tabla_cocina[[#This Row],[Costo Unitario]]*Tabla_cocina[[#This Row],[Cantidad Ordenada]]</f>
        <v>40</v>
      </c>
      <c r="N1205" s="12">
        <f>(Tabla_cocina[[#This Row],[Ganancia Neta]]/Tabla_cocina[[#This Row],[Costo]])</f>
        <v>0.7</v>
      </c>
      <c r="O1205" s="17">
        <f>Tabla_cocina[[#This Row],[Tiempo de Preparacion]]/1440</f>
        <v>4.027777777777778E-2</v>
      </c>
    </row>
    <row r="1206" spans="1:15" x14ac:dyDescent="0.3">
      <c r="A1206" s="1">
        <v>487</v>
      </c>
      <c r="B1206" s="1">
        <v>17</v>
      </c>
      <c r="C1206" s="2" t="s">
        <v>9</v>
      </c>
      <c r="D1206" s="2" t="s">
        <v>86</v>
      </c>
      <c r="E1206" s="3">
        <v>19</v>
      </c>
      <c r="F1206" s="3">
        <v>31</v>
      </c>
      <c r="G1206" s="1">
        <v>2</v>
      </c>
      <c r="H1206" s="1">
        <v>29</v>
      </c>
      <c r="I1206" s="2" t="s">
        <v>8</v>
      </c>
      <c r="J1206" s="7">
        <f>Tabla_cocina[[#This Row],[Precio Unitario]]*Tabla_cocina[[#This Row],[Cantidad Ordenada]]</f>
        <v>62</v>
      </c>
      <c r="K1206" s="7">
        <f>Tabla_cocina[[#This Row],[Total del Pedido]]</f>
        <v>62</v>
      </c>
      <c r="L1206" s="7">
        <f>Tabla_cocina[[#This Row],[Ganancia Bruta]]-Tabla_cocina[[#This Row],[Costo]]</f>
        <v>24</v>
      </c>
      <c r="M1206" s="7">
        <f>Tabla_cocina[[#This Row],[Costo Unitario]]*Tabla_cocina[[#This Row],[Cantidad Ordenada]]</f>
        <v>38</v>
      </c>
      <c r="N1206" s="12">
        <f>(Tabla_cocina[[#This Row],[Ganancia Neta]]/Tabla_cocina[[#This Row],[Costo]])</f>
        <v>0.63157894736842102</v>
      </c>
      <c r="O1206" s="17">
        <f>Tabla_cocina[[#This Row],[Tiempo de Preparacion]]/1440</f>
        <v>2.013888888888889E-2</v>
      </c>
    </row>
    <row r="1207" spans="1:15" x14ac:dyDescent="0.3">
      <c r="A1207" s="1">
        <v>487</v>
      </c>
      <c r="B1207" s="1">
        <v>17</v>
      </c>
      <c r="C1207" s="2" t="s">
        <v>19</v>
      </c>
      <c r="D1207" s="2" t="s">
        <v>96</v>
      </c>
      <c r="E1207" s="3">
        <v>13</v>
      </c>
      <c r="F1207" s="3">
        <v>22</v>
      </c>
      <c r="G1207" s="1">
        <v>1</v>
      </c>
      <c r="H1207" s="1">
        <v>5</v>
      </c>
      <c r="I1207" s="2" t="s">
        <v>8</v>
      </c>
      <c r="J1207" s="7">
        <f>Tabla_cocina[[#This Row],[Precio Unitario]]*Tabla_cocina[[#This Row],[Cantidad Ordenada]]</f>
        <v>22</v>
      </c>
      <c r="K1207" s="7">
        <f>Tabla_cocina[[#This Row],[Total del Pedido]]</f>
        <v>22</v>
      </c>
      <c r="L1207" s="7">
        <f>Tabla_cocina[[#This Row],[Ganancia Bruta]]-Tabla_cocina[[#This Row],[Costo]]</f>
        <v>9</v>
      </c>
      <c r="M1207" s="7">
        <f>Tabla_cocina[[#This Row],[Costo Unitario]]*Tabla_cocina[[#This Row],[Cantidad Ordenada]]</f>
        <v>13</v>
      </c>
      <c r="N1207" s="12">
        <f>(Tabla_cocina[[#This Row],[Ganancia Neta]]/Tabla_cocina[[#This Row],[Costo]])</f>
        <v>0.69230769230769229</v>
      </c>
      <c r="O1207" s="17">
        <f>Tabla_cocina[[#This Row],[Tiempo de Preparacion]]/1440</f>
        <v>3.472222222222222E-3</v>
      </c>
    </row>
    <row r="1208" spans="1:15" x14ac:dyDescent="0.3">
      <c r="A1208" s="1">
        <v>488</v>
      </c>
      <c r="B1208" s="1">
        <v>10</v>
      </c>
      <c r="C1208" s="2" t="s">
        <v>9</v>
      </c>
      <c r="D1208" s="2" t="s">
        <v>86</v>
      </c>
      <c r="E1208" s="3">
        <v>19</v>
      </c>
      <c r="F1208" s="3">
        <v>31</v>
      </c>
      <c r="G1208" s="1">
        <v>2</v>
      </c>
      <c r="H1208" s="1">
        <v>18</v>
      </c>
      <c r="I1208" s="2" t="s">
        <v>8</v>
      </c>
      <c r="J1208" s="7">
        <f>Tabla_cocina[[#This Row],[Precio Unitario]]*Tabla_cocina[[#This Row],[Cantidad Ordenada]]</f>
        <v>62</v>
      </c>
      <c r="K1208" s="7">
        <f>Tabla_cocina[[#This Row],[Total del Pedido]]</f>
        <v>62</v>
      </c>
      <c r="L1208" s="7">
        <f>Tabla_cocina[[#This Row],[Ganancia Bruta]]-Tabla_cocina[[#This Row],[Costo]]</f>
        <v>24</v>
      </c>
      <c r="M1208" s="7">
        <f>Tabla_cocina[[#This Row],[Costo Unitario]]*Tabla_cocina[[#This Row],[Cantidad Ordenada]]</f>
        <v>38</v>
      </c>
      <c r="N1208" s="12">
        <f>(Tabla_cocina[[#This Row],[Ganancia Neta]]/Tabla_cocina[[#This Row],[Costo]])</f>
        <v>0.63157894736842102</v>
      </c>
      <c r="O1208" s="17">
        <f>Tabla_cocina[[#This Row],[Tiempo de Preparacion]]/1440</f>
        <v>1.2500000000000001E-2</v>
      </c>
    </row>
    <row r="1209" spans="1:15" x14ac:dyDescent="0.3">
      <c r="A1209" s="1">
        <v>488</v>
      </c>
      <c r="B1209" s="1">
        <v>10</v>
      </c>
      <c r="C1209" s="2" t="s">
        <v>22</v>
      </c>
      <c r="D1209" s="2" t="s">
        <v>99</v>
      </c>
      <c r="E1209" s="3">
        <v>14</v>
      </c>
      <c r="F1209" s="3">
        <v>23</v>
      </c>
      <c r="G1209" s="1">
        <v>3</v>
      </c>
      <c r="H1209" s="1">
        <v>52</v>
      </c>
      <c r="I1209" s="2" t="s">
        <v>6</v>
      </c>
      <c r="J1209" s="7">
        <f>Tabla_cocina[[#This Row],[Precio Unitario]]*Tabla_cocina[[#This Row],[Cantidad Ordenada]]</f>
        <v>69</v>
      </c>
      <c r="K1209" s="7">
        <f>Tabla_cocina[[#This Row],[Total del Pedido]]</f>
        <v>69</v>
      </c>
      <c r="L1209" s="7">
        <f>Tabla_cocina[[#This Row],[Ganancia Bruta]]-Tabla_cocina[[#This Row],[Costo]]</f>
        <v>27</v>
      </c>
      <c r="M1209" s="7">
        <f>Tabla_cocina[[#This Row],[Costo Unitario]]*Tabla_cocina[[#This Row],[Cantidad Ordenada]]</f>
        <v>42</v>
      </c>
      <c r="N1209" s="12">
        <f>(Tabla_cocina[[#This Row],[Ganancia Neta]]/Tabla_cocina[[#This Row],[Costo]])</f>
        <v>0.6428571428571429</v>
      </c>
      <c r="O1209" s="17">
        <f>Tabla_cocina[[#This Row],[Tiempo de Preparacion]]/1440</f>
        <v>3.6111111111111108E-2</v>
      </c>
    </row>
    <row r="1210" spans="1:15" x14ac:dyDescent="0.3">
      <c r="A1210" s="1">
        <v>488</v>
      </c>
      <c r="B1210" s="1">
        <v>10</v>
      </c>
      <c r="C1210" s="2" t="s">
        <v>24</v>
      </c>
      <c r="D1210" s="2" t="s">
        <v>101</v>
      </c>
      <c r="E1210" s="3">
        <v>10</v>
      </c>
      <c r="F1210" s="3">
        <v>18</v>
      </c>
      <c r="G1210" s="1">
        <v>3</v>
      </c>
      <c r="H1210" s="1">
        <v>54</v>
      </c>
      <c r="I1210" s="2" t="s">
        <v>6</v>
      </c>
      <c r="J1210" s="7">
        <f>Tabla_cocina[[#This Row],[Precio Unitario]]*Tabla_cocina[[#This Row],[Cantidad Ordenada]]</f>
        <v>54</v>
      </c>
      <c r="K1210" s="7">
        <f>Tabla_cocina[[#This Row],[Total del Pedido]]</f>
        <v>54</v>
      </c>
      <c r="L1210" s="7">
        <f>Tabla_cocina[[#This Row],[Ganancia Bruta]]-Tabla_cocina[[#This Row],[Costo]]</f>
        <v>24</v>
      </c>
      <c r="M1210" s="7">
        <f>Tabla_cocina[[#This Row],[Costo Unitario]]*Tabla_cocina[[#This Row],[Cantidad Ordenada]]</f>
        <v>30</v>
      </c>
      <c r="N1210" s="12">
        <f>(Tabla_cocina[[#This Row],[Ganancia Neta]]/Tabla_cocina[[#This Row],[Costo]])</f>
        <v>0.8</v>
      </c>
      <c r="O1210" s="17">
        <f>Tabla_cocina[[#This Row],[Tiempo de Preparacion]]/1440</f>
        <v>3.7499999999999999E-2</v>
      </c>
    </row>
    <row r="1211" spans="1:15" x14ac:dyDescent="0.3">
      <c r="A1211" s="1">
        <v>489</v>
      </c>
      <c r="B1211" s="1">
        <v>3</v>
      </c>
      <c r="C1211" s="2" t="s">
        <v>11</v>
      </c>
      <c r="D1211" s="2" t="s">
        <v>88</v>
      </c>
      <c r="E1211" s="3">
        <v>25</v>
      </c>
      <c r="F1211" s="3">
        <v>40</v>
      </c>
      <c r="G1211" s="1">
        <v>2</v>
      </c>
      <c r="H1211" s="1">
        <v>28</v>
      </c>
      <c r="I1211" s="2" t="s">
        <v>8</v>
      </c>
      <c r="J1211" s="7">
        <f>Tabla_cocina[[#This Row],[Precio Unitario]]*Tabla_cocina[[#This Row],[Cantidad Ordenada]]</f>
        <v>80</v>
      </c>
      <c r="K1211" s="7">
        <f>Tabla_cocina[[#This Row],[Total del Pedido]]</f>
        <v>80</v>
      </c>
      <c r="L1211" s="7">
        <f>Tabla_cocina[[#This Row],[Ganancia Bruta]]-Tabla_cocina[[#This Row],[Costo]]</f>
        <v>30</v>
      </c>
      <c r="M1211" s="7">
        <f>Tabla_cocina[[#This Row],[Costo Unitario]]*Tabla_cocina[[#This Row],[Cantidad Ordenada]]</f>
        <v>50</v>
      </c>
      <c r="N1211" s="12">
        <f>(Tabla_cocina[[#This Row],[Ganancia Neta]]/Tabla_cocina[[#This Row],[Costo]])</f>
        <v>0.6</v>
      </c>
      <c r="O1211" s="17">
        <f>Tabla_cocina[[#This Row],[Tiempo de Preparacion]]/1440</f>
        <v>1.9444444444444445E-2</v>
      </c>
    </row>
    <row r="1212" spans="1:15" x14ac:dyDescent="0.3">
      <c r="A1212" s="1">
        <v>489</v>
      </c>
      <c r="B1212" s="1">
        <v>3</v>
      </c>
      <c r="C1212" s="2" t="s">
        <v>22</v>
      </c>
      <c r="D1212" s="2" t="s">
        <v>99</v>
      </c>
      <c r="E1212" s="3">
        <v>14</v>
      </c>
      <c r="F1212" s="3">
        <v>23</v>
      </c>
      <c r="G1212" s="1">
        <v>3</v>
      </c>
      <c r="H1212" s="1">
        <v>6</v>
      </c>
      <c r="I1212" s="2" t="s">
        <v>8</v>
      </c>
      <c r="J1212" s="7">
        <f>Tabla_cocina[[#This Row],[Precio Unitario]]*Tabla_cocina[[#This Row],[Cantidad Ordenada]]</f>
        <v>69</v>
      </c>
      <c r="K1212" s="7">
        <f>Tabla_cocina[[#This Row],[Total del Pedido]]</f>
        <v>69</v>
      </c>
      <c r="L1212" s="7">
        <f>Tabla_cocina[[#This Row],[Ganancia Bruta]]-Tabla_cocina[[#This Row],[Costo]]</f>
        <v>27</v>
      </c>
      <c r="M1212" s="7">
        <f>Tabla_cocina[[#This Row],[Costo Unitario]]*Tabla_cocina[[#This Row],[Cantidad Ordenada]]</f>
        <v>42</v>
      </c>
      <c r="N1212" s="12">
        <f>(Tabla_cocina[[#This Row],[Ganancia Neta]]/Tabla_cocina[[#This Row],[Costo]])</f>
        <v>0.6428571428571429</v>
      </c>
      <c r="O1212" s="17">
        <f>Tabla_cocina[[#This Row],[Tiempo de Preparacion]]/1440</f>
        <v>4.1666666666666666E-3</v>
      </c>
    </row>
    <row r="1213" spans="1:15" x14ac:dyDescent="0.3">
      <c r="A1213" s="1">
        <v>490</v>
      </c>
      <c r="B1213" s="1">
        <v>1</v>
      </c>
      <c r="C1213" s="2" t="s">
        <v>20</v>
      </c>
      <c r="D1213" s="2" t="s">
        <v>97</v>
      </c>
      <c r="E1213" s="3">
        <v>20</v>
      </c>
      <c r="F1213" s="3">
        <v>34</v>
      </c>
      <c r="G1213" s="1">
        <v>3</v>
      </c>
      <c r="H1213" s="1">
        <v>42</v>
      </c>
      <c r="I1213" s="2" t="s">
        <v>6</v>
      </c>
      <c r="J1213" s="7">
        <f>Tabla_cocina[[#This Row],[Precio Unitario]]*Tabla_cocina[[#This Row],[Cantidad Ordenada]]</f>
        <v>102</v>
      </c>
      <c r="K1213" s="7">
        <f>Tabla_cocina[[#This Row],[Total del Pedido]]</f>
        <v>102</v>
      </c>
      <c r="L1213" s="7">
        <f>Tabla_cocina[[#This Row],[Ganancia Bruta]]-Tabla_cocina[[#This Row],[Costo]]</f>
        <v>42</v>
      </c>
      <c r="M1213" s="7">
        <f>Tabla_cocina[[#This Row],[Costo Unitario]]*Tabla_cocina[[#This Row],[Cantidad Ordenada]]</f>
        <v>60</v>
      </c>
      <c r="N1213" s="12">
        <f>(Tabla_cocina[[#This Row],[Ganancia Neta]]/Tabla_cocina[[#This Row],[Costo]])</f>
        <v>0.7</v>
      </c>
      <c r="O1213" s="17">
        <f>Tabla_cocina[[#This Row],[Tiempo de Preparacion]]/1440</f>
        <v>2.9166666666666667E-2</v>
      </c>
    </row>
    <row r="1214" spans="1:15" x14ac:dyDescent="0.3">
      <c r="A1214" s="1">
        <v>490</v>
      </c>
      <c r="B1214" s="1">
        <v>1</v>
      </c>
      <c r="C1214" s="2" t="s">
        <v>18</v>
      </c>
      <c r="D1214" s="2" t="s">
        <v>95</v>
      </c>
      <c r="E1214" s="3">
        <v>19</v>
      </c>
      <c r="F1214" s="3">
        <v>32</v>
      </c>
      <c r="G1214" s="1">
        <v>1</v>
      </c>
      <c r="H1214" s="1">
        <v>55</v>
      </c>
      <c r="I1214" s="2" t="s">
        <v>6</v>
      </c>
      <c r="J1214" s="7">
        <f>Tabla_cocina[[#This Row],[Precio Unitario]]*Tabla_cocina[[#This Row],[Cantidad Ordenada]]</f>
        <v>32</v>
      </c>
      <c r="K1214" s="7">
        <f>Tabla_cocina[[#This Row],[Total del Pedido]]</f>
        <v>32</v>
      </c>
      <c r="L1214" s="7">
        <f>Tabla_cocina[[#This Row],[Ganancia Bruta]]-Tabla_cocina[[#This Row],[Costo]]</f>
        <v>13</v>
      </c>
      <c r="M1214" s="7">
        <f>Tabla_cocina[[#This Row],[Costo Unitario]]*Tabla_cocina[[#This Row],[Cantidad Ordenada]]</f>
        <v>19</v>
      </c>
      <c r="N1214" s="12">
        <f>(Tabla_cocina[[#This Row],[Ganancia Neta]]/Tabla_cocina[[#This Row],[Costo]])</f>
        <v>0.68421052631578949</v>
      </c>
      <c r="O1214" s="17">
        <f>Tabla_cocina[[#This Row],[Tiempo de Preparacion]]/1440</f>
        <v>3.8194444444444448E-2</v>
      </c>
    </row>
    <row r="1215" spans="1:15" x14ac:dyDescent="0.3">
      <c r="A1215" s="1">
        <v>490</v>
      </c>
      <c r="B1215" s="1">
        <v>1</v>
      </c>
      <c r="C1215" s="2" t="s">
        <v>25</v>
      </c>
      <c r="D1215" s="2" t="s">
        <v>102</v>
      </c>
      <c r="E1215" s="3">
        <v>15</v>
      </c>
      <c r="F1215" s="3">
        <v>26</v>
      </c>
      <c r="G1215" s="1">
        <v>3</v>
      </c>
      <c r="H1215" s="1">
        <v>34</v>
      </c>
      <c r="I1215" s="2" t="s">
        <v>6</v>
      </c>
      <c r="J1215" s="7">
        <f>Tabla_cocina[[#This Row],[Precio Unitario]]*Tabla_cocina[[#This Row],[Cantidad Ordenada]]</f>
        <v>78</v>
      </c>
      <c r="K1215" s="7">
        <f>Tabla_cocina[[#This Row],[Total del Pedido]]</f>
        <v>78</v>
      </c>
      <c r="L1215" s="7">
        <f>Tabla_cocina[[#This Row],[Ganancia Bruta]]-Tabla_cocina[[#This Row],[Costo]]</f>
        <v>33</v>
      </c>
      <c r="M1215" s="7">
        <f>Tabla_cocina[[#This Row],[Costo Unitario]]*Tabla_cocina[[#This Row],[Cantidad Ordenada]]</f>
        <v>45</v>
      </c>
      <c r="N1215" s="12">
        <f>(Tabla_cocina[[#This Row],[Ganancia Neta]]/Tabla_cocina[[#This Row],[Costo]])</f>
        <v>0.73333333333333328</v>
      </c>
      <c r="O1215" s="17">
        <f>Tabla_cocina[[#This Row],[Tiempo de Preparacion]]/1440</f>
        <v>2.361111111111111E-2</v>
      </c>
    </row>
    <row r="1216" spans="1:15" x14ac:dyDescent="0.3">
      <c r="A1216" s="1">
        <v>491</v>
      </c>
      <c r="B1216" s="1">
        <v>7</v>
      </c>
      <c r="C1216" s="2" t="s">
        <v>7</v>
      </c>
      <c r="D1216" s="2" t="s">
        <v>85</v>
      </c>
      <c r="E1216" s="3">
        <v>18</v>
      </c>
      <c r="F1216" s="3">
        <v>30</v>
      </c>
      <c r="G1216" s="1">
        <v>2</v>
      </c>
      <c r="H1216" s="1">
        <v>11</v>
      </c>
      <c r="I1216" s="2" t="s">
        <v>6</v>
      </c>
      <c r="J1216" s="7">
        <f>Tabla_cocina[[#This Row],[Precio Unitario]]*Tabla_cocina[[#This Row],[Cantidad Ordenada]]</f>
        <v>60</v>
      </c>
      <c r="K1216" s="7">
        <f>Tabla_cocina[[#This Row],[Total del Pedido]]</f>
        <v>60</v>
      </c>
      <c r="L1216" s="7">
        <f>Tabla_cocina[[#This Row],[Ganancia Bruta]]-Tabla_cocina[[#This Row],[Costo]]</f>
        <v>24</v>
      </c>
      <c r="M1216" s="7">
        <f>Tabla_cocina[[#This Row],[Costo Unitario]]*Tabla_cocina[[#This Row],[Cantidad Ordenada]]</f>
        <v>36</v>
      </c>
      <c r="N1216" s="12">
        <f>(Tabla_cocina[[#This Row],[Ganancia Neta]]/Tabla_cocina[[#This Row],[Costo]])</f>
        <v>0.66666666666666663</v>
      </c>
      <c r="O1216" s="17">
        <f>Tabla_cocina[[#This Row],[Tiempo de Preparacion]]/1440</f>
        <v>7.6388888888888886E-3</v>
      </c>
    </row>
    <row r="1217" spans="1:15" x14ac:dyDescent="0.3">
      <c r="A1217" s="1">
        <v>491</v>
      </c>
      <c r="B1217" s="1">
        <v>7</v>
      </c>
      <c r="C1217" s="2" t="s">
        <v>13</v>
      </c>
      <c r="D1217" s="2" t="s">
        <v>90</v>
      </c>
      <c r="E1217" s="3">
        <v>17</v>
      </c>
      <c r="F1217" s="3">
        <v>29</v>
      </c>
      <c r="G1217" s="1">
        <v>2</v>
      </c>
      <c r="H1217" s="1">
        <v>30</v>
      </c>
      <c r="I1217" s="2" t="s">
        <v>6</v>
      </c>
      <c r="J1217" s="7">
        <f>Tabla_cocina[[#This Row],[Precio Unitario]]*Tabla_cocina[[#This Row],[Cantidad Ordenada]]</f>
        <v>58</v>
      </c>
      <c r="K1217" s="7">
        <f>Tabla_cocina[[#This Row],[Total del Pedido]]</f>
        <v>58</v>
      </c>
      <c r="L1217" s="7">
        <f>Tabla_cocina[[#This Row],[Ganancia Bruta]]-Tabla_cocina[[#This Row],[Costo]]</f>
        <v>24</v>
      </c>
      <c r="M1217" s="7">
        <f>Tabla_cocina[[#This Row],[Costo Unitario]]*Tabla_cocina[[#This Row],[Cantidad Ordenada]]</f>
        <v>34</v>
      </c>
      <c r="N1217" s="12">
        <f>(Tabla_cocina[[#This Row],[Ganancia Neta]]/Tabla_cocina[[#This Row],[Costo]])</f>
        <v>0.70588235294117652</v>
      </c>
      <c r="O1217" s="17">
        <f>Tabla_cocina[[#This Row],[Tiempo de Preparacion]]/1440</f>
        <v>2.0833333333333332E-2</v>
      </c>
    </row>
    <row r="1218" spans="1:15" x14ac:dyDescent="0.3">
      <c r="A1218" s="1">
        <v>492</v>
      </c>
      <c r="B1218" s="1">
        <v>4</v>
      </c>
      <c r="C1218" s="2" t="s">
        <v>14</v>
      </c>
      <c r="D1218" s="2" t="s">
        <v>91</v>
      </c>
      <c r="E1218" s="3">
        <v>20</v>
      </c>
      <c r="F1218" s="3">
        <v>33</v>
      </c>
      <c r="G1218" s="1">
        <v>3</v>
      </c>
      <c r="H1218" s="1">
        <v>15</v>
      </c>
      <c r="I1218" s="2" t="s">
        <v>6</v>
      </c>
      <c r="J1218" s="7">
        <f>Tabla_cocina[[#This Row],[Precio Unitario]]*Tabla_cocina[[#This Row],[Cantidad Ordenada]]</f>
        <v>99</v>
      </c>
      <c r="K1218" s="7">
        <f>Tabla_cocina[[#This Row],[Total del Pedido]]</f>
        <v>99</v>
      </c>
      <c r="L1218" s="7">
        <f>Tabla_cocina[[#This Row],[Ganancia Bruta]]-Tabla_cocina[[#This Row],[Costo]]</f>
        <v>39</v>
      </c>
      <c r="M1218" s="7">
        <f>Tabla_cocina[[#This Row],[Costo Unitario]]*Tabla_cocina[[#This Row],[Cantidad Ordenada]]</f>
        <v>60</v>
      </c>
      <c r="N1218" s="12">
        <f>(Tabla_cocina[[#This Row],[Ganancia Neta]]/Tabla_cocina[[#This Row],[Costo]])</f>
        <v>0.65</v>
      </c>
      <c r="O1218" s="17">
        <f>Tabla_cocina[[#This Row],[Tiempo de Preparacion]]/1440</f>
        <v>1.0416666666666666E-2</v>
      </c>
    </row>
    <row r="1219" spans="1:15" x14ac:dyDescent="0.3">
      <c r="A1219" s="1">
        <v>492</v>
      </c>
      <c r="B1219" s="1">
        <v>4</v>
      </c>
      <c r="C1219" s="2" t="s">
        <v>5</v>
      </c>
      <c r="D1219" s="2" t="s">
        <v>84</v>
      </c>
      <c r="E1219" s="3">
        <v>14</v>
      </c>
      <c r="F1219" s="3">
        <v>24</v>
      </c>
      <c r="G1219" s="1">
        <v>2</v>
      </c>
      <c r="H1219" s="1">
        <v>26</v>
      </c>
      <c r="I1219" s="2" t="s">
        <v>6</v>
      </c>
      <c r="J1219" s="7">
        <f>Tabla_cocina[[#This Row],[Precio Unitario]]*Tabla_cocina[[#This Row],[Cantidad Ordenada]]</f>
        <v>48</v>
      </c>
      <c r="K1219" s="7">
        <f>Tabla_cocina[[#This Row],[Total del Pedido]]</f>
        <v>48</v>
      </c>
      <c r="L1219" s="7">
        <f>Tabla_cocina[[#This Row],[Ganancia Bruta]]-Tabla_cocina[[#This Row],[Costo]]</f>
        <v>20</v>
      </c>
      <c r="M1219" s="7">
        <f>Tabla_cocina[[#This Row],[Costo Unitario]]*Tabla_cocina[[#This Row],[Cantidad Ordenada]]</f>
        <v>28</v>
      </c>
      <c r="N1219" s="12">
        <f>(Tabla_cocina[[#This Row],[Ganancia Neta]]/Tabla_cocina[[#This Row],[Costo]])</f>
        <v>0.7142857142857143</v>
      </c>
      <c r="O1219" s="17">
        <f>Tabla_cocina[[#This Row],[Tiempo de Preparacion]]/1440</f>
        <v>1.8055555555555554E-2</v>
      </c>
    </row>
    <row r="1220" spans="1:15" x14ac:dyDescent="0.3">
      <c r="A1220" s="1">
        <v>492</v>
      </c>
      <c r="B1220" s="1">
        <v>4</v>
      </c>
      <c r="C1220" s="2" t="s">
        <v>23</v>
      </c>
      <c r="D1220" s="2" t="s">
        <v>100</v>
      </c>
      <c r="E1220" s="3">
        <v>13</v>
      </c>
      <c r="F1220" s="3">
        <v>21</v>
      </c>
      <c r="G1220" s="1">
        <v>3</v>
      </c>
      <c r="H1220" s="1">
        <v>8</v>
      </c>
      <c r="I1220" s="2" t="s">
        <v>6</v>
      </c>
      <c r="J1220" s="7">
        <f>Tabla_cocina[[#This Row],[Precio Unitario]]*Tabla_cocina[[#This Row],[Cantidad Ordenada]]</f>
        <v>63</v>
      </c>
      <c r="K1220" s="7">
        <f>Tabla_cocina[[#This Row],[Total del Pedido]]</f>
        <v>63</v>
      </c>
      <c r="L1220" s="7">
        <f>Tabla_cocina[[#This Row],[Ganancia Bruta]]-Tabla_cocina[[#This Row],[Costo]]</f>
        <v>24</v>
      </c>
      <c r="M1220" s="7">
        <f>Tabla_cocina[[#This Row],[Costo Unitario]]*Tabla_cocina[[#This Row],[Cantidad Ordenada]]</f>
        <v>39</v>
      </c>
      <c r="N1220" s="12">
        <f>(Tabla_cocina[[#This Row],[Ganancia Neta]]/Tabla_cocina[[#This Row],[Costo]])</f>
        <v>0.61538461538461542</v>
      </c>
      <c r="O1220" s="17">
        <f>Tabla_cocina[[#This Row],[Tiempo de Preparacion]]/1440</f>
        <v>5.5555555555555558E-3</v>
      </c>
    </row>
    <row r="1221" spans="1:15" x14ac:dyDescent="0.3">
      <c r="A1221" s="1">
        <v>493</v>
      </c>
      <c r="B1221" s="1">
        <v>2</v>
      </c>
      <c r="C1221" s="2" t="s">
        <v>24</v>
      </c>
      <c r="D1221" s="2" t="s">
        <v>101</v>
      </c>
      <c r="E1221" s="3">
        <v>10</v>
      </c>
      <c r="F1221" s="3">
        <v>18</v>
      </c>
      <c r="G1221" s="1">
        <v>3</v>
      </c>
      <c r="H1221" s="1">
        <v>8</v>
      </c>
      <c r="I1221" s="2" t="s">
        <v>8</v>
      </c>
      <c r="J1221" s="7">
        <f>Tabla_cocina[[#This Row],[Precio Unitario]]*Tabla_cocina[[#This Row],[Cantidad Ordenada]]</f>
        <v>54</v>
      </c>
      <c r="K1221" s="7">
        <f>Tabla_cocina[[#This Row],[Total del Pedido]]</f>
        <v>54</v>
      </c>
      <c r="L1221" s="7">
        <f>Tabla_cocina[[#This Row],[Ganancia Bruta]]-Tabla_cocina[[#This Row],[Costo]]</f>
        <v>24</v>
      </c>
      <c r="M1221" s="7">
        <f>Tabla_cocina[[#This Row],[Costo Unitario]]*Tabla_cocina[[#This Row],[Cantidad Ordenada]]</f>
        <v>30</v>
      </c>
      <c r="N1221" s="12">
        <f>(Tabla_cocina[[#This Row],[Ganancia Neta]]/Tabla_cocina[[#This Row],[Costo]])</f>
        <v>0.8</v>
      </c>
      <c r="O1221" s="17">
        <f>Tabla_cocina[[#This Row],[Tiempo de Preparacion]]/1440</f>
        <v>5.5555555555555558E-3</v>
      </c>
    </row>
    <row r="1222" spans="1:15" x14ac:dyDescent="0.3">
      <c r="A1222" s="1">
        <v>494</v>
      </c>
      <c r="B1222" s="1">
        <v>20</v>
      </c>
      <c r="C1222" s="2" t="s">
        <v>12</v>
      </c>
      <c r="D1222" s="2" t="s">
        <v>89</v>
      </c>
      <c r="E1222" s="3">
        <v>22</v>
      </c>
      <c r="F1222" s="3">
        <v>36</v>
      </c>
      <c r="G1222" s="1">
        <v>3</v>
      </c>
      <c r="H1222" s="1">
        <v>22</v>
      </c>
      <c r="I1222" s="2" t="s">
        <v>6</v>
      </c>
      <c r="J1222" s="7">
        <f>Tabla_cocina[[#This Row],[Precio Unitario]]*Tabla_cocina[[#This Row],[Cantidad Ordenada]]</f>
        <v>108</v>
      </c>
      <c r="K1222" s="7">
        <f>Tabla_cocina[[#This Row],[Total del Pedido]]</f>
        <v>108</v>
      </c>
      <c r="L1222" s="7">
        <f>Tabla_cocina[[#This Row],[Ganancia Bruta]]-Tabla_cocina[[#This Row],[Costo]]</f>
        <v>42</v>
      </c>
      <c r="M1222" s="7">
        <f>Tabla_cocina[[#This Row],[Costo Unitario]]*Tabla_cocina[[#This Row],[Cantidad Ordenada]]</f>
        <v>66</v>
      </c>
      <c r="N1222" s="12">
        <f>(Tabla_cocina[[#This Row],[Ganancia Neta]]/Tabla_cocina[[#This Row],[Costo]])</f>
        <v>0.63636363636363635</v>
      </c>
      <c r="O1222" s="17">
        <f>Tabla_cocina[[#This Row],[Tiempo de Preparacion]]/1440</f>
        <v>1.5277777777777777E-2</v>
      </c>
    </row>
    <row r="1223" spans="1:15" x14ac:dyDescent="0.3">
      <c r="A1223" s="1">
        <v>494</v>
      </c>
      <c r="B1223" s="1">
        <v>20</v>
      </c>
      <c r="C1223" s="2" t="s">
        <v>18</v>
      </c>
      <c r="D1223" s="2" t="s">
        <v>95</v>
      </c>
      <c r="E1223" s="3">
        <v>19</v>
      </c>
      <c r="F1223" s="3">
        <v>32</v>
      </c>
      <c r="G1223" s="1">
        <v>2</v>
      </c>
      <c r="H1223" s="1">
        <v>9</v>
      </c>
      <c r="I1223" s="2" t="s">
        <v>6</v>
      </c>
      <c r="J1223" s="7">
        <f>Tabla_cocina[[#This Row],[Precio Unitario]]*Tabla_cocina[[#This Row],[Cantidad Ordenada]]</f>
        <v>64</v>
      </c>
      <c r="K1223" s="7">
        <f>Tabla_cocina[[#This Row],[Total del Pedido]]</f>
        <v>64</v>
      </c>
      <c r="L1223" s="7">
        <f>Tabla_cocina[[#This Row],[Ganancia Bruta]]-Tabla_cocina[[#This Row],[Costo]]</f>
        <v>26</v>
      </c>
      <c r="M1223" s="7">
        <f>Tabla_cocina[[#This Row],[Costo Unitario]]*Tabla_cocina[[#This Row],[Cantidad Ordenada]]</f>
        <v>38</v>
      </c>
      <c r="N1223" s="12">
        <f>(Tabla_cocina[[#This Row],[Ganancia Neta]]/Tabla_cocina[[#This Row],[Costo]])</f>
        <v>0.68421052631578949</v>
      </c>
      <c r="O1223" s="17">
        <f>Tabla_cocina[[#This Row],[Tiempo de Preparacion]]/1440</f>
        <v>6.2500000000000003E-3</v>
      </c>
    </row>
    <row r="1224" spans="1:15" x14ac:dyDescent="0.3">
      <c r="A1224" s="1">
        <v>495</v>
      </c>
      <c r="B1224" s="1">
        <v>11</v>
      </c>
      <c r="C1224" s="2" t="s">
        <v>11</v>
      </c>
      <c r="D1224" s="2" t="s">
        <v>88</v>
      </c>
      <c r="E1224" s="3">
        <v>25</v>
      </c>
      <c r="F1224" s="3">
        <v>40</v>
      </c>
      <c r="G1224" s="1">
        <v>3</v>
      </c>
      <c r="H1224" s="1">
        <v>13</v>
      </c>
      <c r="I1224" s="2" t="s">
        <v>8</v>
      </c>
      <c r="J1224" s="7">
        <f>Tabla_cocina[[#This Row],[Precio Unitario]]*Tabla_cocina[[#This Row],[Cantidad Ordenada]]</f>
        <v>120</v>
      </c>
      <c r="K1224" s="7">
        <f>Tabla_cocina[[#This Row],[Total del Pedido]]</f>
        <v>120</v>
      </c>
      <c r="L1224" s="7">
        <f>Tabla_cocina[[#This Row],[Ganancia Bruta]]-Tabla_cocina[[#This Row],[Costo]]</f>
        <v>45</v>
      </c>
      <c r="M1224" s="7">
        <f>Tabla_cocina[[#This Row],[Costo Unitario]]*Tabla_cocina[[#This Row],[Cantidad Ordenada]]</f>
        <v>75</v>
      </c>
      <c r="N1224" s="12">
        <f>(Tabla_cocina[[#This Row],[Ganancia Neta]]/Tabla_cocina[[#This Row],[Costo]])</f>
        <v>0.6</v>
      </c>
      <c r="O1224" s="17">
        <f>Tabla_cocina[[#This Row],[Tiempo de Preparacion]]/1440</f>
        <v>9.0277777777777769E-3</v>
      </c>
    </row>
    <row r="1225" spans="1:15" x14ac:dyDescent="0.3">
      <c r="A1225" s="1">
        <v>495</v>
      </c>
      <c r="B1225" s="1">
        <v>11</v>
      </c>
      <c r="C1225" s="2" t="s">
        <v>14</v>
      </c>
      <c r="D1225" s="2" t="s">
        <v>91</v>
      </c>
      <c r="E1225" s="3">
        <v>20</v>
      </c>
      <c r="F1225" s="3">
        <v>33</v>
      </c>
      <c r="G1225" s="1">
        <v>1</v>
      </c>
      <c r="H1225" s="1">
        <v>36</v>
      </c>
      <c r="I1225" s="2" t="s">
        <v>8</v>
      </c>
      <c r="J1225" s="7">
        <f>Tabla_cocina[[#This Row],[Precio Unitario]]*Tabla_cocina[[#This Row],[Cantidad Ordenada]]</f>
        <v>33</v>
      </c>
      <c r="K1225" s="7">
        <f>Tabla_cocina[[#This Row],[Total del Pedido]]</f>
        <v>33</v>
      </c>
      <c r="L1225" s="7">
        <f>Tabla_cocina[[#This Row],[Ganancia Bruta]]-Tabla_cocina[[#This Row],[Costo]]</f>
        <v>13</v>
      </c>
      <c r="M1225" s="7">
        <f>Tabla_cocina[[#This Row],[Costo Unitario]]*Tabla_cocina[[#This Row],[Cantidad Ordenada]]</f>
        <v>20</v>
      </c>
      <c r="N1225" s="12">
        <f>(Tabla_cocina[[#This Row],[Ganancia Neta]]/Tabla_cocina[[#This Row],[Costo]])</f>
        <v>0.65</v>
      </c>
      <c r="O1225" s="17">
        <f>Tabla_cocina[[#This Row],[Tiempo de Preparacion]]/1440</f>
        <v>2.5000000000000001E-2</v>
      </c>
    </row>
    <row r="1226" spans="1:15" x14ac:dyDescent="0.3">
      <c r="A1226" s="1">
        <v>495</v>
      </c>
      <c r="B1226" s="1">
        <v>11</v>
      </c>
      <c r="C1226" s="2" t="s">
        <v>15</v>
      </c>
      <c r="D1226" s="2" t="s">
        <v>92</v>
      </c>
      <c r="E1226" s="3">
        <v>16</v>
      </c>
      <c r="F1226" s="3">
        <v>28</v>
      </c>
      <c r="G1226" s="1">
        <v>2</v>
      </c>
      <c r="H1226" s="1">
        <v>44</v>
      </c>
      <c r="I1226" s="2" t="s">
        <v>6</v>
      </c>
      <c r="J1226" s="7">
        <f>Tabla_cocina[[#This Row],[Precio Unitario]]*Tabla_cocina[[#This Row],[Cantidad Ordenada]]</f>
        <v>56</v>
      </c>
      <c r="K1226" s="7">
        <f>Tabla_cocina[[#This Row],[Total del Pedido]]</f>
        <v>56</v>
      </c>
      <c r="L1226" s="7">
        <f>Tabla_cocina[[#This Row],[Ganancia Bruta]]-Tabla_cocina[[#This Row],[Costo]]</f>
        <v>24</v>
      </c>
      <c r="M1226" s="7">
        <f>Tabla_cocina[[#This Row],[Costo Unitario]]*Tabla_cocina[[#This Row],[Cantidad Ordenada]]</f>
        <v>32</v>
      </c>
      <c r="N1226" s="12">
        <f>(Tabla_cocina[[#This Row],[Ganancia Neta]]/Tabla_cocina[[#This Row],[Costo]])</f>
        <v>0.75</v>
      </c>
      <c r="O1226" s="17">
        <f>Tabla_cocina[[#This Row],[Tiempo de Preparacion]]/1440</f>
        <v>3.0555555555555555E-2</v>
      </c>
    </row>
    <row r="1227" spans="1:15" x14ac:dyDescent="0.3">
      <c r="A1227" s="1">
        <v>495</v>
      </c>
      <c r="B1227" s="1">
        <v>11</v>
      </c>
      <c r="C1227" s="2" t="s">
        <v>10</v>
      </c>
      <c r="D1227" s="2" t="s">
        <v>87</v>
      </c>
      <c r="E1227" s="3">
        <v>16</v>
      </c>
      <c r="F1227" s="3">
        <v>27</v>
      </c>
      <c r="G1227" s="1">
        <v>2</v>
      </c>
      <c r="H1227" s="1">
        <v>9</v>
      </c>
      <c r="I1227" s="2" t="s">
        <v>8</v>
      </c>
      <c r="J1227" s="7">
        <f>Tabla_cocina[[#This Row],[Precio Unitario]]*Tabla_cocina[[#This Row],[Cantidad Ordenada]]</f>
        <v>54</v>
      </c>
      <c r="K1227" s="7">
        <f>Tabla_cocina[[#This Row],[Total del Pedido]]</f>
        <v>54</v>
      </c>
      <c r="L1227" s="7">
        <f>Tabla_cocina[[#This Row],[Ganancia Bruta]]-Tabla_cocina[[#This Row],[Costo]]</f>
        <v>22</v>
      </c>
      <c r="M1227" s="7">
        <f>Tabla_cocina[[#This Row],[Costo Unitario]]*Tabla_cocina[[#This Row],[Cantidad Ordenada]]</f>
        <v>32</v>
      </c>
      <c r="N1227" s="12">
        <f>(Tabla_cocina[[#This Row],[Ganancia Neta]]/Tabla_cocina[[#This Row],[Costo]])</f>
        <v>0.6875</v>
      </c>
      <c r="O1227" s="17">
        <f>Tabla_cocina[[#This Row],[Tiempo de Preparacion]]/1440</f>
        <v>6.2500000000000003E-3</v>
      </c>
    </row>
    <row r="1228" spans="1:15" x14ac:dyDescent="0.3">
      <c r="A1228" s="1">
        <v>496</v>
      </c>
      <c r="B1228" s="1">
        <v>1</v>
      </c>
      <c r="C1228" s="2" t="s">
        <v>20</v>
      </c>
      <c r="D1228" s="2" t="s">
        <v>97</v>
      </c>
      <c r="E1228" s="3">
        <v>20</v>
      </c>
      <c r="F1228" s="3">
        <v>34</v>
      </c>
      <c r="G1228" s="1">
        <v>3</v>
      </c>
      <c r="H1228" s="1">
        <v>23</v>
      </c>
      <c r="I1228" s="2" t="s">
        <v>6</v>
      </c>
      <c r="J1228" s="7">
        <f>Tabla_cocina[[#This Row],[Precio Unitario]]*Tabla_cocina[[#This Row],[Cantidad Ordenada]]</f>
        <v>102</v>
      </c>
      <c r="K1228" s="7">
        <f>Tabla_cocina[[#This Row],[Total del Pedido]]</f>
        <v>102</v>
      </c>
      <c r="L1228" s="7">
        <f>Tabla_cocina[[#This Row],[Ganancia Bruta]]-Tabla_cocina[[#This Row],[Costo]]</f>
        <v>42</v>
      </c>
      <c r="M1228" s="7">
        <f>Tabla_cocina[[#This Row],[Costo Unitario]]*Tabla_cocina[[#This Row],[Cantidad Ordenada]]</f>
        <v>60</v>
      </c>
      <c r="N1228" s="12">
        <f>(Tabla_cocina[[#This Row],[Ganancia Neta]]/Tabla_cocina[[#This Row],[Costo]])</f>
        <v>0.7</v>
      </c>
      <c r="O1228" s="17">
        <f>Tabla_cocina[[#This Row],[Tiempo de Preparacion]]/1440</f>
        <v>1.5972222222222221E-2</v>
      </c>
    </row>
    <row r="1229" spans="1:15" x14ac:dyDescent="0.3">
      <c r="A1229" s="1">
        <v>496</v>
      </c>
      <c r="B1229" s="1">
        <v>1</v>
      </c>
      <c r="C1229" s="2" t="s">
        <v>14</v>
      </c>
      <c r="D1229" s="2" t="s">
        <v>91</v>
      </c>
      <c r="E1229" s="3">
        <v>20</v>
      </c>
      <c r="F1229" s="3">
        <v>33</v>
      </c>
      <c r="G1229" s="1">
        <v>1</v>
      </c>
      <c r="H1229" s="1">
        <v>28</v>
      </c>
      <c r="I1229" s="2" t="s">
        <v>6</v>
      </c>
      <c r="J1229" s="7">
        <f>Tabla_cocina[[#This Row],[Precio Unitario]]*Tabla_cocina[[#This Row],[Cantidad Ordenada]]</f>
        <v>33</v>
      </c>
      <c r="K1229" s="7">
        <f>Tabla_cocina[[#This Row],[Total del Pedido]]</f>
        <v>33</v>
      </c>
      <c r="L1229" s="7">
        <f>Tabla_cocina[[#This Row],[Ganancia Bruta]]-Tabla_cocina[[#This Row],[Costo]]</f>
        <v>13</v>
      </c>
      <c r="M1229" s="7">
        <f>Tabla_cocina[[#This Row],[Costo Unitario]]*Tabla_cocina[[#This Row],[Cantidad Ordenada]]</f>
        <v>20</v>
      </c>
      <c r="N1229" s="12">
        <f>(Tabla_cocina[[#This Row],[Ganancia Neta]]/Tabla_cocina[[#This Row],[Costo]])</f>
        <v>0.65</v>
      </c>
      <c r="O1229" s="17">
        <f>Tabla_cocina[[#This Row],[Tiempo de Preparacion]]/1440</f>
        <v>1.9444444444444445E-2</v>
      </c>
    </row>
    <row r="1230" spans="1:15" x14ac:dyDescent="0.3">
      <c r="A1230" s="1">
        <v>496</v>
      </c>
      <c r="B1230" s="1">
        <v>1</v>
      </c>
      <c r="C1230" s="2" t="s">
        <v>9</v>
      </c>
      <c r="D1230" s="2" t="s">
        <v>86</v>
      </c>
      <c r="E1230" s="3">
        <v>19</v>
      </c>
      <c r="F1230" s="3">
        <v>31</v>
      </c>
      <c r="G1230" s="1">
        <v>1</v>
      </c>
      <c r="H1230" s="1">
        <v>41</v>
      </c>
      <c r="I1230" s="2" t="s">
        <v>8</v>
      </c>
      <c r="J1230" s="7">
        <f>Tabla_cocina[[#This Row],[Precio Unitario]]*Tabla_cocina[[#This Row],[Cantidad Ordenada]]</f>
        <v>31</v>
      </c>
      <c r="K1230" s="7">
        <f>Tabla_cocina[[#This Row],[Total del Pedido]]</f>
        <v>31</v>
      </c>
      <c r="L1230" s="7">
        <f>Tabla_cocina[[#This Row],[Ganancia Bruta]]-Tabla_cocina[[#This Row],[Costo]]</f>
        <v>12</v>
      </c>
      <c r="M1230" s="7">
        <f>Tabla_cocina[[#This Row],[Costo Unitario]]*Tabla_cocina[[#This Row],[Cantidad Ordenada]]</f>
        <v>19</v>
      </c>
      <c r="N1230" s="12">
        <f>(Tabla_cocina[[#This Row],[Ganancia Neta]]/Tabla_cocina[[#This Row],[Costo]])</f>
        <v>0.63157894736842102</v>
      </c>
      <c r="O1230" s="17">
        <f>Tabla_cocina[[#This Row],[Tiempo de Preparacion]]/1440</f>
        <v>2.8472222222222222E-2</v>
      </c>
    </row>
    <row r="1231" spans="1:15" x14ac:dyDescent="0.3">
      <c r="A1231" s="1">
        <v>496</v>
      </c>
      <c r="B1231" s="1">
        <v>1</v>
      </c>
      <c r="C1231" s="2" t="s">
        <v>16</v>
      </c>
      <c r="D1231" s="2" t="s">
        <v>93</v>
      </c>
      <c r="E1231" s="3">
        <v>11</v>
      </c>
      <c r="F1231" s="3">
        <v>19</v>
      </c>
      <c r="G1231" s="1">
        <v>3</v>
      </c>
      <c r="H1231" s="1">
        <v>41</v>
      </c>
      <c r="I1231" s="2" t="s">
        <v>8</v>
      </c>
      <c r="J1231" s="7">
        <f>Tabla_cocina[[#This Row],[Precio Unitario]]*Tabla_cocina[[#This Row],[Cantidad Ordenada]]</f>
        <v>57</v>
      </c>
      <c r="K1231" s="7">
        <f>Tabla_cocina[[#This Row],[Total del Pedido]]</f>
        <v>57</v>
      </c>
      <c r="L1231" s="7">
        <f>Tabla_cocina[[#This Row],[Ganancia Bruta]]-Tabla_cocina[[#This Row],[Costo]]</f>
        <v>24</v>
      </c>
      <c r="M1231" s="7">
        <f>Tabla_cocina[[#This Row],[Costo Unitario]]*Tabla_cocina[[#This Row],[Cantidad Ordenada]]</f>
        <v>33</v>
      </c>
      <c r="N1231" s="12">
        <f>(Tabla_cocina[[#This Row],[Ganancia Neta]]/Tabla_cocina[[#This Row],[Costo]])</f>
        <v>0.72727272727272729</v>
      </c>
      <c r="O1231" s="17">
        <f>Tabla_cocina[[#This Row],[Tiempo de Preparacion]]/1440</f>
        <v>2.8472222222222222E-2</v>
      </c>
    </row>
    <row r="1232" spans="1:15" x14ac:dyDescent="0.3">
      <c r="A1232" s="1">
        <v>497</v>
      </c>
      <c r="B1232" s="1">
        <v>13</v>
      </c>
      <c r="C1232" s="2" t="s">
        <v>11</v>
      </c>
      <c r="D1232" s="2" t="s">
        <v>88</v>
      </c>
      <c r="E1232" s="3">
        <v>25</v>
      </c>
      <c r="F1232" s="3">
        <v>40</v>
      </c>
      <c r="G1232" s="1">
        <v>3</v>
      </c>
      <c r="H1232" s="1">
        <v>32</v>
      </c>
      <c r="I1232" s="2" t="s">
        <v>8</v>
      </c>
      <c r="J1232" s="7">
        <f>Tabla_cocina[[#This Row],[Precio Unitario]]*Tabla_cocina[[#This Row],[Cantidad Ordenada]]</f>
        <v>120</v>
      </c>
      <c r="K1232" s="7">
        <f>Tabla_cocina[[#This Row],[Total del Pedido]]</f>
        <v>120</v>
      </c>
      <c r="L1232" s="7">
        <f>Tabla_cocina[[#This Row],[Ganancia Bruta]]-Tabla_cocina[[#This Row],[Costo]]</f>
        <v>45</v>
      </c>
      <c r="M1232" s="7">
        <f>Tabla_cocina[[#This Row],[Costo Unitario]]*Tabla_cocina[[#This Row],[Cantidad Ordenada]]</f>
        <v>75</v>
      </c>
      <c r="N1232" s="12">
        <f>(Tabla_cocina[[#This Row],[Ganancia Neta]]/Tabla_cocina[[#This Row],[Costo]])</f>
        <v>0.6</v>
      </c>
      <c r="O1232" s="17">
        <f>Tabla_cocina[[#This Row],[Tiempo de Preparacion]]/1440</f>
        <v>2.2222222222222223E-2</v>
      </c>
    </row>
    <row r="1233" spans="1:15" x14ac:dyDescent="0.3">
      <c r="A1233" s="1">
        <v>497</v>
      </c>
      <c r="B1233" s="1">
        <v>13</v>
      </c>
      <c r="C1233" s="2" t="s">
        <v>7</v>
      </c>
      <c r="D1233" s="2" t="s">
        <v>85</v>
      </c>
      <c r="E1233" s="3">
        <v>18</v>
      </c>
      <c r="F1233" s="3">
        <v>30</v>
      </c>
      <c r="G1233" s="1">
        <v>1</v>
      </c>
      <c r="H1233" s="1">
        <v>6</v>
      </c>
      <c r="I1233" s="2" t="s">
        <v>8</v>
      </c>
      <c r="J1233" s="7">
        <f>Tabla_cocina[[#This Row],[Precio Unitario]]*Tabla_cocina[[#This Row],[Cantidad Ordenada]]</f>
        <v>30</v>
      </c>
      <c r="K1233" s="7">
        <f>Tabla_cocina[[#This Row],[Total del Pedido]]</f>
        <v>30</v>
      </c>
      <c r="L1233" s="7">
        <f>Tabla_cocina[[#This Row],[Ganancia Bruta]]-Tabla_cocina[[#This Row],[Costo]]</f>
        <v>12</v>
      </c>
      <c r="M1233" s="7">
        <f>Tabla_cocina[[#This Row],[Costo Unitario]]*Tabla_cocina[[#This Row],[Cantidad Ordenada]]</f>
        <v>18</v>
      </c>
      <c r="N1233" s="12">
        <f>(Tabla_cocina[[#This Row],[Ganancia Neta]]/Tabla_cocina[[#This Row],[Costo]])</f>
        <v>0.66666666666666663</v>
      </c>
      <c r="O1233" s="17">
        <f>Tabla_cocina[[#This Row],[Tiempo de Preparacion]]/1440</f>
        <v>4.1666666666666666E-3</v>
      </c>
    </row>
    <row r="1234" spans="1:15" x14ac:dyDescent="0.3">
      <c r="A1234" s="1">
        <v>498</v>
      </c>
      <c r="B1234" s="1">
        <v>20</v>
      </c>
      <c r="C1234" s="2" t="s">
        <v>16</v>
      </c>
      <c r="D1234" s="2" t="s">
        <v>93</v>
      </c>
      <c r="E1234" s="3">
        <v>11</v>
      </c>
      <c r="F1234" s="3">
        <v>19</v>
      </c>
      <c r="G1234" s="1">
        <v>1</v>
      </c>
      <c r="H1234" s="1">
        <v>32</v>
      </c>
      <c r="I1234" s="2" t="s">
        <v>6</v>
      </c>
      <c r="J1234" s="7">
        <f>Tabla_cocina[[#This Row],[Precio Unitario]]*Tabla_cocina[[#This Row],[Cantidad Ordenada]]</f>
        <v>19</v>
      </c>
      <c r="K1234" s="7">
        <f>Tabla_cocina[[#This Row],[Total del Pedido]]</f>
        <v>19</v>
      </c>
      <c r="L1234" s="7">
        <f>Tabla_cocina[[#This Row],[Ganancia Bruta]]-Tabla_cocina[[#This Row],[Costo]]</f>
        <v>8</v>
      </c>
      <c r="M1234" s="7">
        <f>Tabla_cocina[[#This Row],[Costo Unitario]]*Tabla_cocina[[#This Row],[Cantidad Ordenada]]</f>
        <v>11</v>
      </c>
      <c r="N1234" s="12">
        <f>(Tabla_cocina[[#This Row],[Ganancia Neta]]/Tabla_cocina[[#This Row],[Costo]])</f>
        <v>0.72727272727272729</v>
      </c>
      <c r="O1234" s="17">
        <f>Tabla_cocina[[#This Row],[Tiempo de Preparacion]]/1440</f>
        <v>2.2222222222222223E-2</v>
      </c>
    </row>
    <row r="1235" spans="1:15" x14ac:dyDescent="0.3">
      <c r="A1235" s="1">
        <v>499</v>
      </c>
      <c r="B1235" s="1">
        <v>5</v>
      </c>
      <c r="C1235" s="2" t="s">
        <v>7</v>
      </c>
      <c r="D1235" s="2" t="s">
        <v>85</v>
      </c>
      <c r="E1235" s="3">
        <v>18</v>
      </c>
      <c r="F1235" s="3">
        <v>30</v>
      </c>
      <c r="G1235" s="1">
        <v>1</v>
      </c>
      <c r="H1235" s="1">
        <v>36</v>
      </c>
      <c r="I1235" s="2" t="s">
        <v>8</v>
      </c>
      <c r="J1235" s="7">
        <f>Tabla_cocina[[#This Row],[Precio Unitario]]*Tabla_cocina[[#This Row],[Cantidad Ordenada]]</f>
        <v>30</v>
      </c>
      <c r="K1235" s="7">
        <f>Tabla_cocina[[#This Row],[Total del Pedido]]</f>
        <v>30</v>
      </c>
      <c r="L1235" s="7">
        <f>Tabla_cocina[[#This Row],[Ganancia Bruta]]-Tabla_cocina[[#This Row],[Costo]]</f>
        <v>12</v>
      </c>
      <c r="M1235" s="7">
        <f>Tabla_cocina[[#This Row],[Costo Unitario]]*Tabla_cocina[[#This Row],[Cantidad Ordenada]]</f>
        <v>18</v>
      </c>
      <c r="N1235" s="12">
        <f>(Tabla_cocina[[#This Row],[Ganancia Neta]]/Tabla_cocina[[#This Row],[Costo]])</f>
        <v>0.66666666666666663</v>
      </c>
      <c r="O1235" s="17">
        <f>Tabla_cocina[[#This Row],[Tiempo de Preparacion]]/1440</f>
        <v>2.5000000000000001E-2</v>
      </c>
    </row>
    <row r="1236" spans="1:15" x14ac:dyDescent="0.3">
      <c r="A1236" s="1">
        <v>499</v>
      </c>
      <c r="B1236" s="1">
        <v>5</v>
      </c>
      <c r="C1236" s="2" t="s">
        <v>25</v>
      </c>
      <c r="D1236" s="2" t="s">
        <v>102</v>
      </c>
      <c r="E1236" s="3">
        <v>15</v>
      </c>
      <c r="F1236" s="3">
        <v>26</v>
      </c>
      <c r="G1236" s="1">
        <v>3</v>
      </c>
      <c r="H1236" s="1">
        <v>52</v>
      </c>
      <c r="I1236" s="2" t="s">
        <v>6</v>
      </c>
      <c r="J1236" s="7">
        <f>Tabla_cocina[[#This Row],[Precio Unitario]]*Tabla_cocina[[#This Row],[Cantidad Ordenada]]</f>
        <v>78</v>
      </c>
      <c r="K1236" s="7">
        <f>Tabla_cocina[[#This Row],[Total del Pedido]]</f>
        <v>78</v>
      </c>
      <c r="L1236" s="7">
        <f>Tabla_cocina[[#This Row],[Ganancia Bruta]]-Tabla_cocina[[#This Row],[Costo]]</f>
        <v>33</v>
      </c>
      <c r="M1236" s="7">
        <f>Tabla_cocina[[#This Row],[Costo Unitario]]*Tabla_cocina[[#This Row],[Cantidad Ordenada]]</f>
        <v>45</v>
      </c>
      <c r="N1236" s="12">
        <f>(Tabla_cocina[[#This Row],[Ganancia Neta]]/Tabla_cocina[[#This Row],[Costo]])</f>
        <v>0.73333333333333328</v>
      </c>
      <c r="O1236" s="17">
        <f>Tabla_cocina[[#This Row],[Tiempo de Preparacion]]/1440</f>
        <v>3.6111111111111108E-2</v>
      </c>
    </row>
    <row r="1237" spans="1:15" x14ac:dyDescent="0.3">
      <c r="A1237" s="1">
        <v>499</v>
      </c>
      <c r="B1237" s="1">
        <v>5</v>
      </c>
      <c r="C1237" s="2" t="s">
        <v>26</v>
      </c>
      <c r="D1237" s="2" t="s">
        <v>103</v>
      </c>
      <c r="E1237" s="3">
        <v>15</v>
      </c>
      <c r="F1237" s="3">
        <v>25</v>
      </c>
      <c r="G1237" s="1">
        <v>2</v>
      </c>
      <c r="H1237" s="1">
        <v>42</v>
      </c>
      <c r="I1237" s="2" t="s">
        <v>8</v>
      </c>
      <c r="J1237" s="7">
        <f>Tabla_cocina[[#This Row],[Precio Unitario]]*Tabla_cocina[[#This Row],[Cantidad Ordenada]]</f>
        <v>50</v>
      </c>
      <c r="K1237" s="7">
        <f>Tabla_cocina[[#This Row],[Total del Pedido]]</f>
        <v>50</v>
      </c>
      <c r="L1237" s="7">
        <f>Tabla_cocina[[#This Row],[Ganancia Bruta]]-Tabla_cocina[[#This Row],[Costo]]</f>
        <v>20</v>
      </c>
      <c r="M1237" s="7">
        <f>Tabla_cocina[[#This Row],[Costo Unitario]]*Tabla_cocina[[#This Row],[Cantidad Ordenada]]</f>
        <v>30</v>
      </c>
      <c r="N1237" s="12">
        <f>(Tabla_cocina[[#This Row],[Ganancia Neta]]/Tabla_cocina[[#This Row],[Costo]])</f>
        <v>0.66666666666666663</v>
      </c>
      <c r="O1237" s="17">
        <f>Tabla_cocina[[#This Row],[Tiempo de Preparacion]]/1440</f>
        <v>2.9166666666666667E-2</v>
      </c>
    </row>
    <row r="1238" spans="1:15" x14ac:dyDescent="0.3">
      <c r="A1238" s="1">
        <v>500</v>
      </c>
      <c r="B1238" s="1">
        <v>4</v>
      </c>
      <c r="C1238" s="2" t="s">
        <v>10</v>
      </c>
      <c r="D1238" s="2" t="s">
        <v>87</v>
      </c>
      <c r="E1238" s="3">
        <v>16</v>
      </c>
      <c r="F1238" s="3">
        <v>27</v>
      </c>
      <c r="G1238" s="1">
        <v>1</v>
      </c>
      <c r="H1238" s="1">
        <v>22</v>
      </c>
      <c r="I1238" s="2" t="s">
        <v>8</v>
      </c>
      <c r="J1238" s="7">
        <f>Tabla_cocina[[#This Row],[Precio Unitario]]*Tabla_cocina[[#This Row],[Cantidad Ordenada]]</f>
        <v>27</v>
      </c>
      <c r="K1238" s="7">
        <f>Tabla_cocina[[#This Row],[Total del Pedido]]</f>
        <v>27</v>
      </c>
      <c r="L1238" s="7">
        <f>Tabla_cocina[[#This Row],[Ganancia Bruta]]-Tabla_cocina[[#This Row],[Costo]]</f>
        <v>11</v>
      </c>
      <c r="M1238" s="7">
        <f>Tabla_cocina[[#This Row],[Costo Unitario]]*Tabla_cocina[[#This Row],[Cantidad Ordenada]]</f>
        <v>16</v>
      </c>
      <c r="N1238" s="12">
        <f>(Tabla_cocina[[#This Row],[Ganancia Neta]]/Tabla_cocina[[#This Row],[Costo]])</f>
        <v>0.6875</v>
      </c>
      <c r="O1238" s="17">
        <f>Tabla_cocina[[#This Row],[Tiempo de Preparacion]]/1440</f>
        <v>1.5277777777777777E-2</v>
      </c>
    </row>
    <row r="1239" spans="1:15" x14ac:dyDescent="0.3">
      <c r="A1239" s="1">
        <v>500</v>
      </c>
      <c r="B1239" s="1">
        <v>4</v>
      </c>
      <c r="C1239" s="2" t="s">
        <v>19</v>
      </c>
      <c r="D1239" s="2" t="s">
        <v>96</v>
      </c>
      <c r="E1239" s="3">
        <v>13</v>
      </c>
      <c r="F1239" s="3">
        <v>22</v>
      </c>
      <c r="G1239" s="1">
        <v>3</v>
      </c>
      <c r="H1239" s="1">
        <v>20</v>
      </c>
      <c r="I1239" s="2" t="s">
        <v>6</v>
      </c>
      <c r="J1239" s="7">
        <f>Tabla_cocina[[#This Row],[Precio Unitario]]*Tabla_cocina[[#This Row],[Cantidad Ordenada]]</f>
        <v>66</v>
      </c>
      <c r="K1239" s="7">
        <f>Tabla_cocina[[#This Row],[Total del Pedido]]</f>
        <v>66</v>
      </c>
      <c r="L1239" s="7">
        <f>Tabla_cocina[[#This Row],[Ganancia Bruta]]-Tabla_cocina[[#This Row],[Costo]]</f>
        <v>27</v>
      </c>
      <c r="M1239" s="7">
        <f>Tabla_cocina[[#This Row],[Costo Unitario]]*Tabla_cocina[[#This Row],[Cantidad Ordenada]]</f>
        <v>39</v>
      </c>
      <c r="N1239" s="12">
        <f>(Tabla_cocina[[#This Row],[Ganancia Neta]]/Tabla_cocina[[#This Row],[Costo]])</f>
        <v>0.69230769230769229</v>
      </c>
      <c r="O1239" s="17">
        <f>Tabla_cocina[[#This Row],[Tiempo de Preparacion]]/1440</f>
        <v>1.3888888888888888E-2</v>
      </c>
    </row>
    <row r="1240" spans="1:15" x14ac:dyDescent="0.3">
      <c r="A1240" s="1">
        <v>501</v>
      </c>
      <c r="B1240" s="1">
        <v>7</v>
      </c>
      <c r="C1240" s="2" t="s">
        <v>11</v>
      </c>
      <c r="D1240" s="2" t="s">
        <v>88</v>
      </c>
      <c r="E1240" s="3">
        <v>25</v>
      </c>
      <c r="F1240" s="3">
        <v>40</v>
      </c>
      <c r="G1240" s="1">
        <v>1</v>
      </c>
      <c r="H1240" s="1">
        <v>18</v>
      </c>
      <c r="I1240" s="2" t="s">
        <v>8</v>
      </c>
      <c r="J1240" s="7">
        <f>Tabla_cocina[[#This Row],[Precio Unitario]]*Tabla_cocina[[#This Row],[Cantidad Ordenada]]</f>
        <v>40</v>
      </c>
      <c r="K1240" s="7">
        <f>Tabla_cocina[[#This Row],[Total del Pedido]]</f>
        <v>40</v>
      </c>
      <c r="L1240" s="7">
        <f>Tabla_cocina[[#This Row],[Ganancia Bruta]]-Tabla_cocina[[#This Row],[Costo]]</f>
        <v>15</v>
      </c>
      <c r="M1240" s="7">
        <f>Tabla_cocina[[#This Row],[Costo Unitario]]*Tabla_cocina[[#This Row],[Cantidad Ordenada]]</f>
        <v>25</v>
      </c>
      <c r="N1240" s="12">
        <f>(Tabla_cocina[[#This Row],[Ganancia Neta]]/Tabla_cocina[[#This Row],[Costo]])</f>
        <v>0.6</v>
      </c>
      <c r="O1240" s="17">
        <f>Tabla_cocina[[#This Row],[Tiempo de Preparacion]]/1440</f>
        <v>1.2500000000000001E-2</v>
      </c>
    </row>
    <row r="1241" spans="1:15" x14ac:dyDescent="0.3">
      <c r="A1241" s="1">
        <v>501</v>
      </c>
      <c r="B1241" s="1">
        <v>7</v>
      </c>
      <c r="C1241" s="2" t="s">
        <v>15</v>
      </c>
      <c r="D1241" s="2" t="s">
        <v>92</v>
      </c>
      <c r="E1241" s="3">
        <v>16</v>
      </c>
      <c r="F1241" s="3">
        <v>28</v>
      </c>
      <c r="G1241" s="1">
        <v>2</v>
      </c>
      <c r="H1241" s="1">
        <v>6</v>
      </c>
      <c r="I1241" s="2" t="s">
        <v>6</v>
      </c>
      <c r="J1241" s="7">
        <f>Tabla_cocina[[#This Row],[Precio Unitario]]*Tabla_cocina[[#This Row],[Cantidad Ordenada]]</f>
        <v>56</v>
      </c>
      <c r="K1241" s="7">
        <f>Tabla_cocina[[#This Row],[Total del Pedido]]</f>
        <v>56</v>
      </c>
      <c r="L1241" s="7">
        <f>Tabla_cocina[[#This Row],[Ganancia Bruta]]-Tabla_cocina[[#This Row],[Costo]]</f>
        <v>24</v>
      </c>
      <c r="M1241" s="7">
        <f>Tabla_cocina[[#This Row],[Costo Unitario]]*Tabla_cocina[[#This Row],[Cantidad Ordenada]]</f>
        <v>32</v>
      </c>
      <c r="N1241" s="12">
        <f>(Tabla_cocina[[#This Row],[Ganancia Neta]]/Tabla_cocina[[#This Row],[Costo]])</f>
        <v>0.75</v>
      </c>
      <c r="O1241" s="17">
        <f>Tabla_cocina[[#This Row],[Tiempo de Preparacion]]/1440</f>
        <v>4.1666666666666666E-3</v>
      </c>
    </row>
    <row r="1242" spans="1:15" x14ac:dyDescent="0.3">
      <c r="A1242" s="1">
        <v>501</v>
      </c>
      <c r="B1242" s="1">
        <v>7</v>
      </c>
      <c r="C1242" s="2" t="s">
        <v>23</v>
      </c>
      <c r="D1242" s="2" t="s">
        <v>100</v>
      </c>
      <c r="E1242" s="3">
        <v>13</v>
      </c>
      <c r="F1242" s="3">
        <v>21</v>
      </c>
      <c r="G1242" s="1">
        <v>2</v>
      </c>
      <c r="H1242" s="1">
        <v>15</v>
      </c>
      <c r="I1242" s="2" t="s">
        <v>8</v>
      </c>
      <c r="J1242" s="7">
        <f>Tabla_cocina[[#This Row],[Precio Unitario]]*Tabla_cocina[[#This Row],[Cantidad Ordenada]]</f>
        <v>42</v>
      </c>
      <c r="K1242" s="7">
        <f>Tabla_cocina[[#This Row],[Total del Pedido]]</f>
        <v>42</v>
      </c>
      <c r="L1242" s="7">
        <f>Tabla_cocina[[#This Row],[Ganancia Bruta]]-Tabla_cocina[[#This Row],[Costo]]</f>
        <v>16</v>
      </c>
      <c r="M1242" s="7">
        <f>Tabla_cocina[[#This Row],[Costo Unitario]]*Tabla_cocina[[#This Row],[Cantidad Ordenada]]</f>
        <v>26</v>
      </c>
      <c r="N1242" s="12">
        <f>(Tabla_cocina[[#This Row],[Ganancia Neta]]/Tabla_cocina[[#This Row],[Costo]])</f>
        <v>0.61538461538461542</v>
      </c>
      <c r="O1242" s="17">
        <f>Tabla_cocina[[#This Row],[Tiempo de Preparacion]]/1440</f>
        <v>1.0416666666666666E-2</v>
      </c>
    </row>
    <row r="1243" spans="1:15" x14ac:dyDescent="0.3">
      <c r="A1243" s="1">
        <v>502</v>
      </c>
      <c r="B1243" s="1">
        <v>5</v>
      </c>
      <c r="C1243" s="2" t="s">
        <v>14</v>
      </c>
      <c r="D1243" s="2" t="s">
        <v>91</v>
      </c>
      <c r="E1243" s="3">
        <v>20</v>
      </c>
      <c r="F1243" s="3">
        <v>33</v>
      </c>
      <c r="G1243" s="1">
        <v>3</v>
      </c>
      <c r="H1243" s="1">
        <v>35</v>
      </c>
      <c r="I1243" s="2" t="s">
        <v>8</v>
      </c>
      <c r="J1243" s="7">
        <f>Tabla_cocina[[#This Row],[Precio Unitario]]*Tabla_cocina[[#This Row],[Cantidad Ordenada]]</f>
        <v>99</v>
      </c>
      <c r="K1243" s="7">
        <f>Tabla_cocina[[#This Row],[Total del Pedido]]</f>
        <v>99</v>
      </c>
      <c r="L1243" s="7">
        <f>Tabla_cocina[[#This Row],[Ganancia Bruta]]-Tabla_cocina[[#This Row],[Costo]]</f>
        <v>39</v>
      </c>
      <c r="M1243" s="7">
        <f>Tabla_cocina[[#This Row],[Costo Unitario]]*Tabla_cocina[[#This Row],[Cantidad Ordenada]]</f>
        <v>60</v>
      </c>
      <c r="N1243" s="12">
        <f>(Tabla_cocina[[#This Row],[Ganancia Neta]]/Tabla_cocina[[#This Row],[Costo]])</f>
        <v>0.65</v>
      </c>
      <c r="O1243" s="17">
        <f>Tabla_cocina[[#This Row],[Tiempo de Preparacion]]/1440</f>
        <v>2.4305555555555556E-2</v>
      </c>
    </row>
    <row r="1244" spans="1:15" x14ac:dyDescent="0.3">
      <c r="A1244" s="1">
        <v>502</v>
      </c>
      <c r="B1244" s="1">
        <v>5</v>
      </c>
      <c r="C1244" s="2" t="s">
        <v>19</v>
      </c>
      <c r="D1244" s="2" t="s">
        <v>96</v>
      </c>
      <c r="E1244" s="3">
        <v>13</v>
      </c>
      <c r="F1244" s="3">
        <v>22</v>
      </c>
      <c r="G1244" s="1">
        <v>1</v>
      </c>
      <c r="H1244" s="1">
        <v>33</v>
      </c>
      <c r="I1244" s="2" t="s">
        <v>6</v>
      </c>
      <c r="J1244" s="7">
        <f>Tabla_cocina[[#This Row],[Precio Unitario]]*Tabla_cocina[[#This Row],[Cantidad Ordenada]]</f>
        <v>22</v>
      </c>
      <c r="K1244" s="7">
        <f>Tabla_cocina[[#This Row],[Total del Pedido]]</f>
        <v>22</v>
      </c>
      <c r="L1244" s="7">
        <f>Tabla_cocina[[#This Row],[Ganancia Bruta]]-Tabla_cocina[[#This Row],[Costo]]</f>
        <v>9</v>
      </c>
      <c r="M1244" s="7">
        <f>Tabla_cocina[[#This Row],[Costo Unitario]]*Tabla_cocina[[#This Row],[Cantidad Ordenada]]</f>
        <v>13</v>
      </c>
      <c r="N1244" s="12">
        <f>(Tabla_cocina[[#This Row],[Ganancia Neta]]/Tabla_cocina[[#This Row],[Costo]])</f>
        <v>0.69230769230769229</v>
      </c>
      <c r="O1244" s="17">
        <f>Tabla_cocina[[#This Row],[Tiempo de Preparacion]]/1440</f>
        <v>2.2916666666666665E-2</v>
      </c>
    </row>
    <row r="1245" spans="1:15" x14ac:dyDescent="0.3">
      <c r="A1245" s="1">
        <v>502</v>
      </c>
      <c r="B1245" s="1">
        <v>5</v>
      </c>
      <c r="C1245" s="2" t="s">
        <v>24</v>
      </c>
      <c r="D1245" s="2" t="s">
        <v>101</v>
      </c>
      <c r="E1245" s="3">
        <v>10</v>
      </c>
      <c r="F1245" s="3">
        <v>18</v>
      </c>
      <c r="G1245" s="1">
        <v>1</v>
      </c>
      <c r="H1245" s="1">
        <v>5</v>
      </c>
      <c r="I1245" s="2" t="s">
        <v>6</v>
      </c>
      <c r="J1245" s="7">
        <f>Tabla_cocina[[#This Row],[Precio Unitario]]*Tabla_cocina[[#This Row],[Cantidad Ordenada]]</f>
        <v>18</v>
      </c>
      <c r="K1245" s="7">
        <f>Tabla_cocina[[#This Row],[Total del Pedido]]</f>
        <v>18</v>
      </c>
      <c r="L1245" s="7">
        <f>Tabla_cocina[[#This Row],[Ganancia Bruta]]-Tabla_cocina[[#This Row],[Costo]]</f>
        <v>8</v>
      </c>
      <c r="M1245" s="7">
        <f>Tabla_cocina[[#This Row],[Costo Unitario]]*Tabla_cocina[[#This Row],[Cantidad Ordenada]]</f>
        <v>10</v>
      </c>
      <c r="N1245" s="12">
        <f>(Tabla_cocina[[#This Row],[Ganancia Neta]]/Tabla_cocina[[#This Row],[Costo]])</f>
        <v>0.8</v>
      </c>
      <c r="O1245" s="17">
        <f>Tabla_cocina[[#This Row],[Tiempo de Preparacion]]/1440</f>
        <v>3.472222222222222E-3</v>
      </c>
    </row>
    <row r="1246" spans="1:15" x14ac:dyDescent="0.3">
      <c r="A1246" s="1">
        <v>503</v>
      </c>
      <c r="B1246" s="1">
        <v>3</v>
      </c>
      <c r="C1246" s="2" t="s">
        <v>11</v>
      </c>
      <c r="D1246" s="2" t="s">
        <v>88</v>
      </c>
      <c r="E1246" s="3">
        <v>25</v>
      </c>
      <c r="F1246" s="3">
        <v>40</v>
      </c>
      <c r="G1246" s="1">
        <v>2</v>
      </c>
      <c r="H1246" s="1">
        <v>52</v>
      </c>
      <c r="I1246" s="2" t="s">
        <v>6</v>
      </c>
      <c r="J1246" s="7">
        <f>Tabla_cocina[[#This Row],[Precio Unitario]]*Tabla_cocina[[#This Row],[Cantidad Ordenada]]</f>
        <v>80</v>
      </c>
      <c r="K1246" s="7">
        <f>Tabla_cocina[[#This Row],[Total del Pedido]]</f>
        <v>80</v>
      </c>
      <c r="L1246" s="7">
        <f>Tabla_cocina[[#This Row],[Ganancia Bruta]]-Tabla_cocina[[#This Row],[Costo]]</f>
        <v>30</v>
      </c>
      <c r="M1246" s="7">
        <f>Tabla_cocina[[#This Row],[Costo Unitario]]*Tabla_cocina[[#This Row],[Cantidad Ordenada]]</f>
        <v>50</v>
      </c>
      <c r="N1246" s="12">
        <f>(Tabla_cocina[[#This Row],[Ganancia Neta]]/Tabla_cocina[[#This Row],[Costo]])</f>
        <v>0.6</v>
      </c>
      <c r="O1246" s="17">
        <f>Tabla_cocina[[#This Row],[Tiempo de Preparacion]]/1440</f>
        <v>3.6111111111111108E-2</v>
      </c>
    </row>
    <row r="1247" spans="1:15" x14ac:dyDescent="0.3">
      <c r="A1247" s="1">
        <v>503</v>
      </c>
      <c r="B1247" s="1">
        <v>3</v>
      </c>
      <c r="C1247" s="2" t="s">
        <v>16</v>
      </c>
      <c r="D1247" s="2" t="s">
        <v>93</v>
      </c>
      <c r="E1247" s="3">
        <v>11</v>
      </c>
      <c r="F1247" s="3">
        <v>19</v>
      </c>
      <c r="G1247" s="1">
        <v>3</v>
      </c>
      <c r="H1247" s="1">
        <v>33</v>
      </c>
      <c r="I1247" s="2" t="s">
        <v>8</v>
      </c>
      <c r="J1247" s="7">
        <f>Tabla_cocina[[#This Row],[Precio Unitario]]*Tabla_cocina[[#This Row],[Cantidad Ordenada]]</f>
        <v>57</v>
      </c>
      <c r="K1247" s="7">
        <f>Tabla_cocina[[#This Row],[Total del Pedido]]</f>
        <v>57</v>
      </c>
      <c r="L1247" s="7">
        <f>Tabla_cocina[[#This Row],[Ganancia Bruta]]-Tabla_cocina[[#This Row],[Costo]]</f>
        <v>24</v>
      </c>
      <c r="M1247" s="7">
        <f>Tabla_cocina[[#This Row],[Costo Unitario]]*Tabla_cocina[[#This Row],[Cantidad Ordenada]]</f>
        <v>33</v>
      </c>
      <c r="N1247" s="12">
        <f>(Tabla_cocina[[#This Row],[Ganancia Neta]]/Tabla_cocina[[#This Row],[Costo]])</f>
        <v>0.72727272727272729</v>
      </c>
      <c r="O1247" s="17">
        <f>Tabla_cocina[[#This Row],[Tiempo de Preparacion]]/1440</f>
        <v>2.2916666666666665E-2</v>
      </c>
    </row>
    <row r="1248" spans="1:15" x14ac:dyDescent="0.3">
      <c r="A1248" s="1">
        <v>504</v>
      </c>
      <c r="B1248" s="1">
        <v>2</v>
      </c>
      <c r="C1248" s="2" t="s">
        <v>10</v>
      </c>
      <c r="D1248" s="2" t="s">
        <v>87</v>
      </c>
      <c r="E1248" s="3">
        <v>16</v>
      </c>
      <c r="F1248" s="3">
        <v>27</v>
      </c>
      <c r="G1248" s="1">
        <v>2</v>
      </c>
      <c r="H1248" s="1">
        <v>19</v>
      </c>
      <c r="I1248" s="2" t="s">
        <v>6</v>
      </c>
      <c r="J1248" s="7">
        <f>Tabla_cocina[[#This Row],[Precio Unitario]]*Tabla_cocina[[#This Row],[Cantidad Ordenada]]</f>
        <v>54</v>
      </c>
      <c r="K1248" s="7">
        <f>Tabla_cocina[[#This Row],[Total del Pedido]]</f>
        <v>54</v>
      </c>
      <c r="L1248" s="7">
        <f>Tabla_cocina[[#This Row],[Ganancia Bruta]]-Tabla_cocina[[#This Row],[Costo]]</f>
        <v>22</v>
      </c>
      <c r="M1248" s="7">
        <f>Tabla_cocina[[#This Row],[Costo Unitario]]*Tabla_cocina[[#This Row],[Cantidad Ordenada]]</f>
        <v>32</v>
      </c>
      <c r="N1248" s="12">
        <f>(Tabla_cocina[[#This Row],[Ganancia Neta]]/Tabla_cocina[[#This Row],[Costo]])</f>
        <v>0.6875</v>
      </c>
      <c r="O1248" s="17">
        <f>Tabla_cocina[[#This Row],[Tiempo de Preparacion]]/1440</f>
        <v>1.3194444444444444E-2</v>
      </c>
    </row>
    <row r="1249" spans="1:15" x14ac:dyDescent="0.3">
      <c r="A1249" s="1">
        <v>505</v>
      </c>
      <c r="B1249" s="1">
        <v>5</v>
      </c>
      <c r="C1249" s="2" t="s">
        <v>11</v>
      </c>
      <c r="D1249" s="2" t="s">
        <v>88</v>
      </c>
      <c r="E1249" s="3">
        <v>25</v>
      </c>
      <c r="F1249" s="3">
        <v>40</v>
      </c>
      <c r="G1249" s="1">
        <v>2</v>
      </c>
      <c r="H1249" s="1">
        <v>56</v>
      </c>
      <c r="I1249" s="2" t="s">
        <v>6</v>
      </c>
      <c r="J1249" s="7">
        <f>Tabla_cocina[[#This Row],[Precio Unitario]]*Tabla_cocina[[#This Row],[Cantidad Ordenada]]</f>
        <v>80</v>
      </c>
      <c r="K1249" s="7">
        <f>Tabla_cocina[[#This Row],[Total del Pedido]]</f>
        <v>80</v>
      </c>
      <c r="L1249" s="7">
        <f>Tabla_cocina[[#This Row],[Ganancia Bruta]]-Tabla_cocina[[#This Row],[Costo]]</f>
        <v>30</v>
      </c>
      <c r="M1249" s="7">
        <f>Tabla_cocina[[#This Row],[Costo Unitario]]*Tabla_cocina[[#This Row],[Cantidad Ordenada]]</f>
        <v>50</v>
      </c>
      <c r="N1249" s="12">
        <f>(Tabla_cocina[[#This Row],[Ganancia Neta]]/Tabla_cocina[[#This Row],[Costo]])</f>
        <v>0.6</v>
      </c>
      <c r="O1249" s="17">
        <f>Tabla_cocina[[#This Row],[Tiempo de Preparacion]]/1440</f>
        <v>3.888888888888889E-2</v>
      </c>
    </row>
    <row r="1250" spans="1:15" x14ac:dyDescent="0.3">
      <c r="A1250" s="1">
        <v>505</v>
      </c>
      <c r="B1250" s="1">
        <v>5</v>
      </c>
      <c r="C1250" s="2" t="s">
        <v>26</v>
      </c>
      <c r="D1250" s="2" t="s">
        <v>103</v>
      </c>
      <c r="E1250" s="3">
        <v>15</v>
      </c>
      <c r="F1250" s="3">
        <v>25</v>
      </c>
      <c r="G1250" s="1">
        <v>3</v>
      </c>
      <c r="H1250" s="1">
        <v>59</v>
      </c>
      <c r="I1250" s="2" t="s">
        <v>6</v>
      </c>
      <c r="J1250" s="7">
        <f>Tabla_cocina[[#This Row],[Precio Unitario]]*Tabla_cocina[[#This Row],[Cantidad Ordenada]]</f>
        <v>75</v>
      </c>
      <c r="K1250" s="7">
        <f>Tabla_cocina[[#This Row],[Total del Pedido]]</f>
        <v>75</v>
      </c>
      <c r="L1250" s="7">
        <f>Tabla_cocina[[#This Row],[Ganancia Bruta]]-Tabla_cocina[[#This Row],[Costo]]</f>
        <v>30</v>
      </c>
      <c r="M1250" s="7">
        <f>Tabla_cocina[[#This Row],[Costo Unitario]]*Tabla_cocina[[#This Row],[Cantidad Ordenada]]</f>
        <v>45</v>
      </c>
      <c r="N1250" s="12">
        <f>(Tabla_cocina[[#This Row],[Ganancia Neta]]/Tabla_cocina[[#This Row],[Costo]])</f>
        <v>0.66666666666666663</v>
      </c>
      <c r="O1250" s="17">
        <f>Tabla_cocina[[#This Row],[Tiempo de Preparacion]]/1440</f>
        <v>4.0972222222222222E-2</v>
      </c>
    </row>
    <row r="1251" spans="1:15" x14ac:dyDescent="0.3">
      <c r="A1251" s="1">
        <v>506</v>
      </c>
      <c r="B1251" s="1">
        <v>18</v>
      </c>
      <c r="C1251" s="2" t="s">
        <v>17</v>
      </c>
      <c r="D1251" s="2" t="s">
        <v>94</v>
      </c>
      <c r="E1251" s="3">
        <v>21</v>
      </c>
      <c r="F1251" s="3">
        <v>35</v>
      </c>
      <c r="G1251" s="1">
        <v>2</v>
      </c>
      <c r="H1251" s="1">
        <v>5</v>
      </c>
      <c r="I1251" s="2" t="s">
        <v>8</v>
      </c>
      <c r="J1251" s="7">
        <f>Tabla_cocina[[#This Row],[Precio Unitario]]*Tabla_cocina[[#This Row],[Cantidad Ordenada]]</f>
        <v>70</v>
      </c>
      <c r="K1251" s="7">
        <f>Tabla_cocina[[#This Row],[Total del Pedido]]</f>
        <v>70</v>
      </c>
      <c r="L1251" s="7">
        <f>Tabla_cocina[[#This Row],[Ganancia Bruta]]-Tabla_cocina[[#This Row],[Costo]]</f>
        <v>28</v>
      </c>
      <c r="M1251" s="7">
        <f>Tabla_cocina[[#This Row],[Costo Unitario]]*Tabla_cocina[[#This Row],[Cantidad Ordenada]]</f>
        <v>42</v>
      </c>
      <c r="N1251" s="12">
        <f>(Tabla_cocina[[#This Row],[Ganancia Neta]]/Tabla_cocina[[#This Row],[Costo]])</f>
        <v>0.66666666666666663</v>
      </c>
      <c r="O1251" s="17">
        <f>Tabla_cocina[[#This Row],[Tiempo de Preparacion]]/1440</f>
        <v>3.472222222222222E-3</v>
      </c>
    </row>
    <row r="1252" spans="1:15" x14ac:dyDescent="0.3">
      <c r="A1252" s="1">
        <v>507</v>
      </c>
      <c r="B1252" s="1">
        <v>18</v>
      </c>
      <c r="C1252" s="2" t="s">
        <v>12</v>
      </c>
      <c r="D1252" s="2" t="s">
        <v>89</v>
      </c>
      <c r="E1252" s="3">
        <v>22</v>
      </c>
      <c r="F1252" s="3">
        <v>36</v>
      </c>
      <c r="G1252" s="1">
        <v>3</v>
      </c>
      <c r="H1252" s="1">
        <v>16</v>
      </c>
      <c r="I1252" s="2" t="s">
        <v>8</v>
      </c>
      <c r="J1252" s="7">
        <f>Tabla_cocina[[#This Row],[Precio Unitario]]*Tabla_cocina[[#This Row],[Cantidad Ordenada]]</f>
        <v>108</v>
      </c>
      <c r="K1252" s="7">
        <f>Tabla_cocina[[#This Row],[Total del Pedido]]</f>
        <v>108</v>
      </c>
      <c r="L1252" s="7">
        <f>Tabla_cocina[[#This Row],[Ganancia Bruta]]-Tabla_cocina[[#This Row],[Costo]]</f>
        <v>42</v>
      </c>
      <c r="M1252" s="7">
        <f>Tabla_cocina[[#This Row],[Costo Unitario]]*Tabla_cocina[[#This Row],[Cantidad Ordenada]]</f>
        <v>66</v>
      </c>
      <c r="N1252" s="12">
        <f>(Tabla_cocina[[#This Row],[Ganancia Neta]]/Tabla_cocina[[#This Row],[Costo]])</f>
        <v>0.63636363636363635</v>
      </c>
      <c r="O1252" s="17">
        <f>Tabla_cocina[[#This Row],[Tiempo de Preparacion]]/1440</f>
        <v>1.1111111111111112E-2</v>
      </c>
    </row>
    <row r="1253" spans="1:15" x14ac:dyDescent="0.3">
      <c r="A1253" s="1">
        <v>507</v>
      </c>
      <c r="B1253" s="1">
        <v>18</v>
      </c>
      <c r="C1253" s="2" t="s">
        <v>20</v>
      </c>
      <c r="D1253" s="2" t="s">
        <v>97</v>
      </c>
      <c r="E1253" s="3">
        <v>20</v>
      </c>
      <c r="F1253" s="3">
        <v>34</v>
      </c>
      <c r="G1253" s="1">
        <v>3</v>
      </c>
      <c r="H1253" s="1">
        <v>53</v>
      </c>
      <c r="I1253" s="2" t="s">
        <v>6</v>
      </c>
      <c r="J1253" s="7">
        <f>Tabla_cocina[[#This Row],[Precio Unitario]]*Tabla_cocina[[#This Row],[Cantidad Ordenada]]</f>
        <v>102</v>
      </c>
      <c r="K1253" s="7">
        <f>Tabla_cocina[[#This Row],[Total del Pedido]]</f>
        <v>102</v>
      </c>
      <c r="L1253" s="7">
        <f>Tabla_cocina[[#This Row],[Ganancia Bruta]]-Tabla_cocina[[#This Row],[Costo]]</f>
        <v>42</v>
      </c>
      <c r="M1253" s="7">
        <f>Tabla_cocina[[#This Row],[Costo Unitario]]*Tabla_cocina[[#This Row],[Cantidad Ordenada]]</f>
        <v>60</v>
      </c>
      <c r="N1253" s="12">
        <f>(Tabla_cocina[[#This Row],[Ganancia Neta]]/Tabla_cocina[[#This Row],[Costo]])</f>
        <v>0.7</v>
      </c>
      <c r="O1253" s="17">
        <f>Tabla_cocina[[#This Row],[Tiempo de Preparacion]]/1440</f>
        <v>3.6805555555555557E-2</v>
      </c>
    </row>
    <row r="1254" spans="1:15" x14ac:dyDescent="0.3">
      <c r="A1254" s="1">
        <v>508</v>
      </c>
      <c r="B1254" s="1">
        <v>6</v>
      </c>
      <c r="C1254" s="2" t="s">
        <v>18</v>
      </c>
      <c r="D1254" s="2" t="s">
        <v>95</v>
      </c>
      <c r="E1254" s="3">
        <v>19</v>
      </c>
      <c r="F1254" s="3">
        <v>32</v>
      </c>
      <c r="G1254" s="1">
        <v>1</v>
      </c>
      <c r="H1254" s="1">
        <v>34</v>
      </c>
      <c r="I1254" s="2" t="s">
        <v>8</v>
      </c>
      <c r="J1254" s="7">
        <f>Tabla_cocina[[#This Row],[Precio Unitario]]*Tabla_cocina[[#This Row],[Cantidad Ordenada]]</f>
        <v>32</v>
      </c>
      <c r="K1254" s="7">
        <f>Tabla_cocina[[#This Row],[Total del Pedido]]</f>
        <v>32</v>
      </c>
      <c r="L1254" s="7">
        <f>Tabla_cocina[[#This Row],[Ganancia Bruta]]-Tabla_cocina[[#This Row],[Costo]]</f>
        <v>13</v>
      </c>
      <c r="M1254" s="7">
        <f>Tabla_cocina[[#This Row],[Costo Unitario]]*Tabla_cocina[[#This Row],[Cantidad Ordenada]]</f>
        <v>19</v>
      </c>
      <c r="N1254" s="12">
        <f>(Tabla_cocina[[#This Row],[Ganancia Neta]]/Tabla_cocina[[#This Row],[Costo]])</f>
        <v>0.68421052631578949</v>
      </c>
      <c r="O1254" s="17">
        <f>Tabla_cocina[[#This Row],[Tiempo de Preparacion]]/1440</f>
        <v>2.361111111111111E-2</v>
      </c>
    </row>
    <row r="1255" spans="1:15" x14ac:dyDescent="0.3">
      <c r="A1255" s="1">
        <v>509</v>
      </c>
      <c r="B1255" s="1">
        <v>5</v>
      </c>
      <c r="C1255" s="2" t="s">
        <v>11</v>
      </c>
      <c r="D1255" s="2" t="s">
        <v>88</v>
      </c>
      <c r="E1255" s="3">
        <v>25</v>
      </c>
      <c r="F1255" s="3">
        <v>40</v>
      </c>
      <c r="G1255" s="1">
        <v>2</v>
      </c>
      <c r="H1255" s="1">
        <v>47</v>
      </c>
      <c r="I1255" s="2" t="s">
        <v>6</v>
      </c>
      <c r="J1255" s="7">
        <f>Tabla_cocina[[#This Row],[Precio Unitario]]*Tabla_cocina[[#This Row],[Cantidad Ordenada]]</f>
        <v>80</v>
      </c>
      <c r="K1255" s="7">
        <f>Tabla_cocina[[#This Row],[Total del Pedido]]</f>
        <v>80</v>
      </c>
      <c r="L1255" s="7">
        <f>Tabla_cocina[[#This Row],[Ganancia Bruta]]-Tabla_cocina[[#This Row],[Costo]]</f>
        <v>30</v>
      </c>
      <c r="M1255" s="7">
        <f>Tabla_cocina[[#This Row],[Costo Unitario]]*Tabla_cocina[[#This Row],[Cantidad Ordenada]]</f>
        <v>50</v>
      </c>
      <c r="N1255" s="12">
        <f>(Tabla_cocina[[#This Row],[Ganancia Neta]]/Tabla_cocina[[#This Row],[Costo]])</f>
        <v>0.6</v>
      </c>
      <c r="O1255" s="17">
        <f>Tabla_cocina[[#This Row],[Tiempo de Preparacion]]/1440</f>
        <v>3.2638888888888891E-2</v>
      </c>
    </row>
    <row r="1256" spans="1:15" x14ac:dyDescent="0.3">
      <c r="A1256" s="1">
        <v>510</v>
      </c>
      <c r="B1256" s="1">
        <v>6</v>
      </c>
      <c r="C1256" s="2" t="s">
        <v>12</v>
      </c>
      <c r="D1256" s="2" t="s">
        <v>89</v>
      </c>
      <c r="E1256" s="3">
        <v>22</v>
      </c>
      <c r="F1256" s="3">
        <v>36</v>
      </c>
      <c r="G1256" s="1">
        <v>1</v>
      </c>
      <c r="H1256" s="1">
        <v>48</v>
      </c>
      <c r="I1256" s="2" t="s">
        <v>6</v>
      </c>
      <c r="J1256" s="7">
        <f>Tabla_cocina[[#This Row],[Precio Unitario]]*Tabla_cocina[[#This Row],[Cantidad Ordenada]]</f>
        <v>36</v>
      </c>
      <c r="K1256" s="7">
        <f>Tabla_cocina[[#This Row],[Total del Pedido]]</f>
        <v>36</v>
      </c>
      <c r="L1256" s="7">
        <f>Tabla_cocina[[#This Row],[Ganancia Bruta]]-Tabla_cocina[[#This Row],[Costo]]</f>
        <v>14</v>
      </c>
      <c r="M1256" s="7">
        <f>Tabla_cocina[[#This Row],[Costo Unitario]]*Tabla_cocina[[#This Row],[Cantidad Ordenada]]</f>
        <v>22</v>
      </c>
      <c r="N1256" s="12">
        <f>(Tabla_cocina[[#This Row],[Ganancia Neta]]/Tabla_cocina[[#This Row],[Costo]])</f>
        <v>0.63636363636363635</v>
      </c>
      <c r="O1256" s="17">
        <f>Tabla_cocina[[#This Row],[Tiempo de Preparacion]]/1440</f>
        <v>3.3333333333333333E-2</v>
      </c>
    </row>
    <row r="1257" spans="1:15" x14ac:dyDescent="0.3">
      <c r="A1257" s="1">
        <v>511</v>
      </c>
      <c r="B1257" s="1">
        <v>2</v>
      </c>
      <c r="C1257" s="2" t="s">
        <v>20</v>
      </c>
      <c r="D1257" s="2" t="s">
        <v>97</v>
      </c>
      <c r="E1257" s="3">
        <v>20</v>
      </c>
      <c r="F1257" s="3">
        <v>34</v>
      </c>
      <c r="G1257" s="1">
        <v>2</v>
      </c>
      <c r="H1257" s="1">
        <v>24</v>
      </c>
      <c r="I1257" s="2" t="s">
        <v>6</v>
      </c>
      <c r="J1257" s="7">
        <f>Tabla_cocina[[#This Row],[Precio Unitario]]*Tabla_cocina[[#This Row],[Cantidad Ordenada]]</f>
        <v>68</v>
      </c>
      <c r="K1257" s="7">
        <f>Tabla_cocina[[#This Row],[Total del Pedido]]</f>
        <v>68</v>
      </c>
      <c r="L1257" s="7">
        <f>Tabla_cocina[[#This Row],[Ganancia Bruta]]-Tabla_cocina[[#This Row],[Costo]]</f>
        <v>28</v>
      </c>
      <c r="M1257" s="7">
        <f>Tabla_cocina[[#This Row],[Costo Unitario]]*Tabla_cocina[[#This Row],[Cantidad Ordenada]]</f>
        <v>40</v>
      </c>
      <c r="N1257" s="12">
        <f>(Tabla_cocina[[#This Row],[Ganancia Neta]]/Tabla_cocina[[#This Row],[Costo]])</f>
        <v>0.7</v>
      </c>
      <c r="O1257" s="17">
        <f>Tabla_cocina[[#This Row],[Tiempo de Preparacion]]/1440</f>
        <v>1.6666666666666666E-2</v>
      </c>
    </row>
    <row r="1258" spans="1:15" x14ac:dyDescent="0.3">
      <c r="A1258" s="1">
        <v>511</v>
      </c>
      <c r="B1258" s="1">
        <v>2</v>
      </c>
      <c r="C1258" s="2" t="s">
        <v>22</v>
      </c>
      <c r="D1258" s="2" t="s">
        <v>99</v>
      </c>
      <c r="E1258" s="3">
        <v>14</v>
      </c>
      <c r="F1258" s="3">
        <v>23</v>
      </c>
      <c r="G1258" s="1">
        <v>3</v>
      </c>
      <c r="H1258" s="1">
        <v>14</v>
      </c>
      <c r="I1258" s="2" t="s">
        <v>6</v>
      </c>
      <c r="J1258" s="7">
        <f>Tabla_cocina[[#This Row],[Precio Unitario]]*Tabla_cocina[[#This Row],[Cantidad Ordenada]]</f>
        <v>69</v>
      </c>
      <c r="K1258" s="7">
        <f>Tabla_cocina[[#This Row],[Total del Pedido]]</f>
        <v>69</v>
      </c>
      <c r="L1258" s="7">
        <f>Tabla_cocina[[#This Row],[Ganancia Bruta]]-Tabla_cocina[[#This Row],[Costo]]</f>
        <v>27</v>
      </c>
      <c r="M1258" s="7">
        <f>Tabla_cocina[[#This Row],[Costo Unitario]]*Tabla_cocina[[#This Row],[Cantidad Ordenada]]</f>
        <v>42</v>
      </c>
      <c r="N1258" s="12">
        <f>(Tabla_cocina[[#This Row],[Ganancia Neta]]/Tabla_cocina[[#This Row],[Costo]])</f>
        <v>0.6428571428571429</v>
      </c>
      <c r="O1258" s="17">
        <f>Tabla_cocina[[#This Row],[Tiempo de Preparacion]]/1440</f>
        <v>9.7222222222222224E-3</v>
      </c>
    </row>
    <row r="1259" spans="1:15" x14ac:dyDescent="0.3">
      <c r="A1259" s="1">
        <v>512</v>
      </c>
      <c r="B1259" s="1">
        <v>2</v>
      </c>
      <c r="C1259" s="2" t="s">
        <v>12</v>
      </c>
      <c r="D1259" s="2" t="s">
        <v>89</v>
      </c>
      <c r="E1259" s="3">
        <v>22</v>
      </c>
      <c r="F1259" s="3">
        <v>36</v>
      </c>
      <c r="G1259" s="1">
        <v>3</v>
      </c>
      <c r="H1259" s="1">
        <v>53</v>
      </c>
      <c r="I1259" s="2" t="s">
        <v>8</v>
      </c>
      <c r="J1259" s="7">
        <f>Tabla_cocina[[#This Row],[Precio Unitario]]*Tabla_cocina[[#This Row],[Cantidad Ordenada]]</f>
        <v>108</v>
      </c>
      <c r="K1259" s="7">
        <f>Tabla_cocina[[#This Row],[Total del Pedido]]</f>
        <v>108</v>
      </c>
      <c r="L1259" s="7">
        <f>Tabla_cocina[[#This Row],[Ganancia Bruta]]-Tabla_cocina[[#This Row],[Costo]]</f>
        <v>42</v>
      </c>
      <c r="M1259" s="7">
        <f>Tabla_cocina[[#This Row],[Costo Unitario]]*Tabla_cocina[[#This Row],[Cantidad Ordenada]]</f>
        <v>66</v>
      </c>
      <c r="N1259" s="12">
        <f>(Tabla_cocina[[#This Row],[Ganancia Neta]]/Tabla_cocina[[#This Row],[Costo]])</f>
        <v>0.63636363636363635</v>
      </c>
      <c r="O1259" s="17">
        <f>Tabla_cocina[[#This Row],[Tiempo de Preparacion]]/1440</f>
        <v>3.6805555555555557E-2</v>
      </c>
    </row>
    <row r="1260" spans="1:15" x14ac:dyDescent="0.3">
      <c r="A1260" s="1">
        <v>512</v>
      </c>
      <c r="B1260" s="1">
        <v>2</v>
      </c>
      <c r="C1260" s="2" t="s">
        <v>21</v>
      </c>
      <c r="D1260" s="2" t="s">
        <v>98</v>
      </c>
      <c r="E1260" s="3">
        <v>12</v>
      </c>
      <c r="F1260" s="3">
        <v>20</v>
      </c>
      <c r="G1260" s="1">
        <v>1</v>
      </c>
      <c r="H1260" s="1">
        <v>6</v>
      </c>
      <c r="I1260" s="2" t="s">
        <v>8</v>
      </c>
      <c r="J1260" s="7">
        <f>Tabla_cocina[[#This Row],[Precio Unitario]]*Tabla_cocina[[#This Row],[Cantidad Ordenada]]</f>
        <v>20</v>
      </c>
      <c r="K1260" s="7">
        <f>Tabla_cocina[[#This Row],[Total del Pedido]]</f>
        <v>20</v>
      </c>
      <c r="L1260" s="7">
        <f>Tabla_cocina[[#This Row],[Ganancia Bruta]]-Tabla_cocina[[#This Row],[Costo]]</f>
        <v>8</v>
      </c>
      <c r="M1260" s="7">
        <f>Tabla_cocina[[#This Row],[Costo Unitario]]*Tabla_cocina[[#This Row],[Cantidad Ordenada]]</f>
        <v>12</v>
      </c>
      <c r="N1260" s="12">
        <f>(Tabla_cocina[[#This Row],[Ganancia Neta]]/Tabla_cocina[[#This Row],[Costo]])</f>
        <v>0.66666666666666663</v>
      </c>
      <c r="O1260" s="17">
        <f>Tabla_cocina[[#This Row],[Tiempo de Preparacion]]/1440</f>
        <v>4.1666666666666666E-3</v>
      </c>
    </row>
    <row r="1261" spans="1:15" x14ac:dyDescent="0.3">
      <c r="A1261" s="1">
        <v>513</v>
      </c>
      <c r="B1261" s="1">
        <v>8</v>
      </c>
      <c r="C1261" s="2" t="s">
        <v>24</v>
      </c>
      <c r="D1261" s="2" t="s">
        <v>101</v>
      </c>
      <c r="E1261" s="3">
        <v>10</v>
      </c>
      <c r="F1261" s="3">
        <v>18</v>
      </c>
      <c r="G1261" s="1">
        <v>3</v>
      </c>
      <c r="H1261" s="1">
        <v>56</v>
      </c>
      <c r="I1261" s="2" t="s">
        <v>8</v>
      </c>
      <c r="J1261" s="7">
        <f>Tabla_cocina[[#This Row],[Precio Unitario]]*Tabla_cocina[[#This Row],[Cantidad Ordenada]]</f>
        <v>54</v>
      </c>
      <c r="K1261" s="7">
        <f>Tabla_cocina[[#This Row],[Total del Pedido]]</f>
        <v>54</v>
      </c>
      <c r="L1261" s="7">
        <f>Tabla_cocina[[#This Row],[Ganancia Bruta]]-Tabla_cocina[[#This Row],[Costo]]</f>
        <v>24</v>
      </c>
      <c r="M1261" s="7">
        <f>Tabla_cocina[[#This Row],[Costo Unitario]]*Tabla_cocina[[#This Row],[Cantidad Ordenada]]</f>
        <v>30</v>
      </c>
      <c r="N1261" s="12">
        <f>(Tabla_cocina[[#This Row],[Ganancia Neta]]/Tabla_cocina[[#This Row],[Costo]])</f>
        <v>0.8</v>
      </c>
      <c r="O1261" s="17">
        <f>Tabla_cocina[[#This Row],[Tiempo de Preparacion]]/1440</f>
        <v>3.888888888888889E-2</v>
      </c>
    </row>
    <row r="1262" spans="1:15" x14ac:dyDescent="0.3">
      <c r="A1262" s="1">
        <v>514</v>
      </c>
      <c r="B1262" s="1">
        <v>18</v>
      </c>
      <c r="C1262" s="2" t="s">
        <v>18</v>
      </c>
      <c r="D1262" s="2" t="s">
        <v>95</v>
      </c>
      <c r="E1262" s="3">
        <v>19</v>
      </c>
      <c r="F1262" s="3">
        <v>32</v>
      </c>
      <c r="G1262" s="1">
        <v>2</v>
      </c>
      <c r="H1262" s="1">
        <v>10</v>
      </c>
      <c r="I1262" s="2" t="s">
        <v>6</v>
      </c>
      <c r="J1262" s="7">
        <f>Tabla_cocina[[#This Row],[Precio Unitario]]*Tabla_cocina[[#This Row],[Cantidad Ordenada]]</f>
        <v>64</v>
      </c>
      <c r="K1262" s="7">
        <f>Tabla_cocina[[#This Row],[Total del Pedido]]</f>
        <v>64</v>
      </c>
      <c r="L1262" s="7">
        <f>Tabla_cocina[[#This Row],[Ganancia Bruta]]-Tabla_cocina[[#This Row],[Costo]]</f>
        <v>26</v>
      </c>
      <c r="M1262" s="7">
        <f>Tabla_cocina[[#This Row],[Costo Unitario]]*Tabla_cocina[[#This Row],[Cantidad Ordenada]]</f>
        <v>38</v>
      </c>
      <c r="N1262" s="12">
        <f>(Tabla_cocina[[#This Row],[Ganancia Neta]]/Tabla_cocina[[#This Row],[Costo]])</f>
        <v>0.68421052631578949</v>
      </c>
      <c r="O1262" s="17">
        <f>Tabla_cocina[[#This Row],[Tiempo de Preparacion]]/1440</f>
        <v>6.9444444444444441E-3</v>
      </c>
    </row>
    <row r="1263" spans="1:15" x14ac:dyDescent="0.3">
      <c r="A1263" s="1">
        <v>514</v>
      </c>
      <c r="B1263" s="1">
        <v>18</v>
      </c>
      <c r="C1263" s="2" t="s">
        <v>25</v>
      </c>
      <c r="D1263" s="2" t="s">
        <v>102</v>
      </c>
      <c r="E1263" s="3">
        <v>15</v>
      </c>
      <c r="F1263" s="3">
        <v>26</v>
      </c>
      <c r="G1263" s="1">
        <v>2</v>
      </c>
      <c r="H1263" s="1">
        <v>21</v>
      </c>
      <c r="I1263" s="2" t="s">
        <v>6</v>
      </c>
      <c r="J1263" s="7">
        <f>Tabla_cocina[[#This Row],[Precio Unitario]]*Tabla_cocina[[#This Row],[Cantidad Ordenada]]</f>
        <v>52</v>
      </c>
      <c r="K1263" s="7">
        <f>Tabla_cocina[[#This Row],[Total del Pedido]]</f>
        <v>52</v>
      </c>
      <c r="L1263" s="7">
        <f>Tabla_cocina[[#This Row],[Ganancia Bruta]]-Tabla_cocina[[#This Row],[Costo]]</f>
        <v>22</v>
      </c>
      <c r="M1263" s="7">
        <f>Tabla_cocina[[#This Row],[Costo Unitario]]*Tabla_cocina[[#This Row],[Cantidad Ordenada]]</f>
        <v>30</v>
      </c>
      <c r="N1263" s="12">
        <f>(Tabla_cocina[[#This Row],[Ganancia Neta]]/Tabla_cocina[[#This Row],[Costo]])</f>
        <v>0.73333333333333328</v>
      </c>
      <c r="O1263" s="17">
        <f>Tabla_cocina[[#This Row],[Tiempo de Preparacion]]/1440</f>
        <v>1.4583333333333334E-2</v>
      </c>
    </row>
    <row r="1264" spans="1:15" x14ac:dyDescent="0.3">
      <c r="A1264" s="1">
        <v>514</v>
      </c>
      <c r="B1264" s="1">
        <v>18</v>
      </c>
      <c r="C1264" s="2" t="s">
        <v>21</v>
      </c>
      <c r="D1264" s="2" t="s">
        <v>98</v>
      </c>
      <c r="E1264" s="3">
        <v>12</v>
      </c>
      <c r="F1264" s="3">
        <v>20</v>
      </c>
      <c r="G1264" s="1">
        <v>1</v>
      </c>
      <c r="H1264" s="1">
        <v>25</v>
      </c>
      <c r="I1264" s="2" t="s">
        <v>8</v>
      </c>
      <c r="J1264" s="7">
        <f>Tabla_cocina[[#This Row],[Precio Unitario]]*Tabla_cocina[[#This Row],[Cantidad Ordenada]]</f>
        <v>20</v>
      </c>
      <c r="K1264" s="7">
        <f>Tabla_cocina[[#This Row],[Total del Pedido]]</f>
        <v>20</v>
      </c>
      <c r="L1264" s="7">
        <f>Tabla_cocina[[#This Row],[Ganancia Bruta]]-Tabla_cocina[[#This Row],[Costo]]</f>
        <v>8</v>
      </c>
      <c r="M1264" s="7">
        <f>Tabla_cocina[[#This Row],[Costo Unitario]]*Tabla_cocina[[#This Row],[Cantidad Ordenada]]</f>
        <v>12</v>
      </c>
      <c r="N1264" s="12">
        <f>(Tabla_cocina[[#This Row],[Ganancia Neta]]/Tabla_cocina[[#This Row],[Costo]])</f>
        <v>0.66666666666666663</v>
      </c>
      <c r="O1264" s="17">
        <f>Tabla_cocina[[#This Row],[Tiempo de Preparacion]]/1440</f>
        <v>1.7361111111111112E-2</v>
      </c>
    </row>
    <row r="1265" spans="1:15" x14ac:dyDescent="0.3">
      <c r="A1265" s="1">
        <v>514</v>
      </c>
      <c r="B1265" s="1">
        <v>18</v>
      </c>
      <c r="C1265" s="2" t="s">
        <v>16</v>
      </c>
      <c r="D1265" s="2" t="s">
        <v>93</v>
      </c>
      <c r="E1265" s="3">
        <v>11</v>
      </c>
      <c r="F1265" s="3">
        <v>19</v>
      </c>
      <c r="G1265" s="1">
        <v>2</v>
      </c>
      <c r="H1265" s="1">
        <v>56</v>
      </c>
      <c r="I1265" s="2" t="s">
        <v>8</v>
      </c>
      <c r="J1265" s="7">
        <f>Tabla_cocina[[#This Row],[Precio Unitario]]*Tabla_cocina[[#This Row],[Cantidad Ordenada]]</f>
        <v>38</v>
      </c>
      <c r="K1265" s="7">
        <f>Tabla_cocina[[#This Row],[Total del Pedido]]</f>
        <v>38</v>
      </c>
      <c r="L1265" s="7">
        <f>Tabla_cocina[[#This Row],[Ganancia Bruta]]-Tabla_cocina[[#This Row],[Costo]]</f>
        <v>16</v>
      </c>
      <c r="M1265" s="7">
        <f>Tabla_cocina[[#This Row],[Costo Unitario]]*Tabla_cocina[[#This Row],[Cantidad Ordenada]]</f>
        <v>22</v>
      </c>
      <c r="N1265" s="12">
        <f>(Tabla_cocina[[#This Row],[Ganancia Neta]]/Tabla_cocina[[#This Row],[Costo]])</f>
        <v>0.72727272727272729</v>
      </c>
      <c r="O1265" s="17">
        <f>Tabla_cocina[[#This Row],[Tiempo de Preparacion]]/1440</f>
        <v>3.888888888888889E-2</v>
      </c>
    </row>
    <row r="1266" spans="1:15" x14ac:dyDescent="0.3">
      <c r="A1266" s="1">
        <v>515</v>
      </c>
      <c r="B1266" s="1">
        <v>19</v>
      </c>
      <c r="C1266" s="2" t="s">
        <v>24</v>
      </c>
      <c r="D1266" s="2" t="s">
        <v>101</v>
      </c>
      <c r="E1266" s="3">
        <v>10</v>
      </c>
      <c r="F1266" s="3">
        <v>18</v>
      </c>
      <c r="G1266" s="1">
        <v>1</v>
      </c>
      <c r="H1266" s="1">
        <v>13</v>
      </c>
      <c r="I1266" s="2" t="s">
        <v>8</v>
      </c>
      <c r="J1266" s="7">
        <f>Tabla_cocina[[#This Row],[Precio Unitario]]*Tabla_cocina[[#This Row],[Cantidad Ordenada]]</f>
        <v>18</v>
      </c>
      <c r="K1266" s="7">
        <f>Tabla_cocina[[#This Row],[Total del Pedido]]</f>
        <v>18</v>
      </c>
      <c r="L1266" s="7">
        <f>Tabla_cocina[[#This Row],[Ganancia Bruta]]-Tabla_cocina[[#This Row],[Costo]]</f>
        <v>8</v>
      </c>
      <c r="M1266" s="7">
        <f>Tabla_cocina[[#This Row],[Costo Unitario]]*Tabla_cocina[[#This Row],[Cantidad Ordenada]]</f>
        <v>10</v>
      </c>
      <c r="N1266" s="12">
        <f>(Tabla_cocina[[#This Row],[Ganancia Neta]]/Tabla_cocina[[#This Row],[Costo]])</f>
        <v>0.8</v>
      </c>
      <c r="O1266" s="17">
        <f>Tabla_cocina[[#This Row],[Tiempo de Preparacion]]/1440</f>
        <v>9.0277777777777769E-3</v>
      </c>
    </row>
    <row r="1267" spans="1:15" x14ac:dyDescent="0.3">
      <c r="A1267" s="1">
        <v>516</v>
      </c>
      <c r="B1267" s="1">
        <v>7</v>
      </c>
      <c r="C1267" s="2" t="s">
        <v>22</v>
      </c>
      <c r="D1267" s="2" t="s">
        <v>99</v>
      </c>
      <c r="E1267" s="3">
        <v>14</v>
      </c>
      <c r="F1267" s="3">
        <v>23</v>
      </c>
      <c r="G1267" s="1">
        <v>3</v>
      </c>
      <c r="H1267" s="1">
        <v>40</v>
      </c>
      <c r="I1267" s="2" t="s">
        <v>6</v>
      </c>
      <c r="J1267" s="7">
        <f>Tabla_cocina[[#This Row],[Precio Unitario]]*Tabla_cocina[[#This Row],[Cantidad Ordenada]]</f>
        <v>69</v>
      </c>
      <c r="K1267" s="7">
        <f>Tabla_cocina[[#This Row],[Total del Pedido]]</f>
        <v>69</v>
      </c>
      <c r="L1267" s="7">
        <f>Tabla_cocina[[#This Row],[Ganancia Bruta]]-Tabla_cocina[[#This Row],[Costo]]</f>
        <v>27</v>
      </c>
      <c r="M1267" s="7">
        <f>Tabla_cocina[[#This Row],[Costo Unitario]]*Tabla_cocina[[#This Row],[Cantidad Ordenada]]</f>
        <v>42</v>
      </c>
      <c r="N1267" s="12">
        <f>(Tabla_cocina[[#This Row],[Ganancia Neta]]/Tabla_cocina[[#This Row],[Costo]])</f>
        <v>0.6428571428571429</v>
      </c>
      <c r="O1267" s="17">
        <f>Tabla_cocina[[#This Row],[Tiempo de Preparacion]]/1440</f>
        <v>2.7777777777777776E-2</v>
      </c>
    </row>
    <row r="1268" spans="1:15" x14ac:dyDescent="0.3">
      <c r="A1268" s="1">
        <v>516</v>
      </c>
      <c r="B1268" s="1">
        <v>7</v>
      </c>
      <c r="C1268" s="2" t="s">
        <v>21</v>
      </c>
      <c r="D1268" s="2" t="s">
        <v>98</v>
      </c>
      <c r="E1268" s="3">
        <v>12</v>
      </c>
      <c r="F1268" s="3">
        <v>20</v>
      </c>
      <c r="G1268" s="1">
        <v>1</v>
      </c>
      <c r="H1268" s="1">
        <v>14</v>
      </c>
      <c r="I1268" s="2" t="s">
        <v>6</v>
      </c>
      <c r="J1268" s="7">
        <f>Tabla_cocina[[#This Row],[Precio Unitario]]*Tabla_cocina[[#This Row],[Cantidad Ordenada]]</f>
        <v>20</v>
      </c>
      <c r="K1268" s="7">
        <f>Tabla_cocina[[#This Row],[Total del Pedido]]</f>
        <v>20</v>
      </c>
      <c r="L1268" s="7">
        <f>Tabla_cocina[[#This Row],[Ganancia Bruta]]-Tabla_cocina[[#This Row],[Costo]]</f>
        <v>8</v>
      </c>
      <c r="M1268" s="7">
        <f>Tabla_cocina[[#This Row],[Costo Unitario]]*Tabla_cocina[[#This Row],[Cantidad Ordenada]]</f>
        <v>12</v>
      </c>
      <c r="N1268" s="12">
        <f>(Tabla_cocina[[#This Row],[Ganancia Neta]]/Tabla_cocina[[#This Row],[Costo]])</f>
        <v>0.66666666666666663</v>
      </c>
      <c r="O1268" s="17">
        <f>Tabla_cocina[[#This Row],[Tiempo de Preparacion]]/1440</f>
        <v>9.7222222222222224E-3</v>
      </c>
    </row>
    <row r="1269" spans="1:15" x14ac:dyDescent="0.3">
      <c r="A1269" s="1">
        <v>516</v>
      </c>
      <c r="B1269" s="1">
        <v>7</v>
      </c>
      <c r="C1269" s="2" t="s">
        <v>16</v>
      </c>
      <c r="D1269" s="2" t="s">
        <v>93</v>
      </c>
      <c r="E1269" s="3">
        <v>11</v>
      </c>
      <c r="F1269" s="3">
        <v>19</v>
      </c>
      <c r="G1269" s="1">
        <v>3</v>
      </c>
      <c r="H1269" s="1">
        <v>43</v>
      </c>
      <c r="I1269" s="2" t="s">
        <v>6</v>
      </c>
      <c r="J1269" s="7">
        <f>Tabla_cocina[[#This Row],[Precio Unitario]]*Tabla_cocina[[#This Row],[Cantidad Ordenada]]</f>
        <v>57</v>
      </c>
      <c r="K1269" s="7">
        <f>Tabla_cocina[[#This Row],[Total del Pedido]]</f>
        <v>57</v>
      </c>
      <c r="L1269" s="7">
        <f>Tabla_cocina[[#This Row],[Ganancia Bruta]]-Tabla_cocina[[#This Row],[Costo]]</f>
        <v>24</v>
      </c>
      <c r="M1269" s="7">
        <f>Tabla_cocina[[#This Row],[Costo Unitario]]*Tabla_cocina[[#This Row],[Cantidad Ordenada]]</f>
        <v>33</v>
      </c>
      <c r="N1269" s="12">
        <f>(Tabla_cocina[[#This Row],[Ganancia Neta]]/Tabla_cocina[[#This Row],[Costo]])</f>
        <v>0.72727272727272729</v>
      </c>
      <c r="O1269" s="17">
        <f>Tabla_cocina[[#This Row],[Tiempo de Preparacion]]/1440</f>
        <v>2.9861111111111113E-2</v>
      </c>
    </row>
    <row r="1270" spans="1:15" x14ac:dyDescent="0.3">
      <c r="A1270" s="1">
        <v>517</v>
      </c>
      <c r="B1270" s="1">
        <v>4</v>
      </c>
      <c r="C1270" s="2" t="s">
        <v>5</v>
      </c>
      <c r="D1270" s="2" t="s">
        <v>84</v>
      </c>
      <c r="E1270" s="3">
        <v>14</v>
      </c>
      <c r="F1270" s="3">
        <v>24</v>
      </c>
      <c r="G1270" s="1">
        <v>1</v>
      </c>
      <c r="H1270" s="1">
        <v>6</v>
      </c>
      <c r="I1270" s="2" t="s">
        <v>6</v>
      </c>
      <c r="J1270" s="7">
        <f>Tabla_cocina[[#This Row],[Precio Unitario]]*Tabla_cocina[[#This Row],[Cantidad Ordenada]]</f>
        <v>24</v>
      </c>
      <c r="K1270" s="7">
        <f>Tabla_cocina[[#This Row],[Total del Pedido]]</f>
        <v>24</v>
      </c>
      <c r="L1270" s="7">
        <f>Tabla_cocina[[#This Row],[Ganancia Bruta]]-Tabla_cocina[[#This Row],[Costo]]</f>
        <v>10</v>
      </c>
      <c r="M1270" s="7">
        <f>Tabla_cocina[[#This Row],[Costo Unitario]]*Tabla_cocina[[#This Row],[Cantidad Ordenada]]</f>
        <v>14</v>
      </c>
      <c r="N1270" s="12">
        <f>(Tabla_cocina[[#This Row],[Ganancia Neta]]/Tabla_cocina[[#This Row],[Costo]])</f>
        <v>0.7142857142857143</v>
      </c>
      <c r="O1270" s="17">
        <f>Tabla_cocina[[#This Row],[Tiempo de Preparacion]]/1440</f>
        <v>4.1666666666666666E-3</v>
      </c>
    </row>
    <row r="1271" spans="1:15" x14ac:dyDescent="0.3">
      <c r="A1271" s="1">
        <v>517</v>
      </c>
      <c r="B1271" s="1">
        <v>4</v>
      </c>
      <c r="C1271" s="2" t="s">
        <v>19</v>
      </c>
      <c r="D1271" s="2" t="s">
        <v>96</v>
      </c>
      <c r="E1271" s="3">
        <v>13</v>
      </c>
      <c r="F1271" s="3">
        <v>22</v>
      </c>
      <c r="G1271" s="1">
        <v>1</v>
      </c>
      <c r="H1271" s="1">
        <v>15</v>
      </c>
      <c r="I1271" s="2" t="s">
        <v>8</v>
      </c>
      <c r="J1271" s="7">
        <f>Tabla_cocina[[#This Row],[Precio Unitario]]*Tabla_cocina[[#This Row],[Cantidad Ordenada]]</f>
        <v>22</v>
      </c>
      <c r="K1271" s="7">
        <f>Tabla_cocina[[#This Row],[Total del Pedido]]</f>
        <v>22</v>
      </c>
      <c r="L1271" s="7">
        <f>Tabla_cocina[[#This Row],[Ganancia Bruta]]-Tabla_cocina[[#This Row],[Costo]]</f>
        <v>9</v>
      </c>
      <c r="M1271" s="7">
        <f>Tabla_cocina[[#This Row],[Costo Unitario]]*Tabla_cocina[[#This Row],[Cantidad Ordenada]]</f>
        <v>13</v>
      </c>
      <c r="N1271" s="12">
        <f>(Tabla_cocina[[#This Row],[Ganancia Neta]]/Tabla_cocina[[#This Row],[Costo]])</f>
        <v>0.69230769230769229</v>
      </c>
      <c r="O1271" s="17">
        <f>Tabla_cocina[[#This Row],[Tiempo de Preparacion]]/1440</f>
        <v>1.0416666666666666E-2</v>
      </c>
    </row>
    <row r="1272" spans="1:15" x14ac:dyDescent="0.3">
      <c r="A1272" s="1">
        <v>517</v>
      </c>
      <c r="B1272" s="1">
        <v>4</v>
      </c>
      <c r="C1272" s="2" t="s">
        <v>16</v>
      </c>
      <c r="D1272" s="2" t="s">
        <v>93</v>
      </c>
      <c r="E1272" s="3">
        <v>11</v>
      </c>
      <c r="F1272" s="3">
        <v>19</v>
      </c>
      <c r="G1272" s="1">
        <v>3</v>
      </c>
      <c r="H1272" s="1">
        <v>44</v>
      </c>
      <c r="I1272" s="2" t="s">
        <v>6</v>
      </c>
      <c r="J1272" s="7">
        <f>Tabla_cocina[[#This Row],[Precio Unitario]]*Tabla_cocina[[#This Row],[Cantidad Ordenada]]</f>
        <v>57</v>
      </c>
      <c r="K1272" s="7">
        <f>Tabla_cocina[[#This Row],[Total del Pedido]]</f>
        <v>57</v>
      </c>
      <c r="L1272" s="7">
        <f>Tabla_cocina[[#This Row],[Ganancia Bruta]]-Tabla_cocina[[#This Row],[Costo]]</f>
        <v>24</v>
      </c>
      <c r="M1272" s="7">
        <f>Tabla_cocina[[#This Row],[Costo Unitario]]*Tabla_cocina[[#This Row],[Cantidad Ordenada]]</f>
        <v>33</v>
      </c>
      <c r="N1272" s="12">
        <f>(Tabla_cocina[[#This Row],[Ganancia Neta]]/Tabla_cocina[[#This Row],[Costo]])</f>
        <v>0.72727272727272729</v>
      </c>
      <c r="O1272" s="17">
        <f>Tabla_cocina[[#This Row],[Tiempo de Preparacion]]/1440</f>
        <v>3.0555555555555555E-2</v>
      </c>
    </row>
    <row r="1273" spans="1:15" x14ac:dyDescent="0.3">
      <c r="A1273" s="1">
        <v>518</v>
      </c>
      <c r="B1273" s="1">
        <v>5</v>
      </c>
      <c r="C1273" s="2" t="s">
        <v>14</v>
      </c>
      <c r="D1273" s="2" t="s">
        <v>91</v>
      </c>
      <c r="E1273" s="3">
        <v>20</v>
      </c>
      <c r="F1273" s="3">
        <v>33</v>
      </c>
      <c r="G1273" s="1">
        <v>1</v>
      </c>
      <c r="H1273" s="1">
        <v>48</v>
      </c>
      <c r="I1273" s="2" t="s">
        <v>6</v>
      </c>
      <c r="J1273" s="7">
        <f>Tabla_cocina[[#This Row],[Precio Unitario]]*Tabla_cocina[[#This Row],[Cantidad Ordenada]]</f>
        <v>33</v>
      </c>
      <c r="K1273" s="7">
        <f>Tabla_cocina[[#This Row],[Total del Pedido]]</f>
        <v>33</v>
      </c>
      <c r="L1273" s="7">
        <f>Tabla_cocina[[#This Row],[Ganancia Bruta]]-Tabla_cocina[[#This Row],[Costo]]</f>
        <v>13</v>
      </c>
      <c r="M1273" s="7">
        <f>Tabla_cocina[[#This Row],[Costo Unitario]]*Tabla_cocina[[#This Row],[Cantidad Ordenada]]</f>
        <v>20</v>
      </c>
      <c r="N1273" s="12">
        <f>(Tabla_cocina[[#This Row],[Ganancia Neta]]/Tabla_cocina[[#This Row],[Costo]])</f>
        <v>0.65</v>
      </c>
      <c r="O1273" s="17">
        <f>Tabla_cocina[[#This Row],[Tiempo de Preparacion]]/1440</f>
        <v>3.3333333333333333E-2</v>
      </c>
    </row>
    <row r="1274" spans="1:15" x14ac:dyDescent="0.3">
      <c r="A1274" s="1">
        <v>518</v>
      </c>
      <c r="B1274" s="1">
        <v>5</v>
      </c>
      <c r="C1274" s="2" t="s">
        <v>19</v>
      </c>
      <c r="D1274" s="2" t="s">
        <v>96</v>
      </c>
      <c r="E1274" s="3">
        <v>13</v>
      </c>
      <c r="F1274" s="3">
        <v>22</v>
      </c>
      <c r="G1274" s="1">
        <v>2</v>
      </c>
      <c r="H1274" s="1">
        <v>5</v>
      </c>
      <c r="I1274" s="2" t="s">
        <v>8</v>
      </c>
      <c r="J1274" s="7">
        <f>Tabla_cocina[[#This Row],[Precio Unitario]]*Tabla_cocina[[#This Row],[Cantidad Ordenada]]</f>
        <v>44</v>
      </c>
      <c r="K1274" s="7">
        <f>Tabla_cocina[[#This Row],[Total del Pedido]]</f>
        <v>44</v>
      </c>
      <c r="L1274" s="7">
        <f>Tabla_cocina[[#This Row],[Ganancia Bruta]]-Tabla_cocina[[#This Row],[Costo]]</f>
        <v>18</v>
      </c>
      <c r="M1274" s="7">
        <f>Tabla_cocina[[#This Row],[Costo Unitario]]*Tabla_cocina[[#This Row],[Cantidad Ordenada]]</f>
        <v>26</v>
      </c>
      <c r="N1274" s="12">
        <f>(Tabla_cocina[[#This Row],[Ganancia Neta]]/Tabla_cocina[[#This Row],[Costo]])</f>
        <v>0.69230769230769229</v>
      </c>
      <c r="O1274" s="17">
        <f>Tabla_cocina[[#This Row],[Tiempo de Preparacion]]/1440</f>
        <v>3.472222222222222E-3</v>
      </c>
    </row>
    <row r="1275" spans="1:15" x14ac:dyDescent="0.3">
      <c r="A1275" s="1">
        <v>519</v>
      </c>
      <c r="B1275" s="1">
        <v>6</v>
      </c>
      <c r="C1275" s="2" t="s">
        <v>11</v>
      </c>
      <c r="D1275" s="2" t="s">
        <v>88</v>
      </c>
      <c r="E1275" s="3">
        <v>25</v>
      </c>
      <c r="F1275" s="3">
        <v>40</v>
      </c>
      <c r="G1275" s="1">
        <v>3</v>
      </c>
      <c r="H1275" s="1">
        <v>51</v>
      </c>
      <c r="I1275" s="2" t="s">
        <v>8</v>
      </c>
      <c r="J1275" s="7">
        <f>Tabla_cocina[[#This Row],[Precio Unitario]]*Tabla_cocina[[#This Row],[Cantidad Ordenada]]</f>
        <v>120</v>
      </c>
      <c r="K1275" s="7">
        <f>Tabla_cocina[[#This Row],[Total del Pedido]]</f>
        <v>120</v>
      </c>
      <c r="L1275" s="7">
        <f>Tabla_cocina[[#This Row],[Ganancia Bruta]]-Tabla_cocina[[#This Row],[Costo]]</f>
        <v>45</v>
      </c>
      <c r="M1275" s="7">
        <f>Tabla_cocina[[#This Row],[Costo Unitario]]*Tabla_cocina[[#This Row],[Cantidad Ordenada]]</f>
        <v>75</v>
      </c>
      <c r="N1275" s="12">
        <f>(Tabla_cocina[[#This Row],[Ganancia Neta]]/Tabla_cocina[[#This Row],[Costo]])</f>
        <v>0.6</v>
      </c>
      <c r="O1275" s="17">
        <f>Tabla_cocina[[#This Row],[Tiempo de Preparacion]]/1440</f>
        <v>3.5416666666666666E-2</v>
      </c>
    </row>
    <row r="1276" spans="1:15" x14ac:dyDescent="0.3">
      <c r="A1276" s="1">
        <v>519</v>
      </c>
      <c r="B1276" s="1">
        <v>6</v>
      </c>
      <c r="C1276" s="2" t="s">
        <v>10</v>
      </c>
      <c r="D1276" s="2" t="s">
        <v>87</v>
      </c>
      <c r="E1276" s="3">
        <v>16</v>
      </c>
      <c r="F1276" s="3">
        <v>27</v>
      </c>
      <c r="G1276" s="1">
        <v>3</v>
      </c>
      <c r="H1276" s="1">
        <v>49</v>
      </c>
      <c r="I1276" s="2" t="s">
        <v>6</v>
      </c>
      <c r="J1276" s="7">
        <f>Tabla_cocina[[#This Row],[Precio Unitario]]*Tabla_cocina[[#This Row],[Cantidad Ordenada]]</f>
        <v>81</v>
      </c>
      <c r="K1276" s="7">
        <f>Tabla_cocina[[#This Row],[Total del Pedido]]</f>
        <v>81</v>
      </c>
      <c r="L1276" s="7">
        <f>Tabla_cocina[[#This Row],[Ganancia Bruta]]-Tabla_cocina[[#This Row],[Costo]]</f>
        <v>33</v>
      </c>
      <c r="M1276" s="7">
        <f>Tabla_cocina[[#This Row],[Costo Unitario]]*Tabla_cocina[[#This Row],[Cantidad Ordenada]]</f>
        <v>48</v>
      </c>
      <c r="N1276" s="12">
        <f>(Tabla_cocina[[#This Row],[Ganancia Neta]]/Tabla_cocina[[#This Row],[Costo]])</f>
        <v>0.6875</v>
      </c>
      <c r="O1276" s="17">
        <f>Tabla_cocina[[#This Row],[Tiempo de Preparacion]]/1440</f>
        <v>3.4027777777777775E-2</v>
      </c>
    </row>
    <row r="1277" spans="1:15" x14ac:dyDescent="0.3">
      <c r="A1277" s="1">
        <v>519</v>
      </c>
      <c r="B1277" s="1">
        <v>6</v>
      </c>
      <c r="C1277" s="2" t="s">
        <v>19</v>
      </c>
      <c r="D1277" s="2" t="s">
        <v>96</v>
      </c>
      <c r="E1277" s="3">
        <v>13</v>
      </c>
      <c r="F1277" s="3">
        <v>22</v>
      </c>
      <c r="G1277" s="1">
        <v>2</v>
      </c>
      <c r="H1277" s="1">
        <v>56</v>
      </c>
      <c r="I1277" s="2" t="s">
        <v>6</v>
      </c>
      <c r="J1277" s="7">
        <f>Tabla_cocina[[#This Row],[Precio Unitario]]*Tabla_cocina[[#This Row],[Cantidad Ordenada]]</f>
        <v>44</v>
      </c>
      <c r="K1277" s="7">
        <f>Tabla_cocina[[#This Row],[Total del Pedido]]</f>
        <v>44</v>
      </c>
      <c r="L1277" s="7">
        <f>Tabla_cocina[[#This Row],[Ganancia Bruta]]-Tabla_cocina[[#This Row],[Costo]]</f>
        <v>18</v>
      </c>
      <c r="M1277" s="7">
        <f>Tabla_cocina[[#This Row],[Costo Unitario]]*Tabla_cocina[[#This Row],[Cantidad Ordenada]]</f>
        <v>26</v>
      </c>
      <c r="N1277" s="12">
        <f>(Tabla_cocina[[#This Row],[Ganancia Neta]]/Tabla_cocina[[#This Row],[Costo]])</f>
        <v>0.69230769230769229</v>
      </c>
      <c r="O1277" s="17">
        <f>Tabla_cocina[[#This Row],[Tiempo de Preparacion]]/1440</f>
        <v>3.888888888888889E-2</v>
      </c>
    </row>
    <row r="1278" spans="1:15" x14ac:dyDescent="0.3">
      <c r="A1278" s="1">
        <v>520</v>
      </c>
      <c r="B1278" s="1">
        <v>4</v>
      </c>
      <c r="C1278" s="2" t="s">
        <v>20</v>
      </c>
      <c r="D1278" s="2" t="s">
        <v>97</v>
      </c>
      <c r="E1278" s="3">
        <v>20</v>
      </c>
      <c r="F1278" s="3">
        <v>34</v>
      </c>
      <c r="G1278" s="1">
        <v>2</v>
      </c>
      <c r="H1278" s="1">
        <v>21</v>
      </c>
      <c r="I1278" s="2" t="s">
        <v>6</v>
      </c>
      <c r="J1278" s="7">
        <f>Tabla_cocina[[#This Row],[Precio Unitario]]*Tabla_cocina[[#This Row],[Cantidad Ordenada]]</f>
        <v>68</v>
      </c>
      <c r="K1278" s="7">
        <f>Tabla_cocina[[#This Row],[Total del Pedido]]</f>
        <v>68</v>
      </c>
      <c r="L1278" s="7">
        <f>Tabla_cocina[[#This Row],[Ganancia Bruta]]-Tabla_cocina[[#This Row],[Costo]]</f>
        <v>28</v>
      </c>
      <c r="M1278" s="7">
        <f>Tabla_cocina[[#This Row],[Costo Unitario]]*Tabla_cocina[[#This Row],[Cantidad Ordenada]]</f>
        <v>40</v>
      </c>
      <c r="N1278" s="12">
        <f>(Tabla_cocina[[#This Row],[Ganancia Neta]]/Tabla_cocina[[#This Row],[Costo]])</f>
        <v>0.7</v>
      </c>
      <c r="O1278" s="17">
        <f>Tabla_cocina[[#This Row],[Tiempo de Preparacion]]/1440</f>
        <v>1.4583333333333334E-2</v>
      </c>
    </row>
    <row r="1279" spans="1:15" x14ac:dyDescent="0.3">
      <c r="A1279" s="1">
        <v>520</v>
      </c>
      <c r="B1279" s="1">
        <v>4</v>
      </c>
      <c r="C1279" s="2" t="s">
        <v>9</v>
      </c>
      <c r="D1279" s="2" t="s">
        <v>86</v>
      </c>
      <c r="E1279" s="3">
        <v>19</v>
      </c>
      <c r="F1279" s="3">
        <v>31</v>
      </c>
      <c r="G1279" s="1">
        <v>3</v>
      </c>
      <c r="H1279" s="1">
        <v>22</v>
      </c>
      <c r="I1279" s="2" t="s">
        <v>8</v>
      </c>
      <c r="J1279" s="7">
        <f>Tabla_cocina[[#This Row],[Precio Unitario]]*Tabla_cocina[[#This Row],[Cantidad Ordenada]]</f>
        <v>93</v>
      </c>
      <c r="K1279" s="7">
        <f>Tabla_cocina[[#This Row],[Total del Pedido]]</f>
        <v>93</v>
      </c>
      <c r="L1279" s="7">
        <f>Tabla_cocina[[#This Row],[Ganancia Bruta]]-Tabla_cocina[[#This Row],[Costo]]</f>
        <v>36</v>
      </c>
      <c r="M1279" s="7">
        <f>Tabla_cocina[[#This Row],[Costo Unitario]]*Tabla_cocina[[#This Row],[Cantidad Ordenada]]</f>
        <v>57</v>
      </c>
      <c r="N1279" s="12">
        <f>(Tabla_cocina[[#This Row],[Ganancia Neta]]/Tabla_cocina[[#This Row],[Costo]])</f>
        <v>0.63157894736842102</v>
      </c>
      <c r="O1279" s="17">
        <f>Tabla_cocina[[#This Row],[Tiempo de Preparacion]]/1440</f>
        <v>1.5277777777777777E-2</v>
      </c>
    </row>
    <row r="1280" spans="1:15" x14ac:dyDescent="0.3">
      <c r="A1280" s="1">
        <v>520</v>
      </c>
      <c r="B1280" s="1">
        <v>4</v>
      </c>
      <c r="C1280" s="2" t="s">
        <v>7</v>
      </c>
      <c r="D1280" s="2" t="s">
        <v>85</v>
      </c>
      <c r="E1280" s="3">
        <v>18</v>
      </c>
      <c r="F1280" s="3">
        <v>30</v>
      </c>
      <c r="G1280" s="1">
        <v>3</v>
      </c>
      <c r="H1280" s="1">
        <v>32</v>
      </c>
      <c r="I1280" s="2" t="s">
        <v>6</v>
      </c>
      <c r="J1280" s="7">
        <f>Tabla_cocina[[#This Row],[Precio Unitario]]*Tabla_cocina[[#This Row],[Cantidad Ordenada]]</f>
        <v>90</v>
      </c>
      <c r="K1280" s="7">
        <f>Tabla_cocina[[#This Row],[Total del Pedido]]</f>
        <v>90</v>
      </c>
      <c r="L1280" s="7">
        <f>Tabla_cocina[[#This Row],[Ganancia Bruta]]-Tabla_cocina[[#This Row],[Costo]]</f>
        <v>36</v>
      </c>
      <c r="M1280" s="7">
        <f>Tabla_cocina[[#This Row],[Costo Unitario]]*Tabla_cocina[[#This Row],[Cantidad Ordenada]]</f>
        <v>54</v>
      </c>
      <c r="N1280" s="12">
        <f>(Tabla_cocina[[#This Row],[Ganancia Neta]]/Tabla_cocina[[#This Row],[Costo]])</f>
        <v>0.66666666666666663</v>
      </c>
      <c r="O1280" s="17">
        <f>Tabla_cocina[[#This Row],[Tiempo de Preparacion]]/1440</f>
        <v>2.2222222222222223E-2</v>
      </c>
    </row>
    <row r="1281" spans="1:15" x14ac:dyDescent="0.3">
      <c r="A1281" s="1">
        <v>520</v>
      </c>
      <c r="B1281" s="1">
        <v>4</v>
      </c>
      <c r="C1281" s="2" t="s">
        <v>13</v>
      </c>
      <c r="D1281" s="2" t="s">
        <v>90</v>
      </c>
      <c r="E1281" s="3">
        <v>17</v>
      </c>
      <c r="F1281" s="3">
        <v>29</v>
      </c>
      <c r="G1281" s="1">
        <v>1</v>
      </c>
      <c r="H1281" s="1">
        <v>46</v>
      </c>
      <c r="I1281" s="2" t="s">
        <v>6</v>
      </c>
      <c r="J1281" s="7">
        <f>Tabla_cocina[[#This Row],[Precio Unitario]]*Tabla_cocina[[#This Row],[Cantidad Ordenada]]</f>
        <v>29</v>
      </c>
      <c r="K1281" s="7">
        <f>Tabla_cocina[[#This Row],[Total del Pedido]]</f>
        <v>29</v>
      </c>
      <c r="L1281" s="7">
        <f>Tabla_cocina[[#This Row],[Ganancia Bruta]]-Tabla_cocina[[#This Row],[Costo]]</f>
        <v>12</v>
      </c>
      <c r="M1281" s="7">
        <f>Tabla_cocina[[#This Row],[Costo Unitario]]*Tabla_cocina[[#This Row],[Cantidad Ordenada]]</f>
        <v>17</v>
      </c>
      <c r="N1281" s="12">
        <f>(Tabla_cocina[[#This Row],[Ganancia Neta]]/Tabla_cocina[[#This Row],[Costo]])</f>
        <v>0.70588235294117652</v>
      </c>
      <c r="O1281" s="17">
        <f>Tabla_cocina[[#This Row],[Tiempo de Preparacion]]/1440</f>
        <v>3.1944444444444442E-2</v>
      </c>
    </row>
    <row r="1282" spans="1:15" x14ac:dyDescent="0.3">
      <c r="A1282" s="1">
        <v>521</v>
      </c>
      <c r="B1282" s="1">
        <v>18</v>
      </c>
      <c r="C1282" s="2" t="s">
        <v>20</v>
      </c>
      <c r="D1282" s="2" t="s">
        <v>97</v>
      </c>
      <c r="E1282" s="3">
        <v>20</v>
      </c>
      <c r="F1282" s="3">
        <v>34</v>
      </c>
      <c r="G1282" s="1">
        <v>3</v>
      </c>
      <c r="H1282" s="1">
        <v>21</v>
      </c>
      <c r="I1282" s="2" t="s">
        <v>8</v>
      </c>
      <c r="J1282" s="7">
        <f>Tabla_cocina[[#This Row],[Precio Unitario]]*Tabla_cocina[[#This Row],[Cantidad Ordenada]]</f>
        <v>102</v>
      </c>
      <c r="K1282" s="7">
        <f>Tabla_cocina[[#This Row],[Total del Pedido]]</f>
        <v>102</v>
      </c>
      <c r="L1282" s="7">
        <f>Tabla_cocina[[#This Row],[Ganancia Bruta]]-Tabla_cocina[[#This Row],[Costo]]</f>
        <v>42</v>
      </c>
      <c r="M1282" s="7">
        <f>Tabla_cocina[[#This Row],[Costo Unitario]]*Tabla_cocina[[#This Row],[Cantidad Ordenada]]</f>
        <v>60</v>
      </c>
      <c r="N1282" s="12">
        <f>(Tabla_cocina[[#This Row],[Ganancia Neta]]/Tabla_cocina[[#This Row],[Costo]])</f>
        <v>0.7</v>
      </c>
      <c r="O1282" s="17">
        <f>Tabla_cocina[[#This Row],[Tiempo de Preparacion]]/1440</f>
        <v>1.4583333333333334E-2</v>
      </c>
    </row>
    <row r="1283" spans="1:15" x14ac:dyDescent="0.3">
      <c r="A1283" s="1">
        <v>521</v>
      </c>
      <c r="B1283" s="1">
        <v>18</v>
      </c>
      <c r="C1283" s="2" t="s">
        <v>13</v>
      </c>
      <c r="D1283" s="2" t="s">
        <v>90</v>
      </c>
      <c r="E1283" s="3">
        <v>17</v>
      </c>
      <c r="F1283" s="3">
        <v>29</v>
      </c>
      <c r="G1283" s="1">
        <v>2</v>
      </c>
      <c r="H1283" s="1">
        <v>18</v>
      </c>
      <c r="I1283" s="2" t="s">
        <v>6</v>
      </c>
      <c r="J1283" s="7">
        <f>Tabla_cocina[[#This Row],[Precio Unitario]]*Tabla_cocina[[#This Row],[Cantidad Ordenada]]</f>
        <v>58</v>
      </c>
      <c r="K1283" s="7">
        <f>Tabla_cocina[[#This Row],[Total del Pedido]]</f>
        <v>58</v>
      </c>
      <c r="L1283" s="7">
        <f>Tabla_cocina[[#This Row],[Ganancia Bruta]]-Tabla_cocina[[#This Row],[Costo]]</f>
        <v>24</v>
      </c>
      <c r="M1283" s="7">
        <f>Tabla_cocina[[#This Row],[Costo Unitario]]*Tabla_cocina[[#This Row],[Cantidad Ordenada]]</f>
        <v>34</v>
      </c>
      <c r="N1283" s="12">
        <f>(Tabla_cocina[[#This Row],[Ganancia Neta]]/Tabla_cocina[[#This Row],[Costo]])</f>
        <v>0.70588235294117652</v>
      </c>
      <c r="O1283" s="17">
        <f>Tabla_cocina[[#This Row],[Tiempo de Preparacion]]/1440</f>
        <v>1.2500000000000001E-2</v>
      </c>
    </row>
    <row r="1284" spans="1:15" x14ac:dyDescent="0.3">
      <c r="A1284" s="1">
        <v>521</v>
      </c>
      <c r="B1284" s="1">
        <v>18</v>
      </c>
      <c r="C1284" s="2" t="s">
        <v>26</v>
      </c>
      <c r="D1284" s="2" t="s">
        <v>103</v>
      </c>
      <c r="E1284" s="3">
        <v>15</v>
      </c>
      <c r="F1284" s="3">
        <v>25</v>
      </c>
      <c r="G1284" s="1">
        <v>2</v>
      </c>
      <c r="H1284" s="1">
        <v>52</v>
      </c>
      <c r="I1284" s="2" t="s">
        <v>8</v>
      </c>
      <c r="J1284" s="7">
        <f>Tabla_cocina[[#This Row],[Precio Unitario]]*Tabla_cocina[[#This Row],[Cantidad Ordenada]]</f>
        <v>50</v>
      </c>
      <c r="K1284" s="7">
        <f>Tabla_cocina[[#This Row],[Total del Pedido]]</f>
        <v>50</v>
      </c>
      <c r="L1284" s="7">
        <f>Tabla_cocina[[#This Row],[Ganancia Bruta]]-Tabla_cocina[[#This Row],[Costo]]</f>
        <v>20</v>
      </c>
      <c r="M1284" s="7">
        <f>Tabla_cocina[[#This Row],[Costo Unitario]]*Tabla_cocina[[#This Row],[Cantidad Ordenada]]</f>
        <v>30</v>
      </c>
      <c r="N1284" s="12">
        <f>(Tabla_cocina[[#This Row],[Ganancia Neta]]/Tabla_cocina[[#This Row],[Costo]])</f>
        <v>0.66666666666666663</v>
      </c>
      <c r="O1284" s="17">
        <f>Tabla_cocina[[#This Row],[Tiempo de Preparacion]]/1440</f>
        <v>3.6111111111111108E-2</v>
      </c>
    </row>
    <row r="1285" spans="1:15" x14ac:dyDescent="0.3">
      <c r="A1285" s="1">
        <v>522</v>
      </c>
      <c r="B1285" s="1">
        <v>2</v>
      </c>
      <c r="C1285" s="2" t="s">
        <v>15</v>
      </c>
      <c r="D1285" s="2" t="s">
        <v>92</v>
      </c>
      <c r="E1285" s="3">
        <v>16</v>
      </c>
      <c r="F1285" s="3">
        <v>28</v>
      </c>
      <c r="G1285" s="1">
        <v>3</v>
      </c>
      <c r="H1285" s="1">
        <v>47</v>
      </c>
      <c r="I1285" s="2" t="s">
        <v>8</v>
      </c>
      <c r="J1285" s="7">
        <f>Tabla_cocina[[#This Row],[Precio Unitario]]*Tabla_cocina[[#This Row],[Cantidad Ordenada]]</f>
        <v>84</v>
      </c>
      <c r="K1285" s="7">
        <f>Tabla_cocina[[#This Row],[Total del Pedido]]</f>
        <v>84</v>
      </c>
      <c r="L1285" s="7">
        <f>Tabla_cocina[[#This Row],[Ganancia Bruta]]-Tabla_cocina[[#This Row],[Costo]]</f>
        <v>36</v>
      </c>
      <c r="M1285" s="7">
        <f>Tabla_cocina[[#This Row],[Costo Unitario]]*Tabla_cocina[[#This Row],[Cantidad Ordenada]]</f>
        <v>48</v>
      </c>
      <c r="N1285" s="12">
        <f>(Tabla_cocina[[#This Row],[Ganancia Neta]]/Tabla_cocina[[#This Row],[Costo]])</f>
        <v>0.75</v>
      </c>
      <c r="O1285" s="17">
        <f>Tabla_cocina[[#This Row],[Tiempo de Preparacion]]/1440</f>
        <v>3.2638888888888891E-2</v>
      </c>
    </row>
    <row r="1286" spans="1:15" x14ac:dyDescent="0.3">
      <c r="A1286" s="1">
        <v>523</v>
      </c>
      <c r="B1286" s="1">
        <v>4</v>
      </c>
      <c r="C1286" s="2" t="s">
        <v>10</v>
      </c>
      <c r="D1286" s="2" t="s">
        <v>87</v>
      </c>
      <c r="E1286" s="3">
        <v>16</v>
      </c>
      <c r="F1286" s="3">
        <v>27</v>
      </c>
      <c r="G1286" s="1">
        <v>3</v>
      </c>
      <c r="H1286" s="1">
        <v>51</v>
      </c>
      <c r="I1286" s="2" t="s">
        <v>6</v>
      </c>
      <c r="J1286" s="7">
        <f>Tabla_cocina[[#This Row],[Precio Unitario]]*Tabla_cocina[[#This Row],[Cantidad Ordenada]]</f>
        <v>81</v>
      </c>
      <c r="K1286" s="7">
        <f>Tabla_cocina[[#This Row],[Total del Pedido]]</f>
        <v>81</v>
      </c>
      <c r="L1286" s="7">
        <f>Tabla_cocina[[#This Row],[Ganancia Bruta]]-Tabla_cocina[[#This Row],[Costo]]</f>
        <v>33</v>
      </c>
      <c r="M1286" s="7">
        <f>Tabla_cocina[[#This Row],[Costo Unitario]]*Tabla_cocina[[#This Row],[Cantidad Ordenada]]</f>
        <v>48</v>
      </c>
      <c r="N1286" s="12">
        <f>(Tabla_cocina[[#This Row],[Ganancia Neta]]/Tabla_cocina[[#This Row],[Costo]])</f>
        <v>0.6875</v>
      </c>
      <c r="O1286" s="17">
        <f>Tabla_cocina[[#This Row],[Tiempo de Preparacion]]/1440</f>
        <v>3.5416666666666666E-2</v>
      </c>
    </row>
    <row r="1287" spans="1:15" x14ac:dyDescent="0.3">
      <c r="A1287" s="1">
        <v>524</v>
      </c>
      <c r="B1287" s="1">
        <v>16</v>
      </c>
      <c r="C1287" s="2" t="s">
        <v>10</v>
      </c>
      <c r="D1287" s="2" t="s">
        <v>87</v>
      </c>
      <c r="E1287" s="3">
        <v>16</v>
      </c>
      <c r="F1287" s="3">
        <v>27</v>
      </c>
      <c r="G1287" s="1">
        <v>2</v>
      </c>
      <c r="H1287" s="1">
        <v>15</v>
      </c>
      <c r="I1287" s="2" t="s">
        <v>6</v>
      </c>
      <c r="J1287" s="7">
        <f>Tabla_cocina[[#This Row],[Precio Unitario]]*Tabla_cocina[[#This Row],[Cantidad Ordenada]]</f>
        <v>54</v>
      </c>
      <c r="K1287" s="7">
        <f>Tabla_cocina[[#This Row],[Total del Pedido]]</f>
        <v>54</v>
      </c>
      <c r="L1287" s="7">
        <f>Tabla_cocina[[#This Row],[Ganancia Bruta]]-Tabla_cocina[[#This Row],[Costo]]</f>
        <v>22</v>
      </c>
      <c r="M1287" s="7">
        <f>Tabla_cocina[[#This Row],[Costo Unitario]]*Tabla_cocina[[#This Row],[Cantidad Ordenada]]</f>
        <v>32</v>
      </c>
      <c r="N1287" s="12">
        <f>(Tabla_cocina[[#This Row],[Ganancia Neta]]/Tabla_cocina[[#This Row],[Costo]])</f>
        <v>0.6875</v>
      </c>
      <c r="O1287" s="17">
        <f>Tabla_cocina[[#This Row],[Tiempo de Preparacion]]/1440</f>
        <v>1.0416666666666666E-2</v>
      </c>
    </row>
    <row r="1288" spans="1:15" x14ac:dyDescent="0.3">
      <c r="A1288" s="1">
        <v>524</v>
      </c>
      <c r="B1288" s="1">
        <v>16</v>
      </c>
      <c r="C1288" s="2" t="s">
        <v>19</v>
      </c>
      <c r="D1288" s="2" t="s">
        <v>96</v>
      </c>
      <c r="E1288" s="3">
        <v>13</v>
      </c>
      <c r="F1288" s="3">
        <v>22</v>
      </c>
      <c r="G1288" s="1">
        <v>1</v>
      </c>
      <c r="H1288" s="1">
        <v>46</v>
      </c>
      <c r="I1288" s="2" t="s">
        <v>8</v>
      </c>
      <c r="J1288" s="7">
        <f>Tabla_cocina[[#This Row],[Precio Unitario]]*Tabla_cocina[[#This Row],[Cantidad Ordenada]]</f>
        <v>22</v>
      </c>
      <c r="K1288" s="7">
        <f>Tabla_cocina[[#This Row],[Total del Pedido]]</f>
        <v>22</v>
      </c>
      <c r="L1288" s="7">
        <f>Tabla_cocina[[#This Row],[Ganancia Bruta]]-Tabla_cocina[[#This Row],[Costo]]</f>
        <v>9</v>
      </c>
      <c r="M1288" s="7">
        <f>Tabla_cocina[[#This Row],[Costo Unitario]]*Tabla_cocina[[#This Row],[Cantidad Ordenada]]</f>
        <v>13</v>
      </c>
      <c r="N1288" s="12">
        <f>(Tabla_cocina[[#This Row],[Ganancia Neta]]/Tabla_cocina[[#This Row],[Costo]])</f>
        <v>0.69230769230769229</v>
      </c>
      <c r="O1288" s="17">
        <f>Tabla_cocina[[#This Row],[Tiempo de Preparacion]]/1440</f>
        <v>3.1944444444444442E-2</v>
      </c>
    </row>
    <row r="1289" spans="1:15" x14ac:dyDescent="0.3">
      <c r="A1289" s="1">
        <v>525</v>
      </c>
      <c r="B1289" s="1">
        <v>16</v>
      </c>
      <c r="C1289" s="2" t="s">
        <v>17</v>
      </c>
      <c r="D1289" s="2" t="s">
        <v>94</v>
      </c>
      <c r="E1289" s="3">
        <v>21</v>
      </c>
      <c r="F1289" s="3">
        <v>35</v>
      </c>
      <c r="G1289" s="1">
        <v>1</v>
      </c>
      <c r="H1289" s="1">
        <v>14</v>
      </c>
      <c r="I1289" s="2" t="s">
        <v>6</v>
      </c>
      <c r="J1289" s="7">
        <f>Tabla_cocina[[#This Row],[Precio Unitario]]*Tabla_cocina[[#This Row],[Cantidad Ordenada]]</f>
        <v>35</v>
      </c>
      <c r="K1289" s="7">
        <f>Tabla_cocina[[#This Row],[Total del Pedido]]</f>
        <v>35</v>
      </c>
      <c r="L1289" s="7">
        <f>Tabla_cocina[[#This Row],[Ganancia Bruta]]-Tabla_cocina[[#This Row],[Costo]]</f>
        <v>14</v>
      </c>
      <c r="M1289" s="7">
        <f>Tabla_cocina[[#This Row],[Costo Unitario]]*Tabla_cocina[[#This Row],[Cantidad Ordenada]]</f>
        <v>21</v>
      </c>
      <c r="N1289" s="12">
        <f>(Tabla_cocina[[#This Row],[Ganancia Neta]]/Tabla_cocina[[#This Row],[Costo]])</f>
        <v>0.66666666666666663</v>
      </c>
      <c r="O1289" s="17">
        <f>Tabla_cocina[[#This Row],[Tiempo de Preparacion]]/1440</f>
        <v>9.7222222222222224E-3</v>
      </c>
    </row>
    <row r="1290" spans="1:15" x14ac:dyDescent="0.3">
      <c r="A1290" s="1">
        <v>525</v>
      </c>
      <c r="B1290" s="1">
        <v>16</v>
      </c>
      <c r="C1290" s="2" t="s">
        <v>9</v>
      </c>
      <c r="D1290" s="2" t="s">
        <v>86</v>
      </c>
      <c r="E1290" s="3">
        <v>19</v>
      </c>
      <c r="F1290" s="3">
        <v>31</v>
      </c>
      <c r="G1290" s="1">
        <v>3</v>
      </c>
      <c r="H1290" s="1">
        <v>40</v>
      </c>
      <c r="I1290" s="2" t="s">
        <v>8</v>
      </c>
      <c r="J1290" s="7">
        <f>Tabla_cocina[[#This Row],[Precio Unitario]]*Tabla_cocina[[#This Row],[Cantidad Ordenada]]</f>
        <v>93</v>
      </c>
      <c r="K1290" s="7">
        <f>Tabla_cocina[[#This Row],[Total del Pedido]]</f>
        <v>93</v>
      </c>
      <c r="L1290" s="7">
        <f>Tabla_cocina[[#This Row],[Ganancia Bruta]]-Tabla_cocina[[#This Row],[Costo]]</f>
        <v>36</v>
      </c>
      <c r="M1290" s="7">
        <f>Tabla_cocina[[#This Row],[Costo Unitario]]*Tabla_cocina[[#This Row],[Cantidad Ordenada]]</f>
        <v>57</v>
      </c>
      <c r="N1290" s="12">
        <f>(Tabla_cocina[[#This Row],[Ganancia Neta]]/Tabla_cocina[[#This Row],[Costo]])</f>
        <v>0.63157894736842102</v>
      </c>
      <c r="O1290" s="17">
        <f>Tabla_cocina[[#This Row],[Tiempo de Preparacion]]/1440</f>
        <v>2.7777777777777776E-2</v>
      </c>
    </row>
    <row r="1291" spans="1:15" x14ac:dyDescent="0.3">
      <c r="A1291" s="1">
        <v>525</v>
      </c>
      <c r="B1291" s="1">
        <v>16</v>
      </c>
      <c r="C1291" s="2" t="s">
        <v>22</v>
      </c>
      <c r="D1291" s="2" t="s">
        <v>99</v>
      </c>
      <c r="E1291" s="3">
        <v>14</v>
      </c>
      <c r="F1291" s="3">
        <v>23</v>
      </c>
      <c r="G1291" s="1">
        <v>3</v>
      </c>
      <c r="H1291" s="1">
        <v>23</v>
      </c>
      <c r="I1291" s="2" t="s">
        <v>8</v>
      </c>
      <c r="J1291" s="7">
        <f>Tabla_cocina[[#This Row],[Precio Unitario]]*Tabla_cocina[[#This Row],[Cantidad Ordenada]]</f>
        <v>69</v>
      </c>
      <c r="K1291" s="7">
        <f>Tabla_cocina[[#This Row],[Total del Pedido]]</f>
        <v>69</v>
      </c>
      <c r="L1291" s="7">
        <f>Tabla_cocina[[#This Row],[Ganancia Bruta]]-Tabla_cocina[[#This Row],[Costo]]</f>
        <v>27</v>
      </c>
      <c r="M1291" s="7">
        <f>Tabla_cocina[[#This Row],[Costo Unitario]]*Tabla_cocina[[#This Row],[Cantidad Ordenada]]</f>
        <v>42</v>
      </c>
      <c r="N1291" s="12">
        <f>(Tabla_cocina[[#This Row],[Ganancia Neta]]/Tabla_cocina[[#This Row],[Costo]])</f>
        <v>0.6428571428571429</v>
      </c>
      <c r="O1291" s="17">
        <f>Tabla_cocina[[#This Row],[Tiempo de Preparacion]]/1440</f>
        <v>1.5972222222222221E-2</v>
      </c>
    </row>
    <row r="1292" spans="1:15" x14ac:dyDescent="0.3">
      <c r="A1292" s="1">
        <v>526</v>
      </c>
      <c r="B1292" s="1">
        <v>4</v>
      </c>
      <c r="C1292" s="2" t="s">
        <v>14</v>
      </c>
      <c r="D1292" s="2" t="s">
        <v>91</v>
      </c>
      <c r="E1292" s="3">
        <v>20</v>
      </c>
      <c r="F1292" s="3">
        <v>33</v>
      </c>
      <c r="G1292" s="1">
        <v>1</v>
      </c>
      <c r="H1292" s="1">
        <v>22</v>
      </c>
      <c r="I1292" s="2" t="s">
        <v>6</v>
      </c>
      <c r="J1292" s="7">
        <f>Tabla_cocina[[#This Row],[Precio Unitario]]*Tabla_cocina[[#This Row],[Cantidad Ordenada]]</f>
        <v>33</v>
      </c>
      <c r="K1292" s="7">
        <f>Tabla_cocina[[#This Row],[Total del Pedido]]</f>
        <v>33</v>
      </c>
      <c r="L1292" s="7">
        <f>Tabla_cocina[[#This Row],[Ganancia Bruta]]-Tabla_cocina[[#This Row],[Costo]]</f>
        <v>13</v>
      </c>
      <c r="M1292" s="7">
        <f>Tabla_cocina[[#This Row],[Costo Unitario]]*Tabla_cocina[[#This Row],[Cantidad Ordenada]]</f>
        <v>20</v>
      </c>
      <c r="N1292" s="12">
        <f>(Tabla_cocina[[#This Row],[Ganancia Neta]]/Tabla_cocina[[#This Row],[Costo]])</f>
        <v>0.65</v>
      </c>
      <c r="O1292" s="17">
        <f>Tabla_cocina[[#This Row],[Tiempo de Preparacion]]/1440</f>
        <v>1.5277777777777777E-2</v>
      </c>
    </row>
    <row r="1293" spans="1:15" x14ac:dyDescent="0.3">
      <c r="A1293" s="1">
        <v>527</v>
      </c>
      <c r="B1293" s="1">
        <v>19</v>
      </c>
      <c r="C1293" s="2" t="s">
        <v>10</v>
      </c>
      <c r="D1293" s="2" t="s">
        <v>87</v>
      </c>
      <c r="E1293" s="3">
        <v>16</v>
      </c>
      <c r="F1293" s="3">
        <v>27</v>
      </c>
      <c r="G1293" s="1">
        <v>2</v>
      </c>
      <c r="H1293" s="1">
        <v>31</v>
      </c>
      <c r="I1293" s="2" t="s">
        <v>6</v>
      </c>
      <c r="J1293" s="7">
        <f>Tabla_cocina[[#This Row],[Precio Unitario]]*Tabla_cocina[[#This Row],[Cantidad Ordenada]]</f>
        <v>54</v>
      </c>
      <c r="K1293" s="7">
        <f>Tabla_cocina[[#This Row],[Total del Pedido]]</f>
        <v>54</v>
      </c>
      <c r="L1293" s="7">
        <f>Tabla_cocina[[#This Row],[Ganancia Bruta]]-Tabla_cocina[[#This Row],[Costo]]</f>
        <v>22</v>
      </c>
      <c r="M1293" s="7">
        <f>Tabla_cocina[[#This Row],[Costo Unitario]]*Tabla_cocina[[#This Row],[Cantidad Ordenada]]</f>
        <v>32</v>
      </c>
      <c r="N1293" s="12">
        <f>(Tabla_cocina[[#This Row],[Ganancia Neta]]/Tabla_cocina[[#This Row],[Costo]])</f>
        <v>0.6875</v>
      </c>
      <c r="O1293" s="17">
        <f>Tabla_cocina[[#This Row],[Tiempo de Preparacion]]/1440</f>
        <v>2.1527777777777778E-2</v>
      </c>
    </row>
    <row r="1294" spans="1:15" x14ac:dyDescent="0.3">
      <c r="A1294" s="1">
        <v>528</v>
      </c>
      <c r="B1294" s="1">
        <v>14</v>
      </c>
      <c r="C1294" s="2" t="s">
        <v>11</v>
      </c>
      <c r="D1294" s="2" t="s">
        <v>88</v>
      </c>
      <c r="E1294" s="3">
        <v>25</v>
      </c>
      <c r="F1294" s="3">
        <v>40</v>
      </c>
      <c r="G1294" s="1">
        <v>1</v>
      </c>
      <c r="H1294" s="1">
        <v>47</v>
      </c>
      <c r="I1294" s="2" t="s">
        <v>6</v>
      </c>
      <c r="J1294" s="7">
        <f>Tabla_cocina[[#This Row],[Precio Unitario]]*Tabla_cocina[[#This Row],[Cantidad Ordenada]]</f>
        <v>40</v>
      </c>
      <c r="K1294" s="7">
        <f>Tabla_cocina[[#This Row],[Total del Pedido]]</f>
        <v>40</v>
      </c>
      <c r="L1294" s="7">
        <f>Tabla_cocina[[#This Row],[Ganancia Bruta]]-Tabla_cocina[[#This Row],[Costo]]</f>
        <v>15</v>
      </c>
      <c r="M1294" s="7">
        <f>Tabla_cocina[[#This Row],[Costo Unitario]]*Tabla_cocina[[#This Row],[Cantidad Ordenada]]</f>
        <v>25</v>
      </c>
      <c r="N1294" s="12">
        <f>(Tabla_cocina[[#This Row],[Ganancia Neta]]/Tabla_cocina[[#This Row],[Costo]])</f>
        <v>0.6</v>
      </c>
      <c r="O1294" s="17">
        <f>Tabla_cocina[[#This Row],[Tiempo de Preparacion]]/1440</f>
        <v>3.2638888888888891E-2</v>
      </c>
    </row>
    <row r="1295" spans="1:15" x14ac:dyDescent="0.3">
      <c r="A1295" s="1">
        <v>528</v>
      </c>
      <c r="B1295" s="1">
        <v>14</v>
      </c>
      <c r="C1295" s="2" t="s">
        <v>21</v>
      </c>
      <c r="D1295" s="2" t="s">
        <v>98</v>
      </c>
      <c r="E1295" s="3">
        <v>12</v>
      </c>
      <c r="F1295" s="3">
        <v>20</v>
      </c>
      <c r="G1295" s="1">
        <v>1</v>
      </c>
      <c r="H1295" s="1">
        <v>29</v>
      </c>
      <c r="I1295" s="2" t="s">
        <v>6</v>
      </c>
      <c r="J1295" s="7">
        <f>Tabla_cocina[[#This Row],[Precio Unitario]]*Tabla_cocina[[#This Row],[Cantidad Ordenada]]</f>
        <v>20</v>
      </c>
      <c r="K1295" s="7">
        <f>Tabla_cocina[[#This Row],[Total del Pedido]]</f>
        <v>20</v>
      </c>
      <c r="L1295" s="7">
        <f>Tabla_cocina[[#This Row],[Ganancia Bruta]]-Tabla_cocina[[#This Row],[Costo]]</f>
        <v>8</v>
      </c>
      <c r="M1295" s="7">
        <f>Tabla_cocina[[#This Row],[Costo Unitario]]*Tabla_cocina[[#This Row],[Cantidad Ordenada]]</f>
        <v>12</v>
      </c>
      <c r="N1295" s="12">
        <f>(Tabla_cocina[[#This Row],[Ganancia Neta]]/Tabla_cocina[[#This Row],[Costo]])</f>
        <v>0.66666666666666663</v>
      </c>
      <c r="O1295" s="17">
        <f>Tabla_cocina[[#This Row],[Tiempo de Preparacion]]/1440</f>
        <v>2.013888888888889E-2</v>
      </c>
    </row>
    <row r="1296" spans="1:15" x14ac:dyDescent="0.3">
      <c r="A1296" s="1">
        <v>528</v>
      </c>
      <c r="B1296" s="1">
        <v>14</v>
      </c>
      <c r="C1296" s="2" t="s">
        <v>24</v>
      </c>
      <c r="D1296" s="2" t="s">
        <v>101</v>
      </c>
      <c r="E1296" s="3">
        <v>10</v>
      </c>
      <c r="F1296" s="3">
        <v>18</v>
      </c>
      <c r="G1296" s="1">
        <v>1</v>
      </c>
      <c r="H1296" s="1">
        <v>45</v>
      </c>
      <c r="I1296" s="2" t="s">
        <v>8</v>
      </c>
      <c r="J1296" s="7">
        <f>Tabla_cocina[[#This Row],[Precio Unitario]]*Tabla_cocina[[#This Row],[Cantidad Ordenada]]</f>
        <v>18</v>
      </c>
      <c r="K1296" s="7">
        <f>Tabla_cocina[[#This Row],[Total del Pedido]]</f>
        <v>18</v>
      </c>
      <c r="L1296" s="7">
        <f>Tabla_cocina[[#This Row],[Ganancia Bruta]]-Tabla_cocina[[#This Row],[Costo]]</f>
        <v>8</v>
      </c>
      <c r="M1296" s="7">
        <f>Tabla_cocina[[#This Row],[Costo Unitario]]*Tabla_cocina[[#This Row],[Cantidad Ordenada]]</f>
        <v>10</v>
      </c>
      <c r="N1296" s="12">
        <f>(Tabla_cocina[[#This Row],[Ganancia Neta]]/Tabla_cocina[[#This Row],[Costo]])</f>
        <v>0.8</v>
      </c>
      <c r="O1296" s="17">
        <f>Tabla_cocina[[#This Row],[Tiempo de Preparacion]]/1440</f>
        <v>3.125E-2</v>
      </c>
    </row>
    <row r="1297" spans="1:15" x14ac:dyDescent="0.3">
      <c r="A1297" s="1">
        <v>529</v>
      </c>
      <c r="B1297" s="1">
        <v>1</v>
      </c>
      <c r="C1297" s="2" t="s">
        <v>12</v>
      </c>
      <c r="D1297" s="2" t="s">
        <v>89</v>
      </c>
      <c r="E1297" s="3">
        <v>22</v>
      </c>
      <c r="F1297" s="3">
        <v>36</v>
      </c>
      <c r="G1297" s="1">
        <v>2</v>
      </c>
      <c r="H1297" s="1">
        <v>51</v>
      </c>
      <c r="I1297" s="2" t="s">
        <v>6</v>
      </c>
      <c r="J1297" s="7">
        <f>Tabla_cocina[[#This Row],[Precio Unitario]]*Tabla_cocina[[#This Row],[Cantidad Ordenada]]</f>
        <v>72</v>
      </c>
      <c r="K1297" s="7">
        <f>Tabla_cocina[[#This Row],[Total del Pedido]]</f>
        <v>72</v>
      </c>
      <c r="L1297" s="7">
        <f>Tabla_cocina[[#This Row],[Ganancia Bruta]]-Tabla_cocina[[#This Row],[Costo]]</f>
        <v>28</v>
      </c>
      <c r="M1297" s="7">
        <f>Tabla_cocina[[#This Row],[Costo Unitario]]*Tabla_cocina[[#This Row],[Cantidad Ordenada]]</f>
        <v>44</v>
      </c>
      <c r="N1297" s="12">
        <f>(Tabla_cocina[[#This Row],[Ganancia Neta]]/Tabla_cocina[[#This Row],[Costo]])</f>
        <v>0.63636363636363635</v>
      </c>
      <c r="O1297" s="17">
        <f>Tabla_cocina[[#This Row],[Tiempo de Preparacion]]/1440</f>
        <v>3.5416666666666666E-2</v>
      </c>
    </row>
    <row r="1298" spans="1:15" x14ac:dyDescent="0.3">
      <c r="A1298" s="1">
        <v>529</v>
      </c>
      <c r="B1298" s="1">
        <v>1</v>
      </c>
      <c r="C1298" s="2" t="s">
        <v>20</v>
      </c>
      <c r="D1298" s="2" t="s">
        <v>97</v>
      </c>
      <c r="E1298" s="3">
        <v>20</v>
      </c>
      <c r="F1298" s="3">
        <v>34</v>
      </c>
      <c r="G1298" s="1">
        <v>1</v>
      </c>
      <c r="H1298" s="1">
        <v>24</v>
      </c>
      <c r="I1298" s="2" t="s">
        <v>8</v>
      </c>
      <c r="J1298" s="7">
        <f>Tabla_cocina[[#This Row],[Precio Unitario]]*Tabla_cocina[[#This Row],[Cantidad Ordenada]]</f>
        <v>34</v>
      </c>
      <c r="K1298" s="7">
        <f>Tabla_cocina[[#This Row],[Total del Pedido]]</f>
        <v>34</v>
      </c>
      <c r="L1298" s="7">
        <f>Tabla_cocina[[#This Row],[Ganancia Bruta]]-Tabla_cocina[[#This Row],[Costo]]</f>
        <v>14</v>
      </c>
      <c r="M1298" s="7">
        <f>Tabla_cocina[[#This Row],[Costo Unitario]]*Tabla_cocina[[#This Row],[Cantidad Ordenada]]</f>
        <v>20</v>
      </c>
      <c r="N1298" s="12">
        <f>(Tabla_cocina[[#This Row],[Ganancia Neta]]/Tabla_cocina[[#This Row],[Costo]])</f>
        <v>0.7</v>
      </c>
      <c r="O1298" s="17">
        <f>Tabla_cocina[[#This Row],[Tiempo de Preparacion]]/1440</f>
        <v>1.6666666666666666E-2</v>
      </c>
    </row>
    <row r="1299" spans="1:15" x14ac:dyDescent="0.3">
      <c r="A1299" s="1">
        <v>529</v>
      </c>
      <c r="B1299" s="1">
        <v>1</v>
      </c>
      <c r="C1299" s="2" t="s">
        <v>15</v>
      </c>
      <c r="D1299" s="2" t="s">
        <v>92</v>
      </c>
      <c r="E1299" s="3">
        <v>16</v>
      </c>
      <c r="F1299" s="3">
        <v>28</v>
      </c>
      <c r="G1299" s="1">
        <v>2</v>
      </c>
      <c r="H1299" s="1">
        <v>55</v>
      </c>
      <c r="I1299" s="2" t="s">
        <v>6</v>
      </c>
      <c r="J1299" s="7">
        <f>Tabla_cocina[[#This Row],[Precio Unitario]]*Tabla_cocina[[#This Row],[Cantidad Ordenada]]</f>
        <v>56</v>
      </c>
      <c r="K1299" s="7">
        <f>Tabla_cocina[[#This Row],[Total del Pedido]]</f>
        <v>56</v>
      </c>
      <c r="L1299" s="7">
        <f>Tabla_cocina[[#This Row],[Ganancia Bruta]]-Tabla_cocina[[#This Row],[Costo]]</f>
        <v>24</v>
      </c>
      <c r="M1299" s="7">
        <f>Tabla_cocina[[#This Row],[Costo Unitario]]*Tabla_cocina[[#This Row],[Cantidad Ordenada]]</f>
        <v>32</v>
      </c>
      <c r="N1299" s="12">
        <f>(Tabla_cocina[[#This Row],[Ganancia Neta]]/Tabla_cocina[[#This Row],[Costo]])</f>
        <v>0.75</v>
      </c>
      <c r="O1299" s="17">
        <f>Tabla_cocina[[#This Row],[Tiempo de Preparacion]]/1440</f>
        <v>3.8194444444444448E-2</v>
      </c>
    </row>
    <row r="1300" spans="1:15" x14ac:dyDescent="0.3">
      <c r="A1300" s="1">
        <v>529</v>
      </c>
      <c r="B1300" s="1">
        <v>1</v>
      </c>
      <c r="C1300" s="2" t="s">
        <v>22</v>
      </c>
      <c r="D1300" s="2" t="s">
        <v>99</v>
      </c>
      <c r="E1300" s="3">
        <v>14</v>
      </c>
      <c r="F1300" s="3">
        <v>23</v>
      </c>
      <c r="G1300" s="1">
        <v>2</v>
      </c>
      <c r="H1300" s="1">
        <v>27</v>
      </c>
      <c r="I1300" s="2" t="s">
        <v>8</v>
      </c>
      <c r="J1300" s="7">
        <f>Tabla_cocina[[#This Row],[Precio Unitario]]*Tabla_cocina[[#This Row],[Cantidad Ordenada]]</f>
        <v>46</v>
      </c>
      <c r="K1300" s="7">
        <f>Tabla_cocina[[#This Row],[Total del Pedido]]</f>
        <v>46</v>
      </c>
      <c r="L1300" s="7">
        <f>Tabla_cocina[[#This Row],[Ganancia Bruta]]-Tabla_cocina[[#This Row],[Costo]]</f>
        <v>18</v>
      </c>
      <c r="M1300" s="7">
        <f>Tabla_cocina[[#This Row],[Costo Unitario]]*Tabla_cocina[[#This Row],[Cantidad Ordenada]]</f>
        <v>28</v>
      </c>
      <c r="N1300" s="12">
        <f>(Tabla_cocina[[#This Row],[Ganancia Neta]]/Tabla_cocina[[#This Row],[Costo]])</f>
        <v>0.6428571428571429</v>
      </c>
      <c r="O1300" s="17">
        <f>Tabla_cocina[[#This Row],[Tiempo de Preparacion]]/1440</f>
        <v>1.8749999999999999E-2</v>
      </c>
    </row>
    <row r="1301" spans="1:15" x14ac:dyDescent="0.3">
      <c r="A1301" s="1">
        <v>530</v>
      </c>
      <c r="B1301" s="1">
        <v>7</v>
      </c>
      <c r="C1301" s="2" t="s">
        <v>15</v>
      </c>
      <c r="D1301" s="2" t="s">
        <v>92</v>
      </c>
      <c r="E1301" s="3">
        <v>16</v>
      </c>
      <c r="F1301" s="3">
        <v>28</v>
      </c>
      <c r="G1301" s="1">
        <v>2</v>
      </c>
      <c r="H1301" s="1">
        <v>50</v>
      </c>
      <c r="I1301" s="2" t="s">
        <v>8</v>
      </c>
      <c r="J1301" s="7">
        <f>Tabla_cocina[[#This Row],[Precio Unitario]]*Tabla_cocina[[#This Row],[Cantidad Ordenada]]</f>
        <v>56</v>
      </c>
      <c r="K1301" s="7">
        <f>Tabla_cocina[[#This Row],[Total del Pedido]]</f>
        <v>56</v>
      </c>
      <c r="L1301" s="7">
        <f>Tabla_cocina[[#This Row],[Ganancia Bruta]]-Tabla_cocina[[#This Row],[Costo]]</f>
        <v>24</v>
      </c>
      <c r="M1301" s="7">
        <f>Tabla_cocina[[#This Row],[Costo Unitario]]*Tabla_cocina[[#This Row],[Cantidad Ordenada]]</f>
        <v>32</v>
      </c>
      <c r="N1301" s="12">
        <f>(Tabla_cocina[[#This Row],[Ganancia Neta]]/Tabla_cocina[[#This Row],[Costo]])</f>
        <v>0.75</v>
      </c>
      <c r="O1301" s="17">
        <f>Tabla_cocina[[#This Row],[Tiempo de Preparacion]]/1440</f>
        <v>3.4722222222222224E-2</v>
      </c>
    </row>
    <row r="1302" spans="1:15" x14ac:dyDescent="0.3">
      <c r="A1302" s="1">
        <v>530</v>
      </c>
      <c r="B1302" s="1">
        <v>7</v>
      </c>
      <c r="C1302" s="2" t="s">
        <v>26</v>
      </c>
      <c r="D1302" s="2" t="s">
        <v>103</v>
      </c>
      <c r="E1302" s="3">
        <v>15</v>
      </c>
      <c r="F1302" s="3">
        <v>25</v>
      </c>
      <c r="G1302" s="1">
        <v>2</v>
      </c>
      <c r="H1302" s="1">
        <v>19</v>
      </c>
      <c r="I1302" s="2" t="s">
        <v>6</v>
      </c>
      <c r="J1302" s="7">
        <f>Tabla_cocina[[#This Row],[Precio Unitario]]*Tabla_cocina[[#This Row],[Cantidad Ordenada]]</f>
        <v>50</v>
      </c>
      <c r="K1302" s="7">
        <f>Tabla_cocina[[#This Row],[Total del Pedido]]</f>
        <v>50</v>
      </c>
      <c r="L1302" s="7">
        <f>Tabla_cocina[[#This Row],[Ganancia Bruta]]-Tabla_cocina[[#This Row],[Costo]]</f>
        <v>20</v>
      </c>
      <c r="M1302" s="7">
        <f>Tabla_cocina[[#This Row],[Costo Unitario]]*Tabla_cocina[[#This Row],[Cantidad Ordenada]]</f>
        <v>30</v>
      </c>
      <c r="N1302" s="12">
        <f>(Tabla_cocina[[#This Row],[Ganancia Neta]]/Tabla_cocina[[#This Row],[Costo]])</f>
        <v>0.66666666666666663</v>
      </c>
      <c r="O1302" s="17">
        <f>Tabla_cocina[[#This Row],[Tiempo de Preparacion]]/1440</f>
        <v>1.3194444444444444E-2</v>
      </c>
    </row>
    <row r="1303" spans="1:15" x14ac:dyDescent="0.3">
      <c r="A1303" s="1">
        <v>530</v>
      </c>
      <c r="B1303" s="1">
        <v>7</v>
      </c>
      <c r="C1303" s="2" t="s">
        <v>24</v>
      </c>
      <c r="D1303" s="2" t="s">
        <v>101</v>
      </c>
      <c r="E1303" s="3">
        <v>10</v>
      </c>
      <c r="F1303" s="3">
        <v>18</v>
      </c>
      <c r="G1303" s="1">
        <v>3</v>
      </c>
      <c r="H1303" s="1">
        <v>37</v>
      </c>
      <c r="I1303" s="2" t="s">
        <v>8</v>
      </c>
      <c r="J1303" s="7">
        <f>Tabla_cocina[[#This Row],[Precio Unitario]]*Tabla_cocina[[#This Row],[Cantidad Ordenada]]</f>
        <v>54</v>
      </c>
      <c r="K1303" s="7">
        <f>Tabla_cocina[[#This Row],[Total del Pedido]]</f>
        <v>54</v>
      </c>
      <c r="L1303" s="7">
        <f>Tabla_cocina[[#This Row],[Ganancia Bruta]]-Tabla_cocina[[#This Row],[Costo]]</f>
        <v>24</v>
      </c>
      <c r="M1303" s="7">
        <f>Tabla_cocina[[#This Row],[Costo Unitario]]*Tabla_cocina[[#This Row],[Cantidad Ordenada]]</f>
        <v>30</v>
      </c>
      <c r="N1303" s="12">
        <f>(Tabla_cocina[[#This Row],[Ganancia Neta]]/Tabla_cocina[[#This Row],[Costo]])</f>
        <v>0.8</v>
      </c>
      <c r="O1303" s="17">
        <f>Tabla_cocina[[#This Row],[Tiempo de Preparacion]]/1440</f>
        <v>2.5694444444444443E-2</v>
      </c>
    </row>
    <row r="1304" spans="1:15" x14ac:dyDescent="0.3">
      <c r="A1304" s="1">
        <v>531</v>
      </c>
      <c r="B1304" s="1">
        <v>9</v>
      </c>
      <c r="C1304" s="2" t="s">
        <v>11</v>
      </c>
      <c r="D1304" s="2" t="s">
        <v>88</v>
      </c>
      <c r="E1304" s="3">
        <v>25</v>
      </c>
      <c r="F1304" s="3">
        <v>40</v>
      </c>
      <c r="G1304" s="1">
        <v>1</v>
      </c>
      <c r="H1304" s="1">
        <v>43</v>
      </c>
      <c r="I1304" s="2" t="s">
        <v>6</v>
      </c>
      <c r="J1304" s="7">
        <f>Tabla_cocina[[#This Row],[Precio Unitario]]*Tabla_cocina[[#This Row],[Cantidad Ordenada]]</f>
        <v>40</v>
      </c>
      <c r="K1304" s="7">
        <f>Tabla_cocina[[#This Row],[Total del Pedido]]</f>
        <v>40</v>
      </c>
      <c r="L1304" s="7">
        <f>Tabla_cocina[[#This Row],[Ganancia Bruta]]-Tabla_cocina[[#This Row],[Costo]]</f>
        <v>15</v>
      </c>
      <c r="M1304" s="7">
        <f>Tabla_cocina[[#This Row],[Costo Unitario]]*Tabla_cocina[[#This Row],[Cantidad Ordenada]]</f>
        <v>25</v>
      </c>
      <c r="N1304" s="12">
        <f>(Tabla_cocina[[#This Row],[Ganancia Neta]]/Tabla_cocina[[#This Row],[Costo]])</f>
        <v>0.6</v>
      </c>
      <c r="O1304" s="17">
        <f>Tabla_cocina[[#This Row],[Tiempo de Preparacion]]/1440</f>
        <v>2.9861111111111113E-2</v>
      </c>
    </row>
    <row r="1305" spans="1:15" x14ac:dyDescent="0.3">
      <c r="A1305" s="1">
        <v>531</v>
      </c>
      <c r="B1305" s="1">
        <v>9</v>
      </c>
      <c r="C1305" s="2" t="s">
        <v>13</v>
      </c>
      <c r="D1305" s="2" t="s">
        <v>90</v>
      </c>
      <c r="E1305" s="3">
        <v>17</v>
      </c>
      <c r="F1305" s="3">
        <v>29</v>
      </c>
      <c r="G1305" s="1">
        <v>3</v>
      </c>
      <c r="H1305" s="1">
        <v>59</v>
      </c>
      <c r="I1305" s="2" t="s">
        <v>8</v>
      </c>
      <c r="J1305" s="7">
        <f>Tabla_cocina[[#This Row],[Precio Unitario]]*Tabla_cocina[[#This Row],[Cantidad Ordenada]]</f>
        <v>87</v>
      </c>
      <c r="K1305" s="7">
        <f>Tabla_cocina[[#This Row],[Total del Pedido]]</f>
        <v>87</v>
      </c>
      <c r="L1305" s="7">
        <f>Tabla_cocina[[#This Row],[Ganancia Bruta]]-Tabla_cocina[[#This Row],[Costo]]</f>
        <v>36</v>
      </c>
      <c r="M1305" s="7">
        <f>Tabla_cocina[[#This Row],[Costo Unitario]]*Tabla_cocina[[#This Row],[Cantidad Ordenada]]</f>
        <v>51</v>
      </c>
      <c r="N1305" s="12">
        <f>(Tabla_cocina[[#This Row],[Ganancia Neta]]/Tabla_cocina[[#This Row],[Costo]])</f>
        <v>0.70588235294117652</v>
      </c>
      <c r="O1305" s="17">
        <f>Tabla_cocina[[#This Row],[Tiempo de Preparacion]]/1440</f>
        <v>4.0972222222222222E-2</v>
      </c>
    </row>
    <row r="1306" spans="1:15" x14ac:dyDescent="0.3">
      <c r="A1306" s="1">
        <v>531</v>
      </c>
      <c r="B1306" s="1">
        <v>9</v>
      </c>
      <c r="C1306" s="2" t="s">
        <v>23</v>
      </c>
      <c r="D1306" s="2" t="s">
        <v>100</v>
      </c>
      <c r="E1306" s="3">
        <v>13</v>
      </c>
      <c r="F1306" s="3">
        <v>21</v>
      </c>
      <c r="G1306" s="1">
        <v>3</v>
      </c>
      <c r="H1306" s="1">
        <v>41</v>
      </c>
      <c r="I1306" s="2" t="s">
        <v>6</v>
      </c>
      <c r="J1306" s="7">
        <f>Tabla_cocina[[#This Row],[Precio Unitario]]*Tabla_cocina[[#This Row],[Cantidad Ordenada]]</f>
        <v>63</v>
      </c>
      <c r="K1306" s="7">
        <f>Tabla_cocina[[#This Row],[Total del Pedido]]</f>
        <v>63</v>
      </c>
      <c r="L1306" s="7">
        <f>Tabla_cocina[[#This Row],[Ganancia Bruta]]-Tabla_cocina[[#This Row],[Costo]]</f>
        <v>24</v>
      </c>
      <c r="M1306" s="7">
        <f>Tabla_cocina[[#This Row],[Costo Unitario]]*Tabla_cocina[[#This Row],[Cantidad Ordenada]]</f>
        <v>39</v>
      </c>
      <c r="N1306" s="12">
        <f>(Tabla_cocina[[#This Row],[Ganancia Neta]]/Tabla_cocina[[#This Row],[Costo]])</f>
        <v>0.61538461538461542</v>
      </c>
      <c r="O1306" s="17">
        <f>Tabla_cocina[[#This Row],[Tiempo de Preparacion]]/1440</f>
        <v>2.8472222222222222E-2</v>
      </c>
    </row>
    <row r="1307" spans="1:15" x14ac:dyDescent="0.3">
      <c r="A1307" s="1">
        <v>531</v>
      </c>
      <c r="B1307" s="1">
        <v>9</v>
      </c>
      <c r="C1307" s="2" t="s">
        <v>24</v>
      </c>
      <c r="D1307" s="2" t="s">
        <v>101</v>
      </c>
      <c r="E1307" s="3">
        <v>10</v>
      </c>
      <c r="F1307" s="3">
        <v>18</v>
      </c>
      <c r="G1307" s="1">
        <v>3</v>
      </c>
      <c r="H1307" s="1">
        <v>56</v>
      </c>
      <c r="I1307" s="2" t="s">
        <v>8</v>
      </c>
      <c r="J1307" s="7">
        <f>Tabla_cocina[[#This Row],[Precio Unitario]]*Tabla_cocina[[#This Row],[Cantidad Ordenada]]</f>
        <v>54</v>
      </c>
      <c r="K1307" s="7">
        <f>Tabla_cocina[[#This Row],[Total del Pedido]]</f>
        <v>54</v>
      </c>
      <c r="L1307" s="7">
        <f>Tabla_cocina[[#This Row],[Ganancia Bruta]]-Tabla_cocina[[#This Row],[Costo]]</f>
        <v>24</v>
      </c>
      <c r="M1307" s="7">
        <f>Tabla_cocina[[#This Row],[Costo Unitario]]*Tabla_cocina[[#This Row],[Cantidad Ordenada]]</f>
        <v>30</v>
      </c>
      <c r="N1307" s="12">
        <f>(Tabla_cocina[[#This Row],[Ganancia Neta]]/Tabla_cocina[[#This Row],[Costo]])</f>
        <v>0.8</v>
      </c>
      <c r="O1307" s="17">
        <f>Tabla_cocina[[#This Row],[Tiempo de Preparacion]]/1440</f>
        <v>3.888888888888889E-2</v>
      </c>
    </row>
    <row r="1308" spans="1:15" x14ac:dyDescent="0.3">
      <c r="A1308" s="1">
        <v>532</v>
      </c>
      <c r="B1308" s="1">
        <v>13</v>
      </c>
      <c r="C1308" s="2" t="s">
        <v>18</v>
      </c>
      <c r="D1308" s="2" t="s">
        <v>95</v>
      </c>
      <c r="E1308" s="3">
        <v>19</v>
      </c>
      <c r="F1308" s="3">
        <v>32</v>
      </c>
      <c r="G1308" s="1">
        <v>2</v>
      </c>
      <c r="H1308" s="1">
        <v>7</v>
      </c>
      <c r="I1308" s="2" t="s">
        <v>8</v>
      </c>
      <c r="J1308" s="7">
        <f>Tabla_cocina[[#This Row],[Precio Unitario]]*Tabla_cocina[[#This Row],[Cantidad Ordenada]]</f>
        <v>64</v>
      </c>
      <c r="K1308" s="7">
        <f>Tabla_cocina[[#This Row],[Total del Pedido]]</f>
        <v>64</v>
      </c>
      <c r="L1308" s="7">
        <f>Tabla_cocina[[#This Row],[Ganancia Bruta]]-Tabla_cocina[[#This Row],[Costo]]</f>
        <v>26</v>
      </c>
      <c r="M1308" s="7">
        <f>Tabla_cocina[[#This Row],[Costo Unitario]]*Tabla_cocina[[#This Row],[Cantidad Ordenada]]</f>
        <v>38</v>
      </c>
      <c r="N1308" s="12">
        <f>(Tabla_cocina[[#This Row],[Ganancia Neta]]/Tabla_cocina[[#This Row],[Costo]])</f>
        <v>0.68421052631578949</v>
      </c>
      <c r="O1308" s="17">
        <f>Tabla_cocina[[#This Row],[Tiempo de Preparacion]]/1440</f>
        <v>4.8611111111111112E-3</v>
      </c>
    </row>
    <row r="1309" spans="1:15" x14ac:dyDescent="0.3">
      <c r="A1309" s="1">
        <v>532</v>
      </c>
      <c r="B1309" s="1">
        <v>13</v>
      </c>
      <c r="C1309" s="2" t="s">
        <v>25</v>
      </c>
      <c r="D1309" s="2" t="s">
        <v>102</v>
      </c>
      <c r="E1309" s="3">
        <v>15</v>
      </c>
      <c r="F1309" s="3">
        <v>26</v>
      </c>
      <c r="G1309" s="1">
        <v>2</v>
      </c>
      <c r="H1309" s="1">
        <v>28</v>
      </c>
      <c r="I1309" s="2" t="s">
        <v>6</v>
      </c>
      <c r="J1309" s="7">
        <f>Tabla_cocina[[#This Row],[Precio Unitario]]*Tabla_cocina[[#This Row],[Cantidad Ordenada]]</f>
        <v>52</v>
      </c>
      <c r="K1309" s="7">
        <f>Tabla_cocina[[#This Row],[Total del Pedido]]</f>
        <v>52</v>
      </c>
      <c r="L1309" s="7">
        <f>Tabla_cocina[[#This Row],[Ganancia Bruta]]-Tabla_cocina[[#This Row],[Costo]]</f>
        <v>22</v>
      </c>
      <c r="M1309" s="7">
        <f>Tabla_cocina[[#This Row],[Costo Unitario]]*Tabla_cocina[[#This Row],[Cantidad Ordenada]]</f>
        <v>30</v>
      </c>
      <c r="N1309" s="12">
        <f>(Tabla_cocina[[#This Row],[Ganancia Neta]]/Tabla_cocina[[#This Row],[Costo]])</f>
        <v>0.73333333333333328</v>
      </c>
      <c r="O1309" s="17">
        <f>Tabla_cocina[[#This Row],[Tiempo de Preparacion]]/1440</f>
        <v>1.9444444444444445E-2</v>
      </c>
    </row>
    <row r="1310" spans="1:15" x14ac:dyDescent="0.3">
      <c r="A1310" s="1">
        <v>532</v>
      </c>
      <c r="B1310" s="1">
        <v>13</v>
      </c>
      <c r="C1310" s="2" t="s">
        <v>23</v>
      </c>
      <c r="D1310" s="2" t="s">
        <v>100</v>
      </c>
      <c r="E1310" s="3">
        <v>13</v>
      </c>
      <c r="F1310" s="3">
        <v>21</v>
      </c>
      <c r="G1310" s="1">
        <v>1</v>
      </c>
      <c r="H1310" s="1">
        <v>24</v>
      </c>
      <c r="I1310" s="2" t="s">
        <v>8</v>
      </c>
      <c r="J1310" s="7">
        <f>Tabla_cocina[[#This Row],[Precio Unitario]]*Tabla_cocina[[#This Row],[Cantidad Ordenada]]</f>
        <v>21</v>
      </c>
      <c r="K1310" s="7">
        <f>Tabla_cocina[[#This Row],[Total del Pedido]]</f>
        <v>21</v>
      </c>
      <c r="L1310" s="7">
        <f>Tabla_cocina[[#This Row],[Ganancia Bruta]]-Tabla_cocina[[#This Row],[Costo]]</f>
        <v>8</v>
      </c>
      <c r="M1310" s="7">
        <f>Tabla_cocina[[#This Row],[Costo Unitario]]*Tabla_cocina[[#This Row],[Cantidad Ordenada]]</f>
        <v>13</v>
      </c>
      <c r="N1310" s="12">
        <f>(Tabla_cocina[[#This Row],[Ganancia Neta]]/Tabla_cocina[[#This Row],[Costo]])</f>
        <v>0.61538461538461542</v>
      </c>
      <c r="O1310" s="17">
        <f>Tabla_cocina[[#This Row],[Tiempo de Preparacion]]/1440</f>
        <v>1.6666666666666666E-2</v>
      </c>
    </row>
    <row r="1311" spans="1:15" x14ac:dyDescent="0.3">
      <c r="A1311" s="1">
        <v>533</v>
      </c>
      <c r="B1311" s="1">
        <v>1</v>
      </c>
      <c r="C1311" s="2" t="s">
        <v>23</v>
      </c>
      <c r="D1311" s="2" t="s">
        <v>100</v>
      </c>
      <c r="E1311" s="3">
        <v>13</v>
      </c>
      <c r="F1311" s="3">
        <v>21</v>
      </c>
      <c r="G1311" s="1">
        <v>1</v>
      </c>
      <c r="H1311" s="1">
        <v>14</v>
      </c>
      <c r="I1311" s="2" t="s">
        <v>8</v>
      </c>
      <c r="J1311" s="7">
        <f>Tabla_cocina[[#This Row],[Precio Unitario]]*Tabla_cocina[[#This Row],[Cantidad Ordenada]]</f>
        <v>21</v>
      </c>
      <c r="K1311" s="7">
        <f>Tabla_cocina[[#This Row],[Total del Pedido]]</f>
        <v>21</v>
      </c>
      <c r="L1311" s="7">
        <f>Tabla_cocina[[#This Row],[Ganancia Bruta]]-Tabla_cocina[[#This Row],[Costo]]</f>
        <v>8</v>
      </c>
      <c r="M1311" s="7">
        <f>Tabla_cocina[[#This Row],[Costo Unitario]]*Tabla_cocina[[#This Row],[Cantidad Ordenada]]</f>
        <v>13</v>
      </c>
      <c r="N1311" s="12">
        <f>(Tabla_cocina[[#This Row],[Ganancia Neta]]/Tabla_cocina[[#This Row],[Costo]])</f>
        <v>0.61538461538461542</v>
      </c>
      <c r="O1311" s="17">
        <f>Tabla_cocina[[#This Row],[Tiempo de Preparacion]]/1440</f>
        <v>9.7222222222222224E-3</v>
      </c>
    </row>
    <row r="1312" spans="1:15" x14ac:dyDescent="0.3">
      <c r="A1312" s="1">
        <v>533</v>
      </c>
      <c r="B1312" s="1">
        <v>1</v>
      </c>
      <c r="C1312" s="2" t="s">
        <v>21</v>
      </c>
      <c r="D1312" s="2" t="s">
        <v>98</v>
      </c>
      <c r="E1312" s="3">
        <v>12</v>
      </c>
      <c r="F1312" s="3">
        <v>20</v>
      </c>
      <c r="G1312" s="1">
        <v>1</v>
      </c>
      <c r="H1312" s="1">
        <v>34</v>
      </c>
      <c r="I1312" s="2" t="s">
        <v>6</v>
      </c>
      <c r="J1312" s="7">
        <f>Tabla_cocina[[#This Row],[Precio Unitario]]*Tabla_cocina[[#This Row],[Cantidad Ordenada]]</f>
        <v>20</v>
      </c>
      <c r="K1312" s="7">
        <f>Tabla_cocina[[#This Row],[Total del Pedido]]</f>
        <v>20</v>
      </c>
      <c r="L1312" s="7">
        <f>Tabla_cocina[[#This Row],[Ganancia Bruta]]-Tabla_cocina[[#This Row],[Costo]]</f>
        <v>8</v>
      </c>
      <c r="M1312" s="7">
        <f>Tabla_cocina[[#This Row],[Costo Unitario]]*Tabla_cocina[[#This Row],[Cantidad Ordenada]]</f>
        <v>12</v>
      </c>
      <c r="N1312" s="12">
        <f>(Tabla_cocina[[#This Row],[Ganancia Neta]]/Tabla_cocina[[#This Row],[Costo]])</f>
        <v>0.66666666666666663</v>
      </c>
      <c r="O1312" s="17">
        <f>Tabla_cocina[[#This Row],[Tiempo de Preparacion]]/1440</f>
        <v>2.361111111111111E-2</v>
      </c>
    </row>
    <row r="1313" spans="1:15" x14ac:dyDescent="0.3">
      <c r="A1313" s="1">
        <v>534</v>
      </c>
      <c r="B1313" s="1">
        <v>1</v>
      </c>
      <c r="C1313" s="2" t="s">
        <v>17</v>
      </c>
      <c r="D1313" s="2" t="s">
        <v>94</v>
      </c>
      <c r="E1313" s="3">
        <v>21</v>
      </c>
      <c r="F1313" s="3">
        <v>35</v>
      </c>
      <c r="G1313" s="1">
        <v>2</v>
      </c>
      <c r="H1313" s="1">
        <v>10</v>
      </c>
      <c r="I1313" s="2" t="s">
        <v>6</v>
      </c>
      <c r="J1313" s="7">
        <f>Tabla_cocina[[#This Row],[Precio Unitario]]*Tabla_cocina[[#This Row],[Cantidad Ordenada]]</f>
        <v>70</v>
      </c>
      <c r="K1313" s="7">
        <f>Tabla_cocina[[#This Row],[Total del Pedido]]</f>
        <v>70</v>
      </c>
      <c r="L1313" s="7">
        <f>Tabla_cocina[[#This Row],[Ganancia Bruta]]-Tabla_cocina[[#This Row],[Costo]]</f>
        <v>28</v>
      </c>
      <c r="M1313" s="7">
        <f>Tabla_cocina[[#This Row],[Costo Unitario]]*Tabla_cocina[[#This Row],[Cantidad Ordenada]]</f>
        <v>42</v>
      </c>
      <c r="N1313" s="12">
        <f>(Tabla_cocina[[#This Row],[Ganancia Neta]]/Tabla_cocina[[#This Row],[Costo]])</f>
        <v>0.66666666666666663</v>
      </c>
      <c r="O1313" s="17">
        <f>Tabla_cocina[[#This Row],[Tiempo de Preparacion]]/1440</f>
        <v>6.9444444444444441E-3</v>
      </c>
    </row>
    <row r="1314" spans="1:15" x14ac:dyDescent="0.3">
      <c r="A1314" s="1">
        <v>534</v>
      </c>
      <c r="B1314" s="1">
        <v>1</v>
      </c>
      <c r="C1314" s="2" t="s">
        <v>13</v>
      </c>
      <c r="D1314" s="2" t="s">
        <v>90</v>
      </c>
      <c r="E1314" s="3">
        <v>17</v>
      </c>
      <c r="F1314" s="3">
        <v>29</v>
      </c>
      <c r="G1314" s="1">
        <v>1</v>
      </c>
      <c r="H1314" s="1">
        <v>10</v>
      </c>
      <c r="I1314" s="2" t="s">
        <v>8</v>
      </c>
      <c r="J1314" s="7">
        <f>Tabla_cocina[[#This Row],[Precio Unitario]]*Tabla_cocina[[#This Row],[Cantidad Ordenada]]</f>
        <v>29</v>
      </c>
      <c r="K1314" s="7">
        <f>Tabla_cocina[[#This Row],[Total del Pedido]]</f>
        <v>29</v>
      </c>
      <c r="L1314" s="7">
        <f>Tabla_cocina[[#This Row],[Ganancia Bruta]]-Tabla_cocina[[#This Row],[Costo]]</f>
        <v>12</v>
      </c>
      <c r="M1314" s="7">
        <f>Tabla_cocina[[#This Row],[Costo Unitario]]*Tabla_cocina[[#This Row],[Cantidad Ordenada]]</f>
        <v>17</v>
      </c>
      <c r="N1314" s="12">
        <f>(Tabla_cocina[[#This Row],[Ganancia Neta]]/Tabla_cocina[[#This Row],[Costo]])</f>
        <v>0.70588235294117652</v>
      </c>
      <c r="O1314" s="17">
        <f>Tabla_cocina[[#This Row],[Tiempo de Preparacion]]/1440</f>
        <v>6.9444444444444441E-3</v>
      </c>
    </row>
    <row r="1315" spans="1:15" x14ac:dyDescent="0.3">
      <c r="A1315" s="1">
        <v>534</v>
      </c>
      <c r="B1315" s="1">
        <v>1</v>
      </c>
      <c r="C1315" s="2" t="s">
        <v>5</v>
      </c>
      <c r="D1315" s="2" t="s">
        <v>84</v>
      </c>
      <c r="E1315" s="3">
        <v>14</v>
      </c>
      <c r="F1315" s="3">
        <v>24</v>
      </c>
      <c r="G1315" s="1">
        <v>2</v>
      </c>
      <c r="H1315" s="1">
        <v>56</v>
      </c>
      <c r="I1315" s="2" t="s">
        <v>8</v>
      </c>
      <c r="J1315" s="7">
        <f>Tabla_cocina[[#This Row],[Precio Unitario]]*Tabla_cocina[[#This Row],[Cantidad Ordenada]]</f>
        <v>48</v>
      </c>
      <c r="K1315" s="7">
        <f>Tabla_cocina[[#This Row],[Total del Pedido]]</f>
        <v>48</v>
      </c>
      <c r="L1315" s="7">
        <f>Tabla_cocina[[#This Row],[Ganancia Bruta]]-Tabla_cocina[[#This Row],[Costo]]</f>
        <v>20</v>
      </c>
      <c r="M1315" s="7">
        <f>Tabla_cocina[[#This Row],[Costo Unitario]]*Tabla_cocina[[#This Row],[Cantidad Ordenada]]</f>
        <v>28</v>
      </c>
      <c r="N1315" s="12">
        <f>(Tabla_cocina[[#This Row],[Ganancia Neta]]/Tabla_cocina[[#This Row],[Costo]])</f>
        <v>0.7142857142857143</v>
      </c>
      <c r="O1315" s="17">
        <f>Tabla_cocina[[#This Row],[Tiempo de Preparacion]]/1440</f>
        <v>3.888888888888889E-2</v>
      </c>
    </row>
    <row r="1316" spans="1:15" x14ac:dyDescent="0.3">
      <c r="A1316" s="1">
        <v>535</v>
      </c>
      <c r="B1316" s="1">
        <v>15</v>
      </c>
      <c r="C1316" s="2" t="s">
        <v>11</v>
      </c>
      <c r="D1316" s="2" t="s">
        <v>88</v>
      </c>
      <c r="E1316" s="3">
        <v>25</v>
      </c>
      <c r="F1316" s="3">
        <v>40</v>
      </c>
      <c r="G1316" s="1">
        <v>3</v>
      </c>
      <c r="H1316" s="1">
        <v>48</v>
      </c>
      <c r="I1316" s="2" t="s">
        <v>8</v>
      </c>
      <c r="J1316" s="7">
        <f>Tabla_cocina[[#This Row],[Precio Unitario]]*Tabla_cocina[[#This Row],[Cantidad Ordenada]]</f>
        <v>120</v>
      </c>
      <c r="K1316" s="7">
        <f>Tabla_cocina[[#This Row],[Total del Pedido]]</f>
        <v>120</v>
      </c>
      <c r="L1316" s="7">
        <f>Tabla_cocina[[#This Row],[Ganancia Bruta]]-Tabla_cocina[[#This Row],[Costo]]</f>
        <v>45</v>
      </c>
      <c r="M1316" s="7">
        <f>Tabla_cocina[[#This Row],[Costo Unitario]]*Tabla_cocina[[#This Row],[Cantidad Ordenada]]</f>
        <v>75</v>
      </c>
      <c r="N1316" s="12">
        <f>(Tabla_cocina[[#This Row],[Ganancia Neta]]/Tabla_cocina[[#This Row],[Costo]])</f>
        <v>0.6</v>
      </c>
      <c r="O1316" s="17">
        <f>Tabla_cocina[[#This Row],[Tiempo de Preparacion]]/1440</f>
        <v>3.3333333333333333E-2</v>
      </c>
    </row>
    <row r="1317" spans="1:15" x14ac:dyDescent="0.3">
      <c r="A1317" s="1">
        <v>535</v>
      </c>
      <c r="B1317" s="1">
        <v>15</v>
      </c>
      <c r="C1317" s="2" t="s">
        <v>13</v>
      </c>
      <c r="D1317" s="2" t="s">
        <v>90</v>
      </c>
      <c r="E1317" s="3">
        <v>17</v>
      </c>
      <c r="F1317" s="3">
        <v>29</v>
      </c>
      <c r="G1317" s="1">
        <v>3</v>
      </c>
      <c r="H1317" s="1">
        <v>9</v>
      </c>
      <c r="I1317" s="2" t="s">
        <v>6</v>
      </c>
      <c r="J1317" s="7">
        <f>Tabla_cocina[[#This Row],[Precio Unitario]]*Tabla_cocina[[#This Row],[Cantidad Ordenada]]</f>
        <v>87</v>
      </c>
      <c r="K1317" s="7">
        <f>Tabla_cocina[[#This Row],[Total del Pedido]]</f>
        <v>87</v>
      </c>
      <c r="L1317" s="7">
        <f>Tabla_cocina[[#This Row],[Ganancia Bruta]]-Tabla_cocina[[#This Row],[Costo]]</f>
        <v>36</v>
      </c>
      <c r="M1317" s="7">
        <f>Tabla_cocina[[#This Row],[Costo Unitario]]*Tabla_cocina[[#This Row],[Cantidad Ordenada]]</f>
        <v>51</v>
      </c>
      <c r="N1317" s="12">
        <f>(Tabla_cocina[[#This Row],[Ganancia Neta]]/Tabla_cocina[[#This Row],[Costo]])</f>
        <v>0.70588235294117652</v>
      </c>
      <c r="O1317" s="17">
        <f>Tabla_cocina[[#This Row],[Tiempo de Preparacion]]/1440</f>
        <v>6.2500000000000003E-3</v>
      </c>
    </row>
    <row r="1318" spans="1:15" x14ac:dyDescent="0.3">
      <c r="A1318" s="1">
        <v>535</v>
      </c>
      <c r="B1318" s="1">
        <v>15</v>
      </c>
      <c r="C1318" s="2" t="s">
        <v>5</v>
      </c>
      <c r="D1318" s="2" t="s">
        <v>84</v>
      </c>
      <c r="E1318" s="3">
        <v>14</v>
      </c>
      <c r="F1318" s="3">
        <v>24</v>
      </c>
      <c r="G1318" s="1">
        <v>2</v>
      </c>
      <c r="H1318" s="1">
        <v>42</v>
      </c>
      <c r="I1318" s="2" t="s">
        <v>6</v>
      </c>
      <c r="J1318" s="7">
        <f>Tabla_cocina[[#This Row],[Precio Unitario]]*Tabla_cocina[[#This Row],[Cantidad Ordenada]]</f>
        <v>48</v>
      </c>
      <c r="K1318" s="7">
        <f>Tabla_cocina[[#This Row],[Total del Pedido]]</f>
        <v>48</v>
      </c>
      <c r="L1318" s="7">
        <f>Tabla_cocina[[#This Row],[Ganancia Bruta]]-Tabla_cocina[[#This Row],[Costo]]</f>
        <v>20</v>
      </c>
      <c r="M1318" s="7">
        <f>Tabla_cocina[[#This Row],[Costo Unitario]]*Tabla_cocina[[#This Row],[Cantidad Ordenada]]</f>
        <v>28</v>
      </c>
      <c r="N1318" s="12">
        <f>(Tabla_cocina[[#This Row],[Ganancia Neta]]/Tabla_cocina[[#This Row],[Costo]])</f>
        <v>0.7142857142857143</v>
      </c>
      <c r="O1318" s="17">
        <f>Tabla_cocina[[#This Row],[Tiempo de Preparacion]]/1440</f>
        <v>2.9166666666666667E-2</v>
      </c>
    </row>
    <row r="1319" spans="1:15" x14ac:dyDescent="0.3">
      <c r="A1319" s="1">
        <v>535</v>
      </c>
      <c r="B1319" s="1">
        <v>15</v>
      </c>
      <c r="C1319" s="2" t="s">
        <v>23</v>
      </c>
      <c r="D1319" s="2" t="s">
        <v>100</v>
      </c>
      <c r="E1319" s="3">
        <v>13</v>
      </c>
      <c r="F1319" s="3">
        <v>21</v>
      </c>
      <c r="G1319" s="1">
        <v>1</v>
      </c>
      <c r="H1319" s="1">
        <v>14</v>
      </c>
      <c r="I1319" s="2" t="s">
        <v>6</v>
      </c>
      <c r="J1319" s="7">
        <f>Tabla_cocina[[#This Row],[Precio Unitario]]*Tabla_cocina[[#This Row],[Cantidad Ordenada]]</f>
        <v>21</v>
      </c>
      <c r="K1319" s="7">
        <f>Tabla_cocina[[#This Row],[Total del Pedido]]</f>
        <v>21</v>
      </c>
      <c r="L1319" s="7">
        <f>Tabla_cocina[[#This Row],[Ganancia Bruta]]-Tabla_cocina[[#This Row],[Costo]]</f>
        <v>8</v>
      </c>
      <c r="M1319" s="7">
        <f>Tabla_cocina[[#This Row],[Costo Unitario]]*Tabla_cocina[[#This Row],[Cantidad Ordenada]]</f>
        <v>13</v>
      </c>
      <c r="N1319" s="12">
        <f>(Tabla_cocina[[#This Row],[Ganancia Neta]]/Tabla_cocina[[#This Row],[Costo]])</f>
        <v>0.61538461538461542</v>
      </c>
      <c r="O1319" s="17">
        <f>Tabla_cocina[[#This Row],[Tiempo de Preparacion]]/1440</f>
        <v>9.7222222222222224E-3</v>
      </c>
    </row>
    <row r="1320" spans="1:15" x14ac:dyDescent="0.3">
      <c r="A1320" s="1">
        <v>536</v>
      </c>
      <c r="B1320" s="1">
        <v>9</v>
      </c>
      <c r="C1320" s="2" t="s">
        <v>7</v>
      </c>
      <c r="D1320" s="2" t="s">
        <v>85</v>
      </c>
      <c r="E1320" s="3">
        <v>18</v>
      </c>
      <c r="F1320" s="3">
        <v>30</v>
      </c>
      <c r="G1320" s="1">
        <v>3</v>
      </c>
      <c r="H1320" s="1">
        <v>33</v>
      </c>
      <c r="I1320" s="2" t="s">
        <v>6</v>
      </c>
      <c r="J1320" s="7">
        <f>Tabla_cocina[[#This Row],[Precio Unitario]]*Tabla_cocina[[#This Row],[Cantidad Ordenada]]</f>
        <v>90</v>
      </c>
      <c r="K1320" s="7">
        <f>Tabla_cocina[[#This Row],[Total del Pedido]]</f>
        <v>90</v>
      </c>
      <c r="L1320" s="7">
        <f>Tabla_cocina[[#This Row],[Ganancia Bruta]]-Tabla_cocina[[#This Row],[Costo]]</f>
        <v>36</v>
      </c>
      <c r="M1320" s="7">
        <f>Tabla_cocina[[#This Row],[Costo Unitario]]*Tabla_cocina[[#This Row],[Cantidad Ordenada]]</f>
        <v>54</v>
      </c>
      <c r="N1320" s="12">
        <f>(Tabla_cocina[[#This Row],[Ganancia Neta]]/Tabla_cocina[[#This Row],[Costo]])</f>
        <v>0.66666666666666663</v>
      </c>
      <c r="O1320" s="17">
        <f>Tabla_cocina[[#This Row],[Tiempo de Preparacion]]/1440</f>
        <v>2.2916666666666665E-2</v>
      </c>
    </row>
    <row r="1321" spans="1:15" x14ac:dyDescent="0.3">
      <c r="A1321" s="1">
        <v>536</v>
      </c>
      <c r="B1321" s="1">
        <v>9</v>
      </c>
      <c r="C1321" s="2" t="s">
        <v>13</v>
      </c>
      <c r="D1321" s="2" t="s">
        <v>90</v>
      </c>
      <c r="E1321" s="3">
        <v>17</v>
      </c>
      <c r="F1321" s="3">
        <v>29</v>
      </c>
      <c r="G1321" s="1">
        <v>2</v>
      </c>
      <c r="H1321" s="1">
        <v>52</v>
      </c>
      <c r="I1321" s="2" t="s">
        <v>6</v>
      </c>
      <c r="J1321" s="7">
        <f>Tabla_cocina[[#This Row],[Precio Unitario]]*Tabla_cocina[[#This Row],[Cantidad Ordenada]]</f>
        <v>58</v>
      </c>
      <c r="K1321" s="7">
        <f>Tabla_cocina[[#This Row],[Total del Pedido]]</f>
        <v>58</v>
      </c>
      <c r="L1321" s="7">
        <f>Tabla_cocina[[#This Row],[Ganancia Bruta]]-Tabla_cocina[[#This Row],[Costo]]</f>
        <v>24</v>
      </c>
      <c r="M1321" s="7">
        <f>Tabla_cocina[[#This Row],[Costo Unitario]]*Tabla_cocina[[#This Row],[Cantidad Ordenada]]</f>
        <v>34</v>
      </c>
      <c r="N1321" s="12">
        <f>(Tabla_cocina[[#This Row],[Ganancia Neta]]/Tabla_cocina[[#This Row],[Costo]])</f>
        <v>0.70588235294117652</v>
      </c>
      <c r="O1321" s="17">
        <f>Tabla_cocina[[#This Row],[Tiempo de Preparacion]]/1440</f>
        <v>3.6111111111111108E-2</v>
      </c>
    </row>
    <row r="1322" spans="1:15" x14ac:dyDescent="0.3">
      <c r="A1322" s="1">
        <v>536</v>
      </c>
      <c r="B1322" s="1">
        <v>9</v>
      </c>
      <c r="C1322" s="2" t="s">
        <v>22</v>
      </c>
      <c r="D1322" s="2" t="s">
        <v>99</v>
      </c>
      <c r="E1322" s="3">
        <v>14</v>
      </c>
      <c r="F1322" s="3">
        <v>23</v>
      </c>
      <c r="G1322" s="1">
        <v>2</v>
      </c>
      <c r="H1322" s="1">
        <v>38</v>
      </c>
      <c r="I1322" s="2" t="s">
        <v>6</v>
      </c>
      <c r="J1322" s="7">
        <f>Tabla_cocina[[#This Row],[Precio Unitario]]*Tabla_cocina[[#This Row],[Cantidad Ordenada]]</f>
        <v>46</v>
      </c>
      <c r="K1322" s="7">
        <f>Tabla_cocina[[#This Row],[Total del Pedido]]</f>
        <v>46</v>
      </c>
      <c r="L1322" s="7">
        <f>Tabla_cocina[[#This Row],[Ganancia Bruta]]-Tabla_cocina[[#This Row],[Costo]]</f>
        <v>18</v>
      </c>
      <c r="M1322" s="7">
        <f>Tabla_cocina[[#This Row],[Costo Unitario]]*Tabla_cocina[[#This Row],[Cantidad Ordenada]]</f>
        <v>28</v>
      </c>
      <c r="N1322" s="12">
        <f>(Tabla_cocina[[#This Row],[Ganancia Neta]]/Tabla_cocina[[#This Row],[Costo]])</f>
        <v>0.6428571428571429</v>
      </c>
      <c r="O1322" s="17">
        <f>Tabla_cocina[[#This Row],[Tiempo de Preparacion]]/1440</f>
        <v>2.6388888888888889E-2</v>
      </c>
    </row>
    <row r="1323" spans="1:15" x14ac:dyDescent="0.3">
      <c r="A1323" s="1">
        <v>536</v>
      </c>
      <c r="B1323" s="1">
        <v>9</v>
      </c>
      <c r="C1323" s="2" t="s">
        <v>24</v>
      </c>
      <c r="D1323" s="2" t="s">
        <v>101</v>
      </c>
      <c r="E1323" s="3">
        <v>10</v>
      </c>
      <c r="F1323" s="3">
        <v>18</v>
      </c>
      <c r="G1323" s="1">
        <v>1</v>
      </c>
      <c r="H1323" s="1">
        <v>29</v>
      </c>
      <c r="I1323" s="2" t="s">
        <v>8</v>
      </c>
      <c r="J1323" s="7">
        <f>Tabla_cocina[[#This Row],[Precio Unitario]]*Tabla_cocina[[#This Row],[Cantidad Ordenada]]</f>
        <v>18</v>
      </c>
      <c r="K1323" s="7">
        <f>Tabla_cocina[[#This Row],[Total del Pedido]]</f>
        <v>18</v>
      </c>
      <c r="L1323" s="7">
        <f>Tabla_cocina[[#This Row],[Ganancia Bruta]]-Tabla_cocina[[#This Row],[Costo]]</f>
        <v>8</v>
      </c>
      <c r="M1323" s="7">
        <f>Tabla_cocina[[#This Row],[Costo Unitario]]*Tabla_cocina[[#This Row],[Cantidad Ordenada]]</f>
        <v>10</v>
      </c>
      <c r="N1323" s="12">
        <f>(Tabla_cocina[[#This Row],[Ganancia Neta]]/Tabla_cocina[[#This Row],[Costo]])</f>
        <v>0.8</v>
      </c>
      <c r="O1323" s="17">
        <f>Tabla_cocina[[#This Row],[Tiempo de Preparacion]]/1440</f>
        <v>2.013888888888889E-2</v>
      </c>
    </row>
    <row r="1324" spans="1:15" x14ac:dyDescent="0.3">
      <c r="A1324" s="1">
        <v>537</v>
      </c>
      <c r="B1324" s="1">
        <v>18</v>
      </c>
      <c r="C1324" s="2" t="s">
        <v>23</v>
      </c>
      <c r="D1324" s="2" t="s">
        <v>100</v>
      </c>
      <c r="E1324" s="3">
        <v>13</v>
      </c>
      <c r="F1324" s="3">
        <v>21</v>
      </c>
      <c r="G1324" s="1">
        <v>3</v>
      </c>
      <c r="H1324" s="1">
        <v>21</v>
      </c>
      <c r="I1324" s="2" t="s">
        <v>8</v>
      </c>
      <c r="J1324" s="7">
        <f>Tabla_cocina[[#This Row],[Precio Unitario]]*Tabla_cocina[[#This Row],[Cantidad Ordenada]]</f>
        <v>63</v>
      </c>
      <c r="K1324" s="7">
        <f>Tabla_cocina[[#This Row],[Total del Pedido]]</f>
        <v>63</v>
      </c>
      <c r="L1324" s="7">
        <f>Tabla_cocina[[#This Row],[Ganancia Bruta]]-Tabla_cocina[[#This Row],[Costo]]</f>
        <v>24</v>
      </c>
      <c r="M1324" s="7">
        <f>Tabla_cocina[[#This Row],[Costo Unitario]]*Tabla_cocina[[#This Row],[Cantidad Ordenada]]</f>
        <v>39</v>
      </c>
      <c r="N1324" s="12">
        <f>(Tabla_cocina[[#This Row],[Ganancia Neta]]/Tabla_cocina[[#This Row],[Costo]])</f>
        <v>0.61538461538461542</v>
      </c>
      <c r="O1324" s="17">
        <f>Tabla_cocina[[#This Row],[Tiempo de Preparacion]]/1440</f>
        <v>1.4583333333333334E-2</v>
      </c>
    </row>
    <row r="1325" spans="1:15" x14ac:dyDescent="0.3">
      <c r="A1325" s="1">
        <v>538</v>
      </c>
      <c r="B1325" s="1">
        <v>14</v>
      </c>
      <c r="C1325" s="2" t="s">
        <v>14</v>
      </c>
      <c r="D1325" s="2" t="s">
        <v>91</v>
      </c>
      <c r="E1325" s="3">
        <v>20</v>
      </c>
      <c r="F1325" s="3">
        <v>33</v>
      </c>
      <c r="G1325" s="1">
        <v>1</v>
      </c>
      <c r="H1325" s="1">
        <v>58</v>
      </c>
      <c r="I1325" s="2" t="s">
        <v>8</v>
      </c>
      <c r="J1325" s="7">
        <f>Tabla_cocina[[#This Row],[Precio Unitario]]*Tabla_cocina[[#This Row],[Cantidad Ordenada]]</f>
        <v>33</v>
      </c>
      <c r="K1325" s="7">
        <f>Tabla_cocina[[#This Row],[Total del Pedido]]</f>
        <v>33</v>
      </c>
      <c r="L1325" s="7">
        <f>Tabla_cocina[[#This Row],[Ganancia Bruta]]-Tabla_cocina[[#This Row],[Costo]]</f>
        <v>13</v>
      </c>
      <c r="M1325" s="7">
        <f>Tabla_cocina[[#This Row],[Costo Unitario]]*Tabla_cocina[[#This Row],[Cantidad Ordenada]]</f>
        <v>20</v>
      </c>
      <c r="N1325" s="12">
        <f>(Tabla_cocina[[#This Row],[Ganancia Neta]]/Tabla_cocina[[#This Row],[Costo]])</f>
        <v>0.65</v>
      </c>
      <c r="O1325" s="17">
        <f>Tabla_cocina[[#This Row],[Tiempo de Preparacion]]/1440</f>
        <v>4.027777777777778E-2</v>
      </c>
    </row>
    <row r="1326" spans="1:15" x14ac:dyDescent="0.3">
      <c r="A1326" s="1">
        <v>538</v>
      </c>
      <c r="B1326" s="1">
        <v>14</v>
      </c>
      <c r="C1326" s="2" t="s">
        <v>7</v>
      </c>
      <c r="D1326" s="2" t="s">
        <v>85</v>
      </c>
      <c r="E1326" s="3">
        <v>18</v>
      </c>
      <c r="F1326" s="3">
        <v>30</v>
      </c>
      <c r="G1326" s="1">
        <v>1</v>
      </c>
      <c r="H1326" s="1">
        <v>55</v>
      </c>
      <c r="I1326" s="2" t="s">
        <v>8</v>
      </c>
      <c r="J1326" s="7">
        <f>Tabla_cocina[[#This Row],[Precio Unitario]]*Tabla_cocina[[#This Row],[Cantidad Ordenada]]</f>
        <v>30</v>
      </c>
      <c r="K1326" s="7">
        <f>Tabla_cocina[[#This Row],[Total del Pedido]]</f>
        <v>30</v>
      </c>
      <c r="L1326" s="7">
        <f>Tabla_cocina[[#This Row],[Ganancia Bruta]]-Tabla_cocina[[#This Row],[Costo]]</f>
        <v>12</v>
      </c>
      <c r="M1326" s="7">
        <f>Tabla_cocina[[#This Row],[Costo Unitario]]*Tabla_cocina[[#This Row],[Cantidad Ordenada]]</f>
        <v>18</v>
      </c>
      <c r="N1326" s="12">
        <f>(Tabla_cocina[[#This Row],[Ganancia Neta]]/Tabla_cocina[[#This Row],[Costo]])</f>
        <v>0.66666666666666663</v>
      </c>
      <c r="O1326" s="17">
        <f>Tabla_cocina[[#This Row],[Tiempo de Preparacion]]/1440</f>
        <v>3.8194444444444448E-2</v>
      </c>
    </row>
    <row r="1327" spans="1:15" x14ac:dyDescent="0.3">
      <c r="A1327" s="1">
        <v>538</v>
      </c>
      <c r="B1327" s="1">
        <v>14</v>
      </c>
      <c r="C1327" s="2" t="s">
        <v>15</v>
      </c>
      <c r="D1327" s="2" t="s">
        <v>92</v>
      </c>
      <c r="E1327" s="3">
        <v>16</v>
      </c>
      <c r="F1327" s="3">
        <v>28</v>
      </c>
      <c r="G1327" s="1">
        <v>2</v>
      </c>
      <c r="H1327" s="1">
        <v>46</v>
      </c>
      <c r="I1327" s="2" t="s">
        <v>6</v>
      </c>
      <c r="J1327" s="7">
        <f>Tabla_cocina[[#This Row],[Precio Unitario]]*Tabla_cocina[[#This Row],[Cantidad Ordenada]]</f>
        <v>56</v>
      </c>
      <c r="K1327" s="7">
        <f>Tabla_cocina[[#This Row],[Total del Pedido]]</f>
        <v>56</v>
      </c>
      <c r="L1327" s="7">
        <f>Tabla_cocina[[#This Row],[Ganancia Bruta]]-Tabla_cocina[[#This Row],[Costo]]</f>
        <v>24</v>
      </c>
      <c r="M1327" s="7">
        <f>Tabla_cocina[[#This Row],[Costo Unitario]]*Tabla_cocina[[#This Row],[Cantidad Ordenada]]</f>
        <v>32</v>
      </c>
      <c r="N1327" s="12">
        <f>(Tabla_cocina[[#This Row],[Ganancia Neta]]/Tabla_cocina[[#This Row],[Costo]])</f>
        <v>0.75</v>
      </c>
      <c r="O1327" s="17">
        <f>Tabla_cocina[[#This Row],[Tiempo de Preparacion]]/1440</f>
        <v>3.1944444444444442E-2</v>
      </c>
    </row>
    <row r="1328" spans="1:15" x14ac:dyDescent="0.3">
      <c r="A1328" s="1">
        <v>538</v>
      </c>
      <c r="B1328" s="1">
        <v>14</v>
      </c>
      <c r="C1328" s="2" t="s">
        <v>22</v>
      </c>
      <c r="D1328" s="2" t="s">
        <v>99</v>
      </c>
      <c r="E1328" s="3">
        <v>14</v>
      </c>
      <c r="F1328" s="3">
        <v>23</v>
      </c>
      <c r="G1328" s="1">
        <v>1</v>
      </c>
      <c r="H1328" s="1">
        <v>39</v>
      </c>
      <c r="I1328" s="2" t="s">
        <v>6</v>
      </c>
      <c r="J1328" s="7">
        <f>Tabla_cocina[[#This Row],[Precio Unitario]]*Tabla_cocina[[#This Row],[Cantidad Ordenada]]</f>
        <v>23</v>
      </c>
      <c r="K1328" s="7">
        <f>Tabla_cocina[[#This Row],[Total del Pedido]]</f>
        <v>23</v>
      </c>
      <c r="L1328" s="7">
        <f>Tabla_cocina[[#This Row],[Ganancia Bruta]]-Tabla_cocina[[#This Row],[Costo]]</f>
        <v>9</v>
      </c>
      <c r="M1328" s="7">
        <f>Tabla_cocina[[#This Row],[Costo Unitario]]*Tabla_cocina[[#This Row],[Cantidad Ordenada]]</f>
        <v>14</v>
      </c>
      <c r="N1328" s="12">
        <f>(Tabla_cocina[[#This Row],[Ganancia Neta]]/Tabla_cocina[[#This Row],[Costo]])</f>
        <v>0.6428571428571429</v>
      </c>
      <c r="O1328" s="17">
        <f>Tabla_cocina[[#This Row],[Tiempo de Preparacion]]/1440</f>
        <v>2.7083333333333334E-2</v>
      </c>
    </row>
    <row r="1329" spans="1:15" x14ac:dyDescent="0.3">
      <c r="A1329" s="1">
        <v>539</v>
      </c>
      <c r="B1329" s="1">
        <v>18</v>
      </c>
      <c r="C1329" s="2" t="s">
        <v>7</v>
      </c>
      <c r="D1329" s="2" t="s">
        <v>85</v>
      </c>
      <c r="E1329" s="3">
        <v>18</v>
      </c>
      <c r="F1329" s="3">
        <v>30</v>
      </c>
      <c r="G1329" s="1">
        <v>3</v>
      </c>
      <c r="H1329" s="1">
        <v>43</v>
      </c>
      <c r="I1329" s="2" t="s">
        <v>8</v>
      </c>
      <c r="J1329" s="7">
        <f>Tabla_cocina[[#This Row],[Precio Unitario]]*Tabla_cocina[[#This Row],[Cantidad Ordenada]]</f>
        <v>90</v>
      </c>
      <c r="K1329" s="7">
        <f>Tabla_cocina[[#This Row],[Total del Pedido]]</f>
        <v>90</v>
      </c>
      <c r="L1329" s="7">
        <f>Tabla_cocina[[#This Row],[Ganancia Bruta]]-Tabla_cocina[[#This Row],[Costo]]</f>
        <v>36</v>
      </c>
      <c r="M1329" s="7">
        <f>Tabla_cocina[[#This Row],[Costo Unitario]]*Tabla_cocina[[#This Row],[Cantidad Ordenada]]</f>
        <v>54</v>
      </c>
      <c r="N1329" s="12">
        <f>(Tabla_cocina[[#This Row],[Ganancia Neta]]/Tabla_cocina[[#This Row],[Costo]])</f>
        <v>0.66666666666666663</v>
      </c>
      <c r="O1329" s="17">
        <f>Tabla_cocina[[#This Row],[Tiempo de Preparacion]]/1440</f>
        <v>2.9861111111111113E-2</v>
      </c>
    </row>
    <row r="1330" spans="1:15" x14ac:dyDescent="0.3">
      <c r="A1330" s="1">
        <v>539</v>
      </c>
      <c r="B1330" s="1">
        <v>18</v>
      </c>
      <c r="C1330" s="2" t="s">
        <v>13</v>
      </c>
      <c r="D1330" s="2" t="s">
        <v>90</v>
      </c>
      <c r="E1330" s="3">
        <v>17</v>
      </c>
      <c r="F1330" s="3">
        <v>29</v>
      </c>
      <c r="G1330" s="1">
        <v>3</v>
      </c>
      <c r="H1330" s="1">
        <v>18</v>
      </c>
      <c r="I1330" s="2" t="s">
        <v>6</v>
      </c>
      <c r="J1330" s="7">
        <f>Tabla_cocina[[#This Row],[Precio Unitario]]*Tabla_cocina[[#This Row],[Cantidad Ordenada]]</f>
        <v>87</v>
      </c>
      <c r="K1330" s="7">
        <f>Tabla_cocina[[#This Row],[Total del Pedido]]</f>
        <v>87</v>
      </c>
      <c r="L1330" s="7">
        <f>Tabla_cocina[[#This Row],[Ganancia Bruta]]-Tabla_cocina[[#This Row],[Costo]]</f>
        <v>36</v>
      </c>
      <c r="M1330" s="7">
        <f>Tabla_cocina[[#This Row],[Costo Unitario]]*Tabla_cocina[[#This Row],[Cantidad Ordenada]]</f>
        <v>51</v>
      </c>
      <c r="N1330" s="12">
        <f>(Tabla_cocina[[#This Row],[Ganancia Neta]]/Tabla_cocina[[#This Row],[Costo]])</f>
        <v>0.70588235294117652</v>
      </c>
      <c r="O1330" s="17">
        <f>Tabla_cocina[[#This Row],[Tiempo de Preparacion]]/1440</f>
        <v>1.2500000000000001E-2</v>
      </c>
    </row>
    <row r="1331" spans="1:15" x14ac:dyDescent="0.3">
      <c r="A1331" s="1">
        <v>539</v>
      </c>
      <c r="B1331" s="1">
        <v>18</v>
      </c>
      <c r="C1331" s="2" t="s">
        <v>10</v>
      </c>
      <c r="D1331" s="2" t="s">
        <v>87</v>
      </c>
      <c r="E1331" s="3">
        <v>16</v>
      </c>
      <c r="F1331" s="3">
        <v>27</v>
      </c>
      <c r="G1331" s="1">
        <v>1</v>
      </c>
      <c r="H1331" s="1">
        <v>40</v>
      </c>
      <c r="I1331" s="2" t="s">
        <v>8</v>
      </c>
      <c r="J1331" s="7">
        <f>Tabla_cocina[[#This Row],[Precio Unitario]]*Tabla_cocina[[#This Row],[Cantidad Ordenada]]</f>
        <v>27</v>
      </c>
      <c r="K1331" s="7">
        <f>Tabla_cocina[[#This Row],[Total del Pedido]]</f>
        <v>27</v>
      </c>
      <c r="L1331" s="7">
        <f>Tabla_cocina[[#This Row],[Ganancia Bruta]]-Tabla_cocina[[#This Row],[Costo]]</f>
        <v>11</v>
      </c>
      <c r="M1331" s="7">
        <f>Tabla_cocina[[#This Row],[Costo Unitario]]*Tabla_cocina[[#This Row],[Cantidad Ordenada]]</f>
        <v>16</v>
      </c>
      <c r="N1331" s="12">
        <f>(Tabla_cocina[[#This Row],[Ganancia Neta]]/Tabla_cocina[[#This Row],[Costo]])</f>
        <v>0.6875</v>
      </c>
      <c r="O1331" s="17">
        <f>Tabla_cocina[[#This Row],[Tiempo de Preparacion]]/1440</f>
        <v>2.7777777777777776E-2</v>
      </c>
    </row>
    <row r="1332" spans="1:15" x14ac:dyDescent="0.3">
      <c r="A1332" s="1">
        <v>539</v>
      </c>
      <c r="B1332" s="1">
        <v>18</v>
      </c>
      <c r="C1332" s="2" t="s">
        <v>24</v>
      </c>
      <c r="D1332" s="2" t="s">
        <v>101</v>
      </c>
      <c r="E1332" s="3">
        <v>10</v>
      </c>
      <c r="F1332" s="3">
        <v>18</v>
      </c>
      <c r="G1332" s="1">
        <v>2</v>
      </c>
      <c r="H1332" s="1">
        <v>28</v>
      </c>
      <c r="I1332" s="2" t="s">
        <v>6</v>
      </c>
      <c r="J1332" s="7">
        <f>Tabla_cocina[[#This Row],[Precio Unitario]]*Tabla_cocina[[#This Row],[Cantidad Ordenada]]</f>
        <v>36</v>
      </c>
      <c r="K1332" s="7">
        <f>Tabla_cocina[[#This Row],[Total del Pedido]]</f>
        <v>36</v>
      </c>
      <c r="L1332" s="7">
        <f>Tabla_cocina[[#This Row],[Ganancia Bruta]]-Tabla_cocina[[#This Row],[Costo]]</f>
        <v>16</v>
      </c>
      <c r="M1332" s="7">
        <f>Tabla_cocina[[#This Row],[Costo Unitario]]*Tabla_cocina[[#This Row],[Cantidad Ordenada]]</f>
        <v>20</v>
      </c>
      <c r="N1332" s="12">
        <f>(Tabla_cocina[[#This Row],[Ganancia Neta]]/Tabla_cocina[[#This Row],[Costo]])</f>
        <v>0.8</v>
      </c>
      <c r="O1332" s="17">
        <f>Tabla_cocina[[#This Row],[Tiempo de Preparacion]]/1440</f>
        <v>1.9444444444444445E-2</v>
      </c>
    </row>
    <row r="1333" spans="1:15" x14ac:dyDescent="0.3">
      <c r="A1333" s="1">
        <v>540</v>
      </c>
      <c r="B1333" s="1">
        <v>6</v>
      </c>
      <c r="C1333" s="2" t="s">
        <v>17</v>
      </c>
      <c r="D1333" s="2" t="s">
        <v>94</v>
      </c>
      <c r="E1333" s="3">
        <v>21</v>
      </c>
      <c r="F1333" s="3">
        <v>35</v>
      </c>
      <c r="G1333" s="1">
        <v>2</v>
      </c>
      <c r="H1333" s="1">
        <v>35</v>
      </c>
      <c r="I1333" s="2" t="s">
        <v>6</v>
      </c>
      <c r="J1333" s="7">
        <f>Tabla_cocina[[#This Row],[Precio Unitario]]*Tabla_cocina[[#This Row],[Cantidad Ordenada]]</f>
        <v>70</v>
      </c>
      <c r="K1333" s="7">
        <f>Tabla_cocina[[#This Row],[Total del Pedido]]</f>
        <v>70</v>
      </c>
      <c r="L1333" s="7">
        <f>Tabla_cocina[[#This Row],[Ganancia Bruta]]-Tabla_cocina[[#This Row],[Costo]]</f>
        <v>28</v>
      </c>
      <c r="M1333" s="7">
        <f>Tabla_cocina[[#This Row],[Costo Unitario]]*Tabla_cocina[[#This Row],[Cantidad Ordenada]]</f>
        <v>42</v>
      </c>
      <c r="N1333" s="12">
        <f>(Tabla_cocina[[#This Row],[Ganancia Neta]]/Tabla_cocina[[#This Row],[Costo]])</f>
        <v>0.66666666666666663</v>
      </c>
      <c r="O1333" s="17">
        <f>Tabla_cocina[[#This Row],[Tiempo de Preparacion]]/1440</f>
        <v>2.4305555555555556E-2</v>
      </c>
    </row>
    <row r="1334" spans="1:15" x14ac:dyDescent="0.3">
      <c r="A1334" s="1">
        <v>540</v>
      </c>
      <c r="B1334" s="1">
        <v>6</v>
      </c>
      <c r="C1334" s="2" t="s">
        <v>24</v>
      </c>
      <c r="D1334" s="2" t="s">
        <v>101</v>
      </c>
      <c r="E1334" s="3">
        <v>10</v>
      </c>
      <c r="F1334" s="3">
        <v>18</v>
      </c>
      <c r="G1334" s="1">
        <v>3</v>
      </c>
      <c r="H1334" s="1">
        <v>47</v>
      </c>
      <c r="I1334" s="2" t="s">
        <v>6</v>
      </c>
      <c r="J1334" s="7">
        <f>Tabla_cocina[[#This Row],[Precio Unitario]]*Tabla_cocina[[#This Row],[Cantidad Ordenada]]</f>
        <v>54</v>
      </c>
      <c r="K1334" s="7">
        <f>Tabla_cocina[[#This Row],[Total del Pedido]]</f>
        <v>54</v>
      </c>
      <c r="L1334" s="7">
        <f>Tabla_cocina[[#This Row],[Ganancia Bruta]]-Tabla_cocina[[#This Row],[Costo]]</f>
        <v>24</v>
      </c>
      <c r="M1334" s="7">
        <f>Tabla_cocina[[#This Row],[Costo Unitario]]*Tabla_cocina[[#This Row],[Cantidad Ordenada]]</f>
        <v>30</v>
      </c>
      <c r="N1334" s="12">
        <f>(Tabla_cocina[[#This Row],[Ganancia Neta]]/Tabla_cocina[[#This Row],[Costo]])</f>
        <v>0.8</v>
      </c>
      <c r="O1334" s="17">
        <f>Tabla_cocina[[#This Row],[Tiempo de Preparacion]]/1440</f>
        <v>3.2638888888888891E-2</v>
      </c>
    </row>
    <row r="1335" spans="1:15" x14ac:dyDescent="0.3">
      <c r="A1335" s="1">
        <v>541</v>
      </c>
      <c r="B1335" s="1">
        <v>19</v>
      </c>
      <c r="C1335" s="2" t="s">
        <v>14</v>
      </c>
      <c r="D1335" s="2" t="s">
        <v>91</v>
      </c>
      <c r="E1335" s="3">
        <v>20</v>
      </c>
      <c r="F1335" s="3">
        <v>33</v>
      </c>
      <c r="G1335" s="1">
        <v>2</v>
      </c>
      <c r="H1335" s="1">
        <v>21</v>
      </c>
      <c r="I1335" s="2" t="s">
        <v>6</v>
      </c>
      <c r="J1335" s="7">
        <f>Tabla_cocina[[#This Row],[Precio Unitario]]*Tabla_cocina[[#This Row],[Cantidad Ordenada]]</f>
        <v>66</v>
      </c>
      <c r="K1335" s="7">
        <f>Tabla_cocina[[#This Row],[Total del Pedido]]</f>
        <v>66</v>
      </c>
      <c r="L1335" s="7">
        <f>Tabla_cocina[[#This Row],[Ganancia Bruta]]-Tabla_cocina[[#This Row],[Costo]]</f>
        <v>26</v>
      </c>
      <c r="M1335" s="7">
        <f>Tabla_cocina[[#This Row],[Costo Unitario]]*Tabla_cocina[[#This Row],[Cantidad Ordenada]]</f>
        <v>40</v>
      </c>
      <c r="N1335" s="12">
        <f>(Tabla_cocina[[#This Row],[Ganancia Neta]]/Tabla_cocina[[#This Row],[Costo]])</f>
        <v>0.65</v>
      </c>
      <c r="O1335" s="17">
        <f>Tabla_cocina[[#This Row],[Tiempo de Preparacion]]/1440</f>
        <v>1.4583333333333334E-2</v>
      </c>
    </row>
    <row r="1336" spans="1:15" x14ac:dyDescent="0.3">
      <c r="A1336" s="1">
        <v>541</v>
      </c>
      <c r="B1336" s="1">
        <v>19</v>
      </c>
      <c r="C1336" s="2" t="s">
        <v>13</v>
      </c>
      <c r="D1336" s="2" t="s">
        <v>90</v>
      </c>
      <c r="E1336" s="3">
        <v>17</v>
      </c>
      <c r="F1336" s="3">
        <v>29</v>
      </c>
      <c r="G1336" s="1">
        <v>1</v>
      </c>
      <c r="H1336" s="1">
        <v>35</v>
      </c>
      <c r="I1336" s="2" t="s">
        <v>6</v>
      </c>
      <c r="J1336" s="7">
        <f>Tabla_cocina[[#This Row],[Precio Unitario]]*Tabla_cocina[[#This Row],[Cantidad Ordenada]]</f>
        <v>29</v>
      </c>
      <c r="K1336" s="7">
        <f>Tabla_cocina[[#This Row],[Total del Pedido]]</f>
        <v>29</v>
      </c>
      <c r="L1336" s="7">
        <f>Tabla_cocina[[#This Row],[Ganancia Bruta]]-Tabla_cocina[[#This Row],[Costo]]</f>
        <v>12</v>
      </c>
      <c r="M1336" s="7">
        <f>Tabla_cocina[[#This Row],[Costo Unitario]]*Tabla_cocina[[#This Row],[Cantidad Ordenada]]</f>
        <v>17</v>
      </c>
      <c r="N1336" s="12">
        <f>(Tabla_cocina[[#This Row],[Ganancia Neta]]/Tabla_cocina[[#This Row],[Costo]])</f>
        <v>0.70588235294117652</v>
      </c>
      <c r="O1336" s="17">
        <f>Tabla_cocina[[#This Row],[Tiempo de Preparacion]]/1440</f>
        <v>2.4305555555555556E-2</v>
      </c>
    </row>
    <row r="1337" spans="1:15" x14ac:dyDescent="0.3">
      <c r="A1337" s="1">
        <v>541</v>
      </c>
      <c r="B1337" s="1">
        <v>19</v>
      </c>
      <c r="C1337" s="2" t="s">
        <v>22</v>
      </c>
      <c r="D1337" s="2" t="s">
        <v>99</v>
      </c>
      <c r="E1337" s="3">
        <v>14</v>
      </c>
      <c r="F1337" s="3">
        <v>23</v>
      </c>
      <c r="G1337" s="1">
        <v>3</v>
      </c>
      <c r="H1337" s="1">
        <v>37</v>
      </c>
      <c r="I1337" s="2" t="s">
        <v>6</v>
      </c>
      <c r="J1337" s="7">
        <f>Tabla_cocina[[#This Row],[Precio Unitario]]*Tabla_cocina[[#This Row],[Cantidad Ordenada]]</f>
        <v>69</v>
      </c>
      <c r="K1337" s="7">
        <f>Tabla_cocina[[#This Row],[Total del Pedido]]</f>
        <v>69</v>
      </c>
      <c r="L1337" s="7">
        <f>Tabla_cocina[[#This Row],[Ganancia Bruta]]-Tabla_cocina[[#This Row],[Costo]]</f>
        <v>27</v>
      </c>
      <c r="M1337" s="7">
        <f>Tabla_cocina[[#This Row],[Costo Unitario]]*Tabla_cocina[[#This Row],[Cantidad Ordenada]]</f>
        <v>42</v>
      </c>
      <c r="N1337" s="12">
        <f>(Tabla_cocina[[#This Row],[Ganancia Neta]]/Tabla_cocina[[#This Row],[Costo]])</f>
        <v>0.6428571428571429</v>
      </c>
      <c r="O1337" s="17">
        <f>Tabla_cocina[[#This Row],[Tiempo de Preparacion]]/1440</f>
        <v>2.5694444444444443E-2</v>
      </c>
    </row>
    <row r="1338" spans="1:15" x14ac:dyDescent="0.3">
      <c r="A1338" s="1">
        <v>541</v>
      </c>
      <c r="B1338" s="1">
        <v>19</v>
      </c>
      <c r="C1338" s="2" t="s">
        <v>16</v>
      </c>
      <c r="D1338" s="2" t="s">
        <v>93</v>
      </c>
      <c r="E1338" s="3">
        <v>11</v>
      </c>
      <c r="F1338" s="3">
        <v>19</v>
      </c>
      <c r="G1338" s="1">
        <v>2</v>
      </c>
      <c r="H1338" s="1">
        <v>31</v>
      </c>
      <c r="I1338" s="2" t="s">
        <v>6</v>
      </c>
      <c r="J1338" s="7">
        <f>Tabla_cocina[[#This Row],[Precio Unitario]]*Tabla_cocina[[#This Row],[Cantidad Ordenada]]</f>
        <v>38</v>
      </c>
      <c r="K1338" s="7">
        <f>Tabla_cocina[[#This Row],[Total del Pedido]]</f>
        <v>38</v>
      </c>
      <c r="L1338" s="7">
        <f>Tabla_cocina[[#This Row],[Ganancia Bruta]]-Tabla_cocina[[#This Row],[Costo]]</f>
        <v>16</v>
      </c>
      <c r="M1338" s="7">
        <f>Tabla_cocina[[#This Row],[Costo Unitario]]*Tabla_cocina[[#This Row],[Cantidad Ordenada]]</f>
        <v>22</v>
      </c>
      <c r="N1338" s="12">
        <f>(Tabla_cocina[[#This Row],[Ganancia Neta]]/Tabla_cocina[[#This Row],[Costo]])</f>
        <v>0.72727272727272729</v>
      </c>
      <c r="O1338" s="17">
        <f>Tabla_cocina[[#This Row],[Tiempo de Preparacion]]/1440</f>
        <v>2.1527777777777778E-2</v>
      </c>
    </row>
    <row r="1339" spans="1:15" x14ac:dyDescent="0.3">
      <c r="A1339" s="1">
        <v>542</v>
      </c>
      <c r="B1339" s="1">
        <v>9</v>
      </c>
      <c r="C1339" s="2" t="s">
        <v>20</v>
      </c>
      <c r="D1339" s="2" t="s">
        <v>97</v>
      </c>
      <c r="E1339" s="3">
        <v>20</v>
      </c>
      <c r="F1339" s="3">
        <v>34</v>
      </c>
      <c r="G1339" s="1">
        <v>2</v>
      </c>
      <c r="H1339" s="1">
        <v>17</v>
      </c>
      <c r="I1339" s="2" t="s">
        <v>8</v>
      </c>
      <c r="J1339" s="7">
        <f>Tabla_cocina[[#This Row],[Precio Unitario]]*Tabla_cocina[[#This Row],[Cantidad Ordenada]]</f>
        <v>68</v>
      </c>
      <c r="K1339" s="7">
        <f>Tabla_cocina[[#This Row],[Total del Pedido]]</f>
        <v>68</v>
      </c>
      <c r="L1339" s="7">
        <f>Tabla_cocina[[#This Row],[Ganancia Bruta]]-Tabla_cocina[[#This Row],[Costo]]</f>
        <v>28</v>
      </c>
      <c r="M1339" s="7">
        <f>Tabla_cocina[[#This Row],[Costo Unitario]]*Tabla_cocina[[#This Row],[Cantidad Ordenada]]</f>
        <v>40</v>
      </c>
      <c r="N1339" s="12">
        <f>(Tabla_cocina[[#This Row],[Ganancia Neta]]/Tabla_cocina[[#This Row],[Costo]])</f>
        <v>0.7</v>
      </c>
      <c r="O1339" s="17">
        <f>Tabla_cocina[[#This Row],[Tiempo de Preparacion]]/1440</f>
        <v>1.1805555555555555E-2</v>
      </c>
    </row>
    <row r="1340" spans="1:15" x14ac:dyDescent="0.3">
      <c r="A1340" s="1">
        <v>542</v>
      </c>
      <c r="B1340" s="1">
        <v>9</v>
      </c>
      <c r="C1340" s="2" t="s">
        <v>10</v>
      </c>
      <c r="D1340" s="2" t="s">
        <v>87</v>
      </c>
      <c r="E1340" s="3">
        <v>16</v>
      </c>
      <c r="F1340" s="3">
        <v>27</v>
      </c>
      <c r="G1340" s="1">
        <v>2</v>
      </c>
      <c r="H1340" s="1">
        <v>52</v>
      </c>
      <c r="I1340" s="2" t="s">
        <v>8</v>
      </c>
      <c r="J1340" s="7">
        <f>Tabla_cocina[[#This Row],[Precio Unitario]]*Tabla_cocina[[#This Row],[Cantidad Ordenada]]</f>
        <v>54</v>
      </c>
      <c r="K1340" s="7">
        <f>Tabla_cocina[[#This Row],[Total del Pedido]]</f>
        <v>54</v>
      </c>
      <c r="L1340" s="7">
        <f>Tabla_cocina[[#This Row],[Ganancia Bruta]]-Tabla_cocina[[#This Row],[Costo]]</f>
        <v>22</v>
      </c>
      <c r="M1340" s="7">
        <f>Tabla_cocina[[#This Row],[Costo Unitario]]*Tabla_cocina[[#This Row],[Cantidad Ordenada]]</f>
        <v>32</v>
      </c>
      <c r="N1340" s="12">
        <f>(Tabla_cocina[[#This Row],[Ganancia Neta]]/Tabla_cocina[[#This Row],[Costo]])</f>
        <v>0.6875</v>
      </c>
      <c r="O1340" s="17">
        <f>Tabla_cocina[[#This Row],[Tiempo de Preparacion]]/1440</f>
        <v>3.6111111111111108E-2</v>
      </c>
    </row>
    <row r="1341" spans="1:15" x14ac:dyDescent="0.3">
      <c r="A1341" s="1">
        <v>542</v>
      </c>
      <c r="B1341" s="1">
        <v>9</v>
      </c>
      <c r="C1341" s="2" t="s">
        <v>25</v>
      </c>
      <c r="D1341" s="2" t="s">
        <v>102</v>
      </c>
      <c r="E1341" s="3">
        <v>15</v>
      </c>
      <c r="F1341" s="3">
        <v>26</v>
      </c>
      <c r="G1341" s="1">
        <v>1</v>
      </c>
      <c r="H1341" s="1">
        <v>46</v>
      </c>
      <c r="I1341" s="2" t="s">
        <v>6</v>
      </c>
      <c r="J1341" s="7">
        <f>Tabla_cocina[[#This Row],[Precio Unitario]]*Tabla_cocina[[#This Row],[Cantidad Ordenada]]</f>
        <v>26</v>
      </c>
      <c r="K1341" s="7">
        <f>Tabla_cocina[[#This Row],[Total del Pedido]]</f>
        <v>26</v>
      </c>
      <c r="L1341" s="7">
        <f>Tabla_cocina[[#This Row],[Ganancia Bruta]]-Tabla_cocina[[#This Row],[Costo]]</f>
        <v>11</v>
      </c>
      <c r="M1341" s="7">
        <f>Tabla_cocina[[#This Row],[Costo Unitario]]*Tabla_cocina[[#This Row],[Cantidad Ordenada]]</f>
        <v>15</v>
      </c>
      <c r="N1341" s="12">
        <f>(Tabla_cocina[[#This Row],[Ganancia Neta]]/Tabla_cocina[[#This Row],[Costo]])</f>
        <v>0.73333333333333328</v>
      </c>
      <c r="O1341" s="17">
        <f>Tabla_cocina[[#This Row],[Tiempo de Preparacion]]/1440</f>
        <v>3.1944444444444442E-2</v>
      </c>
    </row>
    <row r="1342" spans="1:15" x14ac:dyDescent="0.3">
      <c r="A1342" s="1">
        <v>543</v>
      </c>
      <c r="B1342" s="1">
        <v>19</v>
      </c>
      <c r="C1342" s="2" t="s">
        <v>18</v>
      </c>
      <c r="D1342" s="2" t="s">
        <v>95</v>
      </c>
      <c r="E1342" s="3">
        <v>19</v>
      </c>
      <c r="F1342" s="3">
        <v>32</v>
      </c>
      <c r="G1342" s="1">
        <v>3</v>
      </c>
      <c r="H1342" s="1">
        <v>42</v>
      </c>
      <c r="I1342" s="2" t="s">
        <v>8</v>
      </c>
      <c r="J1342" s="7">
        <f>Tabla_cocina[[#This Row],[Precio Unitario]]*Tabla_cocina[[#This Row],[Cantidad Ordenada]]</f>
        <v>96</v>
      </c>
      <c r="K1342" s="7">
        <f>Tabla_cocina[[#This Row],[Total del Pedido]]</f>
        <v>96</v>
      </c>
      <c r="L1342" s="7">
        <f>Tabla_cocina[[#This Row],[Ganancia Bruta]]-Tabla_cocina[[#This Row],[Costo]]</f>
        <v>39</v>
      </c>
      <c r="M1342" s="7">
        <f>Tabla_cocina[[#This Row],[Costo Unitario]]*Tabla_cocina[[#This Row],[Cantidad Ordenada]]</f>
        <v>57</v>
      </c>
      <c r="N1342" s="12">
        <f>(Tabla_cocina[[#This Row],[Ganancia Neta]]/Tabla_cocina[[#This Row],[Costo]])</f>
        <v>0.68421052631578949</v>
      </c>
      <c r="O1342" s="17">
        <f>Tabla_cocina[[#This Row],[Tiempo de Preparacion]]/1440</f>
        <v>2.9166666666666667E-2</v>
      </c>
    </row>
    <row r="1343" spans="1:15" x14ac:dyDescent="0.3">
      <c r="A1343" s="1">
        <v>543</v>
      </c>
      <c r="B1343" s="1">
        <v>19</v>
      </c>
      <c r="C1343" s="2" t="s">
        <v>15</v>
      </c>
      <c r="D1343" s="2" t="s">
        <v>92</v>
      </c>
      <c r="E1343" s="3">
        <v>16</v>
      </c>
      <c r="F1343" s="3">
        <v>28</v>
      </c>
      <c r="G1343" s="1">
        <v>2</v>
      </c>
      <c r="H1343" s="1">
        <v>27</v>
      </c>
      <c r="I1343" s="2" t="s">
        <v>8</v>
      </c>
      <c r="J1343" s="7">
        <f>Tabla_cocina[[#This Row],[Precio Unitario]]*Tabla_cocina[[#This Row],[Cantidad Ordenada]]</f>
        <v>56</v>
      </c>
      <c r="K1343" s="7">
        <f>Tabla_cocina[[#This Row],[Total del Pedido]]</f>
        <v>56</v>
      </c>
      <c r="L1343" s="7">
        <f>Tabla_cocina[[#This Row],[Ganancia Bruta]]-Tabla_cocina[[#This Row],[Costo]]</f>
        <v>24</v>
      </c>
      <c r="M1343" s="7">
        <f>Tabla_cocina[[#This Row],[Costo Unitario]]*Tabla_cocina[[#This Row],[Cantidad Ordenada]]</f>
        <v>32</v>
      </c>
      <c r="N1343" s="12">
        <f>(Tabla_cocina[[#This Row],[Ganancia Neta]]/Tabla_cocina[[#This Row],[Costo]])</f>
        <v>0.75</v>
      </c>
      <c r="O1343" s="17">
        <f>Tabla_cocina[[#This Row],[Tiempo de Preparacion]]/1440</f>
        <v>1.8749999999999999E-2</v>
      </c>
    </row>
    <row r="1344" spans="1:15" x14ac:dyDescent="0.3">
      <c r="A1344" s="1">
        <v>543</v>
      </c>
      <c r="B1344" s="1">
        <v>19</v>
      </c>
      <c r="C1344" s="2" t="s">
        <v>10</v>
      </c>
      <c r="D1344" s="2" t="s">
        <v>87</v>
      </c>
      <c r="E1344" s="3">
        <v>16</v>
      </c>
      <c r="F1344" s="3">
        <v>27</v>
      </c>
      <c r="G1344" s="1">
        <v>2</v>
      </c>
      <c r="H1344" s="1">
        <v>5</v>
      </c>
      <c r="I1344" s="2" t="s">
        <v>6</v>
      </c>
      <c r="J1344" s="7">
        <f>Tabla_cocina[[#This Row],[Precio Unitario]]*Tabla_cocina[[#This Row],[Cantidad Ordenada]]</f>
        <v>54</v>
      </c>
      <c r="K1344" s="7">
        <f>Tabla_cocina[[#This Row],[Total del Pedido]]</f>
        <v>54</v>
      </c>
      <c r="L1344" s="7">
        <f>Tabla_cocina[[#This Row],[Ganancia Bruta]]-Tabla_cocina[[#This Row],[Costo]]</f>
        <v>22</v>
      </c>
      <c r="M1344" s="7">
        <f>Tabla_cocina[[#This Row],[Costo Unitario]]*Tabla_cocina[[#This Row],[Cantidad Ordenada]]</f>
        <v>32</v>
      </c>
      <c r="N1344" s="12">
        <f>(Tabla_cocina[[#This Row],[Ganancia Neta]]/Tabla_cocina[[#This Row],[Costo]])</f>
        <v>0.6875</v>
      </c>
      <c r="O1344" s="17">
        <f>Tabla_cocina[[#This Row],[Tiempo de Preparacion]]/1440</f>
        <v>3.472222222222222E-3</v>
      </c>
    </row>
    <row r="1345" spans="1:15" x14ac:dyDescent="0.3">
      <c r="A1345" s="1">
        <v>544</v>
      </c>
      <c r="B1345" s="1">
        <v>7</v>
      </c>
      <c r="C1345" s="2" t="s">
        <v>17</v>
      </c>
      <c r="D1345" s="2" t="s">
        <v>94</v>
      </c>
      <c r="E1345" s="3">
        <v>21</v>
      </c>
      <c r="F1345" s="3">
        <v>35</v>
      </c>
      <c r="G1345" s="1">
        <v>2</v>
      </c>
      <c r="H1345" s="1">
        <v>48</v>
      </c>
      <c r="I1345" s="2" t="s">
        <v>6</v>
      </c>
      <c r="J1345" s="7">
        <f>Tabla_cocina[[#This Row],[Precio Unitario]]*Tabla_cocina[[#This Row],[Cantidad Ordenada]]</f>
        <v>70</v>
      </c>
      <c r="K1345" s="7">
        <f>Tabla_cocina[[#This Row],[Total del Pedido]]</f>
        <v>70</v>
      </c>
      <c r="L1345" s="7">
        <f>Tabla_cocina[[#This Row],[Ganancia Bruta]]-Tabla_cocina[[#This Row],[Costo]]</f>
        <v>28</v>
      </c>
      <c r="M1345" s="7">
        <f>Tabla_cocina[[#This Row],[Costo Unitario]]*Tabla_cocina[[#This Row],[Cantidad Ordenada]]</f>
        <v>42</v>
      </c>
      <c r="N1345" s="12">
        <f>(Tabla_cocina[[#This Row],[Ganancia Neta]]/Tabla_cocina[[#This Row],[Costo]])</f>
        <v>0.66666666666666663</v>
      </c>
      <c r="O1345" s="17">
        <f>Tabla_cocina[[#This Row],[Tiempo de Preparacion]]/1440</f>
        <v>3.3333333333333333E-2</v>
      </c>
    </row>
    <row r="1346" spans="1:15" x14ac:dyDescent="0.3">
      <c r="A1346" s="1">
        <v>545</v>
      </c>
      <c r="B1346" s="1">
        <v>20</v>
      </c>
      <c r="C1346" s="2" t="s">
        <v>14</v>
      </c>
      <c r="D1346" s="2" t="s">
        <v>91</v>
      </c>
      <c r="E1346" s="3">
        <v>20</v>
      </c>
      <c r="F1346" s="3">
        <v>33</v>
      </c>
      <c r="G1346" s="1">
        <v>3</v>
      </c>
      <c r="H1346" s="1">
        <v>57</v>
      </c>
      <c r="I1346" s="2" t="s">
        <v>8</v>
      </c>
      <c r="J1346" s="7">
        <f>Tabla_cocina[[#This Row],[Precio Unitario]]*Tabla_cocina[[#This Row],[Cantidad Ordenada]]</f>
        <v>99</v>
      </c>
      <c r="K1346" s="7">
        <f>Tabla_cocina[[#This Row],[Total del Pedido]]</f>
        <v>99</v>
      </c>
      <c r="L1346" s="7">
        <f>Tabla_cocina[[#This Row],[Ganancia Bruta]]-Tabla_cocina[[#This Row],[Costo]]</f>
        <v>39</v>
      </c>
      <c r="M1346" s="7">
        <f>Tabla_cocina[[#This Row],[Costo Unitario]]*Tabla_cocina[[#This Row],[Cantidad Ordenada]]</f>
        <v>60</v>
      </c>
      <c r="N1346" s="12">
        <f>(Tabla_cocina[[#This Row],[Ganancia Neta]]/Tabla_cocina[[#This Row],[Costo]])</f>
        <v>0.65</v>
      </c>
      <c r="O1346" s="17">
        <f>Tabla_cocina[[#This Row],[Tiempo de Preparacion]]/1440</f>
        <v>3.9583333333333331E-2</v>
      </c>
    </row>
    <row r="1347" spans="1:15" x14ac:dyDescent="0.3">
      <c r="A1347" s="1">
        <v>545</v>
      </c>
      <c r="B1347" s="1">
        <v>20</v>
      </c>
      <c r="C1347" s="2" t="s">
        <v>9</v>
      </c>
      <c r="D1347" s="2" t="s">
        <v>86</v>
      </c>
      <c r="E1347" s="3">
        <v>19</v>
      </c>
      <c r="F1347" s="3">
        <v>31</v>
      </c>
      <c r="G1347" s="1">
        <v>1</v>
      </c>
      <c r="H1347" s="1">
        <v>42</v>
      </c>
      <c r="I1347" s="2" t="s">
        <v>8</v>
      </c>
      <c r="J1347" s="7">
        <f>Tabla_cocina[[#This Row],[Precio Unitario]]*Tabla_cocina[[#This Row],[Cantidad Ordenada]]</f>
        <v>31</v>
      </c>
      <c r="K1347" s="7">
        <f>Tabla_cocina[[#This Row],[Total del Pedido]]</f>
        <v>31</v>
      </c>
      <c r="L1347" s="7">
        <f>Tabla_cocina[[#This Row],[Ganancia Bruta]]-Tabla_cocina[[#This Row],[Costo]]</f>
        <v>12</v>
      </c>
      <c r="M1347" s="7">
        <f>Tabla_cocina[[#This Row],[Costo Unitario]]*Tabla_cocina[[#This Row],[Cantidad Ordenada]]</f>
        <v>19</v>
      </c>
      <c r="N1347" s="12">
        <f>(Tabla_cocina[[#This Row],[Ganancia Neta]]/Tabla_cocina[[#This Row],[Costo]])</f>
        <v>0.63157894736842102</v>
      </c>
      <c r="O1347" s="17">
        <f>Tabla_cocina[[#This Row],[Tiempo de Preparacion]]/1440</f>
        <v>2.9166666666666667E-2</v>
      </c>
    </row>
    <row r="1348" spans="1:15" x14ac:dyDescent="0.3">
      <c r="A1348" s="1">
        <v>546</v>
      </c>
      <c r="B1348" s="1">
        <v>5</v>
      </c>
      <c r="C1348" s="2" t="s">
        <v>18</v>
      </c>
      <c r="D1348" s="2" t="s">
        <v>95</v>
      </c>
      <c r="E1348" s="3">
        <v>19</v>
      </c>
      <c r="F1348" s="3">
        <v>32</v>
      </c>
      <c r="G1348" s="1">
        <v>2</v>
      </c>
      <c r="H1348" s="1">
        <v>33</v>
      </c>
      <c r="I1348" s="2" t="s">
        <v>8</v>
      </c>
      <c r="J1348" s="7">
        <f>Tabla_cocina[[#This Row],[Precio Unitario]]*Tabla_cocina[[#This Row],[Cantidad Ordenada]]</f>
        <v>64</v>
      </c>
      <c r="K1348" s="7">
        <f>Tabla_cocina[[#This Row],[Total del Pedido]]</f>
        <v>64</v>
      </c>
      <c r="L1348" s="7">
        <f>Tabla_cocina[[#This Row],[Ganancia Bruta]]-Tabla_cocina[[#This Row],[Costo]]</f>
        <v>26</v>
      </c>
      <c r="M1348" s="7">
        <f>Tabla_cocina[[#This Row],[Costo Unitario]]*Tabla_cocina[[#This Row],[Cantidad Ordenada]]</f>
        <v>38</v>
      </c>
      <c r="N1348" s="12">
        <f>(Tabla_cocina[[#This Row],[Ganancia Neta]]/Tabla_cocina[[#This Row],[Costo]])</f>
        <v>0.68421052631578949</v>
      </c>
      <c r="O1348" s="17">
        <f>Tabla_cocina[[#This Row],[Tiempo de Preparacion]]/1440</f>
        <v>2.2916666666666665E-2</v>
      </c>
    </row>
    <row r="1349" spans="1:15" x14ac:dyDescent="0.3">
      <c r="A1349" s="1">
        <v>546</v>
      </c>
      <c r="B1349" s="1">
        <v>5</v>
      </c>
      <c r="C1349" s="2" t="s">
        <v>15</v>
      </c>
      <c r="D1349" s="2" t="s">
        <v>92</v>
      </c>
      <c r="E1349" s="3">
        <v>16</v>
      </c>
      <c r="F1349" s="3">
        <v>28</v>
      </c>
      <c r="G1349" s="1">
        <v>1</v>
      </c>
      <c r="H1349" s="1">
        <v>58</v>
      </c>
      <c r="I1349" s="2" t="s">
        <v>8</v>
      </c>
      <c r="J1349" s="7">
        <f>Tabla_cocina[[#This Row],[Precio Unitario]]*Tabla_cocina[[#This Row],[Cantidad Ordenada]]</f>
        <v>28</v>
      </c>
      <c r="K1349" s="7">
        <f>Tabla_cocina[[#This Row],[Total del Pedido]]</f>
        <v>28</v>
      </c>
      <c r="L1349" s="7">
        <f>Tabla_cocina[[#This Row],[Ganancia Bruta]]-Tabla_cocina[[#This Row],[Costo]]</f>
        <v>12</v>
      </c>
      <c r="M1349" s="7">
        <f>Tabla_cocina[[#This Row],[Costo Unitario]]*Tabla_cocina[[#This Row],[Cantidad Ordenada]]</f>
        <v>16</v>
      </c>
      <c r="N1349" s="12">
        <f>(Tabla_cocina[[#This Row],[Ganancia Neta]]/Tabla_cocina[[#This Row],[Costo]])</f>
        <v>0.75</v>
      </c>
      <c r="O1349" s="17">
        <f>Tabla_cocina[[#This Row],[Tiempo de Preparacion]]/1440</f>
        <v>4.027777777777778E-2</v>
      </c>
    </row>
    <row r="1350" spans="1:15" x14ac:dyDescent="0.3">
      <c r="A1350" s="1">
        <v>547</v>
      </c>
      <c r="B1350" s="1">
        <v>9</v>
      </c>
      <c r="C1350" s="2" t="s">
        <v>17</v>
      </c>
      <c r="D1350" s="2" t="s">
        <v>94</v>
      </c>
      <c r="E1350" s="3">
        <v>21</v>
      </c>
      <c r="F1350" s="3">
        <v>35</v>
      </c>
      <c r="G1350" s="1">
        <v>1</v>
      </c>
      <c r="H1350" s="1">
        <v>30</v>
      </c>
      <c r="I1350" s="2" t="s">
        <v>8</v>
      </c>
      <c r="J1350" s="7">
        <f>Tabla_cocina[[#This Row],[Precio Unitario]]*Tabla_cocina[[#This Row],[Cantidad Ordenada]]</f>
        <v>35</v>
      </c>
      <c r="K1350" s="7">
        <f>Tabla_cocina[[#This Row],[Total del Pedido]]</f>
        <v>35</v>
      </c>
      <c r="L1350" s="7">
        <f>Tabla_cocina[[#This Row],[Ganancia Bruta]]-Tabla_cocina[[#This Row],[Costo]]</f>
        <v>14</v>
      </c>
      <c r="M1350" s="7">
        <f>Tabla_cocina[[#This Row],[Costo Unitario]]*Tabla_cocina[[#This Row],[Cantidad Ordenada]]</f>
        <v>21</v>
      </c>
      <c r="N1350" s="12">
        <f>(Tabla_cocina[[#This Row],[Ganancia Neta]]/Tabla_cocina[[#This Row],[Costo]])</f>
        <v>0.66666666666666663</v>
      </c>
      <c r="O1350" s="17">
        <f>Tabla_cocina[[#This Row],[Tiempo de Preparacion]]/1440</f>
        <v>2.0833333333333332E-2</v>
      </c>
    </row>
    <row r="1351" spans="1:15" x14ac:dyDescent="0.3">
      <c r="A1351" s="1">
        <v>547</v>
      </c>
      <c r="B1351" s="1">
        <v>9</v>
      </c>
      <c r="C1351" s="2" t="s">
        <v>14</v>
      </c>
      <c r="D1351" s="2" t="s">
        <v>91</v>
      </c>
      <c r="E1351" s="3">
        <v>20</v>
      </c>
      <c r="F1351" s="3">
        <v>33</v>
      </c>
      <c r="G1351" s="1">
        <v>3</v>
      </c>
      <c r="H1351" s="1">
        <v>54</v>
      </c>
      <c r="I1351" s="2" t="s">
        <v>8</v>
      </c>
      <c r="J1351" s="7">
        <f>Tabla_cocina[[#This Row],[Precio Unitario]]*Tabla_cocina[[#This Row],[Cantidad Ordenada]]</f>
        <v>99</v>
      </c>
      <c r="K1351" s="7">
        <f>Tabla_cocina[[#This Row],[Total del Pedido]]</f>
        <v>99</v>
      </c>
      <c r="L1351" s="7">
        <f>Tabla_cocina[[#This Row],[Ganancia Bruta]]-Tabla_cocina[[#This Row],[Costo]]</f>
        <v>39</v>
      </c>
      <c r="M1351" s="7">
        <f>Tabla_cocina[[#This Row],[Costo Unitario]]*Tabla_cocina[[#This Row],[Cantidad Ordenada]]</f>
        <v>60</v>
      </c>
      <c r="N1351" s="12">
        <f>(Tabla_cocina[[#This Row],[Ganancia Neta]]/Tabla_cocina[[#This Row],[Costo]])</f>
        <v>0.65</v>
      </c>
      <c r="O1351" s="17">
        <f>Tabla_cocina[[#This Row],[Tiempo de Preparacion]]/1440</f>
        <v>3.7499999999999999E-2</v>
      </c>
    </row>
    <row r="1352" spans="1:15" x14ac:dyDescent="0.3">
      <c r="A1352" s="1">
        <v>547</v>
      </c>
      <c r="B1352" s="1">
        <v>9</v>
      </c>
      <c r="C1352" s="2" t="s">
        <v>9</v>
      </c>
      <c r="D1352" s="2" t="s">
        <v>86</v>
      </c>
      <c r="E1352" s="3">
        <v>19</v>
      </c>
      <c r="F1352" s="3">
        <v>31</v>
      </c>
      <c r="G1352" s="1">
        <v>3</v>
      </c>
      <c r="H1352" s="1">
        <v>13</v>
      </c>
      <c r="I1352" s="2" t="s">
        <v>6</v>
      </c>
      <c r="J1352" s="7">
        <f>Tabla_cocina[[#This Row],[Precio Unitario]]*Tabla_cocina[[#This Row],[Cantidad Ordenada]]</f>
        <v>93</v>
      </c>
      <c r="K1352" s="7">
        <f>Tabla_cocina[[#This Row],[Total del Pedido]]</f>
        <v>93</v>
      </c>
      <c r="L1352" s="7">
        <f>Tabla_cocina[[#This Row],[Ganancia Bruta]]-Tabla_cocina[[#This Row],[Costo]]</f>
        <v>36</v>
      </c>
      <c r="M1352" s="7">
        <f>Tabla_cocina[[#This Row],[Costo Unitario]]*Tabla_cocina[[#This Row],[Cantidad Ordenada]]</f>
        <v>57</v>
      </c>
      <c r="N1352" s="12">
        <f>(Tabla_cocina[[#This Row],[Ganancia Neta]]/Tabla_cocina[[#This Row],[Costo]])</f>
        <v>0.63157894736842102</v>
      </c>
      <c r="O1352" s="17">
        <f>Tabla_cocina[[#This Row],[Tiempo de Preparacion]]/1440</f>
        <v>9.0277777777777769E-3</v>
      </c>
    </row>
    <row r="1353" spans="1:15" x14ac:dyDescent="0.3">
      <c r="A1353" s="1">
        <v>548</v>
      </c>
      <c r="B1353" s="1">
        <v>4</v>
      </c>
      <c r="C1353" s="2" t="s">
        <v>20</v>
      </c>
      <c r="D1353" s="2" t="s">
        <v>97</v>
      </c>
      <c r="E1353" s="3">
        <v>20</v>
      </c>
      <c r="F1353" s="3">
        <v>34</v>
      </c>
      <c r="G1353" s="1">
        <v>1</v>
      </c>
      <c r="H1353" s="1">
        <v>58</v>
      </c>
      <c r="I1353" s="2" t="s">
        <v>8</v>
      </c>
      <c r="J1353" s="7">
        <f>Tabla_cocina[[#This Row],[Precio Unitario]]*Tabla_cocina[[#This Row],[Cantidad Ordenada]]</f>
        <v>34</v>
      </c>
      <c r="K1353" s="7">
        <f>Tabla_cocina[[#This Row],[Total del Pedido]]</f>
        <v>34</v>
      </c>
      <c r="L1353" s="7">
        <f>Tabla_cocina[[#This Row],[Ganancia Bruta]]-Tabla_cocina[[#This Row],[Costo]]</f>
        <v>14</v>
      </c>
      <c r="M1353" s="7">
        <f>Tabla_cocina[[#This Row],[Costo Unitario]]*Tabla_cocina[[#This Row],[Cantidad Ordenada]]</f>
        <v>20</v>
      </c>
      <c r="N1353" s="12">
        <f>(Tabla_cocina[[#This Row],[Ganancia Neta]]/Tabla_cocina[[#This Row],[Costo]])</f>
        <v>0.7</v>
      </c>
      <c r="O1353" s="17">
        <f>Tabla_cocina[[#This Row],[Tiempo de Preparacion]]/1440</f>
        <v>4.027777777777778E-2</v>
      </c>
    </row>
    <row r="1354" spans="1:15" x14ac:dyDescent="0.3">
      <c r="A1354" s="1">
        <v>548</v>
      </c>
      <c r="B1354" s="1">
        <v>4</v>
      </c>
      <c r="C1354" s="2" t="s">
        <v>9</v>
      </c>
      <c r="D1354" s="2" t="s">
        <v>86</v>
      </c>
      <c r="E1354" s="3">
        <v>19</v>
      </c>
      <c r="F1354" s="3">
        <v>31</v>
      </c>
      <c r="G1354" s="1">
        <v>2</v>
      </c>
      <c r="H1354" s="1">
        <v>48</v>
      </c>
      <c r="I1354" s="2" t="s">
        <v>8</v>
      </c>
      <c r="J1354" s="7">
        <f>Tabla_cocina[[#This Row],[Precio Unitario]]*Tabla_cocina[[#This Row],[Cantidad Ordenada]]</f>
        <v>62</v>
      </c>
      <c r="K1354" s="7">
        <f>Tabla_cocina[[#This Row],[Total del Pedido]]</f>
        <v>62</v>
      </c>
      <c r="L1354" s="7">
        <f>Tabla_cocina[[#This Row],[Ganancia Bruta]]-Tabla_cocina[[#This Row],[Costo]]</f>
        <v>24</v>
      </c>
      <c r="M1354" s="7">
        <f>Tabla_cocina[[#This Row],[Costo Unitario]]*Tabla_cocina[[#This Row],[Cantidad Ordenada]]</f>
        <v>38</v>
      </c>
      <c r="N1354" s="12">
        <f>(Tabla_cocina[[#This Row],[Ganancia Neta]]/Tabla_cocina[[#This Row],[Costo]])</f>
        <v>0.63157894736842102</v>
      </c>
      <c r="O1354" s="17">
        <f>Tabla_cocina[[#This Row],[Tiempo de Preparacion]]/1440</f>
        <v>3.3333333333333333E-2</v>
      </c>
    </row>
    <row r="1355" spans="1:15" x14ac:dyDescent="0.3">
      <c r="A1355" s="1">
        <v>549</v>
      </c>
      <c r="B1355" s="1">
        <v>12</v>
      </c>
      <c r="C1355" s="2" t="s">
        <v>17</v>
      </c>
      <c r="D1355" s="2" t="s">
        <v>94</v>
      </c>
      <c r="E1355" s="3">
        <v>21</v>
      </c>
      <c r="F1355" s="3">
        <v>35</v>
      </c>
      <c r="G1355" s="1">
        <v>1</v>
      </c>
      <c r="H1355" s="1">
        <v>20</v>
      </c>
      <c r="I1355" s="2" t="s">
        <v>8</v>
      </c>
      <c r="J1355" s="7">
        <f>Tabla_cocina[[#This Row],[Precio Unitario]]*Tabla_cocina[[#This Row],[Cantidad Ordenada]]</f>
        <v>35</v>
      </c>
      <c r="K1355" s="7">
        <f>Tabla_cocina[[#This Row],[Total del Pedido]]</f>
        <v>35</v>
      </c>
      <c r="L1355" s="7">
        <f>Tabla_cocina[[#This Row],[Ganancia Bruta]]-Tabla_cocina[[#This Row],[Costo]]</f>
        <v>14</v>
      </c>
      <c r="M1355" s="7">
        <f>Tabla_cocina[[#This Row],[Costo Unitario]]*Tabla_cocina[[#This Row],[Cantidad Ordenada]]</f>
        <v>21</v>
      </c>
      <c r="N1355" s="12">
        <f>(Tabla_cocina[[#This Row],[Ganancia Neta]]/Tabla_cocina[[#This Row],[Costo]])</f>
        <v>0.66666666666666663</v>
      </c>
      <c r="O1355" s="17">
        <f>Tabla_cocina[[#This Row],[Tiempo de Preparacion]]/1440</f>
        <v>1.3888888888888888E-2</v>
      </c>
    </row>
    <row r="1356" spans="1:15" x14ac:dyDescent="0.3">
      <c r="A1356" s="1">
        <v>549</v>
      </c>
      <c r="B1356" s="1">
        <v>12</v>
      </c>
      <c r="C1356" s="2" t="s">
        <v>20</v>
      </c>
      <c r="D1356" s="2" t="s">
        <v>97</v>
      </c>
      <c r="E1356" s="3">
        <v>20</v>
      </c>
      <c r="F1356" s="3">
        <v>34</v>
      </c>
      <c r="G1356" s="1">
        <v>3</v>
      </c>
      <c r="H1356" s="1">
        <v>59</v>
      </c>
      <c r="I1356" s="2" t="s">
        <v>6</v>
      </c>
      <c r="J1356" s="7">
        <f>Tabla_cocina[[#This Row],[Precio Unitario]]*Tabla_cocina[[#This Row],[Cantidad Ordenada]]</f>
        <v>102</v>
      </c>
      <c r="K1356" s="7">
        <f>Tabla_cocina[[#This Row],[Total del Pedido]]</f>
        <v>102</v>
      </c>
      <c r="L1356" s="7">
        <f>Tabla_cocina[[#This Row],[Ganancia Bruta]]-Tabla_cocina[[#This Row],[Costo]]</f>
        <v>42</v>
      </c>
      <c r="M1356" s="7">
        <f>Tabla_cocina[[#This Row],[Costo Unitario]]*Tabla_cocina[[#This Row],[Cantidad Ordenada]]</f>
        <v>60</v>
      </c>
      <c r="N1356" s="12">
        <f>(Tabla_cocina[[#This Row],[Ganancia Neta]]/Tabla_cocina[[#This Row],[Costo]])</f>
        <v>0.7</v>
      </c>
      <c r="O1356" s="17">
        <f>Tabla_cocina[[#This Row],[Tiempo de Preparacion]]/1440</f>
        <v>4.0972222222222222E-2</v>
      </c>
    </row>
    <row r="1357" spans="1:15" x14ac:dyDescent="0.3">
      <c r="A1357" s="1">
        <v>549</v>
      </c>
      <c r="B1357" s="1">
        <v>12</v>
      </c>
      <c r="C1357" s="2" t="s">
        <v>26</v>
      </c>
      <c r="D1357" s="2" t="s">
        <v>103</v>
      </c>
      <c r="E1357" s="3">
        <v>15</v>
      </c>
      <c r="F1357" s="3">
        <v>25</v>
      </c>
      <c r="G1357" s="1">
        <v>1</v>
      </c>
      <c r="H1357" s="1">
        <v>19</v>
      </c>
      <c r="I1357" s="2" t="s">
        <v>6</v>
      </c>
      <c r="J1357" s="7">
        <f>Tabla_cocina[[#This Row],[Precio Unitario]]*Tabla_cocina[[#This Row],[Cantidad Ordenada]]</f>
        <v>25</v>
      </c>
      <c r="K1357" s="7">
        <f>Tabla_cocina[[#This Row],[Total del Pedido]]</f>
        <v>25</v>
      </c>
      <c r="L1357" s="7">
        <f>Tabla_cocina[[#This Row],[Ganancia Bruta]]-Tabla_cocina[[#This Row],[Costo]]</f>
        <v>10</v>
      </c>
      <c r="M1357" s="7">
        <f>Tabla_cocina[[#This Row],[Costo Unitario]]*Tabla_cocina[[#This Row],[Cantidad Ordenada]]</f>
        <v>15</v>
      </c>
      <c r="N1357" s="12">
        <f>(Tabla_cocina[[#This Row],[Ganancia Neta]]/Tabla_cocina[[#This Row],[Costo]])</f>
        <v>0.66666666666666663</v>
      </c>
      <c r="O1357" s="17">
        <f>Tabla_cocina[[#This Row],[Tiempo de Preparacion]]/1440</f>
        <v>1.3194444444444444E-2</v>
      </c>
    </row>
    <row r="1358" spans="1:15" x14ac:dyDescent="0.3">
      <c r="A1358" s="1">
        <v>550</v>
      </c>
      <c r="B1358" s="1">
        <v>1</v>
      </c>
      <c r="C1358" s="2" t="s">
        <v>7</v>
      </c>
      <c r="D1358" s="2" t="s">
        <v>85</v>
      </c>
      <c r="E1358" s="3">
        <v>18</v>
      </c>
      <c r="F1358" s="3">
        <v>30</v>
      </c>
      <c r="G1358" s="1">
        <v>2</v>
      </c>
      <c r="H1358" s="1">
        <v>28</v>
      </c>
      <c r="I1358" s="2" t="s">
        <v>8</v>
      </c>
      <c r="J1358" s="7">
        <f>Tabla_cocina[[#This Row],[Precio Unitario]]*Tabla_cocina[[#This Row],[Cantidad Ordenada]]</f>
        <v>60</v>
      </c>
      <c r="K1358" s="7">
        <f>Tabla_cocina[[#This Row],[Total del Pedido]]</f>
        <v>60</v>
      </c>
      <c r="L1358" s="7">
        <f>Tabla_cocina[[#This Row],[Ganancia Bruta]]-Tabla_cocina[[#This Row],[Costo]]</f>
        <v>24</v>
      </c>
      <c r="M1358" s="7">
        <f>Tabla_cocina[[#This Row],[Costo Unitario]]*Tabla_cocina[[#This Row],[Cantidad Ordenada]]</f>
        <v>36</v>
      </c>
      <c r="N1358" s="12">
        <f>(Tabla_cocina[[#This Row],[Ganancia Neta]]/Tabla_cocina[[#This Row],[Costo]])</f>
        <v>0.66666666666666663</v>
      </c>
      <c r="O1358" s="17">
        <f>Tabla_cocina[[#This Row],[Tiempo de Preparacion]]/1440</f>
        <v>1.9444444444444445E-2</v>
      </c>
    </row>
    <row r="1359" spans="1:15" x14ac:dyDescent="0.3">
      <c r="A1359" s="1">
        <v>550</v>
      </c>
      <c r="B1359" s="1">
        <v>1</v>
      </c>
      <c r="C1359" s="2" t="s">
        <v>5</v>
      </c>
      <c r="D1359" s="2" t="s">
        <v>84</v>
      </c>
      <c r="E1359" s="3">
        <v>14</v>
      </c>
      <c r="F1359" s="3">
        <v>24</v>
      </c>
      <c r="G1359" s="1">
        <v>1</v>
      </c>
      <c r="H1359" s="1">
        <v>5</v>
      </c>
      <c r="I1359" s="2" t="s">
        <v>6</v>
      </c>
      <c r="J1359" s="7">
        <f>Tabla_cocina[[#This Row],[Precio Unitario]]*Tabla_cocina[[#This Row],[Cantidad Ordenada]]</f>
        <v>24</v>
      </c>
      <c r="K1359" s="7">
        <f>Tabla_cocina[[#This Row],[Total del Pedido]]</f>
        <v>24</v>
      </c>
      <c r="L1359" s="7">
        <f>Tabla_cocina[[#This Row],[Ganancia Bruta]]-Tabla_cocina[[#This Row],[Costo]]</f>
        <v>10</v>
      </c>
      <c r="M1359" s="7">
        <f>Tabla_cocina[[#This Row],[Costo Unitario]]*Tabla_cocina[[#This Row],[Cantidad Ordenada]]</f>
        <v>14</v>
      </c>
      <c r="N1359" s="12">
        <f>(Tabla_cocina[[#This Row],[Ganancia Neta]]/Tabla_cocina[[#This Row],[Costo]])</f>
        <v>0.7142857142857143</v>
      </c>
      <c r="O1359" s="17">
        <f>Tabla_cocina[[#This Row],[Tiempo de Preparacion]]/1440</f>
        <v>3.472222222222222E-3</v>
      </c>
    </row>
    <row r="1360" spans="1:15" x14ac:dyDescent="0.3">
      <c r="A1360" s="1">
        <v>550</v>
      </c>
      <c r="B1360" s="1">
        <v>1</v>
      </c>
      <c r="C1360" s="2" t="s">
        <v>21</v>
      </c>
      <c r="D1360" s="2" t="s">
        <v>98</v>
      </c>
      <c r="E1360" s="3">
        <v>12</v>
      </c>
      <c r="F1360" s="3">
        <v>20</v>
      </c>
      <c r="G1360" s="1">
        <v>2</v>
      </c>
      <c r="H1360" s="1">
        <v>24</v>
      </c>
      <c r="I1360" s="2" t="s">
        <v>6</v>
      </c>
      <c r="J1360" s="7">
        <f>Tabla_cocina[[#This Row],[Precio Unitario]]*Tabla_cocina[[#This Row],[Cantidad Ordenada]]</f>
        <v>40</v>
      </c>
      <c r="K1360" s="7">
        <f>Tabla_cocina[[#This Row],[Total del Pedido]]</f>
        <v>40</v>
      </c>
      <c r="L1360" s="7">
        <f>Tabla_cocina[[#This Row],[Ganancia Bruta]]-Tabla_cocina[[#This Row],[Costo]]</f>
        <v>16</v>
      </c>
      <c r="M1360" s="7">
        <f>Tabla_cocina[[#This Row],[Costo Unitario]]*Tabla_cocina[[#This Row],[Cantidad Ordenada]]</f>
        <v>24</v>
      </c>
      <c r="N1360" s="12">
        <f>(Tabla_cocina[[#This Row],[Ganancia Neta]]/Tabla_cocina[[#This Row],[Costo]])</f>
        <v>0.66666666666666663</v>
      </c>
      <c r="O1360" s="17">
        <f>Tabla_cocina[[#This Row],[Tiempo de Preparacion]]/1440</f>
        <v>1.6666666666666666E-2</v>
      </c>
    </row>
    <row r="1361" spans="1:15" x14ac:dyDescent="0.3">
      <c r="A1361" s="1">
        <v>551</v>
      </c>
      <c r="B1361" s="1">
        <v>4</v>
      </c>
      <c r="C1361" s="2" t="s">
        <v>7</v>
      </c>
      <c r="D1361" s="2" t="s">
        <v>85</v>
      </c>
      <c r="E1361" s="3">
        <v>18</v>
      </c>
      <c r="F1361" s="3">
        <v>30</v>
      </c>
      <c r="G1361" s="1">
        <v>1</v>
      </c>
      <c r="H1361" s="1">
        <v>32</v>
      </c>
      <c r="I1361" s="2" t="s">
        <v>8</v>
      </c>
      <c r="J1361" s="7">
        <f>Tabla_cocina[[#This Row],[Precio Unitario]]*Tabla_cocina[[#This Row],[Cantidad Ordenada]]</f>
        <v>30</v>
      </c>
      <c r="K1361" s="7">
        <f>Tabla_cocina[[#This Row],[Total del Pedido]]</f>
        <v>30</v>
      </c>
      <c r="L1361" s="7">
        <f>Tabla_cocina[[#This Row],[Ganancia Bruta]]-Tabla_cocina[[#This Row],[Costo]]</f>
        <v>12</v>
      </c>
      <c r="M1361" s="7">
        <f>Tabla_cocina[[#This Row],[Costo Unitario]]*Tabla_cocina[[#This Row],[Cantidad Ordenada]]</f>
        <v>18</v>
      </c>
      <c r="N1361" s="12">
        <f>(Tabla_cocina[[#This Row],[Ganancia Neta]]/Tabla_cocina[[#This Row],[Costo]])</f>
        <v>0.66666666666666663</v>
      </c>
      <c r="O1361" s="17">
        <f>Tabla_cocina[[#This Row],[Tiempo de Preparacion]]/1440</f>
        <v>2.2222222222222223E-2</v>
      </c>
    </row>
    <row r="1362" spans="1:15" x14ac:dyDescent="0.3">
      <c r="A1362" s="1">
        <v>551</v>
      </c>
      <c r="B1362" s="1">
        <v>4</v>
      </c>
      <c r="C1362" s="2" t="s">
        <v>23</v>
      </c>
      <c r="D1362" s="2" t="s">
        <v>100</v>
      </c>
      <c r="E1362" s="3">
        <v>13</v>
      </c>
      <c r="F1362" s="3">
        <v>21</v>
      </c>
      <c r="G1362" s="1">
        <v>3</v>
      </c>
      <c r="H1362" s="1">
        <v>51</v>
      </c>
      <c r="I1362" s="2" t="s">
        <v>8</v>
      </c>
      <c r="J1362" s="7">
        <f>Tabla_cocina[[#This Row],[Precio Unitario]]*Tabla_cocina[[#This Row],[Cantidad Ordenada]]</f>
        <v>63</v>
      </c>
      <c r="K1362" s="7">
        <f>Tabla_cocina[[#This Row],[Total del Pedido]]</f>
        <v>63</v>
      </c>
      <c r="L1362" s="7">
        <f>Tabla_cocina[[#This Row],[Ganancia Bruta]]-Tabla_cocina[[#This Row],[Costo]]</f>
        <v>24</v>
      </c>
      <c r="M1362" s="7">
        <f>Tabla_cocina[[#This Row],[Costo Unitario]]*Tabla_cocina[[#This Row],[Cantidad Ordenada]]</f>
        <v>39</v>
      </c>
      <c r="N1362" s="12">
        <f>(Tabla_cocina[[#This Row],[Ganancia Neta]]/Tabla_cocina[[#This Row],[Costo]])</f>
        <v>0.61538461538461542</v>
      </c>
      <c r="O1362" s="17">
        <f>Tabla_cocina[[#This Row],[Tiempo de Preparacion]]/1440</f>
        <v>3.5416666666666666E-2</v>
      </c>
    </row>
    <row r="1363" spans="1:15" x14ac:dyDescent="0.3">
      <c r="A1363" s="1">
        <v>551</v>
      </c>
      <c r="B1363" s="1">
        <v>4</v>
      </c>
      <c r="C1363" s="2" t="s">
        <v>21</v>
      </c>
      <c r="D1363" s="2" t="s">
        <v>98</v>
      </c>
      <c r="E1363" s="3">
        <v>12</v>
      </c>
      <c r="F1363" s="3">
        <v>20</v>
      </c>
      <c r="G1363" s="1">
        <v>3</v>
      </c>
      <c r="H1363" s="1">
        <v>11</v>
      </c>
      <c r="I1363" s="2" t="s">
        <v>6</v>
      </c>
      <c r="J1363" s="7">
        <f>Tabla_cocina[[#This Row],[Precio Unitario]]*Tabla_cocina[[#This Row],[Cantidad Ordenada]]</f>
        <v>60</v>
      </c>
      <c r="K1363" s="7">
        <f>Tabla_cocina[[#This Row],[Total del Pedido]]</f>
        <v>60</v>
      </c>
      <c r="L1363" s="7">
        <f>Tabla_cocina[[#This Row],[Ganancia Bruta]]-Tabla_cocina[[#This Row],[Costo]]</f>
        <v>24</v>
      </c>
      <c r="M1363" s="7">
        <f>Tabla_cocina[[#This Row],[Costo Unitario]]*Tabla_cocina[[#This Row],[Cantidad Ordenada]]</f>
        <v>36</v>
      </c>
      <c r="N1363" s="12">
        <f>(Tabla_cocina[[#This Row],[Ganancia Neta]]/Tabla_cocina[[#This Row],[Costo]])</f>
        <v>0.66666666666666663</v>
      </c>
      <c r="O1363" s="17">
        <f>Tabla_cocina[[#This Row],[Tiempo de Preparacion]]/1440</f>
        <v>7.6388888888888886E-3</v>
      </c>
    </row>
    <row r="1364" spans="1:15" x14ac:dyDescent="0.3">
      <c r="A1364" s="1">
        <v>551</v>
      </c>
      <c r="B1364" s="1">
        <v>4</v>
      </c>
      <c r="C1364" s="2" t="s">
        <v>24</v>
      </c>
      <c r="D1364" s="2" t="s">
        <v>101</v>
      </c>
      <c r="E1364" s="3">
        <v>10</v>
      </c>
      <c r="F1364" s="3">
        <v>18</v>
      </c>
      <c r="G1364" s="1">
        <v>1</v>
      </c>
      <c r="H1364" s="1">
        <v>29</v>
      </c>
      <c r="I1364" s="2" t="s">
        <v>6</v>
      </c>
      <c r="J1364" s="7">
        <f>Tabla_cocina[[#This Row],[Precio Unitario]]*Tabla_cocina[[#This Row],[Cantidad Ordenada]]</f>
        <v>18</v>
      </c>
      <c r="K1364" s="7">
        <f>Tabla_cocina[[#This Row],[Total del Pedido]]</f>
        <v>18</v>
      </c>
      <c r="L1364" s="7">
        <f>Tabla_cocina[[#This Row],[Ganancia Bruta]]-Tabla_cocina[[#This Row],[Costo]]</f>
        <v>8</v>
      </c>
      <c r="M1364" s="7">
        <f>Tabla_cocina[[#This Row],[Costo Unitario]]*Tabla_cocina[[#This Row],[Cantidad Ordenada]]</f>
        <v>10</v>
      </c>
      <c r="N1364" s="12">
        <f>(Tabla_cocina[[#This Row],[Ganancia Neta]]/Tabla_cocina[[#This Row],[Costo]])</f>
        <v>0.8</v>
      </c>
      <c r="O1364" s="17">
        <f>Tabla_cocina[[#This Row],[Tiempo de Preparacion]]/1440</f>
        <v>2.013888888888889E-2</v>
      </c>
    </row>
    <row r="1365" spans="1:15" x14ac:dyDescent="0.3">
      <c r="A1365" s="1">
        <v>552</v>
      </c>
      <c r="B1365" s="1">
        <v>11</v>
      </c>
      <c r="C1365" s="2" t="s">
        <v>11</v>
      </c>
      <c r="D1365" s="2" t="s">
        <v>88</v>
      </c>
      <c r="E1365" s="3">
        <v>25</v>
      </c>
      <c r="F1365" s="3">
        <v>40</v>
      </c>
      <c r="G1365" s="1">
        <v>3</v>
      </c>
      <c r="H1365" s="1">
        <v>26</v>
      </c>
      <c r="I1365" s="2" t="s">
        <v>8</v>
      </c>
      <c r="J1365" s="7">
        <f>Tabla_cocina[[#This Row],[Precio Unitario]]*Tabla_cocina[[#This Row],[Cantidad Ordenada]]</f>
        <v>120</v>
      </c>
      <c r="K1365" s="7">
        <f>Tabla_cocina[[#This Row],[Total del Pedido]]</f>
        <v>120</v>
      </c>
      <c r="L1365" s="7">
        <f>Tabla_cocina[[#This Row],[Ganancia Bruta]]-Tabla_cocina[[#This Row],[Costo]]</f>
        <v>45</v>
      </c>
      <c r="M1365" s="7">
        <f>Tabla_cocina[[#This Row],[Costo Unitario]]*Tabla_cocina[[#This Row],[Cantidad Ordenada]]</f>
        <v>75</v>
      </c>
      <c r="N1365" s="12">
        <f>(Tabla_cocina[[#This Row],[Ganancia Neta]]/Tabla_cocina[[#This Row],[Costo]])</f>
        <v>0.6</v>
      </c>
      <c r="O1365" s="17">
        <f>Tabla_cocina[[#This Row],[Tiempo de Preparacion]]/1440</f>
        <v>1.8055555555555554E-2</v>
      </c>
    </row>
    <row r="1366" spans="1:15" x14ac:dyDescent="0.3">
      <c r="A1366" s="1">
        <v>552</v>
      </c>
      <c r="B1366" s="1">
        <v>11</v>
      </c>
      <c r="C1366" s="2" t="s">
        <v>23</v>
      </c>
      <c r="D1366" s="2" t="s">
        <v>100</v>
      </c>
      <c r="E1366" s="3">
        <v>13</v>
      </c>
      <c r="F1366" s="3">
        <v>21</v>
      </c>
      <c r="G1366" s="1">
        <v>3</v>
      </c>
      <c r="H1366" s="1">
        <v>57</v>
      </c>
      <c r="I1366" s="2" t="s">
        <v>8</v>
      </c>
      <c r="J1366" s="7">
        <f>Tabla_cocina[[#This Row],[Precio Unitario]]*Tabla_cocina[[#This Row],[Cantidad Ordenada]]</f>
        <v>63</v>
      </c>
      <c r="K1366" s="7">
        <f>Tabla_cocina[[#This Row],[Total del Pedido]]</f>
        <v>63</v>
      </c>
      <c r="L1366" s="7">
        <f>Tabla_cocina[[#This Row],[Ganancia Bruta]]-Tabla_cocina[[#This Row],[Costo]]</f>
        <v>24</v>
      </c>
      <c r="M1366" s="7">
        <f>Tabla_cocina[[#This Row],[Costo Unitario]]*Tabla_cocina[[#This Row],[Cantidad Ordenada]]</f>
        <v>39</v>
      </c>
      <c r="N1366" s="12">
        <f>(Tabla_cocina[[#This Row],[Ganancia Neta]]/Tabla_cocina[[#This Row],[Costo]])</f>
        <v>0.61538461538461542</v>
      </c>
      <c r="O1366" s="17">
        <f>Tabla_cocina[[#This Row],[Tiempo de Preparacion]]/1440</f>
        <v>3.9583333333333331E-2</v>
      </c>
    </row>
    <row r="1367" spans="1:15" x14ac:dyDescent="0.3">
      <c r="A1367" s="1">
        <v>552</v>
      </c>
      <c r="B1367" s="1">
        <v>11</v>
      </c>
      <c r="C1367" s="2" t="s">
        <v>21</v>
      </c>
      <c r="D1367" s="2" t="s">
        <v>98</v>
      </c>
      <c r="E1367" s="3">
        <v>12</v>
      </c>
      <c r="F1367" s="3">
        <v>20</v>
      </c>
      <c r="G1367" s="1">
        <v>3</v>
      </c>
      <c r="H1367" s="1">
        <v>32</v>
      </c>
      <c r="I1367" s="2" t="s">
        <v>8</v>
      </c>
      <c r="J1367" s="7">
        <f>Tabla_cocina[[#This Row],[Precio Unitario]]*Tabla_cocina[[#This Row],[Cantidad Ordenada]]</f>
        <v>60</v>
      </c>
      <c r="K1367" s="7">
        <f>Tabla_cocina[[#This Row],[Total del Pedido]]</f>
        <v>60</v>
      </c>
      <c r="L1367" s="7">
        <f>Tabla_cocina[[#This Row],[Ganancia Bruta]]-Tabla_cocina[[#This Row],[Costo]]</f>
        <v>24</v>
      </c>
      <c r="M1367" s="7">
        <f>Tabla_cocina[[#This Row],[Costo Unitario]]*Tabla_cocina[[#This Row],[Cantidad Ordenada]]</f>
        <v>36</v>
      </c>
      <c r="N1367" s="12">
        <f>(Tabla_cocina[[#This Row],[Ganancia Neta]]/Tabla_cocina[[#This Row],[Costo]])</f>
        <v>0.66666666666666663</v>
      </c>
      <c r="O1367" s="17">
        <f>Tabla_cocina[[#This Row],[Tiempo de Preparacion]]/1440</f>
        <v>2.2222222222222223E-2</v>
      </c>
    </row>
    <row r="1368" spans="1:15" x14ac:dyDescent="0.3">
      <c r="A1368" s="1">
        <v>553</v>
      </c>
      <c r="B1368" s="1">
        <v>14</v>
      </c>
      <c r="C1368" s="2" t="s">
        <v>7</v>
      </c>
      <c r="D1368" s="2" t="s">
        <v>85</v>
      </c>
      <c r="E1368" s="3">
        <v>18</v>
      </c>
      <c r="F1368" s="3">
        <v>30</v>
      </c>
      <c r="G1368" s="1">
        <v>3</v>
      </c>
      <c r="H1368" s="1">
        <v>26</v>
      </c>
      <c r="I1368" s="2" t="s">
        <v>8</v>
      </c>
      <c r="J1368" s="7">
        <f>Tabla_cocina[[#This Row],[Precio Unitario]]*Tabla_cocina[[#This Row],[Cantidad Ordenada]]</f>
        <v>90</v>
      </c>
      <c r="K1368" s="7">
        <f>Tabla_cocina[[#This Row],[Total del Pedido]]</f>
        <v>90</v>
      </c>
      <c r="L1368" s="7">
        <f>Tabla_cocina[[#This Row],[Ganancia Bruta]]-Tabla_cocina[[#This Row],[Costo]]</f>
        <v>36</v>
      </c>
      <c r="M1368" s="7">
        <f>Tabla_cocina[[#This Row],[Costo Unitario]]*Tabla_cocina[[#This Row],[Cantidad Ordenada]]</f>
        <v>54</v>
      </c>
      <c r="N1368" s="12">
        <f>(Tabla_cocina[[#This Row],[Ganancia Neta]]/Tabla_cocina[[#This Row],[Costo]])</f>
        <v>0.66666666666666663</v>
      </c>
      <c r="O1368" s="17">
        <f>Tabla_cocina[[#This Row],[Tiempo de Preparacion]]/1440</f>
        <v>1.8055555555555554E-2</v>
      </c>
    </row>
    <row r="1369" spans="1:15" x14ac:dyDescent="0.3">
      <c r="A1369" s="1">
        <v>553</v>
      </c>
      <c r="B1369" s="1">
        <v>14</v>
      </c>
      <c r="C1369" s="2" t="s">
        <v>26</v>
      </c>
      <c r="D1369" s="2" t="s">
        <v>103</v>
      </c>
      <c r="E1369" s="3">
        <v>15</v>
      </c>
      <c r="F1369" s="3">
        <v>25</v>
      </c>
      <c r="G1369" s="1">
        <v>2</v>
      </c>
      <c r="H1369" s="1">
        <v>56</v>
      </c>
      <c r="I1369" s="2" t="s">
        <v>6</v>
      </c>
      <c r="J1369" s="7">
        <f>Tabla_cocina[[#This Row],[Precio Unitario]]*Tabla_cocina[[#This Row],[Cantidad Ordenada]]</f>
        <v>50</v>
      </c>
      <c r="K1369" s="7">
        <f>Tabla_cocina[[#This Row],[Total del Pedido]]</f>
        <v>50</v>
      </c>
      <c r="L1369" s="7">
        <f>Tabla_cocina[[#This Row],[Ganancia Bruta]]-Tabla_cocina[[#This Row],[Costo]]</f>
        <v>20</v>
      </c>
      <c r="M1369" s="7">
        <f>Tabla_cocina[[#This Row],[Costo Unitario]]*Tabla_cocina[[#This Row],[Cantidad Ordenada]]</f>
        <v>30</v>
      </c>
      <c r="N1369" s="12">
        <f>(Tabla_cocina[[#This Row],[Ganancia Neta]]/Tabla_cocina[[#This Row],[Costo]])</f>
        <v>0.66666666666666663</v>
      </c>
      <c r="O1369" s="17">
        <f>Tabla_cocina[[#This Row],[Tiempo de Preparacion]]/1440</f>
        <v>3.888888888888889E-2</v>
      </c>
    </row>
    <row r="1370" spans="1:15" x14ac:dyDescent="0.3">
      <c r="A1370" s="1">
        <v>553</v>
      </c>
      <c r="B1370" s="1">
        <v>14</v>
      </c>
      <c r="C1370" s="2" t="s">
        <v>19</v>
      </c>
      <c r="D1370" s="2" t="s">
        <v>96</v>
      </c>
      <c r="E1370" s="3">
        <v>13</v>
      </c>
      <c r="F1370" s="3">
        <v>22</v>
      </c>
      <c r="G1370" s="1">
        <v>2</v>
      </c>
      <c r="H1370" s="1">
        <v>54</v>
      </c>
      <c r="I1370" s="2" t="s">
        <v>6</v>
      </c>
      <c r="J1370" s="7">
        <f>Tabla_cocina[[#This Row],[Precio Unitario]]*Tabla_cocina[[#This Row],[Cantidad Ordenada]]</f>
        <v>44</v>
      </c>
      <c r="K1370" s="7">
        <f>Tabla_cocina[[#This Row],[Total del Pedido]]</f>
        <v>44</v>
      </c>
      <c r="L1370" s="7">
        <f>Tabla_cocina[[#This Row],[Ganancia Bruta]]-Tabla_cocina[[#This Row],[Costo]]</f>
        <v>18</v>
      </c>
      <c r="M1370" s="7">
        <f>Tabla_cocina[[#This Row],[Costo Unitario]]*Tabla_cocina[[#This Row],[Cantidad Ordenada]]</f>
        <v>26</v>
      </c>
      <c r="N1370" s="12">
        <f>(Tabla_cocina[[#This Row],[Ganancia Neta]]/Tabla_cocina[[#This Row],[Costo]])</f>
        <v>0.69230769230769229</v>
      </c>
      <c r="O1370" s="17">
        <f>Tabla_cocina[[#This Row],[Tiempo de Preparacion]]/1440</f>
        <v>3.7499999999999999E-2</v>
      </c>
    </row>
    <row r="1371" spans="1:15" x14ac:dyDescent="0.3">
      <c r="A1371" s="1">
        <v>553</v>
      </c>
      <c r="B1371" s="1">
        <v>14</v>
      </c>
      <c r="C1371" s="2" t="s">
        <v>16</v>
      </c>
      <c r="D1371" s="2" t="s">
        <v>93</v>
      </c>
      <c r="E1371" s="3">
        <v>11</v>
      </c>
      <c r="F1371" s="3">
        <v>19</v>
      </c>
      <c r="G1371" s="1">
        <v>1</v>
      </c>
      <c r="H1371" s="1">
        <v>42</v>
      </c>
      <c r="I1371" s="2" t="s">
        <v>8</v>
      </c>
      <c r="J1371" s="7">
        <f>Tabla_cocina[[#This Row],[Precio Unitario]]*Tabla_cocina[[#This Row],[Cantidad Ordenada]]</f>
        <v>19</v>
      </c>
      <c r="K1371" s="7">
        <f>Tabla_cocina[[#This Row],[Total del Pedido]]</f>
        <v>19</v>
      </c>
      <c r="L1371" s="7">
        <f>Tabla_cocina[[#This Row],[Ganancia Bruta]]-Tabla_cocina[[#This Row],[Costo]]</f>
        <v>8</v>
      </c>
      <c r="M1371" s="7">
        <f>Tabla_cocina[[#This Row],[Costo Unitario]]*Tabla_cocina[[#This Row],[Cantidad Ordenada]]</f>
        <v>11</v>
      </c>
      <c r="N1371" s="12">
        <f>(Tabla_cocina[[#This Row],[Ganancia Neta]]/Tabla_cocina[[#This Row],[Costo]])</f>
        <v>0.72727272727272729</v>
      </c>
      <c r="O1371" s="17">
        <f>Tabla_cocina[[#This Row],[Tiempo de Preparacion]]/1440</f>
        <v>2.9166666666666667E-2</v>
      </c>
    </row>
    <row r="1372" spans="1:15" x14ac:dyDescent="0.3">
      <c r="A1372" s="1">
        <v>554</v>
      </c>
      <c r="B1372" s="1">
        <v>10</v>
      </c>
      <c r="C1372" s="2" t="s">
        <v>11</v>
      </c>
      <c r="D1372" s="2" t="s">
        <v>88</v>
      </c>
      <c r="E1372" s="3">
        <v>25</v>
      </c>
      <c r="F1372" s="3">
        <v>40</v>
      </c>
      <c r="G1372" s="1">
        <v>3</v>
      </c>
      <c r="H1372" s="1">
        <v>16</v>
      </c>
      <c r="I1372" s="2" t="s">
        <v>6</v>
      </c>
      <c r="J1372" s="7">
        <f>Tabla_cocina[[#This Row],[Precio Unitario]]*Tabla_cocina[[#This Row],[Cantidad Ordenada]]</f>
        <v>120</v>
      </c>
      <c r="K1372" s="7">
        <f>Tabla_cocina[[#This Row],[Total del Pedido]]</f>
        <v>120</v>
      </c>
      <c r="L1372" s="7">
        <f>Tabla_cocina[[#This Row],[Ganancia Bruta]]-Tabla_cocina[[#This Row],[Costo]]</f>
        <v>45</v>
      </c>
      <c r="M1372" s="7">
        <f>Tabla_cocina[[#This Row],[Costo Unitario]]*Tabla_cocina[[#This Row],[Cantidad Ordenada]]</f>
        <v>75</v>
      </c>
      <c r="N1372" s="12">
        <f>(Tabla_cocina[[#This Row],[Ganancia Neta]]/Tabla_cocina[[#This Row],[Costo]])</f>
        <v>0.6</v>
      </c>
      <c r="O1372" s="17">
        <f>Tabla_cocina[[#This Row],[Tiempo de Preparacion]]/1440</f>
        <v>1.1111111111111112E-2</v>
      </c>
    </row>
    <row r="1373" spans="1:15" x14ac:dyDescent="0.3">
      <c r="A1373" s="1">
        <v>554</v>
      </c>
      <c r="B1373" s="1">
        <v>10</v>
      </c>
      <c r="C1373" s="2" t="s">
        <v>22</v>
      </c>
      <c r="D1373" s="2" t="s">
        <v>99</v>
      </c>
      <c r="E1373" s="3">
        <v>14</v>
      </c>
      <c r="F1373" s="3">
        <v>23</v>
      </c>
      <c r="G1373" s="1">
        <v>2</v>
      </c>
      <c r="H1373" s="1">
        <v>55</v>
      </c>
      <c r="I1373" s="2" t="s">
        <v>8</v>
      </c>
      <c r="J1373" s="7">
        <f>Tabla_cocina[[#This Row],[Precio Unitario]]*Tabla_cocina[[#This Row],[Cantidad Ordenada]]</f>
        <v>46</v>
      </c>
      <c r="K1373" s="7">
        <f>Tabla_cocina[[#This Row],[Total del Pedido]]</f>
        <v>46</v>
      </c>
      <c r="L1373" s="7">
        <f>Tabla_cocina[[#This Row],[Ganancia Bruta]]-Tabla_cocina[[#This Row],[Costo]]</f>
        <v>18</v>
      </c>
      <c r="M1373" s="7">
        <f>Tabla_cocina[[#This Row],[Costo Unitario]]*Tabla_cocina[[#This Row],[Cantidad Ordenada]]</f>
        <v>28</v>
      </c>
      <c r="N1373" s="12">
        <f>(Tabla_cocina[[#This Row],[Ganancia Neta]]/Tabla_cocina[[#This Row],[Costo]])</f>
        <v>0.6428571428571429</v>
      </c>
      <c r="O1373" s="17">
        <f>Tabla_cocina[[#This Row],[Tiempo de Preparacion]]/1440</f>
        <v>3.8194444444444448E-2</v>
      </c>
    </row>
    <row r="1374" spans="1:15" x14ac:dyDescent="0.3">
      <c r="A1374" s="1">
        <v>555</v>
      </c>
      <c r="B1374" s="1">
        <v>20</v>
      </c>
      <c r="C1374" s="2" t="s">
        <v>7</v>
      </c>
      <c r="D1374" s="2" t="s">
        <v>85</v>
      </c>
      <c r="E1374" s="3">
        <v>18</v>
      </c>
      <c r="F1374" s="3">
        <v>30</v>
      </c>
      <c r="G1374" s="1">
        <v>1</v>
      </c>
      <c r="H1374" s="1">
        <v>46</v>
      </c>
      <c r="I1374" s="2" t="s">
        <v>6</v>
      </c>
      <c r="J1374" s="7">
        <f>Tabla_cocina[[#This Row],[Precio Unitario]]*Tabla_cocina[[#This Row],[Cantidad Ordenada]]</f>
        <v>30</v>
      </c>
      <c r="K1374" s="7">
        <f>Tabla_cocina[[#This Row],[Total del Pedido]]</f>
        <v>30</v>
      </c>
      <c r="L1374" s="7">
        <f>Tabla_cocina[[#This Row],[Ganancia Bruta]]-Tabla_cocina[[#This Row],[Costo]]</f>
        <v>12</v>
      </c>
      <c r="M1374" s="7">
        <f>Tabla_cocina[[#This Row],[Costo Unitario]]*Tabla_cocina[[#This Row],[Cantidad Ordenada]]</f>
        <v>18</v>
      </c>
      <c r="N1374" s="12">
        <f>(Tabla_cocina[[#This Row],[Ganancia Neta]]/Tabla_cocina[[#This Row],[Costo]])</f>
        <v>0.66666666666666663</v>
      </c>
      <c r="O1374" s="17">
        <f>Tabla_cocina[[#This Row],[Tiempo de Preparacion]]/1440</f>
        <v>3.1944444444444442E-2</v>
      </c>
    </row>
    <row r="1375" spans="1:15" x14ac:dyDescent="0.3">
      <c r="A1375" s="1">
        <v>556</v>
      </c>
      <c r="B1375" s="1">
        <v>9</v>
      </c>
      <c r="C1375" s="2" t="s">
        <v>19</v>
      </c>
      <c r="D1375" s="2" t="s">
        <v>96</v>
      </c>
      <c r="E1375" s="3">
        <v>13</v>
      </c>
      <c r="F1375" s="3">
        <v>22</v>
      </c>
      <c r="G1375" s="1">
        <v>1</v>
      </c>
      <c r="H1375" s="1">
        <v>36</v>
      </c>
      <c r="I1375" s="2" t="s">
        <v>6</v>
      </c>
      <c r="J1375" s="7">
        <f>Tabla_cocina[[#This Row],[Precio Unitario]]*Tabla_cocina[[#This Row],[Cantidad Ordenada]]</f>
        <v>22</v>
      </c>
      <c r="K1375" s="7">
        <f>Tabla_cocina[[#This Row],[Total del Pedido]]</f>
        <v>22</v>
      </c>
      <c r="L1375" s="7">
        <f>Tabla_cocina[[#This Row],[Ganancia Bruta]]-Tabla_cocina[[#This Row],[Costo]]</f>
        <v>9</v>
      </c>
      <c r="M1375" s="7">
        <f>Tabla_cocina[[#This Row],[Costo Unitario]]*Tabla_cocina[[#This Row],[Cantidad Ordenada]]</f>
        <v>13</v>
      </c>
      <c r="N1375" s="12">
        <f>(Tabla_cocina[[#This Row],[Ganancia Neta]]/Tabla_cocina[[#This Row],[Costo]])</f>
        <v>0.69230769230769229</v>
      </c>
      <c r="O1375" s="17">
        <f>Tabla_cocina[[#This Row],[Tiempo de Preparacion]]/1440</f>
        <v>2.5000000000000001E-2</v>
      </c>
    </row>
    <row r="1376" spans="1:15" x14ac:dyDescent="0.3">
      <c r="A1376" s="1">
        <v>556</v>
      </c>
      <c r="B1376" s="1">
        <v>9</v>
      </c>
      <c r="C1376" s="2" t="s">
        <v>24</v>
      </c>
      <c r="D1376" s="2" t="s">
        <v>101</v>
      </c>
      <c r="E1376" s="3">
        <v>10</v>
      </c>
      <c r="F1376" s="3">
        <v>18</v>
      </c>
      <c r="G1376" s="1">
        <v>3</v>
      </c>
      <c r="H1376" s="1">
        <v>30</v>
      </c>
      <c r="I1376" s="2" t="s">
        <v>8</v>
      </c>
      <c r="J1376" s="7">
        <f>Tabla_cocina[[#This Row],[Precio Unitario]]*Tabla_cocina[[#This Row],[Cantidad Ordenada]]</f>
        <v>54</v>
      </c>
      <c r="K1376" s="7">
        <f>Tabla_cocina[[#This Row],[Total del Pedido]]</f>
        <v>54</v>
      </c>
      <c r="L1376" s="7">
        <f>Tabla_cocina[[#This Row],[Ganancia Bruta]]-Tabla_cocina[[#This Row],[Costo]]</f>
        <v>24</v>
      </c>
      <c r="M1376" s="7">
        <f>Tabla_cocina[[#This Row],[Costo Unitario]]*Tabla_cocina[[#This Row],[Cantidad Ordenada]]</f>
        <v>30</v>
      </c>
      <c r="N1376" s="12">
        <f>(Tabla_cocina[[#This Row],[Ganancia Neta]]/Tabla_cocina[[#This Row],[Costo]])</f>
        <v>0.8</v>
      </c>
      <c r="O1376" s="17">
        <f>Tabla_cocina[[#This Row],[Tiempo de Preparacion]]/1440</f>
        <v>2.0833333333333332E-2</v>
      </c>
    </row>
    <row r="1377" spans="1:15" x14ac:dyDescent="0.3">
      <c r="A1377" s="1">
        <v>557</v>
      </c>
      <c r="B1377" s="1">
        <v>7</v>
      </c>
      <c r="C1377" s="2" t="s">
        <v>18</v>
      </c>
      <c r="D1377" s="2" t="s">
        <v>95</v>
      </c>
      <c r="E1377" s="3">
        <v>19</v>
      </c>
      <c r="F1377" s="3">
        <v>32</v>
      </c>
      <c r="G1377" s="1">
        <v>2</v>
      </c>
      <c r="H1377" s="1">
        <v>47</v>
      </c>
      <c r="I1377" s="2" t="s">
        <v>8</v>
      </c>
      <c r="J1377" s="7">
        <f>Tabla_cocina[[#This Row],[Precio Unitario]]*Tabla_cocina[[#This Row],[Cantidad Ordenada]]</f>
        <v>64</v>
      </c>
      <c r="K1377" s="7">
        <f>Tabla_cocina[[#This Row],[Total del Pedido]]</f>
        <v>64</v>
      </c>
      <c r="L1377" s="7">
        <f>Tabla_cocina[[#This Row],[Ganancia Bruta]]-Tabla_cocina[[#This Row],[Costo]]</f>
        <v>26</v>
      </c>
      <c r="M1377" s="7">
        <f>Tabla_cocina[[#This Row],[Costo Unitario]]*Tabla_cocina[[#This Row],[Cantidad Ordenada]]</f>
        <v>38</v>
      </c>
      <c r="N1377" s="12">
        <f>(Tabla_cocina[[#This Row],[Ganancia Neta]]/Tabla_cocina[[#This Row],[Costo]])</f>
        <v>0.68421052631578949</v>
      </c>
      <c r="O1377" s="17">
        <f>Tabla_cocina[[#This Row],[Tiempo de Preparacion]]/1440</f>
        <v>3.2638888888888891E-2</v>
      </c>
    </row>
    <row r="1378" spans="1:15" x14ac:dyDescent="0.3">
      <c r="A1378" s="1">
        <v>557</v>
      </c>
      <c r="B1378" s="1">
        <v>7</v>
      </c>
      <c r="C1378" s="2" t="s">
        <v>26</v>
      </c>
      <c r="D1378" s="2" t="s">
        <v>103</v>
      </c>
      <c r="E1378" s="3">
        <v>15</v>
      </c>
      <c r="F1378" s="3">
        <v>25</v>
      </c>
      <c r="G1378" s="1">
        <v>2</v>
      </c>
      <c r="H1378" s="1">
        <v>38</v>
      </c>
      <c r="I1378" s="2" t="s">
        <v>6</v>
      </c>
      <c r="J1378" s="7">
        <f>Tabla_cocina[[#This Row],[Precio Unitario]]*Tabla_cocina[[#This Row],[Cantidad Ordenada]]</f>
        <v>50</v>
      </c>
      <c r="K1378" s="7">
        <f>Tabla_cocina[[#This Row],[Total del Pedido]]</f>
        <v>50</v>
      </c>
      <c r="L1378" s="7">
        <f>Tabla_cocina[[#This Row],[Ganancia Bruta]]-Tabla_cocina[[#This Row],[Costo]]</f>
        <v>20</v>
      </c>
      <c r="M1378" s="7">
        <f>Tabla_cocina[[#This Row],[Costo Unitario]]*Tabla_cocina[[#This Row],[Cantidad Ordenada]]</f>
        <v>30</v>
      </c>
      <c r="N1378" s="12">
        <f>(Tabla_cocina[[#This Row],[Ganancia Neta]]/Tabla_cocina[[#This Row],[Costo]])</f>
        <v>0.66666666666666663</v>
      </c>
      <c r="O1378" s="17">
        <f>Tabla_cocina[[#This Row],[Tiempo de Preparacion]]/1440</f>
        <v>2.6388888888888889E-2</v>
      </c>
    </row>
    <row r="1379" spans="1:15" x14ac:dyDescent="0.3">
      <c r="A1379" s="1">
        <v>557</v>
      </c>
      <c r="B1379" s="1">
        <v>7</v>
      </c>
      <c r="C1379" s="2" t="s">
        <v>23</v>
      </c>
      <c r="D1379" s="2" t="s">
        <v>100</v>
      </c>
      <c r="E1379" s="3">
        <v>13</v>
      </c>
      <c r="F1379" s="3">
        <v>21</v>
      </c>
      <c r="G1379" s="1">
        <v>3</v>
      </c>
      <c r="H1379" s="1">
        <v>22</v>
      </c>
      <c r="I1379" s="2" t="s">
        <v>8</v>
      </c>
      <c r="J1379" s="7">
        <f>Tabla_cocina[[#This Row],[Precio Unitario]]*Tabla_cocina[[#This Row],[Cantidad Ordenada]]</f>
        <v>63</v>
      </c>
      <c r="K1379" s="7">
        <f>Tabla_cocina[[#This Row],[Total del Pedido]]</f>
        <v>63</v>
      </c>
      <c r="L1379" s="7">
        <f>Tabla_cocina[[#This Row],[Ganancia Bruta]]-Tabla_cocina[[#This Row],[Costo]]</f>
        <v>24</v>
      </c>
      <c r="M1379" s="7">
        <f>Tabla_cocina[[#This Row],[Costo Unitario]]*Tabla_cocina[[#This Row],[Cantidad Ordenada]]</f>
        <v>39</v>
      </c>
      <c r="N1379" s="12">
        <f>(Tabla_cocina[[#This Row],[Ganancia Neta]]/Tabla_cocina[[#This Row],[Costo]])</f>
        <v>0.61538461538461542</v>
      </c>
      <c r="O1379" s="17">
        <f>Tabla_cocina[[#This Row],[Tiempo de Preparacion]]/1440</f>
        <v>1.5277777777777777E-2</v>
      </c>
    </row>
    <row r="1380" spans="1:15" x14ac:dyDescent="0.3">
      <c r="A1380" s="1">
        <v>558</v>
      </c>
      <c r="B1380" s="1">
        <v>6</v>
      </c>
      <c r="C1380" s="2" t="s">
        <v>14</v>
      </c>
      <c r="D1380" s="2" t="s">
        <v>91</v>
      </c>
      <c r="E1380" s="3">
        <v>20</v>
      </c>
      <c r="F1380" s="3">
        <v>33</v>
      </c>
      <c r="G1380" s="1">
        <v>1</v>
      </c>
      <c r="H1380" s="1">
        <v>57</v>
      </c>
      <c r="I1380" s="2" t="s">
        <v>6</v>
      </c>
      <c r="J1380" s="7">
        <f>Tabla_cocina[[#This Row],[Precio Unitario]]*Tabla_cocina[[#This Row],[Cantidad Ordenada]]</f>
        <v>33</v>
      </c>
      <c r="K1380" s="7">
        <f>Tabla_cocina[[#This Row],[Total del Pedido]]</f>
        <v>33</v>
      </c>
      <c r="L1380" s="7">
        <f>Tabla_cocina[[#This Row],[Ganancia Bruta]]-Tabla_cocina[[#This Row],[Costo]]</f>
        <v>13</v>
      </c>
      <c r="M1380" s="7">
        <f>Tabla_cocina[[#This Row],[Costo Unitario]]*Tabla_cocina[[#This Row],[Cantidad Ordenada]]</f>
        <v>20</v>
      </c>
      <c r="N1380" s="12">
        <f>(Tabla_cocina[[#This Row],[Ganancia Neta]]/Tabla_cocina[[#This Row],[Costo]])</f>
        <v>0.65</v>
      </c>
      <c r="O1380" s="17">
        <f>Tabla_cocina[[#This Row],[Tiempo de Preparacion]]/1440</f>
        <v>3.9583333333333331E-2</v>
      </c>
    </row>
    <row r="1381" spans="1:15" x14ac:dyDescent="0.3">
      <c r="A1381" s="1">
        <v>558</v>
      </c>
      <c r="B1381" s="1">
        <v>6</v>
      </c>
      <c r="C1381" s="2" t="s">
        <v>18</v>
      </c>
      <c r="D1381" s="2" t="s">
        <v>95</v>
      </c>
      <c r="E1381" s="3">
        <v>19</v>
      </c>
      <c r="F1381" s="3">
        <v>32</v>
      </c>
      <c r="G1381" s="1">
        <v>3</v>
      </c>
      <c r="H1381" s="1">
        <v>56</v>
      </c>
      <c r="I1381" s="2" t="s">
        <v>6</v>
      </c>
      <c r="J1381" s="7">
        <f>Tabla_cocina[[#This Row],[Precio Unitario]]*Tabla_cocina[[#This Row],[Cantidad Ordenada]]</f>
        <v>96</v>
      </c>
      <c r="K1381" s="7">
        <f>Tabla_cocina[[#This Row],[Total del Pedido]]</f>
        <v>96</v>
      </c>
      <c r="L1381" s="7">
        <f>Tabla_cocina[[#This Row],[Ganancia Bruta]]-Tabla_cocina[[#This Row],[Costo]]</f>
        <v>39</v>
      </c>
      <c r="M1381" s="7">
        <f>Tabla_cocina[[#This Row],[Costo Unitario]]*Tabla_cocina[[#This Row],[Cantidad Ordenada]]</f>
        <v>57</v>
      </c>
      <c r="N1381" s="12">
        <f>(Tabla_cocina[[#This Row],[Ganancia Neta]]/Tabla_cocina[[#This Row],[Costo]])</f>
        <v>0.68421052631578949</v>
      </c>
      <c r="O1381" s="17">
        <f>Tabla_cocina[[#This Row],[Tiempo de Preparacion]]/1440</f>
        <v>3.888888888888889E-2</v>
      </c>
    </row>
    <row r="1382" spans="1:15" x14ac:dyDescent="0.3">
      <c r="A1382" s="1">
        <v>558</v>
      </c>
      <c r="B1382" s="1">
        <v>6</v>
      </c>
      <c r="C1382" s="2" t="s">
        <v>26</v>
      </c>
      <c r="D1382" s="2" t="s">
        <v>103</v>
      </c>
      <c r="E1382" s="3">
        <v>15</v>
      </c>
      <c r="F1382" s="3">
        <v>25</v>
      </c>
      <c r="G1382" s="1">
        <v>2</v>
      </c>
      <c r="H1382" s="1">
        <v>54</v>
      </c>
      <c r="I1382" s="2" t="s">
        <v>8</v>
      </c>
      <c r="J1382" s="7">
        <f>Tabla_cocina[[#This Row],[Precio Unitario]]*Tabla_cocina[[#This Row],[Cantidad Ordenada]]</f>
        <v>50</v>
      </c>
      <c r="K1382" s="7">
        <f>Tabla_cocina[[#This Row],[Total del Pedido]]</f>
        <v>50</v>
      </c>
      <c r="L1382" s="7">
        <f>Tabla_cocina[[#This Row],[Ganancia Bruta]]-Tabla_cocina[[#This Row],[Costo]]</f>
        <v>20</v>
      </c>
      <c r="M1382" s="7">
        <f>Tabla_cocina[[#This Row],[Costo Unitario]]*Tabla_cocina[[#This Row],[Cantidad Ordenada]]</f>
        <v>30</v>
      </c>
      <c r="N1382" s="12">
        <f>(Tabla_cocina[[#This Row],[Ganancia Neta]]/Tabla_cocina[[#This Row],[Costo]])</f>
        <v>0.66666666666666663</v>
      </c>
      <c r="O1382" s="17">
        <f>Tabla_cocina[[#This Row],[Tiempo de Preparacion]]/1440</f>
        <v>3.7499999999999999E-2</v>
      </c>
    </row>
    <row r="1383" spans="1:15" x14ac:dyDescent="0.3">
      <c r="A1383" s="1">
        <v>559</v>
      </c>
      <c r="B1383" s="1">
        <v>11</v>
      </c>
      <c r="C1383" s="2" t="s">
        <v>14</v>
      </c>
      <c r="D1383" s="2" t="s">
        <v>91</v>
      </c>
      <c r="E1383" s="3">
        <v>20</v>
      </c>
      <c r="F1383" s="3">
        <v>33</v>
      </c>
      <c r="G1383" s="1">
        <v>3</v>
      </c>
      <c r="H1383" s="1">
        <v>41</v>
      </c>
      <c r="I1383" s="2" t="s">
        <v>8</v>
      </c>
      <c r="J1383" s="7">
        <f>Tabla_cocina[[#This Row],[Precio Unitario]]*Tabla_cocina[[#This Row],[Cantidad Ordenada]]</f>
        <v>99</v>
      </c>
      <c r="K1383" s="7">
        <f>Tabla_cocina[[#This Row],[Total del Pedido]]</f>
        <v>99</v>
      </c>
      <c r="L1383" s="7">
        <f>Tabla_cocina[[#This Row],[Ganancia Bruta]]-Tabla_cocina[[#This Row],[Costo]]</f>
        <v>39</v>
      </c>
      <c r="M1383" s="7">
        <f>Tabla_cocina[[#This Row],[Costo Unitario]]*Tabla_cocina[[#This Row],[Cantidad Ordenada]]</f>
        <v>60</v>
      </c>
      <c r="N1383" s="12">
        <f>(Tabla_cocina[[#This Row],[Ganancia Neta]]/Tabla_cocina[[#This Row],[Costo]])</f>
        <v>0.65</v>
      </c>
      <c r="O1383" s="17">
        <f>Tabla_cocina[[#This Row],[Tiempo de Preparacion]]/1440</f>
        <v>2.8472222222222222E-2</v>
      </c>
    </row>
    <row r="1384" spans="1:15" x14ac:dyDescent="0.3">
      <c r="A1384" s="1">
        <v>560</v>
      </c>
      <c r="B1384" s="1">
        <v>6</v>
      </c>
      <c r="C1384" s="2" t="s">
        <v>26</v>
      </c>
      <c r="D1384" s="2" t="s">
        <v>103</v>
      </c>
      <c r="E1384" s="3">
        <v>15</v>
      </c>
      <c r="F1384" s="3">
        <v>25</v>
      </c>
      <c r="G1384" s="1">
        <v>3</v>
      </c>
      <c r="H1384" s="1">
        <v>12</v>
      </c>
      <c r="I1384" s="2" t="s">
        <v>8</v>
      </c>
      <c r="J1384" s="7">
        <f>Tabla_cocina[[#This Row],[Precio Unitario]]*Tabla_cocina[[#This Row],[Cantidad Ordenada]]</f>
        <v>75</v>
      </c>
      <c r="K1384" s="7">
        <f>Tabla_cocina[[#This Row],[Total del Pedido]]</f>
        <v>75</v>
      </c>
      <c r="L1384" s="7">
        <f>Tabla_cocina[[#This Row],[Ganancia Bruta]]-Tabla_cocina[[#This Row],[Costo]]</f>
        <v>30</v>
      </c>
      <c r="M1384" s="7">
        <f>Tabla_cocina[[#This Row],[Costo Unitario]]*Tabla_cocina[[#This Row],[Cantidad Ordenada]]</f>
        <v>45</v>
      </c>
      <c r="N1384" s="12">
        <f>(Tabla_cocina[[#This Row],[Ganancia Neta]]/Tabla_cocina[[#This Row],[Costo]])</f>
        <v>0.66666666666666663</v>
      </c>
      <c r="O1384" s="17">
        <f>Tabla_cocina[[#This Row],[Tiempo de Preparacion]]/1440</f>
        <v>8.3333333333333332E-3</v>
      </c>
    </row>
    <row r="1385" spans="1:15" x14ac:dyDescent="0.3">
      <c r="A1385" s="1">
        <v>560</v>
      </c>
      <c r="B1385" s="1">
        <v>6</v>
      </c>
      <c r="C1385" s="2" t="s">
        <v>24</v>
      </c>
      <c r="D1385" s="2" t="s">
        <v>101</v>
      </c>
      <c r="E1385" s="3">
        <v>10</v>
      </c>
      <c r="F1385" s="3">
        <v>18</v>
      </c>
      <c r="G1385" s="1">
        <v>2</v>
      </c>
      <c r="H1385" s="1">
        <v>36</v>
      </c>
      <c r="I1385" s="2" t="s">
        <v>8</v>
      </c>
      <c r="J1385" s="7">
        <f>Tabla_cocina[[#This Row],[Precio Unitario]]*Tabla_cocina[[#This Row],[Cantidad Ordenada]]</f>
        <v>36</v>
      </c>
      <c r="K1385" s="7">
        <f>Tabla_cocina[[#This Row],[Total del Pedido]]</f>
        <v>36</v>
      </c>
      <c r="L1385" s="7">
        <f>Tabla_cocina[[#This Row],[Ganancia Bruta]]-Tabla_cocina[[#This Row],[Costo]]</f>
        <v>16</v>
      </c>
      <c r="M1385" s="7">
        <f>Tabla_cocina[[#This Row],[Costo Unitario]]*Tabla_cocina[[#This Row],[Cantidad Ordenada]]</f>
        <v>20</v>
      </c>
      <c r="N1385" s="12">
        <f>(Tabla_cocina[[#This Row],[Ganancia Neta]]/Tabla_cocina[[#This Row],[Costo]])</f>
        <v>0.8</v>
      </c>
      <c r="O1385" s="17">
        <f>Tabla_cocina[[#This Row],[Tiempo de Preparacion]]/1440</f>
        <v>2.5000000000000001E-2</v>
      </c>
    </row>
    <row r="1386" spans="1:15" x14ac:dyDescent="0.3">
      <c r="A1386" s="1">
        <v>561</v>
      </c>
      <c r="B1386" s="1">
        <v>4</v>
      </c>
      <c r="C1386" s="2" t="s">
        <v>22</v>
      </c>
      <c r="D1386" s="2" t="s">
        <v>99</v>
      </c>
      <c r="E1386" s="3">
        <v>14</v>
      </c>
      <c r="F1386" s="3">
        <v>23</v>
      </c>
      <c r="G1386" s="1">
        <v>2</v>
      </c>
      <c r="H1386" s="1">
        <v>8</v>
      </c>
      <c r="I1386" s="2" t="s">
        <v>8</v>
      </c>
      <c r="J1386" s="7">
        <f>Tabla_cocina[[#This Row],[Precio Unitario]]*Tabla_cocina[[#This Row],[Cantidad Ordenada]]</f>
        <v>46</v>
      </c>
      <c r="K1386" s="7">
        <f>Tabla_cocina[[#This Row],[Total del Pedido]]</f>
        <v>46</v>
      </c>
      <c r="L1386" s="7">
        <f>Tabla_cocina[[#This Row],[Ganancia Bruta]]-Tabla_cocina[[#This Row],[Costo]]</f>
        <v>18</v>
      </c>
      <c r="M1386" s="7">
        <f>Tabla_cocina[[#This Row],[Costo Unitario]]*Tabla_cocina[[#This Row],[Cantidad Ordenada]]</f>
        <v>28</v>
      </c>
      <c r="N1386" s="12">
        <f>(Tabla_cocina[[#This Row],[Ganancia Neta]]/Tabla_cocina[[#This Row],[Costo]])</f>
        <v>0.6428571428571429</v>
      </c>
      <c r="O1386" s="17">
        <f>Tabla_cocina[[#This Row],[Tiempo de Preparacion]]/1440</f>
        <v>5.5555555555555558E-3</v>
      </c>
    </row>
    <row r="1387" spans="1:15" x14ac:dyDescent="0.3">
      <c r="A1387" s="1">
        <v>561</v>
      </c>
      <c r="B1387" s="1">
        <v>4</v>
      </c>
      <c r="C1387" s="2" t="s">
        <v>24</v>
      </c>
      <c r="D1387" s="2" t="s">
        <v>101</v>
      </c>
      <c r="E1387" s="3">
        <v>10</v>
      </c>
      <c r="F1387" s="3">
        <v>18</v>
      </c>
      <c r="G1387" s="1">
        <v>1</v>
      </c>
      <c r="H1387" s="1">
        <v>56</v>
      </c>
      <c r="I1387" s="2" t="s">
        <v>8</v>
      </c>
      <c r="J1387" s="7">
        <f>Tabla_cocina[[#This Row],[Precio Unitario]]*Tabla_cocina[[#This Row],[Cantidad Ordenada]]</f>
        <v>18</v>
      </c>
      <c r="K1387" s="7">
        <f>Tabla_cocina[[#This Row],[Total del Pedido]]</f>
        <v>18</v>
      </c>
      <c r="L1387" s="7">
        <f>Tabla_cocina[[#This Row],[Ganancia Bruta]]-Tabla_cocina[[#This Row],[Costo]]</f>
        <v>8</v>
      </c>
      <c r="M1387" s="7">
        <f>Tabla_cocina[[#This Row],[Costo Unitario]]*Tabla_cocina[[#This Row],[Cantidad Ordenada]]</f>
        <v>10</v>
      </c>
      <c r="N1387" s="12">
        <f>(Tabla_cocina[[#This Row],[Ganancia Neta]]/Tabla_cocina[[#This Row],[Costo]])</f>
        <v>0.8</v>
      </c>
      <c r="O1387" s="17">
        <f>Tabla_cocina[[#This Row],[Tiempo de Preparacion]]/1440</f>
        <v>3.888888888888889E-2</v>
      </c>
    </row>
    <row r="1388" spans="1:15" x14ac:dyDescent="0.3">
      <c r="A1388" s="1">
        <v>562</v>
      </c>
      <c r="B1388" s="1">
        <v>20</v>
      </c>
      <c r="C1388" s="2" t="s">
        <v>11</v>
      </c>
      <c r="D1388" s="2" t="s">
        <v>88</v>
      </c>
      <c r="E1388" s="3">
        <v>25</v>
      </c>
      <c r="F1388" s="3">
        <v>40</v>
      </c>
      <c r="G1388" s="1">
        <v>3</v>
      </c>
      <c r="H1388" s="1">
        <v>41</v>
      </c>
      <c r="I1388" s="2" t="s">
        <v>6</v>
      </c>
      <c r="J1388" s="7">
        <f>Tabla_cocina[[#This Row],[Precio Unitario]]*Tabla_cocina[[#This Row],[Cantidad Ordenada]]</f>
        <v>120</v>
      </c>
      <c r="K1388" s="7">
        <f>Tabla_cocina[[#This Row],[Total del Pedido]]</f>
        <v>120</v>
      </c>
      <c r="L1388" s="7">
        <f>Tabla_cocina[[#This Row],[Ganancia Bruta]]-Tabla_cocina[[#This Row],[Costo]]</f>
        <v>45</v>
      </c>
      <c r="M1388" s="7">
        <f>Tabla_cocina[[#This Row],[Costo Unitario]]*Tabla_cocina[[#This Row],[Cantidad Ordenada]]</f>
        <v>75</v>
      </c>
      <c r="N1388" s="12">
        <f>(Tabla_cocina[[#This Row],[Ganancia Neta]]/Tabla_cocina[[#This Row],[Costo]])</f>
        <v>0.6</v>
      </c>
      <c r="O1388" s="17">
        <f>Tabla_cocina[[#This Row],[Tiempo de Preparacion]]/1440</f>
        <v>2.8472222222222222E-2</v>
      </c>
    </row>
    <row r="1389" spans="1:15" x14ac:dyDescent="0.3">
      <c r="A1389" s="1">
        <v>562</v>
      </c>
      <c r="B1389" s="1">
        <v>20</v>
      </c>
      <c r="C1389" s="2" t="s">
        <v>9</v>
      </c>
      <c r="D1389" s="2" t="s">
        <v>86</v>
      </c>
      <c r="E1389" s="3">
        <v>19</v>
      </c>
      <c r="F1389" s="3">
        <v>31</v>
      </c>
      <c r="G1389" s="1">
        <v>2</v>
      </c>
      <c r="H1389" s="1">
        <v>42</v>
      </c>
      <c r="I1389" s="2" t="s">
        <v>8</v>
      </c>
      <c r="J1389" s="7">
        <f>Tabla_cocina[[#This Row],[Precio Unitario]]*Tabla_cocina[[#This Row],[Cantidad Ordenada]]</f>
        <v>62</v>
      </c>
      <c r="K1389" s="7">
        <f>Tabla_cocina[[#This Row],[Total del Pedido]]</f>
        <v>62</v>
      </c>
      <c r="L1389" s="7">
        <f>Tabla_cocina[[#This Row],[Ganancia Bruta]]-Tabla_cocina[[#This Row],[Costo]]</f>
        <v>24</v>
      </c>
      <c r="M1389" s="7">
        <f>Tabla_cocina[[#This Row],[Costo Unitario]]*Tabla_cocina[[#This Row],[Cantidad Ordenada]]</f>
        <v>38</v>
      </c>
      <c r="N1389" s="12">
        <f>(Tabla_cocina[[#This Row],[Ganancia Neta]]/Tabla_cocina[[#This Row],[Costo]])</f>
        <v>0.63157894736842102</v>
      </c>
      <c r="O1389" s="17">
        <f>Tabla_cocina[[#This Row],[Tiempo de Preparacion]]/1440</f>
        <v>2.9166666666666667E-2</v>
      </c>
    </row>
    <row r="1390" spans="1:15" x14ac:dyDescent="0.3">
      <c r="A1390" s="1">
        <v>562</v>
      </c>
      <c r="B1390" s="1">
        <v>20</v>
      </c>
      <c r="C1390" s="2" t="s">
        <v>13</v>
      </c>
      <c r="D1390" s="2" t="s">
        <v>90</v>
      </c>
      <c r="E1390" s="3">
        <v>17</v>
      </c>
      <c r="F1390" s="3">
        <v>29</v>
      </c>
      <c r="G1390" s="1">
        <v>2</v>
      </c>
      <c r="H1390" s="1">
        <v>7</v>
      </c>
      <c r="I1390" s="2" t="s">
        <v>6</v>
      </c>
      <c r="J1390" s="7">
        <f>Tabla_cocina[[#This Row],[Precio Unitario]]*Tabla_cocina[[#This Row],[Cantidad Ordenada]]</f>
        <v>58</v>
      </c>
      <c r="K1390" s="7">
        <f>Tabla_cocina[[#This Row],[Total del Pedido]]</f>
        <v>58</v>
      </c>
      <c r="L1390" s="7">
        <f>Tabla_cocina[[#This Row],[Ganancia Bruta]]-Tabla_cocina[[#This Row],[Costo]]</f>
        <v>24</v>
      </c>
      <c r="M1390" s="7">
        <f>Tabla_cocina[[#This Row],[Costo Unitario]]*Tabla_cocina[[#This Row],[Cantidad Ordenada]]</f>
        <v>34</v>
      </c>
      <c r="N1390" s="12">
        <f>(Tabla_cocina[[#This Row],[Ganancia Neta]]/Tabla_cocina[[#This Row],[Costo]])</f>
        <v>0.70588235294117652</v>
      </c>
      <c r="O1390" s="17">
        <f>Tabla_cocina[[#This Row],[Tiempo de Preparacion]]/1440</f>
        <v>4.8611111111111112E-3</v>
      </c>
    </row>
    <row r="1391" spans="1:15" x14ac:dyDescent="0.3">
      <c r="A1391" s="1">
        <v>562</v>
      </c>
      <c r="B1391" s="1">
        <v>20</v>
      </c>
      <c r="C1391" s="2" t="s">
        <v>5</v>
      </c>
      <c r="D1391" s="2" t="s">
        <v>84</v>
      </c>
      <c r="E1391" s="3">
        <v>14</v>
      </c>
      <c r="F1391" s="3">
        <v>24</v>
      </c>
      <c r="G1391" s="1">
        <v>2</v>
      </c>
      <c r="H1391" s="1">
        <v>22</v>
      </c>
      <c r="I1391" s="2" t="s">
        <v>6</v>
      </c>
      <c r="J1391" s="7">
        <f>Tabla_cocina[[#This Row],[Precio Unitario]]*Tabla_cocina[[#This Row],[Cantidad Ordenada]]</f>
        <v>48</v>
      </c>
      <c r="K1391" s="7">
        <f>Tabla_cocina[[#This Row],[Total del Pedido]]</f>
        <v>48</v>
      </c>
      <c r="L1391" s="7">
        <f>Tabla_cocina[[#This Row],[Ganancia Bruta]]-Tabla_cocina[[#This Row],[Costo]]</f>
        <v>20</v>
      </c>
      <c r="M1391" s="7">
        <f>Tabla_cocina[[#This Row],[Costo Unitario]]*Tabla_cocina[[#This Row],[Cantidad Ordenada]]</f>
        <v>28</v>
      </c>
      <c r="N1391" s="12">
        <f>(Tabla_cocina[[#This Row],[Ganancia Neta]]/Tabla_cocina[[#This Row],[Costo]])</f>
        <v>0.7142857142857143</v>
      </c>
      <c r="O1391" s="17">
        <f>Tabla_cocina[[#This Row],[Tiempo de Preparacion]]/1440</f>
        <v>1.5277777777777777E-2</v>
      </c>
    </row>
    <row r="1392" spans="1:15" x14ac:dyDescent="0.3">
      <c r="A1392" s="1">
        <v>563</v>
      </c>
      <c r="B1392" s="1">
        <v>12</v>
      </c>
      <c r="C1392" s="2" t="s">
        <v>10</v>
      </c>
      <c r="D1392" s="2" t="s">
        <v>87</v>
      </c>
      <c r="E1392" s="3">
        <v>16</v>
      </c>
      <c r="F1392" s="3">
        <v>27</v>
      </c>
      <c r="G1392" s="1">
        <v>2</v>
      </c>
      <c r="H1392" s="1">
        <v>37</v>
      </c>
      <c r="I1392" s="2" t="s">
        <v>8</v>
      </c>
      <c r="J1392" s="7">
        <f>Tabla_cocina[[#This Row],[Precio Unitario]]*Tabla_cocina[[#This Row],[Cantidad Ordenada]]</f>
        <v>54</v>
      </c>
      <c r="K1392" s="7">
        <f>Tabla_cocina[[#This Row],[Total del Pedido]]</f>
        <v>54</v>
      </c>
      <c r="L1392" s="7">
        <f>Tabla_cocina[[#This Row],[Ganancia Bruta]]-Tabla_cocina[[#This Row],[Costo]]</f>
        <v>22</v>
      </c>
      <c r="M1392" s="7">
        <f>Tabla_cocina[[#This Row],[Costo Unitario]]*Tabla_cocina[[#This Row],[Cantidad Ordenada]]</f>
        <v>32</v>
      </c>
      <c r="N1392" s="12">
        <f>(Tabla_cocina[[#This Row],[Ganancia Neta]]/Tabla_cocina[[#This Row],[Costo]])</f>
        <v>0.6875</v>
      </c>
      <c r="O1392" s="17">
        <f>Tabla_cocina[[#This Row],[Tiempo de Preparacion]]/1440</f>
        <v>2.5694444444444443E-2</v>
      </c>
    </row>
    <row r="1393" spans="1:15" x14ac:dyDescent="0.3">
      <c r="A1393" s="1">
        <v>564</v>
      </c>
      <c r="B1393" s="1">
        <v>9</v>
      </c>
      <c r="C1393" s="2" t="s">
        <v>11</v>
      </c>
      <c r="D1393" s="2" t="s">
        <v>88</v>
      </c>
      <c r="E1393" s="3">
        <v>25</v>
      </c>
      <c r="F1393" s="3">
        <v>40</v>
      </c>
      <c r="G1393" s="1">
        <v>2</v>
      </c>
      <c r="H1393" s="1">
        <v>36</v>
      </c>
      <c r="I1393" s="2" t="s">
        <v>8</v>
      </c>
      <c r="J1393" s="7">
        <f>Tabla_cocina[[#This Row],[Precio Unitario]]*Tabla_cocina[[#This Row],[Cantidad Ordenada]]</f>
        <v>80</v>
      </c>
      <c r="K1393" s="7">
        <f>Tabla_cocina[[#This Row],[Total del Pedido]]</f>
        <v>80</v>
      </c>
      <c r="L1393" s="7">
        <f>Tabla_cocina[[#This Row],[Ganancia Bruta]]-Tabla_cocina[[#This Row],[Costo]]</f>
        <v>30</v>
      </c>
      <c r="M1393" s="7">
        <f>Tabla_cocina[[#This Row],[Costo Unitario]]*Tabla_cocina[[#This Row],[Cantidad Ordenada]]</f>
        <v>50</v>
      </c>
      <c r="N1393" s="12">
        <f>(Tabla_cocina[[#This Row],[Ganancia Neta]]/Tabla_cocina[[#This Row],[Costo]])</f>
        <v>0.6</v>
      </c>
      <c r="O1393" s="17">
        <f>Tabla_cocina[[#This Row],[Tiempo de Preparacion]]/1440</f>
        <v>2.5000000000000001E-2</v>
      </c>
    </row>
    <row r="1394" spans="1:15" x14ac:dyDescent="0.3">
      <c r="A1394" s="1">
        <v>564</v>
      </c>
      <c r="B1394" s="1">
        <v>9</v>
      </c>
      <c r="C1394" s="2" t="s">
        <v>12</v>
      </c>
      <c r="D1394" s="2" t="s">
        <v>89</v>
      </c>
      <c r="E1394" s="3">
        <v>22</v>
      </c>
      <c r="F1394" s="3">
        <v>36</v>
      </c>
      <c r="G1394" s="1">
        <v>1</v>
      </c>
      <c r="H1394" s="1">
        <v>7</v>
      </c>
      <c r="I1394" s="2" t="s">
        <v>8</v>
      </c>
      <c r="J1394" s="7">
        <f>Tabla_cocina[[#This Row],[Precio Unitario]]*Tabla_cocina[[#This Row],[Cantidad Ordenada]]</f>
        <v>36</v>
      </c>
      <c r="K1394" s="7">
        <f>Tabla_cocina[[#This Row],[Total del Pedido]]</f>
        <v>36</v>
      </c>
      <c r="L1394" s="7">
        <f>Tabla_cocina[[#This Row],[Ganancia Bruta]]-Tabla_cocina[[#This Row],[Costo]]</f>
        <v>14</v>
      </c>
      <c r="M1394" s="7">
        <f>Tabla_cocina[[#This Row],[Costo Unitario]]*Tabla_cocina[[#This Row],[Cantidad Ordenada]]</f>
        <v>22</v>
      </c>
      <c r="N1394" s="12">
        <f>(Tabla_cocina[[#This Row],[Ganancia Neta]]/Tabla_cocina[[#This Row],[Costo]])</f>
        <v>0.63636363636363635</v>
      </c>
      <c r="O1394" s="17">
        <f>Tabla_cocina[[#This Row],[Tiempo de Preparacion]]/1440</f>
        <v>4.8611111111111112E-3</v>
      </c>
    </row>
    <row r="1395" spans="1:15" x14ac:dyDescent="0.3">
      <c r="A1395" s="1">
        <v>564</v>
      </c>
      <c r="B1395" s="1">
        <v>9</v>
      </c>
      <c r="C1395" s="2" t="s">
        <v>21</v>
      </c>
      <c r="D1395" s="2" t="s">
        <v>98</v>
      </c>
      <c r="E1395" s="3">
        <v>12</v>
      </c>
      <c r="F1395" s="3">
        <v>20</v>
      </c>
      <c r="G1395" s="1">
        <v>2</v>
      </c>
      <c r="H1395" s="1">
        <v>11</v>
      </c>
      <c r="I1395" s="2" t="s">
        <v>8</v>
      </c>
      <c r="J1395" s="7">
        <f>Tabla_cocina[[#This Row],[Precio Unitario]]*Tabla_cocina[[#This Row],[Cantidad Ordenada]]</f>
        <v>40</v>
      </c>
      <c r="K1395" s="7">
        <f>Tabla_cocina[[#This Row],[Total del Pedido]]</f>
        <v>40</v>
      </c>
      <c r="L1395" s="7">
        <f>Tabla_cocina[[#This Row],[Ganancia Bruta]]-Tabla_cocina[[#This Row],[Costo]]</f>
        <v>16</v>
      </c>
      <c r="M1395" s="7">
        <f>Tabla_cocina[[#This Row],[Costo Unitario]]*Tabla_cocina[[#This Row],[Cantidad Ordenada]]</f>
        <v>24</v>
      </c>
      <c r="N1395" s="12">
        <f>(Tabla_cocina[[#This Row],[Ganancia Neta]]/Tabla_cocina[[#This Row],[Costo]])</f>
        <v>0.66666666666666663</v>
      </c>
      <c r="O1395" s="17">
        <f>Tabla_cocina[[#This Row],[Tiempo de Preparacion]]/1440</f>
        <v>7.6388888888888886E-3</v>
      </c>
    </row>
    <row r="1396" spans="1:15" x14ac:dyDescent="0.3">
      <c r="A1396" s="1">
        <v>565</v>
      </c>
      <c r="B1396" s="1">
        <v>3</v>
      </c>
      <c r="C1396" s="2" t="s">
        <v>17</v>
      </c>
      <c r="D1396" s="2" t="s">
        <v>94</v>
      </c>
      <c r="E1396" s="3">
        <v>21</v>
      </c>
      <c r="F1396" s="3">
        <v>35</v>
      </c>
      <c r="G1396" s="1">
        <v>1</v>
      </c>
      <c r="H1396" s="1">
        <v>5</v>
      </c>
      <c r="I1396" s="2" t="s">
        <v>8</v>
      </c>
      <c r="J1396" s="7">
        <f>Tabla_cocina[[#This Row],[Precio Unitario]]*Tabla_cocina[[#This Row],[Cantidad Ordenada]]</f>
        <v>35</v>
      </c>
      <c r="K1396" s="7">
        <f>Tabla_cocina[[#This Row],[Total del Pedido]]</f>
        <v>35</v>
      </c>
      <c r="L1396" s="7">
        <f>Tabla_cocina[[#This Row],[Ganancia Bruta]]-Tabla_cocina[[#This Row],[Costo]]</f>
        <v>14</v>
      </c>
      <c r="M1396" s="7">
        <f>Tabla_cocina[[#This Row],[Costo Unitario]]*Tabla_cocina[[#This Row],[Cantidad Ordenada]]</f>
        <v>21</v>
      </c>
      <c r="N1396" s="12">
        <f>(Tabla_cocina[[#This Row],[Ganancia Neta]]/Tabla_cocina[[#This Row],[Costo]])</f>
        <v>0.66666666666666663</v>
      </c>
      <c r="O1396" s="17">
        <f>Tabla_cocina[[#This Row],[Tiempo de Preparacion]]/1440</f>
        <v>3.472222222222222E-3</v>
      </c>
    </row>
    <row r="1397" spans="1:15" x14ac:dyDescent="0.3">
      <c r="A1397" s="1">
        <v>565</v>
      </c>
      <c r="B1397" s="1">
        <v>3</v>
      </c>
      <c r="C1397" s="2" t="s">
        <v>14</v>
      </c>
      <c r="D1397" s="2" t="s">
        <v>91</v>
      </c>
      <c r="E1397" s="3">
        <v>20</v>
      </c>
      <c r="F1397" s="3">
        <v>33</v>
      </c>
      <c r="G1397" s="1">
        <v>2</v>
      </c>
      <c r="H1397" s="1">
        <v>21</v>
      </c>
      <c r="I1397" s="2" t="s">
        <v>8</v>
      </c>
      <c r="J1397" s="7">
        <f>Tabla_cocina[[#This Row],[Precio Unitario]]*Tabla_cocina[[#This Row],[Cantidad Ordenada]]</f>
        <v>66</v>
      </c>
      <c r="K1397" s="7">
        <f>Tabla_cocina[[#This Row],[Total del Pedido]]</f>
        <v>66</v>
      </c>
      <c r="L1397" s="7">
        <f>Tabla_cocina[[#This Row],[Ganancia Bruta]]-Tabla_cocina[[#This Row],[Costo]]</f>
        <v>26</v>
      </c>
      <c r="M1397" s="7">
        <f>Tabla_cocina[[#This Row],[Costo Unitario]]*Tabla_cocina[[#This Row],[Cantidad Ordenada]]</f>
        <v>40</v>
      </c>
      <c r="N1397" s="12">
        <f>(Tabla_cocina[[#This Row],[Ganancia Neta]]/Tabla_cocina[[#This Row],[Costo]])</f>
        <v>0.65</v>
      </c>
      <c r="O1397" s="17">
        <f>Tabla_cocina[[#This Row],[Tiempo de Preparacion]]/1440</f>
        <v>1.4583333333333334E-2</v>
      </c>
    </row>
    <row r="1398" spans="1:15" x14ac:dyDescent="0.3">
      <c r="A1398" s="1">
        <v>565</v>
      </c>
      <c r="B1398" s="1">
        <v>3</v>
      </c>
      <c r="C1398" s="2" t="s">
        <v>18</v>
      </c>
      <c r="D1398" s="2" t="s">
        <v>95</v>
      </c>
      <c r="E1398" s="3">
        <v>19</v>
      </c>
      <c r="F1398" s="3">
        <v>32</v>
      </c>
      <c r="G1398" s="1">
        <v>3</v>
      </c>
      <c r="H1398" s="1">
        <v>19</v>
      </c>
      <c r="I1398" s="2" t="s">
        <v>6</v>
      </c>
      <c r="J1398" s="7">
        <f>Tabla_cocina[[#This Row],[Precio Unitario]]*Tabla_cocina[[#This Row],[Cantidad Ordenada]]</f>
        <v>96</v>
      </c>
      <c r="K1398" s="7">
        <f>Tabla_cocina[[#This Row],[Total del Pedido]]</f>
        <v>96</v>
      </c>
      <c r="L1398" s="7">
        <f>Tabla_cocina[[#This Row],[Ganancia Bruta]]-Tabla_cocina[[#This Row],[Costo]]</f>
        <v>39</v>
      </c>
      <c r="M1398" s="7">
        <f>Tabla_cocina[[#This Row],[Costo Unitario]]*Tabla_cocina[[#This Row],[Cantidad Ordenada]]</f>
        <v>57</v>
      </c>
      <c r="N1398" s="12">
        <f>(Tabla_cocina[[#This Row],[Ganancia Neta]]/Tabla_cocina[[#This Row],[Costo]])</f>
        <v>0.68421052631578949</v>
      </c>
      <c r="O1398" s="17">
        <f>Tabla_cocina[[#This Row],[Tiempo de Preparacion]]/1440</f>
        <v>1.3194444444444444E-2</v>
      </c>
    </row>
    <row r="1399" spans="1:15" x14ac:dyDescent="0.3">
      <c r="A1399" s="1">
        <v>565</v>
      </c>
      <c r="B1399" s="1">
        <v>3</v>
      </c>
      <c r="C1399" s="2" t="s">
        <v>24</v>
      </c>
      <c r="D1399" s="2" t="s">
        <v>101</v>
      </c>
      <c r="E1399" s="3">
        <v>10</v>
      </c>
      <c r="F1399" s="3">
        <v>18</v>
      </c>
      <c r="G1399" s="1">
        <v>3</v>
      </c>
      <c r="H1399" s="1">
        <v>53</v>
      </c>
      <c r="I1399" s="2" t="s">
        <v>8</v>
      </c>
      <c r="J1399" s="7">
        <f>Tabla_cocina[[#This Row],[Precio Unitario]]*Tabla_cocina[[#This Row],[Cantidad Ordenada]]</f>
        <v>54</v>
      </c>
      <c r="K1399" s="7">
        <f>Tabla_cocina[[#This Row],[Total del Pedido]]</f>
        <v>54</v>
      </c>
      <c r="L1399" s="7">
        <f>Tabla_cocina[[#This Row],[Ganancia Bruta]]-Tabla_cocina[[#This Row],[Costo]]</f>
        <v>24</v>
      </c>
      <c r="M1399" s="7">
        <f>Tabla_cocina[[#This Row],[Costo Unitario]]*Tabla_cocina[[#This Row],[Cantidad Ordenada]]</f>
        <v>30</v>
      </c>
      <c r="N1399" s="12">
        <f>(Tabla_cocina[[#This Row],[Ganancia Neta]]/Tabla_cocina[[#This Row],[Costo]])</f>
        <v>0.8</v>
      </c>
      <c r="O1399" s="17">
        <f>Tabla_cocina[[#This Row],[Tiempo de Preparacion]]/1440</f>
        <v>3.6805555555555557E-2</v>
      </c>
    </row>
    <row r="1400" spans="1:15" x14ac:dyDescent="0.3">
      <c r="A1400" s="1">
        <v>566</v>
      </c>
      <c r="B1400" s="1">
        <v>4</v>
      </c>
      <c r="C1400" s="2" t="s">
        <v>25</v>
      </c>
      <c r="D1400" s="2" t="s">
        <v>102</v>
      </c>
      <c r="E1400" s="3">
        <v>15</v>
      </c>
      <c r="F1400" s="3">
        <v>26</v>
      </c>
      <c r="G1400" s="1">
        <v>3</v>
      </c>
      <c r="H1400" s="1">
        <v>56</v>
      </c>
      <c r="I1400" s="2" t="s">
        <v>6</v>
      </c>
      <c r="J1400" s="7">
        <f>Tabla_cocina[[#This Row],[Precio Unitario]]*Tabla_cocina[[#This Row],[Cantidad Ordenada]]</f>
        <v>78</v>
      </c>
      <c r="K1400" s="7">
        <f>Tabla_cocina[[#This Row],[Total del Pedido]]</f>
        <v>78</v>
      </c>
      <c r="L1400" s="7">
        <f>Tabla_cocina[[#This Row],[Ganancia Bruta]]-Tabla_cocina[[#This Row],[Costo]]</f>
        <v>33</v>
      </c>
      <c r="M1400" s="7">
        <f>Tabla_cocina[[#This Row],[Costo Unitario]]*Tabla_cocina[[#This Row],[Cantidad Ordenada]]</f>
        <v>45</v>
      </c>
      <c r="N1400" s="12">
        <f>(Tabla_cocina[[#This Row],[Ganancia Neta]]/Tabla_cocina[[#This Row],[Costo]])</f>
        <v>0.73333333333333328</v>
      </c>
      <c r="O1400" s="17">
        <f>Tabla_cocina[[#This Row],[Tiempo de Preparacion]]/1440</f>
        <v>3.888888888888889E-2</v>
      </c>
    </row>
    <row r="1401" spans="1:15" x14ac:dyDescent="0.3">
      <c r="A1401" s="1">
        <v>567</v>
      </c>
      <c r="B1401" s="1">
        <v>15</v>
      </c>
      <c r="C1401" s="2" t="s">
        <v>20</v>
      </c>
      <c r="D1401" s="2" t="s">
        <v>97</v>
      </c>
      <c r="E1401" s="3">
        <v>20</v>
      </c>
      <c r="F1401" s="3">
        <v>34</v>
      </c>
      <c r="G1401" s="1">
        <v>2</v>
      </c>
      <c r="H1401" s="1">
        <v>18</v>
      </c>
      <c r="I1401" s="2" t="s">
        <v>6</v>
      </c>
      <c r="J1401" s="7">
        <f>Tabla_cocina[[#This Row],[Precio Unitario]]*Tabla_cocina[[#This Row],[Cantidad Ordenada]]</f>
        <v>68</v>
      </c>
      <c r="K1401" s="7">
        <f>Tabla_cocina[[#This Row],[Total del Pedido]]</f>
        <v>68</v>
      </c>
      <c r="L1401" s="7">
        <f>Tabla_cocina[[#This Row],[Ganancia Bruta]]-Tabla_cocina[[#This Row],[Costo]]</f>
        <v>28</v>
      </c>
      <c r="M1401" s="7">
        <f>Tabla_cocina[[#This Row],[Costo Unitario]]*Tabla_cocina[[#This Row],[Cantidad Ordenada]]</f>
        <v>40</v>
      </c>
      <c r="N1401" s="12">
        <f>(Tabla_cocina[[#This Row],[Ganancia Neta]]/Tabla_cocina[[#This Row],[Costo]])</f>
        <v>0.7</v>
      </c>
      <c r="O1401" s="17">
        <f>Tabla_cocina[[#This Row],[Tiempo de Preparacion]]/1440</f>
        <v>1.2500000000000001E-2</v>
      </c>
    </row>
    <row r="1402" spans="1:15" x14ac:dyDescent="0.3">
      <c r="A1402" s="1">
        <v>567</v>
      </c>
      <c r="B1402" s="1">
        <v>15</v>
      </c>
      <c r="C1402" s="2" t="s">
        <v>14</v>
      </c>
      <c r="D1402" s="2" t="s">
        <v>91</v>
      </c>
      <c r="E1402" s="3">
        <v>20</v>
      </c>
      <c r="F1402" s="3">
        <v>33</v>
      </c>
      <c r="G1402" s="1">
        <v>2</v>
      </c>
      <c r="H1402" s="1">
        <v>34</v>
      </c>
      <c r="I1402" s="2" t="s">
        <v>8</v>
      </c>
      <c r="J1402" s="7">
        <f>Tabla_cocina[[#This Row],[Precio Unitario]]*Tabla_cocina[[#This Row],[Cantidad Ordenada]]</f>
        <v>66</v>
      </c>
      <c r="K1402" s="7">
        <f>Tabla_cocina[[#This Row],[Total del Pedido]]</f>
        <v>66</v>
      </c>
      <c r="L1402" s="7">
        <f>Tabla_cocina[[#This Row],[Ganancia Bruta]]-Tabla_cocina[[#This Row],[Costo]]</f>
        <v>26</v>
      </c>
      <c r="M1402" s="7">
        <f>Tabla_cocina[[#This Row],[Costo Unitario]]*Tabla_cocina[[#This Row],[Cantidad Ordenada]]</f>
        <v>40</v>
      </c>
      <c r="N1402" s="12">
        <f>(Tabla_cocina[[#This Row],[Ganancia Neta]]/Tabla_cocina[[#This Row],[Costo]])</f>
        <v>0.65</v>
      </c>
      <c r="O1402" s="17">
        <f>Tabla_cocina[[#This Row],[Tiempo de Preparacion]]/1440</f>
        <v>2.361111111111111E-2</v>
      </c>
    </row>
    <row r="1403" spans="1:15" x14ac:dyDescent="0.3">
      <c r="A1403" s="1">
        <v>567</v>
      </c>
      <c r="B1403" s="1">
        <v>15</v>
      </c>
      <c r="C1403" s="2" t="s">
        <v>15</v>
      </c>
      <c r="D1403" s="2" t="s">
        <v>92</v>
      </c>
      <c r="E1403" s="3">
        <v>16</v>
      </c>
      <c r="F1403" s="3">
        <v>28</v>
      </c>
      <c r="G1403" s="1">
        <v>2</v>
      </c>
      <c r="H1403" s="1">
        <v>9</v>
      </c>
      <c r="I1403" s="2" t="s">
        <v>6</v>
      </c>
      <c r="J1403" s="7">
        <f>Tabla_cocina[[#This Row],[Precio Unitario]]*Tabla_cocina[[#This Row],[Cantidad Ordenada]]</f>
        <v>56</v>
      </c>
      <c r="K1403" s="7">
        <f>Tabla_cocina[[#This Row],[Total del Pedido]]</f>
        <v>56</v>
      </c>
      <c r="L1403" s="7">
        <f>Tabla_cocina[[#This Row],[Ganancia Bruta]]-Tabla_cocina[[#This Row],[Costo]]</f>
        <v>24</v>
      </c>
      <c r="M1403" s="7">
        <f>Tabla_cocina[[#This Row],[Costo Unitario]]*Tabla_cocina[[#This Row],[Cantidad Ordenada]]</f>
        <v>32</v>
      </c>
      <c r="N1403" s="12">
        <f>(Tabla_cocina[[#This Row],[Ganancia Neta]]/Tabla_cocina[[#This Row],[Costo]])</f>
        <v>0.75</v>
      </c>
      <c r="O1403" s="17">
        <f>Tabla_cocina[[#This Row],[Tiempo de Preparacion]]/1440</f>
        <v>6.2500000000000003E-3</v>
      </c>
    </row>
    <row r="1404" spans="1:15" x14ac:dyDescent="0.3">
      <c r="A1404" s="1">
        <v>567</v>
      </c>
      <c r="B1404" s="1">
        <v>15</v>
      </c>
      <c r="C1404" s="2" t="s">
        <v>23</v>
      </c>
      <c r="D1404" s="2" t="s">
        <v>100</v>
      </c>
      <c r="E1404" s="3">
        <v>13</v>
      </c>
      <c r="F1404" s="3">
        <v>21</v>
      </c>
      <c r="G1404" s="1">
        <v>3</v>
      </c>
      <c r="H1404" s="1">
        <v>41</v>
      </c>
      <c r="I1404" s="2" t="s">
        <v>8</v>
      </c>
      <c r="J1404" s="7">
        <f>Tabla_cocina[[#This Row],[Precio Unitario]]*Tabla_cocina[[#This Row],[Cantidad Ordenada]]</f>
        <v>63</v>
      </c>
      <c r="K1404" s="7">
        <f>Tabla_cocina[[#This Row],[Total del Pedido]]</f>
        <v>63</v>
      </c>
      <c r="L1404" s="7">
        <f>Tabla_cocina[[#This Row],[Ganancia Bruta]]-Tabla_cocina[[#This Row],[Costo]]</f>
        <v>24</v>
      </c>
      <c r="M1404" s="7">
        <f>Tabla_cocina[[#This Row],[Costo Unitario]]*Tabla_cocina[[#This Row],[Cantidad Ordenada]]</f>
        <v>39</v>
      </c>
      <c r="N1404" s="12">
        <f>(Tabla_cocina[[#This Row],[Ganancia Neta]]/Tabla_cocina[[#This Row],[Costo]])</f>
        <v>0.61538461538461542</v>
      </c>
      <c r="O1404" s="17">
        <f>Tabla_cocina[[#This Row],[Tiempo de Preparacion]]/1440</f>
        <v>2.8472222222222222E-2</v>
      </c>
    </row>
    <row r="1405" spans="1:15" x14ac:dyDescent="0.3">
      <c r="A1405" s="1">
        <v>568</v>
      </c>
      <c r="B1405" s="1">
        <v>5</v>
      </c>
      <c r="C1405" s="2" t="s">
        <v>11</v>
      </c>
      <c r="D1405" s="2" t="s">
        <v>88</v>
      </c>
      <c r="E1405" s="3">
        <v>25</v>
      </c>
      <c r="F1405" s="3">
        <v>40</v>
      </c>
      <c r="G1405" s="1">
        <v>2</v>
      </c>
      <c r="H1405" s="1">
        <v>44</v>
      </c>
      <c r="I1405" s="2" t="s">
        <v>8</v>
      </c>
      <c r="J1405" s="7">
        <f>Tabla_cocina[[#This Row],[Precio Unitario]]*Tabla_cocina[[#This Row],[Cantidad Ordenada]]</f>
        <v>80</v>
      </c>
      <c r="K1405" s="7">
        <f>Tabla_cocina[[#This Row],[Total del Pedido]]</f>
        <v>80</v>
      </c>
      <c r="L1405" s="7">
        <f>Tabla_cocina[[#This Row],[Ganancia Bruta]]-Tabla_cocina[[#This Row],[Costo]]</f>
        <v>30</v>
      </c>
      <c r="M1405" s="7">
        <f>Tabla_cocina[[#This Row],[Costo Unitario]]*Tabla_cocina[[#This Row],[Cantidad Ordenada]]</f>
        <v>50</v>
      </c>
      <c r="N1405" s="12">
        <f>(Tabla_cocina[[#This Row],[Ganancia Neta]]/Tabla_cocina[[#This Row],[Costo]])</f>
        <v>0.6</v>
      </c>
      <c r="O1405" s="17">
        <f>Tabla_cocina[[#This Row],[Tiempo de Preparacion]]/1440</f>
        <v>3.0555555555555555E-2</v>
      </c>
    </row>
    <row r="1406" spans="1:15" x14ac:dyDescent="0.3">
      <c r="A1406" s="1">
        <v>568</v>
      </c>
      <c r="B1406" s="1">
        <v>5</v>
      </c>
      <c r="C1406" s="2" t="s">
        <v>20</v>
      </c>
      <c r="D1406" s="2" t="s">
        <v>97</v>
      </c>
      <c r="E1406" s="3">
        <v>20</v>
      </c>
      <c r="F1406" s="3">
        <v>34</v>
      </c>
      <c r="G1406" s="1">
        <v>3</v>
      </c>
      <c r="H1406" s="1">
        <v>40</v>
      </c>
      <c r="I1406" s="2" t="s">
        <v>6</v>
      </c>
      <c r="J1406" s="7">
        <f>Tabla_cocina[[#This Row],[Precio Unitario]]*Tabla_cocina[[#This Row],[Cantidad Ordenada]]</f>
        <v>102</v>
      </c>
      <c r="K1406" s="7">
        <f>Tabla_cocina[[#This Row],[Total del Pedido]]</f>
        <v>102</v>
      </c>
      <c r="L1406" s="7">
        <f>Tabla_cocina[[#This Row],[Ganancia Bruta]]-Tabla_cocina[[#This Row],[Costo]]</f>
        <v>42</v>
      </c>
      <c r="M1406" s="7">
        <f>Tabla_cocina[[#This Row],[Costo Unitario]]*Tabla_cocina[[#This Row],[Cantidad Ordenada]]</f>
        <v>60</v>
      </c>
      <c r="N1406" s="12">
        <f>(Tabla_cocina[[#This Row],[Ganancia Neta]]/Tabla_cocina[[#This Row],[Costo]])</f>
        <v>0.7</v>
      </c>
      <c r="O1406" s="17">
        <f>Tabla_cocina[[#This Row],[Tiempo de Preparacion]]/1440</f>
        <v>2.7777777777777776E-2</v>
      </c>
    </row>
    <row r="1407" spans="1:15" x14ac:dyDescent="0.3">
      <c r="A1407" s="1">
        <v>569</v>
      </c>
      <c r="B1407" s="1">
        <v>12</v>
      </c>
      <c r="C1407" s="2" t="s">
        <v>20</v>
      </c>
      <c r="D1407" s="2" t="s">
        <v>97</v>
      </c>
      <c r="E1407" s="3">
        <v>20</v>
      </c>
      <c r="F1407" s="3">
        <v>34</v>
      </c>
      <c r="G1407" s="1">
        <v>2</v>
      </c>
      <c r="H1407" s="1">
        <v>26</v>
      </c>
      <c r="I1407" s="2" t="s">
        <v>6</v>
      </c>
      <c r="J1407" s="7">
        <f>Tabla_cocina[[#This Row],[Precio Unitario]]*Tabla_cocina[[#This Row],[Cantidad Ordenada]]</f>
        <v>68</v>
      </c>
      <c r="K1407" s="7">
        <f>Tabla_cocina[[#This Row],[Total del Pedido]]</f>
        <v>68</v>
      </c>
      <c r="L1407" s="7">
        <f>Tabla_cocina[[#This Row],[Ganancia Bruta]]-Tabla_cocina[[#This Row],[Costo]]</f>
        <v>28</v>
      </c>
      <c r="M1407" s="7">
        <f>Tabla_cocina[[#This Row],[Costo Unitario]]*Tabla_cocina[[#This Row],[Cantidad Ordenada]]</f>
        <v>40</v>
      </c>
      <c r="N1407" s="12">
        <f>(Tabla_cocina[[#This Row],[Ganancia Neta]]/Tabla_cocina[[#This Row],[Costo]])</f>
        <v>0.7</v>
      </c>
      <c r="O1407" s="17">
        <f>Tabla_cocina[[#This Row],[Tiempo de Preparacion]]/1440</f>
        <v>1.8055555555555554E-2</v>
      </c>
    </row>
    <row r="1408" spans="1:15" x14ac:dyDescent="0.3">
      <c r="A1408" s="1">
        <v>569</v>
      </c>
      <c r="B1408" s="1">
        <v>12</v>
      </c>
      <c r="C1408" s="2" t="s">
        <v>23</v>
      </c>
      <c r="D1408" s="2" t="s">
        <v>100</v>
      </c>
      <c r="E1408" s="3">
        <v>13</v>
      </c>
      <c r="F1408" s="3">
        <v>21</v>
      </c>
      <c r="G1408" s="1">
        <v>3</v>
      </c>
      <c r="H1408" s="1">
        <v>32</v>
      </c>
      <c r="I1408" s="2" t="s">
        <v>8</v>
      </c>
      <c r="J1408" s="7">
        <f>Tabla_cocina[[#This Row],[Precio Unitario]]*Tabla_cocina[[#This Row],[Cantidad Ordenada]]</f>
        <v>63</v>
      </c>
      <c r="K1408" s="7">
        <f>Tabla_cocina[[#This Row],[Total del Pedido]]</f>
        <v>63</v>
      </c>
      <c r="L1408" s="7">
        <f>Tabla_cocina[[#This Row],[Ganancia Bruta]]-Tabla_cocina[[#This Row],[Costo]]</f>
        <v>24</v>
      </c>
      <c r="M1408" s="7">
        <f>Tabla_cocina[[#This Row],[Costo Unitario]]*Tabla_cocina[[#This Row],[Cantidad Ordenada]]</f>
        <v>39</v>
      </c>
      <c r="N1408" s="12">
        <f>(Tabla_cocina[[#This Row],[Ganancia Neta]]/Tabla_cocina[[#This Row],[Costo]])</f>
        <v>0.61538461538461542</v>
      </c>
      <c r="O1408" s="17">
        <f>Tabla_cocina[[#This Row],[Tiempo de Preparacion]]/1440</f>
        <v>2.2222222222222223E-2</v>
      </c>
    </row>
    <row r="1409" spans="1:15" x14ac:dyDescent="0.3">
      <c r="A1409" s="1">
        <v>570</v>
      </c>
      <c r="B1409" s="1">
        <v>1</v>
      </c>
      <c r="C1409" s="2" t="s">
        <v>14</v>
      </c>
      <c r="D1409" s="2" t="s">
        <v>91</v>
      </c>
      <c r="E1409" s="3">
        <v>20</v>
      </c>
      <c r="F1409" s="3">
        <v>33</v>
      </c>
      <c r="G1409" s="1">
        <v>1</v>
      </c>
      <c r="H1409" s="1">
        <v>38</v>
      </c>
      <c r="I1409" s="2" t="s">
        <v>6</v>
      </c>
      <c r="J1409" s="7">
        <f>Tabla_cocina[[#This Row],[Precio Unitario]]*Tabla_cocina[[#This Row],[Cantidad Ordenada]]</f>
        <v>33</v>
      </c>
      <c r="K1409" s="7">
        <f>Tabla_cocina[[#This Row],[Total del Pedido]]</f>
        <v>33</v>
      </c>
      <c r="L1409" s="7">
        <f>Tabla_cocina[[#This Row],[Ganancia Bruta]]-Tabla_cocina[[#This Row],[Costo]]</f>
        <v>13</v>
      </c>
      <c r="M1409" s="7">
        <f>Tabla_cocina[[#This Row],[Costo Unitario]]*Tabla_cocina[[#This Row],[Cantidad Ordenada]]</f>
        <v>20</v>
      </c>
      <c r="N1409" s="12">
        <f>(Tabla_cocina[[#This Row],[Ganancia Neta]]/Tabla_cocina[[#This Row],[Costo]])</f>
        <v>0.65</v>
      </c>
      <c r="O1409" s="17">
        <f>Tabla_cocina[[#This Row],[Tiempo de Preparacion]]/1440</f>
        <v>2.6388888888888889E-2</v>
      </c>
    </row>
    <row r="1410" spans="1:15" x14ac:dyDescent="0.3">
      <c r="A1410" s="1">
        <v>570</v>
      </c>
      <c r="B1410" s="1">
        <v>1</v>
      </c>
      <c r="C1410" s="2" t="s">
        <v>25</v>
      </c>
      <c r="D1410" s="2" t="s">
        <v>102</v>
      </c>
      <c r="E1410" s="3">
        <v>15</v>
      </c>
      <c r="F1410" s="3">
        <v>26</v>
      </c>
      <c r="G1410" s="1">
        <v>2</v>
      </c>
      <c r="H1410" s="1">
        <v>8</v>
      </c>
      <c r="I1410" s="2" t="s">
        <v>8</v>
      </c>
      <c r="J1410" s="7">
        <f>Tabla_cocina[[#This Row],[Precio Unitario]]*Tabla_cocina[[#This Row],[Cantidad Ordenada]]</f>
        <v>52</v>
      </c>
      <c r="K1410" s="7">
        <f>Tabla_cocina[[#This Row],[Total del Pedido]]</f>
        <v>52</v>
      </c>
      <c r="L1410" s="7">
        <f>Tabla_cocina[[#This Row],[Ganancia Bruta]]-Tabla_cocina[[#This Row],[Costo]]</f>
        <v>22</v>
      </c>
      <c r="M1410" s="7">
        <f>Tabla_cocina[[#This Row],[Costo Unitario]]*Tabla_cocina[[#This Row],[Cantidad Ordenada]]</f>
        <v>30</v>
      </c>
      <c r="N1410" s="12">
        <f>(Tabla_cocina[[#This Row],[Ganancia Neta]]/Tabla_cocina[[#This Row],[Costo]])</f>
        <v>0.73333333333333328</v>
      </c>
      <c r="O1410" s="17">
        <f>Tabla_cocina[[#This Row],[Tiempo de Preparacion]]/1440</f>
        <v>5.5555555555555558E-3</v>
      </c>
    </row>
    <row r="1411" spans="1:15" x14ac:dyDescent="0.3">
      <c r="A1411" s="1">
        <v>571</v>
      </c>
      <c r="B1411" s="1">
        <v>15</v>
      </c>
      <c r="C1411" s="2" t="s">
        <v>10</v>
      </c>
      <c r="D1411" s="2" t="s">
        <v>87</v>
      </c>
      <c r="E1411" s="3">
        <v>16</v>
      </c>
      <c r="F1411" s="3">
        <v>27</v>
      </c>
      <c r="G1411" s="1">
        <v>2</v>
      </c>
      <c r="H1411" s="1">
        <v>26</v>
      </c>
      <c r="I1411" s="2" t="s">
        <v>6</v>
      </c>
      <c r="J1411" s="7">
        <f>Tabla_cocina[[#This Row],[Precio Unitario]]*Tabla_cocina[[#This Row],[Cantidad Ordenada]]</f>
        <v>54</v>
      </c>
      <c r="K1411" s="7">
        <f>Tabla_cocina[[#This Row],[Total del Pedido]]</f>
        <v>54</v>
      </c>
      <c r="L1411" s="7">
        <f>Tabla_cocina[[#This Row],[Ganancia Bruta]]-Tabla_cocina[[#This Row],[Costo]]</f>
        <v>22</v>
      </c>
      <c r="M1411" s="7">
        <f>Tabla_cocina[[#This Row],[Costo Unitario]]*Tabla_cocina[[#This Row],[Cantidad Ordenada]]</f>
        <v>32</v>
      </c>
      <c r="N1411" s="12">
        <f>(Tabla_cocina[[#This Row],[Ganancia Neta]]/Tabla_cocina[[#This Row],[Costo]])</f>
        <v>0.6875</v>
      </c>
      <c r="O1411" s="17">
        <f>Tabla_cocina[[#This Row],[Tiempo de Preparacion]]/1440</f>
        <v>1.8055555555555554E-2</v>
      </c>
    </row>
    <row r="1412" spans="1:15" x14ac:dyDescent="0.3">
      <c r="A1412" s="1">
        <v>572</v>
      </c>
      <c r="B1412" s="1">
        <v>19</v>
      </c>
      <c r="C1412" s="2" t="s">
        <v>7</v>
      </c>
      <c r="D1412" s="2" t="s">
        <v>85</v>
      </c>
      <c r="E1412" s="3">
        <v>18</v>
      </c>
      <c r="F1412" s="3">
        <v>30</v>
      </c>
      <c r="G1412" s="1">
        <v>1</v>
      </c>
      <c r="H1412" s="1">
        <v>34</v>
      </c>
      <c r="I1412" s="2" t="s">
        <v>8</v>
      </c>
      <c r="J1412" s="7">
        <f>Tabla_cocina[[#This Row],[Precio Unitario]]*Tabla_cocina[[#This Row],[Cantidad Ordenada]]</f>
        <v>30</v>
      </c>
      <c r="K1412" s="7">
        <f>Tabla_cocina[[#This Row],[Total del Pedido]]</f>
        <v>30</v>
      </c>
      <c r="L1412" s="7">
        <f>Tabla_cocina[[#This Row],[Ganancia Bruta]]-Tabla_cocina[[#This Row],[Costo]]</f>
        <v>12</v>
      </c>
      <c r="M1412" s="7">
        <f>Tabla_cocina[[#This Row],[Costo Unitario]]*Tabla_cocina[[#This Row],[Cantidad Ordenada]]</f>
        <v>18</v>
      </c>
      <c r="N1412" s="12">
        <f>(Tabla_cocina[[#This Row],[Ganancia Neta]]/Tabla_cocina[[#This Row],[Costo]])</f>
        <v>0.66666666666666663</v>
      </c>
      <c r="O1412" s="17">
        <f>Tabla_cocina[[#This Row],[Tiempo de Preparacion]]/1440</f>
        <v>2.361111111111111E-2</v>
      </c>
    </row>
    <row r="1413" spans="1:15" x14ac:dyDescent="0.3">
      <c r="A1413" s="1">
        <v>572</v>
      </c>
      <c r="B1413" s="1">
        <v>19</v>
      </c>
      <c r="C1413" s="2" t="s">
        <v>19</v>
      </c>
      <c r="D1413" s="2" t="s">
        <v>96</v>
      </c>
      <c r="E1413" s="3">
        <v>13</v>
      </c>
      <c r="F1413" s="3">
        <v>22</v>
      </c>
      <c r="G1413" s="1">
        <v>2</v>
      </c>
      <c r="H1413" s="1">
        <v>10</v>
      </c>
      <c r="I1413" s="2" t="s">
        <v>8</v>
      </c>
      <c r="J1413" s="7">
        <f>Tabla_cocina[[#This Row],[Precio Unitario]]*Tabla_cocina[[#This Row],[Cantidad Ordenada]]</f>
        <v>44</v>
      </c>
      <c r="K1413" s="7">
        <f>Tabla_cocina[[#This Row],[Total del Pedido]]</f>
        <v>44</v>
      </c>
      <c r="L1413" s="7">
        <f>Tabla_cocina[[#This Row],[Ganancia Bruta]]-Tabla_cocina[[#This Row],[Costo]]</f>
        <v>18</v>
      </c>
      <c r="M1413" s="7">
        <f>Tabla_cocina[[#This Row],[Costo Unitario]]*Tabla_cocina[[#This Row],[Cantidad Ordenada]]</f>
        <v>26</v>
      </c>
      <c r="N1413" s="12">
        <f>(Tabla_cocina[[#This Row],[Ganancia Neta]]/Tabla_cocina[[#This Row],[Costo]])</f>
        <v>0.69230769230769229</v>
      </c>
      <c r="O1413" s="17">
        <f>Tabla_cocina[[#This Row],[Tiempo de Preparacion]]/1440</f>
        <v>6.9444444444444441E-3</v>
      </c>
    </row>
    <row r="1414" spans="1:15" x14ac:dyDescent="0.3">
      <c r="A1414" s="1">
        <v>573</v>
      </c>
      <c r="B1414" s="1">
        <v>7</v>
      </c>
      <c r="C1414" s="2" t="s">
        <v>20</v>
      </c>
      <c r="D1414" s="2" t="s">
        <v>97</v>
      </c>
      <c r="E1414" s="3">
        <v>20</v>
      </c>
      <c r="F1414" s="3">
        <v>34</v>
      </c>
      <c r="G1414" s="1">
        <v>3</v>
      </c>
      <c r="H1414" s="1">
        <v>28</v>
      </c>
      <c r="I1414" s="2" t="s">
        <v>8</v>
      </c>
      <c r="J1414" s="7">
        <f>Tabla_cocina[[#This Row],[Precio Unitario]]*Tabla_cocina[[#This Row],[Cantidad Ordenada]]</f>
        <v>102</v>
      </c>
      <c r="K1414" s="7">
        <f>Tabla_cocina[[#This Row],[Total del Pedido]]</f>
        <v>102</v>
      </c>
      <c r="L1414" s="7">
        <f>Tabla_cocina[[#This Row],[Ganancia Bruta]]-Tabla_cocina[[#This Row],[Costo]]</f>
        <v>42</v>
      </c>
      <c r="M1414" s="7">
        <f>Tabla_cocina[[#This Row],[Costo Unitario]]*Tabla_cocina[[#This Row],[Cantidad Ordenada]]</f>
        <v>60</v>
      </c>
      <c r="N1414" s="12">
        <f>(Tabla_cocina[[#This Row],[Ganancia Neta]]/Tabla_cocina[[#This Row],[Costo]])</f>
        <v>0.7</v>
      </c>
      <c r="O1414" s="17">
        <f>Tabla_cocina[[#This Row],[Tiempo de Preparacion]]/1440</f>
        <v>1.9444444444444445E-2</v>
      </c>
    </row>
    <row r="1415" spans="1:15" x14ac:dyDescent="0.3">
      <c r="A1415" s="1">
        <v>573</v>
      </c>
      <c r="B1415" s="1">
        <v>7</v>
      </c>
      <c r="C1415" s="2" t="s">
        <v>23</v>
      </c>
      <c r="D1415" s="2" t="s">
        <v>100</v>
      </c>
      <c r="E1415" s="3">
        <v>13</v>
      </c>
      <c r="F1415" s="3">
        <v>21</v>
      </c>
      <c r="G1415" s="1">
        <v>3</v>
      </c>
      <c r="H1415" s="1">
        <v>41</v>
      </c>
      <c r="I1415" s="2" t="s">
        <v>6</v>
      </c>
      <c r="J1415" s="7">
        <f>Tabla_cocina[[#This Row],[Precio Unitario]]*Tabla_cocina[[#This Row],[Cantidad Ordenada]]</f>
        <v>63</v>
      </c>
      <c r="K1415" s="7">
        <f>Tabla_cocina[[#This Row],[Total del Pedido]]</f>
        <v>63</v>
      </c>
      <c r="L1415" s="7">
        <f>Tabla_cocina[[#This Row],[Ganancia Bruta]]-Tabla_cocina[[#This Row],[Costo]]</f>
        <v>24</v>
      </c>
      <c r="M1415" s="7">
        <f>Tabla_cocina[[#This Row],[Costo Unitario]]*Tabla_cocina[[#This Row],[Cantidad Ordenada]]</f>
        <v>39</v>
      </c>
      <c r="N1415" s="12">
        <f>(Tabla_cocina[[#This Row],[Ganancia Neta]]/Tabla_cocina[[#This Row],[Costo]])</f>
        <v>0.61538461538461542</v>
      </c>
      <c r="O1415" s="17">
        <f>Tabla_cocina[[#This Row],[Tiempo de Preparacion]]/1440</f>
        <v>2.8472222222222222E-2</v>
      </c>
    </row>
    <row r="1416" spans="1:15" x14ac:dyDescent="0.3">
      <c r="A1416" s="1">
        <v>574</v>
      </c>
      <c r="B1416" s="1">
        <v>20</v>
      </c>
      <c r="C1416" s="2" t="s">
        <v>12</v>
      </c>
      <c r="D1416" s="2" t="s">
        <v>89</v>
      </c>
      <c r="E1416" s="3">
        <v>22</v>
      </c>
      <c r="F1416" s="3">
        <v>36</v>
      </c>
      <c r="G1416" s="1">
        <v>2</v>
      </c>
      <c r="H1416" s="1">
        <v>40</v>
      </c>
      <c r="I1416" s="2" t="s">
        <v>6</v>
      </c>
      <c r="J1416" s="7">
        <f>Tabla_cocina[[#This Row],[Precio Unitario]]*Tabla_cocina[[#This Row],[Cantidad Ordenada]]</f>
        <v>72</v>
      </c>
      <c r="K1416" s="7">
        <f>Tabla_cocina[[#This Row],[Total del Pedido]]</f>
        <v>72</v>
      </c>
      <c r="L1416" s="7">
        <f>Tabla_cocina[[#This Row],[Ganancia Bruta]]-Tabla_cocina[[#This Row],[Costo]]</f>
        <v>28</v>
      </c>
      <c r="M1416" s="7">
        <f>Tabla_cocina[[#This Row],[Costo Unitario]]*Tabla_cocina[[#This Row],[Cantidad Ordenada]]</f>
        <v>44</v>
      </c>
      <c r="N1416" s="12">
        <f>(Tabla_cocina[[#This Row],[Ganancia Neta]]/Tabla_cocina[[#This Row],[Costo]])</f>
        <v>0.63636363636363635</v>
      </c>
      <c r="O1416" s="17">
        <f>Tabla_cocina[[#This Row],[Tiempo de Preparacion]]/1440</f>
        <v>2.7777777777777776E-2</v>
      </c>
    </row>
    <row r="1417" spans="1:15" x14ac:dyDescent="0.3">
      <c r="A1417" s="1">
        <v>574</v>
      </c>
      <c r="B1417" s="1">
        <v>20</v>
      </c>
      <c r="C1417" s="2" t="s">
        <v>25</v>
      </c>
      <c r="D1417" s="2" t="s">
        <v>102</v>
      </c>
      <c r="E1417" s="3">
        <v>15</v>
      </c>
      <c r="F1417" s="3">
        <v>26</v>
      </c>
      <c r="G1417" s="1">
        <v>3</v>
      </c>
      <c r="H1417" s="1">
        <v>50</v>
      </c>
      <c r="I1417" s="2" t="s">
        <v>8</v>
      </c>
      <c r="J1417" s="7">
        <f>Tabla_cocina[[#This Row],[Precio Unitario]]*Tabla_cocina[[#This Row],[Cantidad Ordenada]]</f>
        <v>78</v>
      </c>
      <c r="K1417" s="7">
        <f>Tabla_cocina[[#This Row],[Total del Pedido]]</f>
        <v>78</v>
      </c>
      <c r="L1417" s="7">
        <f>Tabla_cocina[[#This Row],[Ganancia Bruta]]-Tabla_cocina[[#This Row],[Costo]]</f>
        <v>33</v>
      </c>
      <c r="M1417" s="7">
        <f>Tabla_cocina[[#This Row],[Costo Unitario]]*Tabla_cocina[[#This Row],[Cantidad Ordenada]]</f>
        <v>45</v>
      </c>
      <c r="N1417" s="12">
        <f>(Tabla_cocina[[#This Row],[Ganancia Neta]]/Tabla_cocina[[#This Row],[Costo]])</f>
        <v>0.73333333333333328</v>
      </c>
      <c r="O1417" s="17">
        <f>Tabla_cocina[[#This Row],[Tiempo de Preparacion]]/1440</f>
        <v>3.4722222222222224E-2</v>
      </c>
    </row>
    <row r="1418" spans="1:15" x14ac:dyDescent="0.3">
      <c r="A1418" s="1">
        <v>574</v>
      </c>
      <c r="B1418" s="1">
        <v>20</v>
      </c>
      <c r="C1418" s="2" t="s">
        <v>23</v>
      </c>
      <c r="D1418" s="2" t="s">
        <v>100</v>
      </c>
      <c r="E1418" s="3">
        <v>13</v>
      </c>
      <c r="F1418" s="3">
        <v>21</v>
      </c>
      <c r="G1418" s="1">
        <v>1</v>
      </c>
      <c r="H1418" s="1">
        <v>41</v>
      </c>
      <c r="I1418" s="2" t="s">
        <v>8</v>
      </c>
      <c r="J1418" s="7">
        <f>Tabla_cocina[[#This Row],[Precio Unitario]]*Tabla_cocina[[#This Row],[Cantidad Ordenada]]</f>
        <v>21</v>
      </c>
      <c r="K1418" s="7">
        <f>Tabla_cocina[[#This Row],[Total del Pedido]]</f>
        <v>21</v>
      </c>
      <c r="L1418" s="7">
        <f>Tabla_cocina[[#This Row],[Ganancia Bruta]]-Tabla_cocina[[#This Row],[Costo]]</f>
        <v>8</v>
      </c>
      <c r="M1418" s="7">
        <f>Tabla_cocina[[#This Row],[Costo Unitario]]*Tabla_cocina[[#This Row],[Cantidad Ordenada]]</f>
        <v>13</v>
      </c>
      <c r="N1418" s="12">
        <f>(Tabla_cocina[[#This Row],[Ganancia Neta]]/Tabla_cocina[[#This Row],[Costo]])</f>
        <v>0.61538461538461542</v>
      </c>
      <c r="O1418" s="17">
        <f>Tabla_cocina[[#This Row],[Tiempo de Preparacion]]/1440</f>
        <v>2.8472222222222222E-2</v>
      </c>
    </row>
    <row r="1419" spans="1:15" x14ac:dyDescent="0.3">
      <c r="A1419" s="1">
        <v>574</v>
      </c>
      <c r="B1419" s="1">
        <v>20</v>
      </c>
      <c r="C1419" s="2" t="s">
        <v>24</v>
      </c>
      <c r="D1419" s="2" t="s">
        <v>101</v>
      </c>
      <c r="E1419" s="3">
        <v>10</v>
      </c>
      <c r="F1419" s="3">
        <v>18</v>
      </c>
      <c r="G1419" s="1">
        <v>2</v>
      </c>
      <c r="H1419" s="1">
        <v>37</v>
      </c>
      <c r="I1419" s="2" t="s">
        <v>8</v>
      </c>
      <c r="J1419" s="7">
        <f>Tabla_cocina[[#This Row],[Precio Unitario]]*Tabla_cocina[[#This Row],[Cantidad Ordenada]]</f>
        <v>36</v>
      </c>
      <c r="K1419" s="7">
        <f>Tabla_cocina[[#This Row],[Total del Pedido]]</f>
        <v>36</v>
      </c>
      <c r="L1419" s="7">
        <f>Tabla_cocina[[#This Row],[Ganancia Bruta]]-Tabla_cocina[[#This Row],[Costo]]</f>
        <v>16</v>
      </c>
      <c r="M1419" s="7">
        <f>Tabla_cocina[[#This Row],[Costo Unitario]]*Tabla_cocina[[#This Row],[Cantidad Ordenada]]</f>
        <v>20</v>
      </c>
      <c r="N1419" s="12">
        <f>(Tabla_cocina[[#This Row],[Ganancia Neta]]/Tabla_cocina[[#This Row],[Costo]])</f>
        <v>0.8</v>
      </c>
      <c r="O1419" s="17">
        <f>Tabla_cocina[[#This Row],[Tiempo de Preparacion]]/1440</f>
        <v>2.5694444444444443E-2</v>
      </c>
    </row>
    <row r="1420" spans="1:15" x14ac:dyDescent="0.3">
      <c r="A1420" s="1">
        <v>575</v>
      </c>
      <c r="B1420" s="1">
        <v>15</v>
      </c>
      <c r="C1420" s="2" t="s">
        <v>24</v>
      </c>
      <c r="D1420" s="2" t="s">
        <v>101</v>
      </c>
      <c r="E1420" s="3">
        <v>10</v>
      </c>
      <c r="F1420" s="3">
        <v>18</v>
      </c>
      <c r="G1420" s="1">
        <v>1</v>
      </c>
      <c r="H1420" s="1">
        <v>44</v>
      </c>
      <c r="I1420" s="2" t="s">
        <v>6</v>
      </c>
      <c r="J1420" s="7">
        <f>Tabla_cocina[[#This Row],[Precio Unitario]]*Tabla_cocina[[#This Row],[Cantidad Ordenada]]</f>
        <v>18</v>
      </c>
      <c r="K1420" s="7">
        <f>Tabla_cocina[[#This Row],[Total del Pedido]]</f>
        <v>18</v>
      </c>
      <c r="L1420" s="7">
        <f>Tabla_cocina[[#This Row],[Ganancia Bruta]]-Tabla_cocina[[#This Row],[Costo]]</f>
        <v>8</v>
      </c>
      <c r="M1420" s="7">
        <f>Tabla_cocina[[#This Row],[Costo Unitario]]*Tabla_cocina[[#This Row],[Cantidad Ordenada]]</f>
        <v>10</v>
      </c>
      <c r="N1420" s="12">
        <f>(Tabla_cocina[[#This Row],[Ganancia Neta]]/Tabla_cocina[[#This Row],[Costo]])</f>
        <v>0.8</v>
      </c>
      <c r="O1420" s="17">
        <f>Tabla_cocina[[#This Row],[Tiempo de Preparacion]]/1440</f>
        <v>3.0555555555555555E-2</v>
      </c>
    </row>
    <row r="1421" spans="1:15" x14ac:dyDescent="0.3">
      <c r="A1421" s="1">
        <v>576</v>
      </c>
      <c r="B1421" s="1">
        <v>9</v>
      </c>
      <c r="C1421" s="2" t="s">
        <v>12</v>
      </c>
      <c r="D1421" s="2" t="s">
        <v>89</v>
      </c>
      <c r="E1421" s="3">
        <v>22</v>
      </c>
      <c r="F1421" s="3">
        <v>36</v>
      </c>
      <c r="G1421" s="1">
        <v>3</v>
      </c>
      <c r="H1421" s="1">
        <v>37</v>
      </c>
      <c r="I1421" s="2" t="s">
        <v>8</v>
      </c>
      <c r="J1421" s="7">
        <f>Tabla_cocina[[#This Row],[Precio Unitario]]*Tabla_cocina[[#This Row],[Cantidad Ordenada]]</f>
        <v>108</v>
      </c>
      <c r="K1421" s="7">
        <f>Tabla_cocina[[#This Row],[Total del Pedido]]</f>
        <v>108</v>
      </c>
      <c r="L1421" s="7">
        <f>Tabla_cocina[[#This Row],[Ganancia Bruta]]-Tabla_cocina[[#This Row],[Costo]]</f>
        <v>42</v>
      </c>
      <c r="M1421" s="7">
        <f>Tabla_cocina[[#This Row],[Costo Unitario]]*Tabla_cocina[[#This Row],[Cantidad Ordenada]]</f>
        <v>66</v>
      </c>
      <c r="N1421" s="12">
        <f>(Tabla_cocina[[#This Row],[Ganancia Neta]]/Tabla_cocina[[#This Row],[Costo]])</f>
        <v>0.63636363636363635</v>
      </c>
      <c r="O1421" s="17">
        <f>Tabla_cocina[[#This Row],[Tiempo de Preparacion]]/1440</f>
        <v>2.5694444444444443E-2</v>
      </c>
    </row>
    <row r="1422" spans="1:15" x14ac:dyDescent="0.3">
      <c r="A1422" s="1">
        <v>576</v>
      </c>
      <c r="B1422" s="1">
        <v>9</v>
      </c>
      <c r="C1422" s="2" t="s">
        <v>14</v>
      </c>
      <c r="D1422" s="2" t="s">
        <v>91</v>
      </c>
      <c r="E1422" s="3">
        <v>20</v>
      </c>
      <c r="F1422" s="3">
        <v>33</v>
      </c>
      <c r="G1422" s="1">
        <v>1</v>
      </c>
      <c r="H1422" s="1">
        <v>46</v>
      </c>
      <c r="I1422" s="2" t="s">
        <v>6</v>
      </c>
      <c r="J1422" s="7">
        <f>Tabla_cocina[[#This Row],[Precio Unitario]]*Tabla_cocina[[#This Row],[Cantidad Ordenada]]</f>
        <v>33</v>
      </c>
      <c r="K1422" s="7">
        <f>Tabla_cocina[[#This Row],[Total del Pedido]]</f>
        <v>33</v>
      </c>
      <c r="L1422" s="7">
        <f>Tabla_cocina[[#This Row],[Ganancia Bruta]]-Tabla_cocina[[#This Row],[Costo]]</f>
        <v>13</v>
      </c>
      <c r="M1422" s="7">
        <f>Tabla_cocina[[#This Row],[Costo Unitario]]*Tabla_cocina[[#This Row],[Cantidad Ordenada]]</f>
        <v>20</v>
      </c>
      <c r="N1422" s="12">
        <f>(Tabla_cocina[[#This Row],[Ganancia Neta]]/Tabla_cocina[[#This Row],[Costo]])</f>
        <v>0.65</v>
      </c>
      <c r="O1422" s="17">
        <f>Tabla_cocina[[#This Row],[Tiempo de Preparacion]]/1440</f>
        <v>3.1944444444444442E-2</v>
      </c>
    </row>
    <row r="1423" spans="1:15" x14ac:dyDescent="0.3">
      <c r="A1423" s="1">
        <v>576</v>
      </c>
      <c r="B1423" s="1">
        <v>9</v>
      </c>
      <c r="C1423" s="2" t="s">
        <v>9</v>
      </c>
      <c r="D1423" s="2" t="s">
        <v>86</v>
      </c>
      <c r="E1423" s="3">
        <v>19</v>
      </c>
      <c r="F1423" s="3">
        <v>31</v>
      </c>
      <c r="G1423" s="1">
        <v>3</v>
      </c>
      <c r="H1423" s="1">
        <v>32</v>
      </c>
      <c r="I1423" s="2" t="s">
        <v>6</v>
      </c>
      <c r="J1423" s="7">
        <f>Tabla_cocina[[#This Row],[Precio Unitario]]*Tabla_cocina[[#This Row],[Cantidad Ordenada]]</f>
        <v>93</v>
      </c>
      <c r="K1423" s="7">
        <f>Tabla_cocina[[#This Row],[Total del Pedido]]</f>
        <v>93</v>
      </c>
      <c r="L1423" s="7">
        <f>Tabla_cocina[[#This Row],[Ganancia Bruta]]-Tabla_cocina[[#This Row],[Costo]]</f>
        <v>36</v>
      </c>
      <c r="M1423" s="7">
        <f>Tabla_cocina[[#This Row],[Costo Unitario]]*Tabla_cocina[[#This Row],[Cantidad Ordenada]]</f>
        <v>57</v>
      </c>
      <c r="N1423" s="12">
        <f>(Tabla_cocina[[#This Row],[Ganancia Neta]]/Tabla_cocina[[#This Row],[Costo]])</f>
        <v>0.63157894736842102</v>
      </c>
      <c r="O1423" s="17">
        <f>Tabla_cocina[[#This Row],[Tiempo de Preparacion]]/1440</f>
        <v>2.2222222222222223E-2</v>
      </c>
    </row>
    <row r="1424" spans="1:15" x14ac:dyDescent="0.3">
      <c r="A1424" s="1">
        <v>577</v>
      </c>
      <c r="B1424" s="1">
        <v>5</v>
      </c>
      <c r="C1424" s="2" t="s">
        <v>19</v>
      </c>
      <c r="D1424" s="2" t="s">
        <v>96</v>
      </c>
      <c r="E1424" s="3">
        <v>13</v>
      </c>
      <c r="F1424" s="3">
        <v>22</v>
      </c>
      <c r="G1424" s="1">
        <v>1</v>
      </c>
      <c r="H1424" s="1">
        <v>15</v>
      </c>
      <c r="I1424" s="2" t="s">
        <v>6</v>
      </c>
      <c r="J1424" s="7">
        <f>Tabla_cocina[[#This Row],[Precio Unitario]]*Tabla_cocina[[#This Row],[Cantidad Ordenada]]</f>
        <v>22</v>
      </c>
      <c r="K1424" s="7">
        <f>Tabla_cocina[[#This Row],[Total del Pedido]]</f>
        <v>22</v>
      </c>
      <c r="L1424" s="7">
        <f>Tabla_cocina[[#This Row],[Ganancia Bruta]]-Tabla_cocina[[#This Row],[Costo]]</f>
        <v>9</v>
      </c>
      <c r="M1424" s="7">
        <f>Tabla_cocina[[#This Row],[Costo Unitario]]*Tabla_cocina[[#This Row],[Cantidad Ordenada]]</f>
        <v>13</v>
      </c>
      <c r="N1424" s="12">
        <f>(Tabla_cocina[[#This Row],[Ganancia Neta]]/Tabla_cocina[[#This Row],[Costo]])</f>
        <v>0.69230769230769229</v>
      </c>
      <c r="O1424" s="17">
        <f>Tabla_cocina[[#This Row],[Tiempo de Preparacion]]/1440</f>
        <v>1.0416666666666666E-2</v>
      </c>
    </row>
    <row r="1425" spans="1:15" x14ac:dyDescent="0.3">
      <c r="A1425" s="1">
        <v>577</v>
      </c>
      <c r="B1425" s="1">
        <v>5</v>
      </c>
      <c r="C1425" s="2" t="s">
        <v>24</v>
      </c>
      <c r="D1425" s="2" t="s">
        <v>101</v>
      </c>
      <c r="E1425" s="3">
        <v>10</v>
      </c>
      <c r="F1425" s="3">
        <v>18</v>
      </c>
      <c r="G1425" s="1">
        <v>1</v>
      </c>
      <c r="H1425" s="1">
        <v>10</v>
      </c>
      <c r="I1425" s="2" t="s">
        <v>8</v>
      </c>
      <c r="J1425" s="7">
        <f>Tabla_cocina[[#This Row],[Precio Unitario]]*Tabla_cocina[[#This Row],[Cantidad Ordenada]]</f>
        <v>18</v>
      </c>
      <c r="K1425" s="7">
        <f>Tabla_cocina[[#This Row],[Total del Pedido]]</f>
        <v>18</v>
      </c>
      <c r="L1425" s="7">
        <f>Tabla_cocina[[#This Row],[Ganancia Bruta]]-Tabla_cocina[[#This Row],[Costo]]</f>
        <v>8</v>
      </c>
      <c r="M1425" s="7">
        <f>Tabla_cocina[[#This Row],[Costo Unitario]]*Tabla_cocina[[#This Row],[Cantidad Ordenada]]</f>
        <v>10</v>
      </c>
      <c r="N1425" s="12">
        <f>(Tabla_cocina[[#This Row],[Ganancia Neta]]/Tabla_cocina[[#This Row],[Costo]])</f>
        <v>0.8</v>
      </c>
      <c r="O1425" s="17">
        <f>Tabla_cocina[[#This Row],[Tiempo de Preparacion]]/1440</f>
        <v>6.9444444444444441E-3</v>
      </c>
    </row>
    <row r="1426" spans="1:15" x14ac:dyDescent="0.3">
      <c r="A1426" s="1">
        <v>578</v>
      </c>
      <c r="B1426" s="1">
        <v>11</v>
      </c>
      <c r="C1426" s="2" t="s">
        <v>7</v>
      </c>
      <c r="D1426" s="2" t="s">
        <v>85</v>
      </c>
      <c r="E1426" s="3">
        <v>18</v>
      </c>
      <c r="F1426" s="3">
        <v>30</v>
      </c>
      <c r="G1426" s="1">
        <v>3</v>
      </c>
      <c r="H1426" s="1">
        <v>44</v>
      </c>
      <c r="I1426" s="2" t="s">
        <v>6</v>
      </c>
      <c r="J1426" s="7">
        <f>Tabla_cocina[[#This Row],[Precio Unitario]]*Tabla_cocina[[#This Row],[Cantidad Ordenada]]</f>
        <v>90</v>
      </c>
      <c r="K1426" s="7">
        <f>Tabla_cocina[[#This Row],[Total del Pedido]]</f>
        <v>90</v>
      </c>
      <c r="L1426" s="7">
        <f>Tabla_cocina[[#This Row],[Ganancia Bruta]]-Tabla_cocina[[#This Row],[Costo]]</f>
        <v>36</v>
      </c>
      <c r="M1426" s="7">
        <f>Tabla_cocina[[#This Row],[Costo Unitario]]*Tabla_cocina[[#This Row],[Cantidad Ordenada]]</f>
        <v>54</v>
      </c>
      <c r="N1426" s="12">
        <f>(Tabla_cocina[[#This Row],[Ganancia Neta]]/Tabla_cocina[[#This Row],[Costo]])</f>
        <v>0.66666666666666663</v>
      </c>
      <c r="O1426" s="17">
        <f>Tabla_cocina[[#This Row],[Tiempo de Preparacion]]/1440</f>
        <v>3.0555555555555555E-2</v>
      </c>
    </row>
    <row r="1427" spans="1:15" x14ac:dyDescent="0.3">
      <c r="A1427" s="1">
        <v>579</v>
      </c>
      <c r="B1427" s="1">
        <v>9</v>
      </c>
      <c r="C1427" s="2" t="s">
        <v>26</v>
      </c>
      <c r="D1427" s="2" t="s">
        <v>103</v>
      </c>
      <c r="E1427" s="3">
        <v>15</v>
      </c>
      <c r="F1427" s="3">
        <v>25</v>
      </c>
      <c r="G1427" s="1">
        <v>2</v>
      </c>
      <c r="H1427" s="1">
        <v>48</v>
      </c>
      <c r="I1427" s="2" t="s">
        <v>6</v>
      </c>
      <c r="J1427" s="7">
        <f>Tabla_cocina[[#This Row],[Precio Unitario]]*Tabla_cocina[[#This Row],[Cantidad Ordenada]]</f>
        <v>50</v>
      </c>
      <c r="K1427" s="7">
        <f>Tabla_cocina[[#This Row],[Total del Pedido]]</f>
        <v>50</v>
      </c>
      <c r="L1427" s="7">
        <f>Tabla_cocina[[#This Row],[Ganancia Bruta]]-Tabla_cocina[[#This Row],[Costo]]</f>
        <v>20</v>
      </c>
      <c r="M1427" s="7">
        <f>Tabla_cocina[[#This Row],[Costo Unitario]]*Tabla_cocina[[#This Row],[Cantidad Ordenada]]</f>
        <v>30</v>
      </c>
      <c r="N1427" s="12">
        <f>(Tabla_cocina[[#This Row],[Ganancia Neta]]/Tabla_cocina[[#This Row],[Costo]])</f>
        <v>0.66666666666666663</v>
      </c>
      <c r="O1427" s="17">
        <f>Tabla_cocina[[#This Row],[Tiempo de Preparacion]]/1440</f>
        <v>3.3333333333333333E-2</v>
      </c>
    </row>
    <row r="1428" spans="1:15" x14ac:dyDescent="0.3">
      <c r="A1428" s="1">
        <v>580</v>
      </c>
      <c r="B1428" s="1">
        <v>10</v>
      </c>
      <c r="C1428" s="2" t="s">
        <v>14</v>
      </c>
      <c r="D1428" s="2" t="s">
        <v>91</v>
      </c>
      <c r="E1428" s="3">
        <v>20</v>
      </c>
      <c r="F1428" s="3">
        <v>33</v>
      </c>
      <c r="G1428" s="1">
        <v>1</v>
      </c>
      <c r="H1428" s="1">
        <v>30</v>
      </c>
      <c r="I1428" s="2" t="s">
        <v>6</v>
      </c>
      <c r="J1428" s="7">
        <f>Tabla_cocina[[#This Row],[Precio Unitario]]*Tabla_cocina[[#This Row],[Cantidad Ordenada]]</f>
        <v>33</v>
      </c>
      <c r="K1428" s="7">
        <f>Tabla_cocina[[#This Row],[Total del Pedido]]</f>
        <v>33</v>
      </c>
      <c r="L1428" s="7">
        <f>Tabla_cocina[[#This Row],[Ganancia Bruta]]-Tabla_cocina[[#This Row],[Costo]]</f>
        <v>13</v>
      </c>
      <c r="M1428" s="7">
        <f>Tabla_cocina[[#This Row],[Costo Unitario]]*Tabla_cocina[[#This Row],[Cantidad Ordenada]]</f>
        <v>20</v>
      </c>
      <c r="N1428" s="12">
        <f>(Tabla_cocina[[#This Row],[Ganancia Neta]]/Tabla_cocina[[#This Row],[Costo]])</f>
        <v>0.65</v>
      </c>
      <c r="O1428" s="17">
        <f>Tabla_cocina[[#This Row],[Tiempo de Preparacion]]/1440</f>
        <v>2.0833333333333332E-2</v>
      </c>
    </row>
    <row r="1429" spans="1:15" x14ac:dyDescent="0.3">
      <c r="A1429" s="1">
        <v>581</v>
      </c>
      <c r="B1429" s="1">
        <v>18</v>
      </c>
      <c r="C1429" s="2" t="s">
        <v>14</v>
      </c>
      <c r="D1429" s="2" t="s">
        <v>91</v>
      </c>
      <c r="E1429" s="3">
        <v>20</v>
      </c>
      <c r="F1429" s="3">
        <v>33</v>
      </c>
      <c r="G1429" s="1">
        <v>1</v>
      </c>
      <c r="H1429" s="1">
        <v>15</v>
      </c>
      <c r="I1429" s="2" t="s">
        <v>6</v>
      </c>
      <c r="J1429" s="7">
        <f>Tabla_cocina[[#This Row],[Precio Unitario]]*Tabla_cocina[[#This Row],[Cantidad Ordenada]]</f>
        <v>33</v>
      </c>
      <c r="K1429" s="7">
        <f>Tabla_cocina[[#This Row],[Total del Pedido]]</f>
        <v>33</v>
      </c>
      <c r="L1429" s="7">
        <f>Tabla_cocina[[#This Row],[Ganancia Bruta]]-Tabla_cocina[[#This Row],[Costo]]</f>
        <v>13</v>
      </c>
      <c r="M1429" s="7">
        <f>Tabla_cocina[[#This Row],[Costo Unitario]]*Tabla_cocina[[#This Row],[Cantidad Ordenada]]</f>
        <v>20</v>
      </c>
      <c r="N1429" s="12">
        <f>(Tabla_cocina[[#This Row],[Ganancia Neta]]/Tabla_cocina[[#This Row],[Costo]])</f>
        <v>0.65</v>
      </c>
      <c r="O1429" s="17">
        <f>Tabla_cocina[[#This Row],[Tiempo de Preparacion]]/1440</f>
        <v>1.0416666666666666E-2</v>
      </c>
    </row>
    <row r="1430" spans="1:15" x14ac:dyDescent="0.3">
      <c r="A1430" s="1">
        <v>581</v>
      </c>
      <c r="B1430" s="1">
        <v>18</v>
      </c>
      <c r="C1430" s="2" t="s">
        <v>7</v>
      </c>
      <c r="D1430" s="2" t="s">
        <v>85</v>
      </c>
      <c r="E1430" s="3">
        <v>18</v>
      </c>
      <c r="F1430" s="3">
        <v>30</v>
      </c>
      <c r="G1430" s="1">
        <v>3</v>
      </c>
      <c r="H1430" s="1">
        <v>40</v>
      </c>
      <c r="I1430" s="2" t="s">
        <v>6</v>
      </c>
      <c r="J1430" s="7">
        <f>Tabla_cocina[[#This Row],[Precio Unitario]]*Tabla_cocina[[#This Row],[Cantidad Ordenada]]</f>
        <v>90</v>
      </c>
      <c r="K1430" s="7">
        <f>Tabla_cocina[[#This Row],[Total del Pedido]]</f>
        <v>90</v>
      </c>
      <c r="L1430" s="7">
        <f>Tabla_cocina[[#This Row],[Ganancia Bruta]]-Tabla_cocina[[#This Row],[Costo]]</f>
        <v>36</v>
      </c>
      <c r="M1430" s="7">
        <f>Tabla_cocina[[#This Row],[Costo Unitario]]*Tabla_cocina[[#This Row],[Cantidad Ordenada]]</f>
        <v>54</v>
      </c>
      <c r="N1430" s="12">
        <f>(Tabla_cocina[[#This Row],[Ganancia Neta]]/Tabla_cocina[[#This Row],[Costo]])</f>
        <v>0.66666666666666663</v>
      </c>
      <c r="O1430" s="17">
        <f>Tabla_cocina[[#This Row],[Tiempo de Preparacion]]/1440</f>
        <v>2.7777777777777776E-2</v>
      </c>
    </row>
    <row r="1431" spans="1:15" x14ac:dyDescent="0.3">
      <c r="A1431" s="1">
        <v>582</v>
      </c>
      <c r="B1431" s="1">
        <v>3</v>
      </c>
      <c r="C1431" s="2" t="s">
        <v>10</v>
      </c>
      <c r="D1431" s="2" t="s">
        <v>87</v>
      </c>
      <c r="E1431" s="3">
        <v>16</v>
      </c>
      <c r="F1431" s="3">
        <v>27</v>
      </c>
      <c r="G1431" s="1">
        <v>2</v>
      </c>
      <c r="H1431" s="1">
        <v>42</v>
      </c>
      <c r="I1431" s="2" t="s">
        <v>8</v>
      </c>
      <c r="J1431" s="7">
        <f>Tabla_cocina[[#This Row],[Precio Unitario]]*Tabla_cocina[[#This Row],[Cantidad Ordenada]]</f>
        <v>54</v>
      </c>
      <c r="K1431" s="7">
        <f>Tabla_cocina[[#This Row],[Total del Pedido]]</f>
        <v>54</v>
      </c>
      <c r="L1431" s="7">
        <f>Tabla_cocina[[#This Row],[Ganancia Bruta]]-Tabla_cocina[[#This Row],[Costo]]</f>
        <v>22</v>
      </c>
      <c r="M1431" s="7">
        <f>Tabla_cocina[[#This Row],[Costo Unitario]]*Tabla_cocina[[#This Row],[Cantidad Ordenada]]</f>
        <v>32</v>
      </c>
      <c r="N1431" s="12">
        <f>(Tabla_cocina[[#This Row],[Ganancia Neta]]/Tabla_cocina[[#This Row],[Costo]])</f>
        <v>0.6875</v>
      </c>
      <c r="O1431" s="17">
        <f>Tabla_cocina[[#This Row],[Tiempo de Preparacion]]/1440</f>
        <v>2.9166666666666667E-2</v>
      </c>
    </row>
    <row r="1432" spans="1:15" x14ac:dyDescent="0.3">
      <c r="A1432" s="1">
        <v>583</v>
      </c>
      <c r="B1432" s="1">
        <v>9</v>
      </c>
      <c r="C1432" s="2" t="s">
        <v>11</v>
      </c>
      <c r="D1432" s="2" t="s">
        <v>88</v>
      </c>
      <c r="E1432" s="3">
        <v>25</v>
      </c>
      <c r="F1432" s="3">
        <v>40</v>
      </c>
      <c r="G1432" s="1">
        <v>3</v>
      </c>
      <c r="H1432" s="1">
        <v>50</v>
      </c>
      <c r="I1432" s="2" t="s">
        <v>8</v>
      </c>
      <c r="J1432" s="7">
        <f>Tabla_cocina[[#This Row],[Precio Unitario]]*Tabla_cocina[[#This Row],[Cantidad Ordenada]]</f>
        <v>120</v>
      </c>
      <c r="K1432" s="7">
        <f>Tabla_cocina[[#This Row],[Total del Pedido]]</f>
        <v>120</v>
      </c>
      <c r="L1432" s="7">
        <f>Tabla_cocina[[#This Row],[Ganancia Bruta]]-Tabla_cocina[[#This Row],[Costo]]</f>
        <v>45</v>
      </c>
      <c r="M1432" s="7">
        <f>Tabla_cocina[[#This Row],[Costo Unitario]]*Tabla_cocina[[#This Row],[Cantidad Ordenada]]</f>
        <v>75</v>
      </c>
      <c r="N1432" s="12">
        <f>(Tabla_cocina[[#This Row],[Ganancia Neta]]/Tabla_cocina[[#This Row],[Costo]])</f>
        <v>0.6</v>
      </c>
      <c r="O1432" s="17">
        <f>Tabla_cocina[[#This Row],[Tiempo de Preparacion]]/1440</f>
        <v>3.4722222222222224E-2</v>
      </c>
    </row>
    <row r="1433" spans="1:15" x14ac:dyDescent="0.3">
      <c r="A1433" s="1">
        <v>583</v>
      </c>
      <c r="B1433" s="1">
        <v>9</v>
      </c>
      <c r="C1433" s="2" t="s">
        <v>5</v>
      </c>
      <c r="D1433" s="2" t="s">
        <v>84</v>
      </c>
      <c r="E1433" s="3">
        <v>14</v>
      </c>
      <c r="F1433" s="3">
        <v>24</v>
      </c>
      <c r="G1433" s="1">
        <v>2</v>
      </c>
      <c r="H1433" s="1">
        <v>29</v>
      </c>
      <c r="I1433" s="2" t="s">
        <v>8</v>
      </c>
      <c r="J1433" s="7">
        <f>Tabla_cocina[[#This Row],[Precio Unitario]]*Tabla_cocina[[#This Row],[Cantidad Ordenada]]</f>
        <v>48</v>
      </c>
      <c r="K1433" s="7">
        <f>Tabla_cocina[[#This Row],[Total del Pedido]]</f>
        <v>48</v>
      </c>
      <c r="L1433" s="7">
        <f>Tabla_cocina[[#This Row],[Ganancia Bruta]]-Tabla_cocina[[#This Row],[Costo]]</f>
        <v>20</v>
      </c>
      <c r="M1433" s="7">
        <f>Tabla_cocina[[#This Row],[Costo Unitario]]*Tabla_cocina[[#This Row],[Cantidad Ordenada]]</f>
        <v>28</v>
      </c>
      <c r="N1433" s="12">
        <f>(Tabla_cocina[[#This Row],[Ganancia Neta]]/Tabla_cocina[[#This Row],[Costo]])</f>
        <v>0.7142857142857143</v>
      </c>
      <c r="O1433" s="17">
        <f>Tabla_cocina[[#This Row],[Tiempo de Preparacion]]/1440</f>
        <v>2.013888888888889E-2</v>
      </c>
    </row>
    <row r="1434" spans="1:15" x14ac:dyDescent="0.3">
      <c r="A1434" s="1">
        <v>583</v>
      </c>
      <c r="B1434" s="1">
        <v>9</v>
      </c>
      <c r="C1434" s="2" t="s">
        <v>16</v>
      </c>
      <c r="D1434" s="2" t="s">
        <v>93</v>
      </c>
      <c r="E1434" s="3">
        <v>11</v>
      </c>
      <c r="F1434" s="3">
        <v>19</v>
      </c>
      <c r="G1434" s="1">
        <v>3</v>
      </c>
      <c r="H1434" s="1">
        <v>15</v>
      </c>
      <c r="I1434" s="2" t="s">
        <v>6</v>
      </c>
      <c r="J1434" s="7">
        <f>Tabla_cocina[[#This Row],[Precio Unitario]]*Tabla_cocina[[#This Row],[Cantidad Ordenada]]</f>
        <v>57</v>
      </c>
      <c r="K1434" s="7">
        <f>Tabla_cocina[[#This Row],[Total del Pedido]]</f>
        <v>57</v>
      </c>
      <c r="L1434" s="7">
        <f>Tabla_cocina[[#This Row],[Ganancia Bruta]]-Tabla_cocina[[#This Row],[Costo]]</f>
        <v>24</v>
      </c>
      <c r="M1434" s="7">
        <f>Tabla_cocina[[#This Row],[Costo Unitario]]*Tabla_cocina[[#This Row],[Cantidad Ordenada]]</f>
        <v>33</v>
      </c>
      <c r="N1434" s="12">
        <f>(Tabla_cocina[[#This Row],[Ganancia Neta]]/Tabla_cocina[[#This Row],[Costo]])</f>
        <v>0.72727272727272729</v>
      </c>
      <c r="O1434" s="17">
        <f>Tabla_cocina[[#This Row],[Tiempo de Preparacion]]/1440</f>
        <v>1.0416666666666666E-2</v>
      </c>
    </row>
    <row r="1435" spans="1:15" x14ac:dyDescent="0.3">
      <c r="A1435" s="1">
        <v>583</v>
      </c>
      <c r="B1435" s="1">
        <v>9</v>
      </c>
      <c r="C1435" s="2" t="s">
        <v>24</v>
      </c>
      <c r="D1435" s="2" t="s">
        <v>101</v>
      </c>
      <c r="E1435" s="3">
        <v>10</v>
      </c>
      <c r="F1435" s="3">
        <v>18</v>
      </c>
      <c r="G1435" s="1">
        <v>1</v>
      </c>
      <c r="H1435" s="1">
        <v>11</v>
      </c>
      <c r="I1435" s="2" t="s">
        <v>6</v>
      </c>
      <c r="J1435" s="7">
        <f>Tabla_cocina[[#This Row],[Precio Unitario]]*Tabla_cocina[[#This Row],[Cantidad Ordenada]]</f>
        <v>18</v>
      </c>
      <c r="K1435" s="7">
        <f>Tabla_cocina[[#This Row],[Total del Pedido]]</f>
        <v>18</v>
      </c>
      <c r="L1435" s="7">
        <f>Tabla_cocina[[#This Row],[Ganancia Bruta]]-Tabla_cocina[[#This Row],[Costo]]</f>
        <v>8</v>
      </c>
      <c r="M1435" s="7">
        <f>Tabla_cocina[[#This Row],[Costo Unitario]]*Tabla_cocina[[#This Row],[Cantidad Ordenada]]</f>
        <v>10</v>
      </c>
      <c r="N1435" s="12">
        <f>(Tabla_cocina[[#This Row],[Ganancia Neta]]/Tabla_cocina[[#This Row],[Costo]])</f>
        <v>0.8</v>
      </c>
      <c r="O1435" s="17">
        <f>Tabla_cocina[[#This Row],[Tiempo de Preparacion]]/1440</f>
        <v>7.6388888888888886E-3</v>
      </c>
    </row>
    <row r="1436" spans="1:15" x14ac:dyDescent="0.3">
      <c r="A1436" s="1">
        <v>584</v>
      </c>
      <c r="B1436" s="1">
        <v>9</v>
      </c>
      <c r="C1436" s="2" t="s">
        <v>9</v>
      </c>
      <c r="D1436" s="2" t="s">
        <v>86</v>
      </c>
      <c r="E1436" s="3">
        <v>19</v>
      </c>
      <c r="F1436" s="3">
        <v>31</v>
      </c>
      <c r="G1436" s="1">
        <v>2</v>
      </c>
      <c r="H1436" s="1">
        <v>34</v>
      </c>
      <c r="I1436" s="2" t="s">
        <v>6</v>
      </c>
      <c r="J1436" s="7">
        <f>Tabla_cocina[[#This Row],[Precio Unitario]]*Tabla_cocina[[#This Row],[Cantidad Ordenada]]</f>
        <v>62</v>
      </c>
      <c r="K1436" s="7">
        <f>Tabla_cocina[[#This Row],[Total del Pedido]]</f>
        <v>62</v>
      </c>
      <c r="L1436" s="7">
        <f>Tabla_cocina[[#This Row],[Ganancia Bruta]]-Tabla_cocina[[#This Row],[Costo]]</f>
        <v>24</v>
      </c>
      <c r="M1436" s="7">
        <f>Tabla_cocina[[#This Row],[Costo Unitario]]*Tabla_cocina[[#This Row],[Cantidad Ordenada]]</f>
        <v>38</v>
      </c>
      <c r="N1436" s="12">
        <f>(Tabla_cocina[[#This Row],[Ganancia Neta]]/Tabla_cocina[[#This Row],[Costo]])</f>
        <v>0.63157894736842102</v>
      </c>
      <c r="O1436" s="17">
        <f>Tabla_cocina[[#This Row],[Tiempo de Preparacion]]/1440</f>
        <v>2.361111111111111E-2</v>
      </c>
    </row>
    <row r="1437" spans="1:15" x14ac:dyDescent="0.3">
      <c r="A1437" s="1">
        <v>584</v>
      </c>
      <c r="B1437" s="1">
        <v>9</v>
      </c>
      <c r="C1437" s="2" t="s">
        <v>15</v>
      </c>
      <c r="D1437" s="2" t="s">
        <v>92</v>
      </c>
      <c r="E1437" s="3">
        <v>16</v>
      </c>
      <c r="F1437" s="3">
        <v>28</v>
      </c>
      <c r="G1437" s="1">
        <v>2</v>
      </c>
      <c r="H1437" s="1">
        <v>23</v>
      </c>
      <c r="I1437" s="2" t="s">
        <v>6</v>
      </c>
      <c r="J1437" s="7">
        <f>Tabla_cocina[[#This Row],[Precio Unitario]]*Tabla_cocina[[#This Row],[Cantidad Ordenada]]</f>
        <v>56</v>
      </c>
      <c r="K1437" s="7">
        <f>Tabla_cocina[[#This Row],[Total del Pedido]]</f>
        <v>56</v>
      </c>
      <c r="L1437" s="7">
        <f>Tabla_cocina[[#This Row],[Ganancia Bruta]]-Tabla_cocina[[#This Row],[Costo]]</f>
        <v>24</v>
      </c>
      <c r="M1437" s="7">
        <f>Tabla_cocina[[#This Row],[Costo Unitario]]*Tabla_cocina[[#This Row],[Cantidad Ordenada]]</f>
        <v>32</v>
      </c>
      <c r="N1437" s="12">
        <f>(Tabla_cocina[[#This Row],[Ganancia Neta]]/Tabla_cocina[[#This Row],[Costo]])</f>
        <v>0.75</v>
      </c>
      <c r="O1437" s="17">
        <f>Tabla_cocina[[#This Row],[Tiempo de Preparacion]]/1440</f>
        <v>1.5972222222222221E-2</v>
      </c>
    </row>
    <row r="1438" spans="1:15" x14ac:dyDescent="0.3">
      <c r="A1438" s="1">
        <v>584</v>
      </c>
      <c r="B1438" s="1">
        <v>9</v>
      </c>
      <c r="C1438" s="2" t="s">
        <v>23</v>
      </c>
      <c r="D1438" s="2" t="s">
        <v>100</v>
      </c>
      <c r="E1438" s="3">
        <v>13</v>
      </c>
      <c r="F1438" s="3">
        <v>21</v>
      </c>
      <c r="G1438" s="1">
        <v>1</v>
      </c>
      <c r="H1438" s="1">
        <v>57</v>
      </c>
      <c r="I1438" s="2" t="s">
        <v>8</v>
      </c>
      <c r="J1438" s="7">
        <f>Tabla_cocina[[#This Row],[Precio Unitario]]*Tabla_cocina[[#This Row],[Cantidad Ordenada]]</f>
        <v>21</v>
      </c>
      <c r="K1438" s="7">
        <f>Tabla_cocina[[#This Row],[Total del Pedido]]</f>
        <v>21</v>
      </c>
      <c r="L1438" s="7">
        <f>Tabla_cocina[[#This Row],[Ganancia Bruta]]-Tabla_cocina[[#This Row],[Costo]]</f>
        <v>8</v>
      </c>
      <c r="M1438" s="7">
        <f>Tabla_cocina[[#This Row],[Costo Unitario]]*Tabla_cocina[[#This Row],[Cantidad Ordenada]]</f>
        <v>13</v>
      </c>
      <c r="N1438" s="12">
        <f>(Tabla_cocina[[#This Row],[Ganancia Neta]]/Tabla_cocina[[#This Row],[Costo]])</f>
        <v>0.61538461538461542</v>
      </c>
      <c r="O1438" s="17">
        <f>Tabla_cocina[[#This Row],[Tiempo de Preparacion]]/1440</f>
        <v>3.9583333333333331E-2</v>
      </c>
    </row>
    <row r="1439" spans="1:15" x14ac:dyDescent="0.3">
      <c r="A1439" s="1">
        <v>585</v>
      </c>
      <c r="B1439" s="1">
        <v>3</v>
      </c>
      <c r="C1439" s="2" t="s">
        <v>17</v>
      </c>
      <c r="D1439" s="2" t="s">
        <v>94</v>
      </c>
      <c r="E1439" s="3">
        <v>21</v>
      </c>
      <c r="F1439" s="3">
        <v>35</v>
      </c>
      <c r="G1439" s="1">
        <v>1</v>
      </c>
      <c r="H1439" s="1">
        <v>8</v>
      </c>
      <c r="I1439" s="2" t="s">
        <v>8</v>
      </c>
      <c r="J1439" s="7">
        <f>Tabla_cocina[[#This Row],[Precio Unitario]]*Tabla_cocina[[#This Row],[Cantidad Ordenada]]</f>
        <v>35</v>
      </c>
      <c r="K1439" s="7">
        <f>Tabla_cocina[[#This Row],[Total del Pedido]]</f>
        <v>35</v>
      </c>
      <c r="L1439" s="7">
        <f>Tabla_cocina[[#This Row],[Ganancia Bruta]]-Tabla_cocina[[#This Row],[Costo]]</f>
        <v>14</v>
      </c>
      <c r="M1439" s="7">
        <f>Tabla_cocina[[#This Row],[Costo Unitario]]*Tabla_cocina[[#This Row],[Cantidad Ordenada]]</f>
        <v>21</v>
      </c>
      <c r="N1439" s="12">
        <f>(Tabla_cocina[[#This Row],[Ganancia Neta]]/Tabla_cocina[[#This Row],[Costo]])</f>
        <v>0.66666666666666663</v>
      </c>
      <c r="O1439" s="17">
        <f>Tabla_cocina[[#This Row],[Tiempo de Preparacion]]/1440</f>
        <v>5.5555555555555558E-3</v>
      </c>
    </row>
    <row r="1440" spans="1:15" x14ac:dyDescent="0.3">
      <c r="A1440" s="1">
        <v>585</v>
      </c>
      <c r="B1440" s="1">
        <v>3</v>
      </c>
      <c r="C1440" s="2" t="s">
        <v>18</v>
      </c>
      <c r="D1440" s="2" t="s">
        <v>95</v>
      </c>
      <c r="E1440" s="3">
        <v>19</v>
      </c>
      <c r="F1440" s="3">
        <v>32</v>
      </c>
      <c r="G1440" s="1">
        <v>1</v>
      </c>
      <c r="H1440" s="1">
        <v>35</v>
      </c>
      <c r="I1440" s="2" t="s">
        <v>8</v>
      </c>
      <c r="J1440" s="7">
        <f>Tabla_cocina[[#This Row],[Precio Unitario]]*Tabla_cocina[[#This Row],[Cantidad Ordenada]]</f>
        <v>32</v>
      </c>
      <c r="K1440" s="7">
        <f>Tabla_cocina[[#This Row],[Total del Pedido]]</f>
        <v>32</v>
      </c>
      <c r="L1440" s="7">
        <f>Tabla_cocina[[#This Row],[Ganancia Bruta]]-Tabla_cocina[[#This Row],[Costo]]</f>
        <v>13</v>
      </c>
      <c r="M1440" s="7">
        <f>Tabla_cocina[[#This Row],[Costo Unitario]]*Tabla_cocina[[#This Row],[Cantidad Ordenada]]</f>
        <v>19</v>
      </c>
      <c r="N1440" s="12">
        <f>(Tabla_cocina[[#This Row],[Ganancia Neta]]/Tabla_cocina[[#This Row],[Costo]])</f>
        <v>0.68421052631578949</v>
      </c>
      <c r="O1440" s="17">
        <f>Tabla_cocina[[#This Row],[Tiempo de Preparacion]]/1440</f>
        <v>2.4305555555555556E-2</v>
      </c>
    </row>
    <row r="1441" spans="1:15" x14ac:dyDescent="0.3">
      <c r="A1441" s="1">
        <v>585</v>
      </c>
      <c r="B1441" s="1">
        <v>3</v>
      </c>
      <c r="C1441" s="2" t="s">
        <v>26</v>
      </c>
      <c r="D1441" s="2" t="s">
        <v>103</v>
      </c>
      <c r="E1441" s="3">
        <v>15</v>
      </c>
      <c r="F1441" s="3">
        <v>25</v>
      </c>
      <c r="G1441" s="1">
        <v>1</v>
      </c>
      <c r="H1441" s="1">
        <v>30</v>
      </c>
      <c r="I1441" s="2" t="s">
        <v>8</v>
      </c>
      <c r="J1441" s="7">
        <f>Tabla_cocina[[#This Row],[Precio Unitario]]*Tabla_cocina[[#This Row],[Cantidad Ordenada]]</f>
        <v>25</v>
      </c>
      <c r="K1441" s="7">
        <f>Tabla_cocina[[#This Row],[Total del Pedido]]</f>
        <v>25</v>
      </c>
      <c r="L1441" s="7">
        <f>Tabla_cocina[[#This Row],[Ganancia Bruta]]-Tabla_cocina[[#This Row],[Costo]]</f>
        <v>10</v>
      </c>
      <c r="M1441" s="7">
        <f>Tabla_cocina[[#This Row],[Costo Unitario]]*Tabla_cocina[[#This Row],[Cantidad Ordenada]]</f>
        <v>15</v>
      </c>
      <c r="N1441" s="12">
        <f>(Tabla_cocina[[#This Row],[Ganancia Neta]]/Tabla_cocina[[#This Row],[Costo]])</f>
        <v>0.66666666666666663</v>
      </c>
      <c r="O1441" s="17">
        <f>Tabla_cocina[[#This Row],[Tiempo de Preparacion]]/1440</f>
        <v>2.0833333333333332E-2</v>
      </c>
    </row>
    <row r="1442" spans="1:15" x14ac:dyDescent="0.3">
      <c r="A1442" s="1">
        <v>585</v>
      </c>
      <c r="B1442" s="1">
        <v>3</v>
      </c>
      <c r="C1442" s="2" t="s">
        <v>24</v>
      </c>
      <c r="D1442" s="2" t="s">
        <v>101</v>
      </c>
      <c r="E1442" s="3">
        <v>10</v>
      </c>
      <c r="F1442" s="3">
        <v>18</v>
      </c>
      <c r="G1442" s="1">
        <v>2</v>
      </c>
      <c r="H1442" s="1">
        <v>22</v>
      </c>
      <c r="I1442" s="2" t="s">
        <v>6</v>
      </c>
      <c r="J1442" s="7">
        <f>Tabla_cocina[[#This Row],[Precio Unitario]]*Tabla_cocina[[#This Row],[Cantidad Ordenada]]</f>
        <v>36</v>
      </c>
      <c r="K1442" s="7">
        <f>Tabla_cocina[[#This Row],[Total del Pedido]]</f>
        <v>36</v>
      </c>
      <c r="L1442" s="7">
        <f>Tabla_cocina[[#This Row],[Ganancia Bruta]]-Tabla_cocina[[#This Row],[Costo]]</f>
        <v>16</v>
      </c>
      <c r="M1442" s="7">
        <f>Tabla_cocina[[#This Row],[Costo Unitario]]*Tabla_cocina[[#This Row],[Cantidad Ordenada]]</f>
        <v>20</v>
      </c>
      <c r="N1442" s="12">
        <f>(Tabla_cocina[[#This Row],[Ganancia Neta]]/Tabla_cocina[[#This Row],[Costo]])</f>
        <v>0.8</v>
      </c>
      <c r="O1442" s="17">
        <f>Tabla_cocina[[#This Row],[Tiempo de Preparacion]]/1440</f>
        <v>1.5277777777777777E-2</v>
      </c>
    </row>
    <row r="1443" spans="1:15" x14ac:dyDescent="0.3">
      <c r="A1443" s="1">
        <v>586</v>
      </c>
      <c r="B1443" s="1">
        <v>17</v>
      </c>
      <c r="C1443" s="2" t="s">
        <v>14</v>
      </c>
      <c r="D1443" s="2" t="s">
        <v>91</v>
      </c>
      <c r="E1443" s="3">
        <v>20</v>
      </c>
      <c r="F1443" s="3">
        <v>33</v>
      </c>
      <c r="G1443" s="1">
        <v>3</v>
      </c>
      <c r="H1443" s="1">
        <v>47</v>
      </c>
      <c r="I1443" s="2" t="s">
        <v>8</v>
      </c>
      <c r="J1443" s="7">
        <f>Tabla_cocina[[#This Row],[Precio Unitario]]*Tabla_cocina[[#This Row],[Cantidad Ordenada]]</f>
        <v>99</v>
      </c>
      <c r="K1443" s="7">
        <f>Tabla_cocina[[#This Row],[Total del Pedido]]</f>
        <v>99</v>
      </c>
      <c r="L1443" s="7">
        <f>Tabla_cocina[[#This Row],[Ganancia Bruta]]-Tabla_cocina[[#This Row],[Costo]]</f>
        <v>39</v>
      </c>
      <c r="M1443" s="7">
        <f>Tabla_cocina[[#This Row],[Costo Unitario]]*Tabla_cocina[[#This Row],[Cantidad Ordenada]]</f>
        <v>60</v>
      </c>
      <c r="N1443" s="12">
        <f>(Tabla_cocina[[#This Row],[Ganancia Neta]]/Tabla_cocina[[#This Row],[Costo]])</f>
        <v>0.65</v>
      </c>
      <c r="O1443" s="17">
        <f>Tabla_cocina[[#This Row],[Tiempo de Preparacion]]/1440</f>
        <v>3.2638888888888891E-2</v>
      </c>
    </row>
    <row r="1444" spans="1:15" x14ac:dyDescent="0.3">
      <c r="A1444" s="1">
        <v>586</v>
      </c>
      <c r="B1444" s="1">
        <v>17</v>
      </c>
      <c r="C1444" s="2" t="s">
        <v>5</v>
      </c>
      <c r="D1444" s="2" t="s">
        <v>84</v>
      </c>
      <c r="E1444" s="3">
        <v>14</v>
      </c>
      <c r="F1444" s="3">
        <v>24</v>
      </c>
      <c r="G1444" s="1">
        <v>3</v>
      </c>
      <c r="H1444" s="1">
        <v>45</v>
      </c>
      <c r="I1444" s="2" t="s">
        <v>6</v>
      </c>
      <c r="J1444" s="7">
        <f>Tabla_cocina[[#This Row],[Precio Unitario]]*Tabla_cocina[[#This Row],[Cantidad Ordenada]]</f>
        <v>72</v>
      </c>
      <c r="K1444" s="7">
        <f>Tabla_cocina[[#This Row],[Total del Pedido]]</f>
        <v>72</v>
      </c>
      <c r="L1444" s="7">
        <f>Tabla_cocina[[#This Row],[Ganancia Bruta]]-Tabla_cocina[[#This Row],[Costo]]</f>
        <v>30</v>
      </c>
      <c r="M1444" s="7">
        <f>Tabla_cocina[[#This Row],[Costo Unitario]]*Tabla_cocina[[#This Row],[Cantidad Ordenada]]</f>
        <v>42</v>
      </c>
      <c r="N1444" s="12">
        <f>(Tabla_cocina[[#This Row],[Ganancia Neta]]/Tabla_cocina[[#This Row],[Costo]])</f>
        <v>0.7142857142857143</v>
      </c>
      <c r="O1444" s="17">
        <f>Tabla_cocina[[#This Row],[Tiempo de Preparacion]]/1440</f>
        <v>3.125E-2</v>
      </c>
    </row>
    <row r="1445" spans="1:15" x14ac:dyDescent="0.3">
      <c r="A1445" s="1">
        <v>587</v>
      </c>
      <c r="B1445" s="1">
        <v>7</v>
      </c>
      <c r="C1445" s="2" t="s">
        <v>5</v>
      </c>
      <c r="D1445" s="2" t="s">
        <v>84</v>
      </c>
      <c r="E1445" s="3">
        <v>14</v>
      </c>
      <c r="F1445" s="3">
        <v>24</v>
      </c>
      <c r="G1445" s="1">
        <v>2</v>
      </c>
      <c r="H1445" s="1">
        <v>43</v>
      </c>
      <c r="I1445" s="2" t="s">
        <v>8</v>
      </c>
      <c r="J1445" s="7">
        <f>Tabla_cocina[[#This Row],[Precio Unitario]]*Tabla_cocina[[#This Row],[Cantidad Ordenada]]</f>
        <v>48</v>
      </c>
      <c r="K1445" s="7">
        <f>Tabla_cocina[[#This Row],[Total del Pedido]]</f>
        <v>48</v>
      </c>
      <c r="L1445" s="7">
        <f>Tabla_cocina[[#This Row],[Ganancia Bruta]]-Tabla_cocina[[#This Row],[Costo]]</f>
        <v>20</v>
      </c>
      <c r="M1445" s="7">
        <f>Tabla_cocina[[#This Row],[Costo Unitario]]*Tabla_cocina[[#This Row],[Cantidad Ordenada]]</f>
        <v>28</v>
      </c>
      <c r="N1445" s="12">
        <f>(Tabla_cocina[[#This Row],[Ganancia Neta]]/Tabla_cocina[[#This Row],[Costo]])</f>
        <v>0.7142857142857143</v>
      </c>
      <c r="O1445" s="17">
        <f>Tabla_cocina[[#This Row],[Tiempo de Preparacion]]/1440</f>
        <v>2.9861111111111113E-2</v>
      </c>
    </row>
    <row r="1446" spans="1:15" x14ac:dyDescent="0.3">
      <c r="A1446" s="1">
        <v>588</v>
      </c>
      <c r="B1446" s="1">
        <v>15</v>
      </c>
      <c r="C1446" s="2" t="s">
        <v>25</v>
      </c>
      <c r="D1446" s="2" t="s">
        <v>102</v>
      </c>
      <c r="E1446" s="3">
        <v>15</v>
      </c>
      <c r="F1446" s="3">
        <v>26</v>
      </c>
      <c r="G1446" s="1">
        <v>1</v>
      </c>
      <c r="H1446" s="1">
        <v>25</v>
      </c>
      <c r="I1446" s="2" t="s">
        <v>8</v>
      </c>
      <c r="J1446" s="7">
        <f>Tabla_cocina[[#This Row],[Precio Unitario]]*Tabla_cocina[[#This Row],[Cantidad Ordenada]]</f>
        <v>26</v>
      </c>
      <c r="K1446" s="7">
        <f>Tabla_cocina[[#This Row],[Total del Pedido]]</f>
        <v>26</v>
      </c>
      <c r="L1446" s="7">
        <f>Tabla_cocina[[#This Row],[Ganancia Bruta]]-Tabla_cocina[[#This Row],[Costo]]</f>
        <v>11</v>
      </c>
      <c r="M1446" s="7">
        <f>Tabla_cocina[[#This Row],[Costo Unitario]]*Tabla_cocina[[#This Row],[Cantidad Ordenada]]</f>
        <v>15</v>
      </c>
      <c r="N1446" s="12">
        <f>(Tabla_cocina[[#This Row],[Ganancia Neta]]/Tabla_cocina[[#This Row],[Costo]])</f>
        <v>0.73333333333333328</v>
      </c>
      <c r="O1446" s="17">
        <f>Tabla_cocina[[#This Row],[Tiempo de Preparacion]]/1440</f>
        <v>1.7361111111111112E-2</v>
      </c>
    </row>
    <row r="1447" spans="1:15" x14ac:dyDescent="0.3">
      <c r="A1447" s="1">
        <v>588</v>
      </c>
      <c r="B1447" s="1">
        <v>15</v>
      </c>
      <c r="C1447" s="2" t="s">
        <v>26</v>
      </c>
      <c r="D1447" s="2" t="s">
        <v>103</v>
      </c>
      <c r="E1447" s="3">
        <v>15</v>
      </c>
      <c r="F1447" s="3">
        <v>25</v>
      </c>
      <c r="G1447" s="1">
        <v>3</v>
      </c>
      <c r="H1447" s="1">
        <v>12</v>
      </c>
      <c r="I1447" s="2" t="s">
        <v>8</v>
      </c>
      <c r="J1447" s="7">
        <f>Tabla_cocina[[#This Row],[Precio Unitario]]*Tabla_cocina[[#This Row],[Cantidad Ordenada]]</f>
        <v>75</v>
      </c>
      <c r="K1447" s="7">
        <f>Tabla_cocina[[#This Row],[Total del Pedido]]</f>
        <v>75</v>
      </c>
      <c r="L1447" s="7">
        <f>Tabla_cocina[[#This Row],[Ganancia Bruta]]-Tabla_cocina[[#This Row],[Costo]]</f>
        <v>30</v>
      </c>
      <c r="M1447" s="7">
        <f>Tabla_cocina[[#This Row],[Costo Unitario]]*Tabla_cocina[[#This Row],[Cantidad Ordenada]]</f>
        <v>45</v>
      </c>
      <c r="N1447" s="12">
        <f>(Tabla_cocina[[#This Row],[Ganancia Neta]]/Tabla_cocina[[#This Row],[Costo]])</f>
        <v>0.66666666666666663</v>
      </c>
      <c r="O1447" s="17">
        <f>Tabla_cocina[[#This Row],[Tiempo de Preparacion]]/1440</f>
        <v>8.3333333333333332E-3</v>
      </c>
    </row>
    <row r="1448" spans="1:15" x14ac:dyDescent="0.3">
      <c r="A1448" s="1">
        <v>589</v>
      </c>
      <c r="B1448" s="1">
        <v>10</v>
      </c>
      <c r="C1448" s="2" t="s">
        <v>20</v>
      </c>
      <c r="D1448" s="2" t="s">
        <v>97</v>
      </c>
      <c r="E1448" s="3">
        <v>20</v>
      </c>
      <c r="F1448" s="3">
        <v>34</v>
      </c>
      <c r="G1448" s="1">
        <v>3</v>
      </c>
      <c r="H1448" s="1">
        <v>59</v>
      </c>
      <c r="I1448" s="2" t="s">
        <v>6</v>
      </c>
      <c r="J1448" s="7">
        <f>Tabla_cocina[[#This Row],[Precio Unitario]]*Tabla_cocina[[#This Row],[Cantidad Ordenada]]</f>
        <v>102</v>
      </c>
      <c r="K1448" s="7">
        <f>Tabla_cocina[[#This Row],[Total del Pedido]]</f>
        <v>102</v>
      </c>
      <c r="L1448" s="7">
        <f>Tabla_cocina[[#This Row],[Ganancia Bruta]]-Tabla_cocina[[#This Row],[Costo]]</f>
        <v>42</v>
      </c>
      <c r="M1448" s="7">
        <f>Tabla_cocina[[#This Row],[Costo Unitario]]*Tabla_cocina[[#This Row],[Cantidad Ordenada]]</f>
        <v>60</v>
      </c>
      <c r="N1448" s="12">
        <f>(Tabla_cocina[[#This Row],[Ganancia Neta]]/Tabla_cocina[[#This Row],[Costo]])</f>
        <v>0.7</v>
      </c>
      <c r="O1448" s="17">
        <f>Tabla_cocina[[#This Row],[Tiempo de Preparacion]]/1440</f>
        <v>4.0972222222222222E-2</v>
      </c>
    </row>
    <row r="1449" spans="1:15" x14ac:dyDescent="0.3">
      <c r="A1449" s="1">
        <v>589</v>
      </c>
      <c r="B1449" s="1">
        <v>10</v>
      </c>
      <c r="C1449" s="2" t="s">
        <v>18</v>
      </c>
      <c r="D1449" s="2" t="s">
        <v>95</v>
      </c>
      <c r="E1449" s="3">
        <v>19</v>
      </c>
      <c r="F1449" s="3">
        <v>32</v>
      </c>
      <c r="G1449" s="1">
        <v>3</v>
      </c>
      <c r="H1449" s="1">
        <v>9</v>
      </c>
      <c r="I1449" s="2" t="s">
        <v>6</v>
      </c>
      <c r="J1449" s="7">
        <f>Tabla_cocina[[#This Row],[Precio Unitario]]*Tabla_cocina[[#This Row],[Cantidad Ordenada]]</f>
        <v>96</v>
      </c>
      <c r="K1449" s="7">
        <f>Tabla_cocina[[#This Row],[Total del Pedido]]</f>
        <v>96</v>
      </c>
      <c r="L1449" s="7">
        <f>Tabla_cocina[[#This Row],[Ganancia Bruta]]-Tabla_cocina[[#This Row],[Costo]]</f>
        <v>39</v>
      </c>
      <c r="M1449" s="7">
        <f>Tabla_cocina[[#This Row],[Costo Unitario]]*Tabla_cocina[[#This Row],[Cantidad Ordenada]]</f>
        <v>57</v>
      </c>
      <c r="N1449" s="12">
        <f>(Tabla_cocina[[#This Row],[Ganancia Neta]]/Tabla_cocina[[#This Row],[Costo]])</f>
        <v>0.68421052631578949</v>
      </c>
      <c r="O1449" s="17">
        <f>Tabla_cocina[[#This Row],[Tiempo de Preparacion]]/1440</f>
        <v>6.2500000000000003E-3</v>
      </c>
    </row>
    <row r="1450" spans="1:15" x14ac:dyDescent="0.3">
      <c r="A1450" s="1">
        <v>589</v>
      </c>
      <c r="B1450" s="1">
        <v>10</v>
      </c>
      <c r="C1450" s="2" t="s">
        <v>22</v>
      </c>
      <c r="D1450" s="2" t="s">
        <v>99</v>
      </c>
      <c r="E1450" s="3">
        <v>14</v>
      </c>
      <c r="F1450" s="3">
        <v>23</v>
      </c>
      <c r="G1450" s="1">
        <v>1</v>
      </c>
      <c r="H1450" s="1">
        <v>45</v>
      </c>
      <c r="I1450" s="2" t="s">
        <v>6</v>
      </c>
      <c r="J1450" s="7">
        <f>Tabla_cocina[[#This Row],[Precio Unitario]]*Tabla_cocina[[#This Row],[Cantidad Ordenada]]</f>
        <v>23</v>
      </c>
      <c r="K1450" s="7">
        <f>Tabla_cocina[[#This Row],[Total del Pedido]]</f>
        <v>23</v>
      </c>
      <c r="L1450" s="7">
        <f>Tabla_cocina[[#This Row],[Ganancia Bruta]]-Tabla_cocina[[#This Row],[Costo]]</f>
        <v>9</v>
      </c>
      <c r="M1450" s="7">
        <f>Tabla_cocina[[#This Row],[Costo Unitario]]*Tabla_cocina[[#This Row],[Cantidad Ordenada]]</f>
        <v>14</v>
      </c>
      <c r="N1450" s="12">
        <f>(Tabla_cocina[[#This Row],[Ganancia Neta]]/Tabla_cocina[[#This Row],[Costo]])</f>
        <v>0.6428571428571429</v>
      </c>
      <c r="O1450" s="17">
        <f>Tabla_cocina[[#This Row],[Tiempo de Preparacion]]/1440</f>
        <v>3.125E-2</v>
      </c>
    </row>
    <row r="1451" spans="1:15" x14ac:dyDescent="0.3">
      <c r="A1451" s="1">
        <v>589</v>
      </c>
      <c r="B1451" s="1">
        <v>10</v>
      </c>
      <c r="C1451" s="2" t="s">
        <v>23</v>
      </c>
      <c r="D1451" s="2" t="s">
        <v>100</v>
      </c>
      <c r="E1451" s="3">
        <v>13</v>
      </c>
      <c r="F1451" s="3">
        <v>21</v>
      </c>
      <c r="G1451" s="1">
        <v>3</v>
      </c>
      <c r="H1451" s="1">
        <v>7</v>
      </c>
      <c r="I1451" s="2" t="s">
        <v>6</v>
      </c>
      <c r="J1451" s="7">
        <f>Tabla_cocina[[#This Row],[Precio Unitario]]*Tabla_cocina[[#This Row],[Cantidad Ordenada]]</f>
        <v>63</v>
      </c>
      <c r="K1451" s="7">
        <f>Tabla_cocina[[#This Row],[Total del Pedido]]</f>
        <v>63</v>
      </c>
      <c r="L1451" s="7">
        <f>Tabla_cocina[[#This Row],[Ganancia Bruta]]-Tabla_cocina[[#This Row],[Costo]]</f>
        <v>24</v>
      </c>
      <c r="M1451" s="7">
        <f>Tabla_cocina[[#This Row],[Costo Unitario]]*Tabla_cocina[[#This Row],[Cantidad Ordenada]]</f>
        <v>39</v>
      </c>
      <c r="N1451" s="12">
        <f>(Tabla_cocina[[#This Row],[Ganancia Neta]]/Tabla_cocina[[#This Row],[Costo]])</f>
        <v>0.61538461538461542</v>
      </c>
      <c r="O1451" s="17">
        <f>Tabla_cocina[[#This Row],[Tiempo de Preparacion]]/1440</f>
        <v>4.8611111111111112E-3</v>
      </c>
    </row>
    <row r="1452" spans="1:15" x14ac:dyDescent="0.3">
      <c r="A1452" s="1">
        <v>590</v>
      </c>
      <c r="B1452" s="1">
        <v>3</v>
      </c>
      <c r="C1452" s="2" t="s">
        <v>20</v>
      </c>
      <c r="D1452" s="2" t="s">
        <v>97</v>
      </c>
      <c r="E1452" s="3">
        <v>20</v>
      </c>
      <c r="F1452" s="3">
        <v>34</v>
      </c>
      <c r="G1452" s="1">
        <v>3</v>
      </c>
      <c r="H1452" s="1">
        <v>43</v>
      </c>
      <c r="I1452" s="2" t="s">
        <v>8</v>
      </c>
      <c r="J1452" s="7">
        <f>Tabla_cocina[[#This Row],[Precio Unitario]]*Tabla_cocina[[#This Row],[Cantidad Ordenada]]</f>
        <v>102</v>
      </c>
      <c r="K1452" s="7">
        <f>Tabla_cocina[[#This Row],[Total del Pedido]]</f>
        <v>102</v>
      </c>
      <c r="L1452" s="7">
        <f>Tabla_cocina[[#This Row],[Ganancia Bruta]]-Tabla_cocina[[#This Row],[Costo]]</f>
        <v>42</v>
      </c>
      <c r="M1452" s="7">
        <f>Tabla_cocina[[#This Row],[Costo Unitario]]*Tabla_cocina[[#This Row],[Cantidad Ordenada]]</f>
        <v>60</v>
      </c>
      <c r="N1452" s="12">
        <f>(Tabla_cocina[[#This Row],[Ganancia Neta]]/Tabla_cocina[[#This Row],[Costo]])</f>
        <v>0.7</v>
      </c>
      <c r="O1452" s="17">
        <f>Tabla_cocina[[#This Row],[Tiempo de Preparacion]]/1440</f>
        <v>2.9861111111111113E-2</v>
      </c>
    </row>
    <row r="1453" spans="1:15" x14ac:dyDescent="0.3">
      <c r="A1453" s="1">
        <v>590</v>
      </c>
      <c r="B1453" s="1">
        <v>3</v>
      </c>
      <c r="C1453" s="2" t="s">
        <v>21</v>
      </c>
      <c r="D1453" s="2" t="s">
        <v>98</v>
      </c>
      <c r="E1453" s="3">
        <v>12</v>
      </c>
      <c r="F1453" s="3">
        <v>20</v>
      </c>
      <c r="G1453" s="1">
        <v>1</v>
      </c>
      <c r="H1453" s="1">
        <v>21</v>
      </c>
      <c r="I1453" s="2" t="s">
        <v>8</v>
      </c>
      <c r="J1453" s="7">
        <f>Tabla_cocina[[#This Row],[Precio Unitario]]*Tabla_cocina[[#This Row],[Cantidad Ordenada]]</f>
        <v>20</v>
      </c>
      <c r="K1453" s="7">
        <f>Tabla_cocina[[#This Row],[Total del Pedido]]</f>
        <v>20</v>
      </c>
      <c r="L1453" s="7">
        <f>Tabla_cocina[[#This Row],[Ganancia Bruta]]-Tabla_cocina[[#This Row],[Costo]]</f>
        <v>8</v>
      </c>
      <c r="M1453" s="7">
        <f>Tabla_cocina[[#This Row],[Costo Unitario]]*Tabla_cocina[[#This Row],[Cantidad Ordenada]]</f>
        <v>12</v>
      </c>
      <c r="N1453" s="12">
        <f>(Tabla_cocina[[#This Row],[Ganancia Neta]]/Tabla_cocina[[#This Row],[Costo]])</f>
        <v>0.66666666666666663</v>
      </c>
      <c r="O1453" s="17">
        <f>Tabla_cocina[[#This Row],[Tiempo de Preparacion]]/1440</f>
        <v>1.4583333333333334E-2</v>
      </c>
    </row>
    <row r="1454" spans="1:15" x14ac:dyDescent="0.3">
      <c r="A1454" s="1">
        <v>591</v>
      </c>
      <c r="B1454" s="1">
        <v>11</v>
      </c>
      <c r="C1454" s="2" t="s">
        <v>11</v>
      </c>
      <c r="D1454" s="2" t="s">
        <v>88</v>
      </c>
      <c r="E1454" s="3">
        <v>25</v>
      </c>
      <c r="F1454" s="3">
        <v>40</v>
      </c>
      <c r="G1454" s="1">
        <v>3</v>
      </c>
      <c r="H1454" s="1">
        <v>51</v>
      </c>
      <c r="I1454" s="2" t="s">
        <v>6</v>
      </c>
      <c r="J1454" s="7">
        <f>Tabla_cocina[[#This Row],[Precio Unitario]]*Tabla_cocina[[#This Row],[Cantidad Ordenada]]</f>
        <v>120</v>
      </c>
      <c r="K1454" s="7">
        <f>Tabla_cocina[[#This Row],[Total del Pedido]]</f>
        <v>120</v>
      </c>
      <c r="L1454" s="7">
        <f>Tabla_cocina[[#This Row],[Ganancia Bruta]]-Tabla_cocina[[#This Row],[Costo]]</f>
        <v>45</v>
      </c>
      <c r="M1454" s="7">
        <f>Tabla_cocina[[#This Row],[Costo Unitario]]*Tabla_cocina[[#This Row],[Cantidad Ordenada]]</f>
        <v>75</v>
      </c>
      <c r="N1454" s="12">
        <f>(Tabla_cocina[[#This Row],[Ganancia Neta]]/Tabla_cocina[[#This Row],[Costo]])</f>
        <v>0.6</v>
      </c>
      <c r="O1454" s="17">
        <f>Tabla_cocina[[#This Row],[Tiempo de Preparacion]]/1440</f>
        <v>3.5416666666666666E-2</v>
      </c>
    </row>
    <row r="1455" spans="1:15" x14ac:dyDescent="0.3">
      <c r="A1455" s="1">
        <v>592</v>
      </c>
      <c r="B1455" s="1">
        <v>5</v>
      </c>
      <c r="C1455" s="2" t="s">
        <v>26</v>
      </c>
      <c r="D1455" s="2" t="s">
        <v>103</v>
      </c>
      <c r="E1455" s="3">
        <v>15</v>
      </c>
      <c r="F1455" s="3">
        <v>25</v>
      </c>
      <c r="G1455" s="1">
        <v>2</v>
      </c>
      <c r="H1455" s="1">
        <v>42</v>
      </c>
      <c r="I1455" s="2" t="s">
        <v>6</v>
      </c>
      <c r="J1455" s="7">
        <f>Tabla_cocina[[#This Row],[Precio Unitario]]*Tabla_cocina[[#This Row],[Cantidad Ordenada]]</f>
        <v>50</v>
      </c>
      <c r="K1455" s="7">
        <f>Tabla_cocina[[#This Row],[Total del Pedido]]</f>
        <v>50</v>
      </c>
      <c r="L1455" s="7">
        <f>Tabla_cocina[[#This Row],[Ganancia Bruta]]-Tabla_cocina[[#This Row],[Costo]]</f>
        <v>20</v>
      </c>
      <c r="M1455" s="7">
        <f>Tabla_cocina[[#This Row],[Costo Unitario]]*Tabla_cocina[[#This Row],[Cantidad Ordenada]]</f>
        <v>30</v>
      </c>
      <c r="N1455" s="12">
        <f>(Tabla_cocina[[#This Row],[Ganancia Neta]]/Tabla_cocina[[#This Row],[Costo]])</f>
        <v>0.66666666666666663</v>
      </c>
      <c r="O1455" s="17">
        <f>Tabla_cocina[[#This Row],[Tiempo de Preparacion]]/1440</f>
        <v>2.9166666666666667E-2</v>
      </c>
    </row>
    <row r="1456" spans="1:15" x14ac:dyDescent="0.3">
      <c r="A1456" s="1">
        <v>592</v>
      </c>
      <c r="B1456" s="1">
        <v>5</v>
      </c>
      <c r="C1456" s="2" t="s">
        <v>19</v>
      </c>
      <c r="D1456" s="2" t="s">
        <v>96</v>
      </c>
      <c r="E1456" s="3">
        <v>13</v>
      </c>
      <c r="F1456" s="3">
        <v>22</v>
      </c>
      <c r="G1456" s="1">
        <v>2</v>
      </c>
      <c r="H1456" s="1">
        <v>59</v>
      </c>
      <c r="I1456" s="2" t="s">
        <v>6</v>
      </c>
      <c r="J1456" s="7">
        <f>Tabla_cocina[[#This Row],[Precio Unitario]]*Tabla_cocina[[#This Row],[Cantidad Ordenada]]</f>
        <v>44</v>
      </c>
      <c r="K1456" s="7">
        <f>Tabla_cocina[[#This Row],[Total del Pedido]]</f>
        <v>44</v>
      </c>
      <c r="L1456" s="7">
        <f>Tabla_cocina[[#This Row],[Ganancia Bruta]]-Tabla_cocina[[#This Row],[Costo]]</f>
        <v>18</v>
      </c>
      <c r="M1456" s="7">
        <f>Tabla_cocina[[#This Row],[Costo Unitario]]*Tabla_cocina[[#This Row],[Cantidad Ordenada]]</f>
        <v>26</v>
      </c>
      <c r="N1456" s="12">
        <f>(Tabla_cocina[[#This Row],[Ganancia Neta]]/Tabla_cocina[[#This Row],[Costo]])</f>
        <v>0.69230769230769229</v>
      </c>
      <c r="O1456" s="17">
        <f>Tabla_cocina[[#This Row],[Tiempo de Preparacion]]/1440</f>
        <v>4.0972222222222222E-2</v>
      </c>
    </row>
    <row r="1457" spans="1:15" x14ac:dyDescent="0.3">
      <c r="A1457" s="1">
        <v>593</v>
      </c>
      <c r="B1457" s="1">
        <v>17</v>
      </c>
      <c r="C1457" s="2" t="s">
        <v>11</v>
      </c>
      <c r="D1457" s="2" t="s">
        <v>88</v>
      </c>
      <c r="E1457" s="3">
        <v>25</v>
      </c>
      <c r="F1457" s="3">
        <v>40</v>
      </c>
      <c r="G1457" s="1">
        <v>1</v>
      </c>
      <c r="H1457" s="1">
        <v>30</v>
      </c>
      <c r="I1457" s="2" t="s">
        <v>6</v>
      </c>
      <c r="J1457" s="7">
        <f>Tabla_cocina[[#This Row],[Precio Unitario]]*Tabla_cocina[[#This Row],[Cantidad Ordenada]]</f>
        <v>40</v>
      </c>
      <c r="K1457" s="7">
        <f>Tabla_cocina[[#This Row],[Total del Pedido]]</f>
        <v>40</v>
      </c>
      <c r="L1457" s="7">
        <f>Tabla_cocina[[#This Row],[Ganancia Bruta]]-Tabla_cocina[[#This Row],[Costo]]</f>
        <v>15</v>
      </c>
      <c r="M1457" s="7">
        <f>Tabla_cocina[[#This Row],[Costo Unitario]]*Tabla_cocina[[#This Row],[Cantidad Ordenada]]</f>
        <v>25</v>
      </c>
      <c r="N1457" s="12">
        <f>(Tabla_cocina[[#This Row],[Ganancia Neta]]/Tabla_cocina[[#This Row],[Costo]])</f>
        <v>0.6</v>
      </c>
      <c r="O1457" s="17">
        <f>Tabla_cocina[[#This Row],[Tiempo de Preparacion]]/1440</f>
        <v>2.0833333333333332E-2</v>
      </c>
    </row>
    <row r="1458" spans="1:15" x14ac:dyDescent="0.3">
      <c r="A1458" s="1">
        <v>593</v>
      </c>
      <c r="B1458" s="1">
        <v>17</v>
      </c>
      <c r="C1458" s="2" t="s">
        <v>12</v>
      </c>
      <c r="D1458" s="2" t="s">
        <v>89</v>
      </c>
      <c r="E1458" s="3">
        <v>22</v>
      </c>
      <c r="F1458" s="3">
        <v>36</v>
      </c>
      <c r="G1458" s="1">
        <v>2</v>
      </c>
      <c r="H1458" s="1">
        <v>5</v>
      </c>
      <c r="I1458" s="2" t="s">
        <v>6</v>
      </c>
      <c r="J1458" s="7">
        <f>Tabla_cocina[[#This Row],[Precio Unitario]]*Tabla_cocina[[#This Row],[Cantidad Ordenada]]</f>
        <v>72</v>
      </c>
      <c r="K1458" s="7">
        <f>Tabla_cocina[[#This Row],[Total del Pedido]]</f>
        <v>72</v>
      </c>
      <c r="L1458" s="7">
        <f>Tabla_cocina[[#This Row],[Ganancia Bruta]]-Tabla_cocina[[#This Row],[Costo]]</f>
        <v>28</v>
      </c>
      <c r="M1458" s="7">
        <f>Tabla_cocina[[#This Row],[Costo Unitario]]*Tabla_cocina[[#This Row],[Cantidad Ordenada]]</f>
        <v>44</v>
      </c>
      <c r="N1458" s="12">
        <f>(Tabla_cocina[[#This Row],[Ganancia Neta]]/Tabla_cocina[[#This Row],[Costo]])</f>
        <v>0.63636363636363635</v>
      </c>
      <c r="O1458" s="17">
        <f>Tabla_cocina[[#This Row],[Tiempo de Preparacion]]/1440</f>
        <v>3.472222222222222E-3</v>
      </c>
    </row>
    <row r="1459" spans="1:15" x14ac:dyDescent="0.3">
      <c r="A1459" s="1">
        <v>593</v>
      </c>
      <c r="B1459" s="1">
        <v>17</v>
      </c>
      <c r="C1459" s="2" t="s">
        <v>14</v>
      </c>
      <c r="D1459" s="2" t="s">
        <v>91</v>
      </c>
      <c r="E1459" s="3">
        <v>20</v>
      </c>
      <c r="F1459" s="3">
        <v>33</v>
      </c>
      <c r="G1459" s="1">
        <v>2</v>
      </c>
      <c r="H1459" s="1">
        <v>5</v>
      </c>
      <c r="I1459" s="2" t="s">
        <v>8</v>
      </c>
      <c r="J1459" s="7">
        <f>Tabla_cocina[[#This Row],[Precio Unitario]]*Tabla_cocina[[#This Row],[Cantidad Ordenada]]</f>
        <v>66</v>
      </c>
      <c r="K1459" s="7">
        <f>Tabla_cocina[[#This Row],[Total del Pedido]]</f>
        <v>66</v>
      </c>
      <c r="L1459" s="7">
        <f>Tabla_cocina[[#This Row],[Ganancia Bruta]]-Tabla_cocina[[#This Row],[Costo]]</f>
        <v>26</v>
      </c>
      <c r="M1459" s="7">
        <f>Tabla_cocina[[#This Row],[Costo Unitario]]*Tabla_cocina[[#This Row],[Cantidad Ordenada]]</f>
        <v>40</v>
      </c>
      <c r="N1459" s="12">
        <f>(Tabla_cocina[[#This Row],[Ganancia Neta]]/Tabla_cocina[[#This Row],[Costo]])</f>
        <v>0.65</v>
      </c>
      <c r="O1459" s="17">
        <f>Tabla_cocina[[#This Row],[Tiempo de Preparacion]]/1440</f>
        <v>3.472222222222222E-3</v>
      </c>
    </row>
    <row r="1460" spans="1:15" x14ac:dyDescent="0.3">
      <c r="A1460" s="1">
        <v>593</v>
      </c>
      <c r="B1460" s="1">
        <v>17</v>
      </c>
      <c r="C1460" s="2" t="s">
        <v>9</v>
      </c>
      <c r="D1460" s="2" t="s">
        <v>86</v>
      </c>
      <c r="E1460" s="3">
        <v>19</v>
      </c>
      <c r="F1460" s="3">
        <v>31</v>
      </c>
      <c r="G1460" s="1">
        <v>1</v>
      </c>
      <c r="H1460" s="1">
        <v>8</v>
      </c>
      <c r="I1460" s="2" t="s">
        <v>6</v>
      </c>
      <c r="J1460" s="7">
        <f>Tabla_cocina[[#This Row],[Precio Unitario]]*Tabla_cocina[[#This Row],[Cantidad Ordenada]]</f>
        <v>31</v>
      </c>
      <c r="K1460" s="7">
        <f>Tabla_cocina[[#This Row],[Total del Pedido]]</f>
        <v>31</v>
      </c>
      <c r="L1460" s="7">
        <f>Tabla_cocina[[#This Row],[Ganancia Bruta]]-Tabla_cocina[[#This Row],[Costo]]</f>
        <v>12</v>
      </c>
      <c r="M1460" s="7">
        <f>Tabla_cocina[[#This Row],[Costo Unitario]]*Tabla_cocina[[#This Row],[Cantidad Ordenada]]</f>
        <v>19</v>
      </c>
      <c r="N1460" s="12">
        <f>(Tabla_cocina[[#This Row],[Ganancia Neta]]/Tabla_cocina[[#This Row],[Costo]])</f>
        <v>0.63157894736842102</v>
      </c>
      <c r="O1460" s="17">
        <f>Tabla_cocina[[#This Row],[Tiempo de Preparacion]]/1440</f>
        <v>5.5555555555555558E-3</v>
      </c>
    </row>
    <row r="1461" spans="1:15" x14ac:dyDescent="0.3">
      <c r="A1461" s="1">
        <v>594</v>
      </c>
      <c r="B1461" s="1">
        <v>17</v>
      </c>
      <c r="C1461" s="2" t="s">
        <v>14</v>
      </c>
      <c r="D1461" s="2" t="s">
        <v>91</v>
      </c>
      <c r="E1461" s="3">
        <v>20</v>
      </c>
      <c r="F1461" s="3">
        <v>33</v>
      </c>
      <c r="G1461" s="1">
        <v>1</v>
      </c>
      <c r="H1461" s="1">
        <v>5</v>
      </c>
      <c r="I1461" s="2" t="s">
        <v>6</v>
      </c>
      <c r="J1461" s="7">
        <f>Tabla_cocina[[#This Row],[Precio Unitario]]*Tabla_cocina[[#This Row],[Cantidad Ordenada]]</f>
        <v>33</v>
      </c>
      <c r="K1461" s="7">
        <f>Tabla_cocina[[#This Row],[Total del Pedido]]</f>
        <v>33</v>
      </c>
      <c r="L1461" s="7">
        <f>Tabla_cocina[[#This Row],[Ganancia Bruta]]-Tabla_cocina[[#This Row],[Costo]]</f>
        <v>13</v>
      </c>
      <c r="M1461" s="7">
        <f>Tabla_cocina[[#This Row],[Costo Unitario]]*Tabla_cocina[[#This Row],[Cantidad Ordenada]]</f>
        <v>20</v>
      </c>
      <c r="N1461" s="12">
        <f>(Tabla_cocina[[#This Row],[Ganancia Neta]]/Tabla_cocina[[#This Row],[Costo]])</f>
        <v>0.65</v>
      </c>
      <c r="O1461" s="17">
        <f>Tabla_cocina[[#This Row],[Tiempo de Preparacion]]/1440</f>
        <v>3.472222222222222E-3</v>
      </c>
    </row>
    <row r="1462" spans="1:15" x14ac:dyDescent="0.3">
      <c r="A1462" s="1">
        <v>594</v>
      </c>
      <c r="B1462" s="1">
        <v>17</v>
      </c>
      <c r="C1462" s="2" t="s">
        <v>19</v>
      </c>
      <c r="D1462" s="2" t="s">
        <v>96</v>
      </c>
      <c r="E1462" s="3">
        <v>13</v>
      </c>
      <c r="F1462" s="3">
        <v>22</v>
      </c>
      <c r="G1462" s="1">
        <v>3</v>
      </c>
      <c r="H1462" s="1">
        <v>44</v>
      </c>
      <c r="I1462" s="2" t="s">
        <v>6</v>
      </c>
      <c r="J1462" s="7">
        <f>Tabla_cocina[[#This Row],[Precio Unitario]]*Tabla_cocina[[#This Row],[Cantidad Ordenada]]</f>
        <v>66</v>
      </c>
      <c r="K1462" s="7">
        <f>Tabla_cocina[[#This Row],[Total del Pedido]]</f>
        <v>66</v>
      </c>
      <c r="L1462" s="7">
        <f>Tabla_cocina[[#This Row],[Ganancia Bruta]]-Tabla_cocina[[#This Row],[Costo]]</f>
        <v>27</v>
      </c>
      <c r="M1462" s="7">
        <f>Tabla_cocina[[#This Row],[Costo Unitario]]*Tabla_cocina[[#This Row],[Cantidad Ordenada]]</f>
        <v>39</v>
      </c>
      <c r="N1462" s="12">
        <f>(Tabla_cocina[[#This Row],[Ganancia Neta]]/Tabla_cocina[[#This Row],[Costo]])</f>
        <v>0.69230769230769229</v>
      </c>
      <c r="O1462" s="17">
        <f>Tabla_cocina[[#This Row],[Tiempo de Preparacion]]/1440</f>
        <v>3.0555555555555555E-2</v>
      </c>
    </row>
    <row r="1463" spans="1:15" x14ac:dyDescent="0.3">
      <c r="A1463" s="1">
        <v>594</v>
      </c>
      <c r="B1463" s="1">
        <v>17</v>
      </c>
      <c r="C1463" s="2" t="s">
        <v>21</v>
      </c>
      <c r="D1463" s="2" t="s">
        <v>98</v>
      </c>
      <c r="E1463" s="3">
        <v>12</v>
      </c>
      <c r="F1463" s="3">
        <v>20</v>
      </c>
      <c r="G1463" s="1">
        <v>2</v>
      </c>
      <c r="H1463" s="1">
        <v>49</v>
      </c>
      <c r="I1463" s="2" t="s">
        <v>6</v>
      </c>
      <c r="J1463" s="7">
        <f>Tabla_cocina[[#This Row],[Precio Unitario]]*Tabla_cocina[[#This Row],[Cantidad Ordenada]]</f>
        <v>40</v>
      </c>
      <c r="K1463" s="7">
        <f>Tabla_cocina[[#This Row],[Total del Pedido]]</f>
        <v>40</v>
      </c>
      <c r="L1463" s="7">
        <f>Tabla_cocina[[#This Row],[Ganancia Bruta]]-Tabla_cocina[[#This Row],[Costo]]</f>
        <v>16</v>
      </c>
      <c r="M1463" s="7">
        <f>Tabla_cocina[[#This Row],[Costo Unitario]]*Tabla_cocina[[#This Row],[Cantidad Ordenada]]</f>
        <v>24</v>
      </c>
      <c r="N1463" s="12">
        <f>(Tabla_cocina[[#This Row],[Ganancia Neta]]/Tabla_cocina[[#This Row],[Costo]])</f>
        <v>0.66666666666666663</v>
      </c>
      <c r="O1463" s="17">
        <f>Tabla_cocina[[#This Row],[Tiempo de Preparacion]]/1440</f>
        <v>3.4027777777777775E-2</v>
      </c>
    </row>
    <row r="1464" spans="1:15" x14ac:dyDescent="0.3">
      <c r="A1464" s="1">
        <v>595</v>
      </c>
      <c r="B1464" s="1">
        <v>9</v>
      </c>
      <c r="C1464" s="2" t="s">
        <v>7</v>
      </c>
      <c r="D1464" s="2" t="s">
        <v>85</v>
      </c>
      <c r="E1464" s="3">
        <v>18</v>
      </c>
      <c r="F1464" s="3">
        <v>30</v>
      </c>
      <c r="G1464" s="1">
        <v>1</v>
      </c>
      <c r="H1464" s="1">
        <v>44</v>
      </c>
      <c r="I1464" s="2" t="s">
        <v>8</v>
      </c>
      <c r="J1464" s="7">
        <f>Tabla_cocina[[#This Row],[Precio Unitario]]*Tabla_cocina[[#This Row],[Cantidad Ordenada]]</f>
        <v>30</v>
      </c>
      <c r="K1464" s="7">
        <f>Tabla_cocina[[#This Row],[Total del Pedido]]</f>
        <v>30</v>
      </c>
      <c r="L1464" s="7">
        <f>Tabla_cocina[[#This Row],[Ganancia Bruta]]-Tabla_cocina[[#This Row],[Costo]]</f>
        <v>12</v>
      </c>
      <c r="M1464" s="7">
        <f>Tabla_cocina[[#This Row],[Costo Unitario]]*Tabla_cocina[[#This Row],[Cantidad Ordenada]]</f>
        <v>18</v>
      </c>
      <c r="N1464" s="12">
        <f>(Tabla_cocina[[#This Row],[Ganancia Neta]]/Tabla_cocina[[#This Row],[Costo]])</f>
        <v>0.66666666666666663</v>
      </c>
      <c r="O1464" s="17">
        <f>Tabla_cocina[[#This Row],[Tiempo de Preparacion]]/1440</f>
        <v>3.0555555555555555E-2</v>
      </c>
    </row>
    <row r="1465" spans="1:15" x14ac:dyDescent="0.3">
      <c r="A1465" s="1">
        <v>595</v>
      </c>
      <c r="B1465" s="1">
        <v>9</v>
      </c>
      <c r="C1465" s="2" t="s">
        <v>23</v>
      </c>
      <c r="D1465" s="2" t="s">
        <v>100</v>
      </c>
      <c r="E1465" s="3">
        <v>13</v>
      </c>
      <c r="F1465" s="3">
        <v>21</v>
      </c>
      <c r="G1465" s="1">
        <v>2</v>
      </c>
      <c r="H1465" s="1">
        <v>5</v>
      </c>
      <c r="I1465" s="2" t="s">
        <v>6</v>
      </c>
      <c r="J1465" s="7">
        <f>Tabla_cocina[[#This Row],[Precio Unitario]]*Tabla_cocina[[#This Row],[Cantidad Ordenada]]</f>
        <v>42</v>
      </c>
      <c r="K1465" s="7">
        <f>Tabla_cocina[[#This Row],[Total del Pedido]]</f>
        <v>42</v>
      </c>
      <c r="L1465" s="7">
        <f>Tabla_cocina[[#This Row],[Ganancia Bruta]]-Tabla_cocina[[#This Row],[Costo]]</f>
        <v>16</v>
      </c>
      <c r="M1465" s="7">
        <f>Tabla_cocina[[#This Row],[Costo Unitario]]*Tabla_cocina[[#This Row],[Cantidad Ordenada]]</f>
        <v>26</v>
      </c>
      <c r="N1465" s="12">
        <f>(Tabla_cocina[[#This Row],[Ganancia Neta]]/Tabla_cocina[[#This Row],[Costo]])</f>
        <v>0.61538461538461542</v>
      </c>
      <c r="O1465" s="17">
        <f>Tabla_cocina[[#This Row],[Tiempo de Preparacion]]/1440</f>
        <v>3.472222222222222E-3</v>
      </c>
    </row>
    <row r="1466" spans="1:15" x14ac:dyDescent="0.3">
      <c r="A1466" s="1">
        <v>596</v>
      </c>
      <c r="B1466" s="1">
        <v>18</v>
      </c>
      <c r="C1466" s="2" t="s">
        <v>18</v>
      </c>
      <c r="D1466" s="2" t="s">
        <v>95</v>
      </c>
      <c r="E1466" s="3">
        <v>19</v>
      </c>
      <c r="F1466" s="3">
        <v>32</v>
      </c>
      <c r="G1466" s="1">
        <v>3</v>
      </c>
      <c r="H1466" s="1">
        <v>42</v>
      </c>
      <c r="I1466" s="2" t="s">
        <v>8</v>
      </c>
      <c r="J1466" s="7">
        <f>Tabla_cocina[[#This Row],[Precio Unitario]]*Tabla_cocina[[#This Row],[Cantidad Ordenada]]</f>
        <v>96</v>
      </c>
      <c r="K1466" s="7">
        <f>Tabla_cocina[[#This Row],[Total del Pedido]]</f>
        <v>96</v>
      </c>
      <c r="L1466" s="7">
        <f>Tabla_cocina[[#This Row],[Ganancia Bruta]]-Tabla_cocina[[#This Row],[Costo]]</f>
        <v>39</v>
      </c>
      <c r="M1466" s="7">
        <f>Tabla_cocina[[#This Row],[Costo Unitario]]*Tabla_cocina[[#This Row],[Cantidad Ordenada]]</f>
        <v>57</v>
      </c>
      <c r="N1466" s="12">
        <f>(Tabla_cocina[[#This Row],[Ganancia Neta]]/Tabla_cocina[[#This Row],[Costo]])</f>
        <v>0.68421052631578949</v>
      </c>
      <c r="O1466" s="17">
        <f>Tabla_cocina[[#This Row],[Tiempo de Preparacion]]/1440</f>
        <v>2.9166666666666667E-2</v>
      </c>
    </row>
    <row r="1467" spans="1:15" x14ac:dyDescent="0.3">
      <c r="A1467" s="1">
        <v>596</v>
      </c>
      <c r="B1467" s="1">
        <v>18</v>
      </c>
      <c r="C1467" s="2" t="s">
        <v>26</v>
      </c>
      <c r="D1467" s="2" t="s">
        <v>103</v>
      </c>
      <c r="E1467" s="3">
        <v>15</v>
      </c>
      <c r="F1467" s="3">
        <v>25</v>
      </c>
      <c r="G1467" s="1">
        <v>2</v>
      </c>
      <c r="H1467" s="1">
        <v>19</v>
      </c>
      <c r="I1467" s="2" t="s">
        <v>6</v>
      </c>
      <c r="J1467" s="7">
        <f>Tabla_cocina[[#This Row],[Precio Unitario]]*Tabla_cocina[[#This Row],[Cantidad Ordenada]]</f>
        <v>50</v>
      </c>
      <c r="K1467" s="7">
        <f>Tabla_cocina[[#This Row],[Total del Pedido]]</f>
        <v>50</v>
      </c>
      <c r="L1467" s="7">
        <f>Tabla_cocina[[#This Row],[Ganancia Bruta]]-Tabla_cocina[[#This Row],[Costo]]</f>
        <v>20</v>
      </c>
      <c r="M1467" s="7">
        <f>Tabla_cocina[[#This Row],[Costo Unitario]]*Tabla_cocina[[#This Row],[Cantidad Ordenada]]</f>
        <v>30</v>
      </c>
      <c r="N1467" s="12">
        <f>(Tabla_cocina[[#This Row],[Ganancia Neta]]/Tabla_cocina[[#This Row],[Costo]])</f>
        <v>0.66666666666666663</v>
      </c>
      <c r="O1467" s="17">
        <f>Tabla_cocina[[#This Row],[Tiempo de Preparacion]]/1440</f>
        <v>1.3194444444444444E-2</v>
      </c>
    </row>
    <row r="1468" spans="1:15" x14ac:dyDescent="0.3">
      <c r="A1468" s="1">
        <v>596</v>
      </c>
      <c r="B1468" s="1">
        <v>18</v>
      </c>
      <c r="C1468" s="2" t="s">
        <v>5</v>
      </c>
      <c r="D1468" s="2" t="s">
        <v>84</v>
      </c>
      <c r="E1468" s="3">
        <v>14</v>
      </c>
      <c r="F1468" s="3">
        <v>24</v>
      </c>
      <c r="G1468" s="1">
        <v>2</v>
      </c>
      <c r="H1468" s="1">
        <v>50</v>
      </c>
      <c r="I1468" s="2" t="s">
        <v>8</v>
      </c>
      <c r="J1468" s="7">
        <f>Tabla_cocina[[#This Row],[Precio Unitario]]*Tabla_cocina[[#This Row],[Cantidad Ordenada]]</f>
        <v>48</v>
      </c>
      <c r="K1468" s="7">
        <f>Tabla_cocina[[#This Row],[Total del Pedido]]</f>
        <v>48</v>
      </c>
      <c r="L1468" s="7">
        <f>Tabla_cocina[[#This Row],[Ganancia Bruta]]-Tabla_cocina[[#This Row],[Costo]]</f>
        <v>20</v>
      </c>
      <c r="M1468" s="7">
        <f>Tabla_cocina[[#This Row],[Costo Unitario]]*Tabla_cocina[[#This Row],[Cantidad Ordenada]]</f>
        <v>28</v>
      </c>
      <c r="N1468" s="12">
        <f>(Tabla_cocina[[#This Row],[Ganancia Neta]]/Tabla_cocina[[#This Row],[Costo]])</f>
        <v>0.7142857142857143</v>
      </c>
      <c r="O1468" s="17">
        <f>Tabla_cocina[[#This Row],[Tiempo de Preparacion]]/1440</f>
        <v>3.4722222222222224E-2</v>
      </c>
    </row>
    <row r="1469" spans="1:15" x14ac:dyDescent="0.3">
      <c r="A1469" s="1">
        <v>596</v>
      </c>
      <c r="B1469" s="1">
        <v>18</v>
      </c>
      <c r="C1469" s="2" t="s">
        <v>22</v>
      </c>
      <c r="D1469" s="2" t="s">
        <v>99</v>
      </c>
      <c r="E1469" s="3">
        <v>14</v>
      </c>
      <c r="F1469" s="3">
        <v>23</v>
      </c>
      <c r="G1469" s="1">
        <v>2</v>
      </c>
      <c r="H1469" s="1">
        <v>47</v>
      </c>
      <c r="I1469" s="2" t="s">
        <v>8</v>
      </c>
      <c r="J1469" s="7">
        <f>Tabla_cocina[[#This Row],[Precio Unitario]]*Tabla_cocina[[#This Row],[Cantidad Ordenada]]</f>
        <v>46</v>
      </c>
      <c r="K1469" s="7">
        <f>Tabla_cocina[[#This Row],[Total del Pedido]]</f>
        <v>46</v>
      </c>
      <c r="L1469" s="7">
        <f>Tabla_cocina[[#This Row],[Ganancia Bruta]]-Tabla_cocina[[#This Row],[Costo]]</f>
        <v>18</v>
      </c>
      <c r="M1469" s="7">
        <f>Tabla_cocina[[#This Row],[Costo Unitario]]*Tabla_cocina[[#This Row],[Cantidad Ordenada]]</f>
        <v>28</v>
      </c>
      <c r="N1469" s="12">
        <f>(Tabla_cocina[[#This Row],[Ganancia Neta]]/Tabla_cocina[[#This Row],[Costo]])</f>
        <v>0.6428571428571429</v>
      </c>
      <c r="O1469" s="17">
        <f>Tabla_cocina[[#This Row],[Tiempo de Preparacion]]/1440</f>
        <v>3.2638888888888891E-2</v>
      </c>
    </row>
    <row r="1470" spans="1:15" x14ac:dyDescent="0.3">
      <c r="A1470" s="1">
        <v>597</v>
      </c>
      <c r="B1470" s="1">
        <v>16</v>
      </c>
      <c r="C1470" s="2" t="s">
        <v>11</v>
      </c>
      <c r="D1470" s="2" t="s">
        <v>88</v>
      </c>
      <c r="E1470" s="3">
        <v>25</v>
      </c>
      <c r="F1470" s="3">
        <v>40</v>
      </c>
      <c r="G1470" s="1">
        <v>2</v>
      </c>
      <c r="H1470" s="1">
        <v>39</v>
      </c>
      <c r="I1470" s="2" t="s">
        <v>8</v>
      </c>
      <c r="J1470" s="7">
        <f>Tabla_cocina[[#This Row],[Precio Unitario]]*Tabla_cocina[[#This Row],[Cantidad Ordenada]]</f>
        <v>80</v>
      </c>
      <c r="K1470" s="7">
        <f>Tabla_cocina[[#This Row],[Total del Pedido]]</f>
        <v>80</v>
      </c>
      <c r="L1470" s="7">
        <f>Tabla_cocina[[#This Row],[Ganancia Bruta]]-Tabla_cocina[[#This Row],[Costo]]</f>
        <v>30</v>
      </c>
      <c r="M1470" s="7">
        <f>Tabla_cocina[[#This Row],[Costo Unitario]]*Tabla_cocina[[#This Row],[Cantidad Ordenada]]</f>
        <v>50</v>
      </c>
      <c r="N1470" s="12">
        <f>(Tabla_cocina[[#This Row],[Ganancia Neta]]/Tabla_cocina[[#This Row],[Costo]])</f>
        <v>0.6</v>
      </c>
      <c r="O1470" s="17">
        <f>Tabla_cocina[[#This Row],[Tiempo de Preparacion]]/1440</f>
        <v>2.7083333333333334E-2</v>
      </c>
    </row>
    <row r="1471" spans="1:15" x14ac:dyDescent="0.3">
      <c r="A1471" s="1">
        <v>597</v>
      </c>
      <c r="B1471" s="1">
        <v>16</v>
      </c>
      <c r="C1471" s="2" t="s">
        <v>15</v>
      </c>
      <c r="D1471" s="2" t="s">
        <v>92</v>
      </c>
      <c r="E1471" s="3">
        <v>16</v>
      </c>
      <c r="F1471" s="3">
        <v>28</v>
      </c>
      <c r="G1471" s="1">
        <v>1</v>
      </c>
      <c r="H1471" s="1">
        <v>39</v>
      </c>
      <c r="I1471" s="2" t="s">
        <v>8</v>
      </c>
      <c r="J1471" s="7">
        <f>Tabla_cocina[[#This Row],[Precio Unitario]]*Tabla_cocina[[#This Row],[Cantidad Ordenada]]</f>
        <v>28</v>
      </c>
      <c r="K1471" s="7">
        <f>Tabla_cocina[[#This Row],[Total del Pedido]]</f>
        <v>28</v>
      </c>
      <c r="L1471" s="7">
        <f>Tabla_cocina[[#This Row],[Ganancia Bruta]]-Tabla_cocina[[#This Row],[Costo]]</f>
        <v>12</v>
      </c>
      <c r="M1471" s="7">
        <f>Tabla_cocina[[#This Row],[Costo Unitario]]*Tabla_cocina[[#This Row],[Cantidad Ordenada]]</f>
        <v>16</v>
      </c>
      <c r="N1471" s="12">
        <f>(Tabla_cocina[[#This Row],[Ganancia Neta]]/Tabla_cocina[[#This Row],[Costo]])</f>
        <v>0.75</v>
      </c>
      <c r="O1471" s="17">
        <f>Tabla_cocina[[#This Row],[Tiempo de Preparacion]]/1440</f>
        <v>2.7083333333333334E-2</v>
      </c>
    </row>
    <row r="1472" spans="1:15" x14ac:dyDescent="0.3">
      <c r="A1472" s="1">
        <v>597</v>
      </c>
      <c r="B1472" s="1">
        <v>16</v>
      </c>
      <c r="C1472" s="2" t="s">
        <v>5</v>
      </c>
      <c r="D1472" s="2" t="s">
        <v>84</v>
      </c>
      <c r="E1472" s="3">
        <v>14</v>
      </c>
      <c r="F1472" s="3">
        <v>24</v>
      </c>
      <c r="G1472" s="1">
        <v>1</v>
      </c>
      <c r="H1472" s="1">
        <v>8</v>
      </c>
      <c r="I1472" s="2" t="s">
        <v>8</v>
      </c>
      <c r="J1472" s="7">
        <f>Tabla_cocina[[#This Row],[Precio Unitario]]*Tabla_cocina[[#This Row],[Cantidad Ordenada]]</f>
        <v>24</v>
      </c>
      <c r="K1472" s="7">
        <f>Tabla_cocina[[#This Row],[Total del Pedido]]</f>
        <v>24</v>
      </c>
      <c r="L1472" s="7">
        <f>Tabla_cocina[[#This Row],[Ganancia Bruta]]-Tabla_cocina[[#This Row],[Costo]]</f>
        <v>10</v>
      </c>
      <c r="M1472" s="7">
        <f>Tabla_cocina[[#This Row],[Costo Unitario]]*Tabla_cocina[[#This Row],[Cantidad Ordenada]]</f>
        <v>14</v>
      </c>
      <c r="N1472" s="12">
        <f>(Tabla_cocina[[#This Row],[Ganancia Neta]]/Tabla_cocina[[#This Row],[Costo]])</f>
        <v>0.7142857142857143</v>
      </c>
      <c r="O1472" s="17">
        <f>Tabla_cocina[[#This Row],[Tiempo de Preparacion]]/1440</f>
        <v>5.5555555555555558E-3</v>
      </c>
    </row>
    <row r="1473" spans="1:15" x14ac:dyDescent="0.3">
      <c r="A1473" s="1">
        <v>597</v>
      </c>
      <c r="B1473" s="1">
        <v>16</v>
      </c>
      <c r="C1473" s="2" t="s">
        <v>24</v>
      </c>
      <c r="D1473" s="2" t="s">
        <v>101</v>
      </c>
      <c r="E1473" s="3">
        <v>10</v>
      </c>
      <c r="F1473" s="3">
        <v>18</v>
      </c>
      <c r="G1473" s="1">
        <v>1</v>
      </c>
      <c r="H1473" s="1">
        <v>55</v>
      </c>
      <c r="I1473" s="2" t="s">
        <v>8</v>
      </c>
      <c r="J1473" s="7">
        <f>Tabla_cocina[[#This Row],[Precio Unitario]]*Tabla_cocina[[#This Row],[Cantidad Ordenada]]</f>
        <v>18</v>
      </c>
      <c r="K1473" s="7">
        <f>Tabla_cocina[[#This Row],[Total del Pedido]]</f>
        <v>18</v>
      </c>
      <c r="L1473" s="7">
        <f>Tabla_cocina[[#This Row],[Ganancia Bruta]]-Tabla_cocina[[#This Row],[Costo]]</f>
        <v>8</v>
      </c>
      <c r="M1473" s="7">
        <f>Tabla_cocina[[#This Row],[Costo Unitario]]*Tabla_cocina[[#This Row],[Cantidad Ordenada]]</f>
        <v>10</v>
      </c>
      <c r="N1473" s="12">
        <f>(Tabla_cocina[[#This Row],[Ganancia Neta]]/Tabla_cocina[[#This Row],[Costo]])</f>
        <v>0.8</v>
      </c>
      <c r="O1473" s="17">
        <f>Tabla_cocina[[#This Row],[Tiempo de Preparacion]]/1440</f>
        <v>3.8194444444444448E-2</v>
      </c>
    </row>
    <row r="1474" spans="1:15" x14ac:dyDescent="0.3">
      <c r="A1474" s="1">
        <v>598</v>
      </c>
      <c r="B1474" s="1">
        <v>9</v>
      </c>
      <c r="C1474" s="2" t="s">
        <v>18</v>
      </c>
      <c r="D1474" s="2" t="s">
        <v>95</v>
      </c>
      <c r="E1474" s="3">
        <v>19</v>
      </c>
      <c r="F1474" s="3">
        <v>32</v>
      </c>
      <c r="G1474" s="1">
        <v>2</v>
      </c>
      <c r="H1474" s="1">
        <v>22</v>
      </c>
      <c r="I1474" s="2" t="s">
        <v>6</v>
      </c>
      <c r="J1474" s="7">
        <f>Tabla_cocina[[#This Row],[Precio Unitario]]*Tabla_cocina[[#This Row],[Cantidad Ordenada]]</f>
        <v>64</v>
      </c>
      <c r="K1474" s="7">
        <f>Tabla_cocina[[#This Row],[Total del Pedido]]</f>
        <v>64</v>
      </c>
      <c r="L1474" s="7">
        <f>Tabla_cocina[[#This Row],[Ganancia Bruta]]-Tabla_cocina[[#This Row],[Costo]]</f>
        <v>26</v>
      </c>
      <c r="M1474" s="7">
        <f>Tabla_cocina[[#This Row],[Costo Unitario]]*Tabla_cocina[[#This Row],[Cantidad Ordenada]]</f>
        <v>38</v>
      </c>
      <c r="N1474" s="12">
        <f>(Tabla_cocina[[#This Row],[Ganancia Neta]]/Tabla_cocina[[#This Row],[Costo]])</f>
        <v>0.68421052631578949</v>
      </c>
      <c r="O1474" s="17">
        <f>Tabla_cocina[[#This Row],[Tiempo de Preparacion]]/1440</f>
        <v>1.5277777777777777E-2</v>
      </c>
    </row>
    <row r="1475" spans="1:15" x14ac:dyDescent="0.3">
      <c r="A1475" s="1">
        <v>598</v>
      </c>
      <c r="B1475" s="1">
        <v>9</v>
      </c>
      <c r="C1475" s="2" t="s">
        <v>9</v>
      </c>
      <c r="D1475" s="2" t="s">
        <v>86</v>
      </c>
      <c r="E1475" s="3">
        <v>19</v>
      </c>
      <c r="F1475" s="3">
        <v>31</v>
      </c>
      <c r="G1475" s="1">
        <v>3</v>
      </c>
      <c r="H1475" s="1">
        <v>15</v>
      </c>
      <c r="I1475" s="2" t="s">
        <v>6</v>
      </c>
      <c r="J1475" s="7">
        <f>Tabla_cocina[[#This Row],[Precio Unitario]]*Tabla_cocina[[#This Row],[Cantidad Ordenada]]</f>
        <v>93</v>
      </c>
      <c r="K1475" s="7">
        <f>Tabla_cocina[[#This Row],[Total del Pedido]]</f>
        <v>93</v>
      </c>
      <c r="L1475" s="7">
        <f>Tabla_cocina[[#This Row],[Ganancia Bruta]]-Tabla_cocina[[#This Row],[Costo]]</f>
        <v>36</v>
      </c>
      <c r="M1475" s="7">
        <f>Tabla_cocina[[#This Row],[Costo Unitario]]*Tabla_cocina[[#This Row],[Cantidad Ordenada]]</f>
        <v>57</v>
      </c>
      <c r="N1475" s="12">
        <f>(Tabla_cocina[[#This Row],[Ganancia Neta]]/Tabla_cocina[[#This Row],[Costo]])</f>
        <v>0.63157894736842102</v>
      </c>
      <c r="O1475" s="17">
        <f>Tabla_cocina[[#This Row],[Tiempo de Preparacion]]/1440</f>
        <v>1.0416666666666666E-2</v>
      </c>
    </row>
    <row r="1476" spans="1:15" x14ac:dyDescent="0.3">
      <c r="A1476" s="1">
        <v>598</v>
      </c>
      <c r="B1476" s="1">
        <v>9</v>
      </c>
      <c r="C1476" s="2" t="s">
        <v>25</v>
      </c>
      <c r="D1476" s="2" t="s">
        <v>102</v>
      </c>
      <c r="E1476" s="3">
        <v>15</v>
      </c>
      <c r="F1476" s="3">
        <v>26</v>
      </c>
      <c r="G1476" s="1">
        <v>2</v>
      </c>
      <c r="H1476" s="1">
        <v>44</v>
      </c>
      <c r="I1476" s="2" t="s">
        <v>6</v>
      </c>
      <c r="J1476" s="7">
        <f>Tabla_cocina[[#This Row],[Precio Unitario]]*Tabla_cocina[[#This Row],[Cantidad Ordenada]]</f>
        <v>52</v>
      </c>
      <c r="K1476" s="7">
        <f>Tabla_cocina[[#This Row],[Total del Pedido]]</f>
        <v>52</v>
      </c>
      <c r="L1476" s="7">
        <f>Tabla_cocina[[#This Row],[Ganancia Bruta]]-Tabla_cocina[[#This Row],[Costo]]</f>
        <v>22</v>
      </c>
      <c r="M1476" s="7">
        <f>Tabla_cocina[[#This Row],[Costo Unitario]]*Tabla_cocina[[#This Row],[Cantidad Ordenada]]</f>
        <v>30</v>
      </c>
      <c r="N1476" s="12">
        <f>(Tabla_cocina[[#This Row],[Ganancia Neta]]/Tabla_cocina[[#This Row],[Costo]])</f>
        <v>0.73333333333333328</v>
      </c>
      <c r="O1476" s="17">
        <f>Tabla_cocina[[#This Row],[Tiempo de Preparacion]]/1440</f>
        <v>3.0555555555555555E-2</v>
      </c>
    </row>
    <row r="1477" spans="1:15" x14ac:dyDescent="0.3">
      <c r="A1477" s="1">
        <v>599</v>
      </c>
      <c r="B1477" s="1">
        <v>11</v>
      </c>
      <c r="C1477" s="2" t="s">
        <v>17</v>
      </c>
      <c r="D1477" s="2" t="s">
        <v>94</v>
      </c>
      <c r="E1477" s="3">
        <v>21</v>
      </c>
      <c r="F1477" s="3">
        <v>35</v>
      </c>
      <c r="G1477" s="1">
        <v>2</v>
      </c>
      <c r="H1477" s="1">
        <v>54</v>
      </c>
      <c r="I1477" s="2" t="s">
        <v>6</v>
      </c>
      <c r="J1477" s="7">
        <f>Tabla_cocina[[#This Row],[Precio Unitario]]*Tabla_cocina[[#This Row],[Cantidad Ordenada]]</f>
        <v>70</v>
      </c>
      <c r="K1477" s="7">
        <f>Tabla_cocina[[#This Row],[Total del Pedido]]</f>
        <v>70</v>
      </c>
      <c r="L1477" s="7">
        <f>Tabla_cocina[[#This Row],[Ganancia Bruta]]-Tabla_cocina[[#This Row],[Costo]]</f>
        <v>28</v>
      </c>
      <c r="M1477" s="7">
        <f>Tabla_cocina[[#This Row],[Costo Unitario]]*Tabla_cocina[[#This Row],[Cantidad Ordenada]]</f>
        <v>42</v>
      </c>
      <c r="N1477" s="12">
        <f>(Tabla_cocina[[#This Row],[Ganancia Neta]]/Tabla_cocina[[#This Row],[Costo]])</f>
        <v>0.66666666666666663</v>
      </c>
      <c r="O1477" s="17">
        <f>Tabla_cocina[[#This Row],[Tiempo de Preparacion]]/1440</f>
        <v>3.7499999999999999E-2</v>
      </c>
    </row>
    <row r="1478" spans="1:15" x14ac:dyDescent="0.3">
      <c r="A1478" s="1">
        <v>599</v>
      </c>
      <c r="B1478" s="1">
        <v>11</v>
      </c>
      <c r="C1478" s="2" t="s">
        <v>20</v>
      </c>
      <c r="D1478" s="2" t="s">
        <v>97</v>
      </c>
      <c r="E1478" s="3">
        <v>20</v>
      </c>
      <c r="F1478" s="3">
        <v>34</v>
      </c>
      <c r="G1478" s="1">
        <v>2</v>
      </c>
      <c r="H1478" s="1">
        <v>5</v>
      </c>
      <c r="I1478" s="2" t="s">
        <v>6</v>
      </c>
      <c r="J1478" s="7">
        <f>Tabla_cocina[[#This Row],[Precio Unitario]]*Tabla_cocina[[#This Row],[Cantidad Ordenada]]</f>
        <v>68</v>
      </c>
      <c r="K1478" s="7">
        <f>Tabla_cocina[[#This Row],[Total del Pedido]]</f>
        <v>68</v>
      </c>
      <c r="L1478" s="7">
        <f>Tabla_cocina[[#This Row],[Ganancia Bruta]]-Tabla_cocina[[#This Row],[Costo]]</f>
        <v>28</v>
      </c>
      <c r="M1478" s="7">
        <f>Tabla_cocina[[#This Row],[Costo Unitario]]*Tabla_cocina[[#This Row],[Cantidad Ordenada]]</f>
        <v>40</v>
      </c>
      <c r="N1478" s="12">
        <f>(Tabla_cocina[[#This Row],[Ganancia Neta]]/Tabla_cocina[[#This Row],[Costo]])</f>
        <v>0.7</v>
      </c>
      <c r="O1478" s="17">
        <f>Tabla_cocina[[#This Row],[Tiempo de Preparacion]]/1440</f>
        <v>3.472222222222222E-3</v>
      </c>
    </row>
    <row r="1479" spans="1:15" x14ac:dyDescent="0.3">
      <c r="A1479" s="1">
        <v>599</v>
      </c>
      <c r="B1479" s="1">
        <v>11</v>
      </c>
      <c r="C1479" s="2" t="s">
        <v>9</v>
      </c>
      <c r="D1479" s="2" t="s">
        <v>86</v>
      </c>
      <c r="E1479" s="3">
        <v>19</v>
      </c>
      <c r="F1479" s="3">
        <v>31</v>
      </c>
      <c r="G1479" s="1">
        <v>1</v>
      </c>
      <c r="H1479" s="1">
        <v>49</v>
      </c>
      <c r="I1479" s="2" t="s">
        <v>6</v>
      </c>
      <c r="J1479" s="7">
        <f>Tabla_cocina[[#This Row],[Precio Unitario]]*Tabla_cocina[[#This Row],[Cantidad Ordenada]]</f>
        <v>31</v>
      </c>
      <c r="K1479" s="7">
        <f>Tabla_cocina[[#This Row],[Total del Pedido]]</f>
        <v>31</v>
      </c>
      <c r="L1479" s="7">
        <f>Tabla_cocina[[#This Row],[Ganancia Bruta]]-Tabla_cocina[[#This Row],[Costo]]</f>
        <v>12</v>
      </c>
      <c r="M1479" s="7">
        <f>Tabla_cocina[[#This Row],[Costo Unitario]]*Tabla_cocina[[#This Row],[Cantidad Ordenada]]</f>
        <v>19</v>
      </c>
      <c r="N1479" s="12">
        <f>(Tabla_cocina[[#This Row],[Ganancia Neta]]/Tabla_cocina[[#This Row],[Costo]])</f>
        <v>0.63157894736842102</v>
      </c>
      <c r="O1479" s="17">
        <f>Tabla_cocina[[#This Row],[Tiempo de Preparacion]]/1440</f>
        <v>3.4027777777777775E-2</v>
      </c>
    </row>
    <row r="1480" spans="1:15" x14ac:dyDescent="0.3">
      <c r="A1480" s="1">
        <v>600</v>
      </c>
      <c r="B1480" s="1">
        <v>14</v>
      </c>
      <c r="C1480" s="2" t="s">
        <v>7</v>
      </c>
      <c r="D1480" s="2" t="s">
        <v>85</v>
      </c>
      <c r="E1480" s="3">
        <v>18</v>
      </c>
      <c r="F1480" s="3">
        <v>30</v>
      </c>
      <c r="G1480" s="1">
        <v>2</v>
      </c>
      <c r="H1480" s="1">
        <v>43</v>
      </c>
      <c r="I1480" s="2" t="s">
        <v>6</v>
      </c>
      <c r="J1480" s="7">
        <f>Tabla_cocina[[#This Row],[Precio Unitario]]*Tabla_cocina[[#This Row],[Cantidad Ordenada]]</f>
        <v>60</v>
      </c>
      <c r="K1480" s="7">
        <f>Tabla_cocina[[#This Row],[Total del Pedido]]</f>
        <v>60</v>
      </c>
      <c r="L1480" s="7">
        <f>Tabla_cocina[[#This Row],[Ganancia Bruta]]-Tabla_cocina[[#This Row],[Costo]]</f>
        <v>24</v>
      </c>
      <c r="M1480" s="7">
        <f>Tabla_cocina[[#This Row],[Costo Unitario]]*Tabla_cocina[[#This Row],[Cantidad Ordenada]]</f>
        <v>36</v>
      </c>
      <c r="N1480" s="12">
        <f>(Tabla_cocina[[#This Row],[Ganancia Neta]]/Tabla_cocina[[#This Row],[Costo]])</f>
        <v>0.66666666666666663</v>
      </c>
      <c r="O1480" s="17">
        <f>Tabla_cocina[[#This Row],[Tiempo de Preparacion]]/1440</f>
        <v>2.9861111111111113E-2</v>
      </c>
    </row>
    <row r="1481" spans="1:15" x14ac:dyDescent="0.3">
      <c r="A1481" s="1">
        <v>600</v>
      </c>
      <c r="B1481" s="1">
        <v>14</v>
      </c>
      <c r="C1481" s="2" t="s">
        <v>15</v>
      </c>
      <c r="D1481" s="2" t="s">
        <v>92</v>
      </c>
      <c r="E1481" s="3">
        <v>16</v>
      </c>
      <c r="F1481" s="3">
        <v>28</v>
      </c>
      <c r="G1481" s="1">
        <v>3</v>
      </c>
      <c r="H1481" s="1">
        <v>22</v>
      </c>
      <c r="I1481" s="2" t="s">
        <v>8</v>
      </c>
      <c r="J1481" s="7">
        <f>Tabla_cocina[[#This Row],[Precio Unitario]]*Tabla_cocina[[#This Row],[Cantidad Ordenada]]</f>
        <v>84</v>
      </c>
      <c r="K1481" s="7">
        <f>Tabla_cocina[[#This Row],[Total del Pedido]]</f>
        <v>84</v>
      </c>
      <c r="L1481" s="7">
        <f>Tabla_cocina[[#This Row],[Ganancia Bruta]]-Tabla_cocina[[#This Row],[Costo]]</f>
        <v>36</v>
      </c>
      <c r="M1481" s="7">
        <f>Tabla_cocina[[#This Row],[Costo Unitario]]*Tabla_cocina[[#This Row],[Cantidad Ordenada]]</f>
        <v>48</v>
      </c>
      <c r="N1481" s="12">
        <f>(Tabla_cocina[[#This Row],[Ganancia Neta]]/Tabla_cocina[[#This Row],[Costo]])</f>
        <v>0.75</v>
      </c>
      <c r="O1481" s="17">
        <f>Tabla_cocina[[#This Row],[Tiempo de Preparacion]]/1440</f>
        <v>1.5277777777777777E-2</v>
      </c>
    </row>
    <row r="1482" spans="1:15" x14ac:dyDescent="0.3">
      <c r="A1482" s="1">
        <v>601</v>
      </c>
      <c r="B1482" s="1">
        <v>13</v>
      </c>
      <c r="C1482" s="2" t="s">
        <v>11</v>
      </c>
      <c r="D1482" s="2" t="s">
        <v>88</v>
      </c>
      <c r="E1482" s="3">
        <v>25</v>
      </c>
      <c r="F1482" s="3">
        <v>40</v>
      </c>
      <c r="G1482" s="1">
        <v>2</v>
      </c>
      <c r="H1482" s="1">
        <v>11</v>
      </c>
      <c r="I1482" s="2" t="s">
        <v>8</v>
      </c>
      <c r="J1482" s="7">
        <f>Tabla_cocina[[#This Row],[Precio Unitario]]*Tabla_cocina[[#This Row],[Cantidad Ordenada]]</f>
        <v>80</v>
      </c>
      <c r="K1482" s="7">
        <f>Tabla_cocina[[#This Row],[Total del Pedido]]</f>
        <v>80</v>
      </c>
      <c r="L1482" s="7">
        <f>Tabla_cocina[[#This Row],[Ganancia Bruta]]-Tabla_cocina[[#This Row],[Costo]]</f>
        <v>30</v>
      </c>
      <c r="M1482" s="7">
        <f>Tabla_cocina[[#This Row],[Costo Unitario]]*Tabla_cocina[[#This Row],[Cantidad Ordenada]]</f>
        <v>50</v>
      </c>
      <c r="N1482" s="12">
        <f>(Tabla_cocina[[#This Row],[Ganancia Neta]]/Tabla_cocina[[#This Row],[Costo]])</f>
        <v>0.6</v>
      </c>
      <c r="O1482" s="17">
        <f>Tabla_cocina[[#This Row],[Tiempo de Preparacion]]/1440</f>
        <v>7.6388888888888886E-3</v>
      </c>
    </row>
    <row r="1483" spans="1:15" x14ac:dyDescent="0.3">
      <c r="A1483" s="1">
        <v>601</v>
      </c>
      <c r="B1483" s="1">
        <v>13</v>
      </c>
      <c r="C1483" s="2" t="s">
        <v>17</v>
      </c>
      <c r="D1483" s="2" t="s">
        <v>94</v>
      </c>
      <c r="E1483" s="3">
        <v>21</v>
      </c>
      <c r="F1483" s="3">
        <v>35</v>
      </c>
      <c r="G1483" s="1">
        <v>3</v>
      </c>
      <c r="H1483" s="1">
        <v>32</v>
      </c>
      <c r="I1483" s="2" t="s">
        <v>6</v>
      </c>
      <c r="J1483" s="7">
        <f>Tabla_cocina[[#This Row],[Precio Unitario]]*Tabla_cocina[[#This Row],[Cantidad Ordenada]]</f>
        <v>105</v>
      </c>
      <c r="K1483" s="7">
        <f>Tabla_cocina[[#This Row],[Total del Pedido]]</f>
        <v>105</v>
      </c>
      <c r="L1483" s="7">
        <f>Tabla_cocina[[#This Row],[Ganancia Bruta]]-Tabla_cocina[[#This Row],[Costo]]</f>
        <v>42</v>
      </c>
      <c r="M1483" s="7">
        <f>Tabla_cocina[[#This Row],[Costo Unitario]]*Tabla_cocina[[#This Row],[Cantidad Ordenada]]</f>
        <v>63</v>
      </c>
      <c r="N1483" s="12">
        <f>(Tabla_cocina[[#This Row],[Ganancia Neta]]/Tabla_cocina[[#This Row],[Costo]])</f>
        <v>0.66666666666666663</v>
      </c>
      <c r="O1483" s="17">
        <f>Tabla_cocina[[#This Row],[Tiempo de Preparacion]]/1440</f>
        <v>2.2222222222222223E-2</v>
      </c>
    </row>
    <row r="1484" spans="1:15" x14ac:dyDescent="0.3">
      <c r="A1484" s="1">
        <v>601</v>
      </c>
      <c r="B1484" s="1">
        <v>13</v>
      </c>
      <c r="C1484" s="2" t="s">
        <v>15</v>
      </c>
      <c r="D1484" s="2" t="s">
        <v>92</v>
      </c>
      <c r="E1484" s="3">
        <v>16</v>
      </c>
      <c r="F1484" s="3">
        <v>28</v>
      </c>
      <c r="G1484" s="1">
        <v>3</v>
      </c>
      <c r="H1484" s="1">
        <v>28</v>
      </c>
      <c r="I1484" s="2" t="s">
        <v>6</v>
      </c>
      <c r="J1484" s="7">
        <f>Tabla_cocina[[#This Row],[Precio Unitario]]*Tabla_cocina[[#This Row],[Cantidad Ordenada]]</f>
        <v>84</v>
      </c>
      <c r="K1484" s="7">
        <f>Tabla_cocina[[#This Row],[Total del Pedido]]</f>
        <v>84</v>
      </c>
      <c r="L1484" s="7">
        <f>Tabla_cocina[[#This Row],[Ganancia Bruta]]-Tabla_cocina[[#This Row],[Costo]]</f>
        <v>36</v>
      </c>
      <c r="M1484" s="7">
        <f>Tabla_cocina[[#This Row],[Costo Unitario]]*Tabla_cocina[[#This Row],[Cantidad Ordenada]]</f>
        <v>48</v>
      </c>
      <c r="N1484" s="12">
        <f>(Tabla_cocina[[#This Row],[Ganancia Neta]]/Tabla_cocina[[#This Row],[Costo]])</f>
        <v>0.75</v>
      </c>
      <c r="O1484" s="17">
        <f>Tabla_cocina[[#This Row],[Tiempo de Preparacion]]/1440</f>
        <v>1.9444444444444445E-2</v>
      </c>
    </row>
    <row r="1485" spans="1:15" x14ac:dyDescent="0.3">
      <c r="A1485" s="1">
        <v>601</v>
      </c>
      <c r="B1485" s="1">
        <v>13</v>
      </c>
      <c r="C1485" s="2" t="s">
        <v>22</v>
      </c>
      <c r="D1485" s="2" t="s">
        <v>99</v>
      </c>
      <c r="E1485" s="3">
        <v>14</v>
      </c>
      <c r="F1485" s="3">
        <v>23</v>
      </c>
      <c r="G1485" s="1">
        <v>1</v>
      </c>
      <c r="H1485" s="1">
        <v>44</v>
      </c>
      <c r="I1485" s="2" t="s">
        <v>8</v>
      </c>
      <c r="J1485" s="7">
        <f>Tabla_cocina[[#This Row],[Precio Unitario]]*Tabla_cocina[[#This Row],[Cantidad Ordenada]]</f>
        <v>23</v>
      </c>
      <c r="K1485" s="7">
        <f>Tabla_cocina[[#This Row],[Total del Pedido]]</f>
        <v>23</v>
      </c>
      <c r="L1485" s="7">
        <f>Tabla_cocina[[#This Row],[Ganancia Bruta]]-Tabla_cocina[[#This Row],[Costo]]</f>
        <v>9</v>
      </c>
      <c r="M1485" s="7">
        <f>Tabla_cocina[[#This Row],[Costo Unitario]]*Tabla_cocina[[#This Row],[Cantidad Ordenada]]</f>
        <v>14</v>
      </c>
      <c r="N1485" s="12">
        <f>(Tabla_cocina[[#This Row],[Ganancia Neta]]/Tabla_cocina[[#This Row],[Costo]])</f>
        <v>0.6428571428571429</v>
      </c>
      <c r="O1485" s="17">
        <f>Tabla_cocina[[#This Row],[Tiempo de Preparacion]]/1440</f>
        <v>3.0555555555555555E-2</v>
      </c>
    </row>
    <row r="1486" spans="1:15" x14ac:dyDescent="0.3">
      <c r="A1486" s="1">
        <v>602</v>
      </c>
      <c r="B1486" s="1">
        <v>12</v>
      </c>
      <c r="C1486" s="2" t="s">
        <v>11</v>
      </c>
      <c r="D1486" s="2" t="s">
        <v>88</v>
      </c>
      <c r="E1486" s="3">
        <v>25</v>
      </c>
      <c r="F1486" s="3">
        <v>40</v>
      </c>
      <c r="G1486" s="1">
        <v>1</v>
      </c>
      <c r="H1486" s="1">
        <v>36</v>
      </c>
      <c r="I1486" s="2" t="s">
        <v>8</v>
      </c>
      <c r="J1486" s="7">
        <f>Tabla_cocina[[#This Row],[Precio Unitario]]*Tabla_cocina[[#This Row],[Cantidad Ordenada]]</f>
        <v>40</v>
      </c>
      <c r="K1486" s="7">
        <f>Tabla_cocina[[#This Row],[Total del Pedido]]</f>
        <v>40</v>
      </c>
      <c r="L1486" s="7">
        <f>Tabla_cocina[[#This Row],[Ganancia Bruta]]-Tabla_cocina[[#This Row],[Costo]]</f>
        <v>15</v>
      </c>
      <c r="M1486" s="7">
        <f>Tabla_cocina[[#This Row],[Costo Unitario]]*Tabla_cocina[[#This Row],[Cantidad Ordenada]]</f>
        <v>25</v>
      </c>
      <c r="N1486" s="12">
        <f>(Tabla_cocina[[#This Row],[Ganancia Neta]]/Tabla_cocina[[#This Row],[Costo]])</f>
        <v>0.6</v>
      </c>
      <c r="O1486" s="17">
        <f>Tabla_cocina[[#This Row],[Tiempo de Preparacion]]/1440</f>
        <v>2.5000000000000001E-2</v>
      </c>
    </row>
    <row r="1487" spans="1:15" x14ac:dyDescent="0.3">
      <c r="A1487" s="1">
        <v>602</v>
      </c>
      <c r="B1487" s="1">
        <v>12</v>
      </c>
      <c r="C1487" s="2" t="s">
        <v>17</v>
      </c>
      <c r="D1487" s="2" t="s">
        <v>94</v>
      </c>
      <c r="E1487" s="3">
        <v>21</v>
      </c>
      <c r="F1487" s="3">
        <v>35</v>
      </c>
      <c r="G1487" s="1">
        <v>2</v>
      </c>
      <c r="H1487" s="1">
        <v>56</v>
      </c>
      <c r="I1487" s="2" t="s">
        <v>6</v>
      </c>
      <c r="J1487" s="7">
        <f>Tabla_cocina[[#This Row],[Precio Unitario]]*Tabla_cocina[[#This Row],[Cantidad Ordenada]]</f>
        <v>70</v>
      </c>
      <c r="K1487" s="7">
        <f>Tabla_cocina[[#This Row],[Total del Pedido]]</f>
        <v>70</v>
      </c>
      <c r="L1487" s="7">
        <f>Tabla_cocina[[#This Row],[Ganancia Bruta]]-Tabla_cocina[[#This Row],[Costo]]</f>
        <v>28</v>
      </c>
      <c r="M1487" s="7">
        <f>Tabla_cocina[[#This Row],[Costo Unitario]]*Tabla_cocina[[#This Row],[Cantidad Ordenada]]</f>
        <v>42</v>
      </c>
      <c r="N1487" s="12">
        <f>(Tabla_cocina[[#This Row],[Ganancia Neta]]/Tabla_cocina[[#This Row],[Costo]])</f>
        <v>0.66666666666666663</v>
      </c>
      <c r="O1487" s="17">
        <f>Tabla_cocina[[#This Row],[Tiempo de Preparacion]]/1440</f>
        <v>3.888888888888889E-2</v>
      </c>
    </row>
    <row r="1488" spans="1:15" x14ac:dyDescent="0.3">
      <c r="A1488" s="1">
        <v>602</v>
      </c>
      <c r="B1488" s="1">
        <v>12</v>
      </c>
      <c r="C1488" s="2" t="s">
        <v>7</v>
      </c>
      <c r="D1488" s="2" t="s">
        <v>85</v>
      </c>
      <c r="E1488" s="3">
        <v>18</v>
      </c>
      <c r="F1488" s="3">
        <v>30</v>
      </c>
      <c r="G1488" s="1">
        <v>3</v>
      </c>
      <c r="H1488" s="1">
        <v>12</v>
      </c>
      <c r="I1488" s="2" t="s">
        <v>6</v>
      </c>
      <c r="J1488" s="7">
        <f>Tabla_cocina[[#This Row],[Precio Unitario]]*Tabla_cocina[[#This Row],[Cantidad Ordenada]]</f>
        <v>90</v>
      </c>
      <c r="K1488" s="7">
        <f>Tabla_cocina[[#This Row],[Total del Pedido]]</f>
        <v>90</v>
      </c>
      <c r="L1488" s="7">
        <f>Tabla_cocina[[#This Row],[Ganancia Bruta]]-Tabla_cocina[[#This Row],[Costo]]</f>
        <v>36</v>
      </c>
      <c r="M1488" s="7">
        <f>Tabla_cocina[[#This Row],[Costo Unitario]]*Tabla_cocina[[#This Row],[Cantidad Ordenada]]</f>
        <v>54</v>
      </c>
      <c r="N1488" s="12">
        <f>(Tabla_cocina[[#This Row],[Ganancia Neta]]/Tabla_cocina[[#This Row],[Costo]])</f>
        <v>0.66666666666666663</v>
      </c>
      <c r="O1488" s="17">
        <f>Tabla_cocina[[#This Row],[Tiempo de Preparacion]]/1440</f>
        <v>8.3333333333333332E-3</v>
      </c>
    </row>
    <row r="1489" spans="1:15" x14ac:dyDescent="0.3">
      <c r="A1489" s="1">
        <v>602</v>
      </c>
      <c r="B1489" s="1">
        <v>12</v>
      </c>
      <c r="C1489" s="2" t="s">
        <v>19</v>
      </c>
      <c r="D1489" s="2" t="s">
        <v>96</v>
      </c>
      <c r="E1489" s="3">
        <v>13</v>
      </c>
      <c r="F1489" s="3">
        <v>22</v>
      </c>
      <c r="G1489" s="1">
        <v>3</v>
      </c>
      <c r="H1489" s="1">
        <v>58</v>
      </c>
      <c r="I1489" s="2" t="s">
        <v>6</v>
      </c>
      <c r="J1489" s="7">
        <f>Tabla_cocina[[#This Row],[Precio Unitario]]*Tabla_cocina[[#This Row],[Cantidad Ordenada]]</f>
        <v>66</v>
      </c>
      <c r="K1489" s="7">
        <f>Tabla_cocina[[#This Row],[Total del Pedido]]</f>
        <v>66</v>
      </c>
      <c r="L1489" s="7">
        <f>Tabla_cocina[[#This Row],[Ganancia Bruta]]-Tabla_cocina[[#This Row],[Costo]]</f>
        <v>27</v>
      </c>
      <c r="M1489" s="7">
        <f>Tabla_cocina[[#This Row],[Costo Unitario]]*Tabla_cocina[[#This Row],[Cantidad Ordenada]]</f>
        <v>39</v>
      </c>
      <c r="N1489" s="12">
        <f>(Tabla_cocina[[#This Row],[Ganancia Neta]]/Tabla_cocina[[#This Row],[Costo]])</f>
        <v>0.69230769230769229</v>
      </c>
      <c r="O1489" s="17">
        <f>Tabla_cocina[[#This Row],[Tiempo de Preparacion]]/1440</f>
        <v>4.027777777777778E-2</v>
      </c>
    </row>
    <row r="1490" spans="1:15" x14ac:dyDescent="0.3">
      <c r="A1490" s="1">
        <v>603</v>
      </c>
      <c r="B1490" s="1">
        <v>19</v>
      </c>
      <c r="C1490" s="2" t="s">
        <v>9</v>
      </c>
      <c r="D1490" s="2" t="s">
        <v>86</v>
      </c>
      <c r="E1490" s="3">
        <v>19</v>
      </c>
      <c r="F1490" s="3">
        <v>31</v>
      </c>
      <c r="G1490" s="1">
        <v>2</v>
      </c>
      <c r="H1490" s="1">
        <v>17</v>
      </c>
      <c r="I1490" s="2" t="s">
        <v>6</v>
      </c>
      <c r="J1490" s="7">
        <f>Tabla_cocina[[#This Row],[Precio Unitario]]*Tabla_cocina[[#This Row],[Cantidad Ordenada]]</f>
        <v>62</v>
      </c>
      <c r="K1490" s="7">
        <f>Tabla_cocina[[#This Row],[Total del Pedido]]</f>
        <v>62</v>
      </c>
      <c r="L1490" s="7">
        <f>Tabla_cocina[[#This Row],[Ganancia Bruta]]-Tabla_cocina[[#This Row],[Costo]]</f>
        <v>24</v>
      </c>
      <c r="M1490" s="7">
        <f>Tabla_cocina[[#This Row],[Costo Unitario]]*Tabla_cocina[[#This Row],[Cantidad Ordenada]]</f>
        <v>38</v>
      </c>
      <c r="N1490" s="12">
        <f>(Tabla_cocina[[#This Row],[Ganancia Neta]]/Tabla_cocina[[#This Row],[Costo]])</f>
        <v>0.63157894736842102</v>
      </c>
      <c r="O1490" s="17">
        <f>Tabla_cocina[[#This Row],[Tiempo de Preparacion]]/1440</f>
        <v>1.1805555555555555E-2</v>
      </c>
    </row>
    <row r="1491" spans="1:15" x14ac:dyDescent="0.3">
      <c r="A1491" s="1">
        <v>604</v>
      </c>
      <c r="B1491" s="1">
        <v>14</v>
      </c>
      <c r="C1491" s="2" t="s">
        <v>17</v>
      </c>
      <c r="D1491" s="2" t="s">
        <v>94</v>
      </c>
      <c r="E1491" s="3">
        <v>21</v>
      </c>
      <c r="F1491" s="3">
        <v>35</v>
      </c>
      <c r="G1491" s="1">
        <v>3</v>
      </c>
      <c r="H1491" s="1">
        <v>42</v>
      </c>
      <c r="I1491" s="2" t="s">
        <v>6</v>
      </c>
      <c r="J1491" s="7">
        <f>Tabla_cocina[[#This Row],[Precio Unitario]]*Tabla_cocina[[#This Row],[Cantidad Ordenada]]</f>
        <v>105</v>
      </c>
      <c r="K1491" s="7">
        <f>Tabla_cocina[[#This Row],[Total del Pedido]]</f>
        <v>105</v>
      </c>
      <c r="L1491" s="7">
        <f>Tabla_cocina[[#This Row],[Ganancia Bruta]]-Tabla_cocina[[#This Row],[Costo]]</f>
        <v>42</v>
      </c>
      <c r="M1491" s="7">
        <f>Tabla_cocina[[#This Row],[Costo Unitario]]*Tabla_cocina[[#This Row],[Cantidad Ordenada]]</f>
        <v>63</v>
      </c>
      <c r="N1491" s="12">
        <f>(Tabla_cocina[[#This Row],[Ganancia Neta]]/Tabla_cocina[[#This Row],[Costo]])</f>
        <v>0.66666666666666663</v>
      </c>
      <c r="O1491" s="17">
        <f>Tabla_cocina[[#This Row],[Tiempo de Preparacion]]/1440</f>
        <v>2.9166666666666667E-2</v>
      </c>
    </row>
    <row r="1492" spans="1:15" x14ac:dyDescent="0.3">
      <c r="A1492" s="1">
        <v>605</v>
      </c>
      <c r="B1492" s="1">
        <v>19</v>
      </c>
      <c r="C1492" s="2" t="s">
        <v>11</v>
      </c>
      <c r="D1492" s="2" t="s">
        <v>88</v>
      </c>
      <c r="E1492" s="3">
        <v>25</v>
      </c>
      <c r="F1492" s="3">
        <v>40</v>
      </c>
      <c r="G1492" s="1">
        <v>1</v>
      </c>
      <c r="H1492" s="1">
        <v>24</v>
      </c>
      <c r="I1492" s="2" t="s">
        <v>8</v>
      </c>
      <c r="J1492" s="7">
        <f>Tabla_cocina[[#This Row],[Precio Unitario]]*Tabla_cocina[[#This Row],[Cantidad Ordenada]]</f>
        <v>40</v>
      </c>
      <c r="K1492" s="7">
        <f>Tabla_cocina[[#This Row],[Total del Pedido]]</f>
        <v>40</v>
      </c>
      <c r="L1492" s="7">
        <f>Tabla_cocina[[#This Row],[Ganancia Bruta]]-Tabla_cocina[[#This Row],[Costo]]</f>
        <v>15</v>
      </c>
      <c r="M1492" s="7">
        <f>Tabla_cocina[[#This Row],[Costo Unitario]]*Tabla_cocina[[#This Row],[Cantidad Ordenada]]</f>
        <v>25</v>
      </c>
      <c r="N1492" s="12">
        <f>(Tabla_cocina[[#This Row],[Ganancia Neta]]/Tabla_cocina[[#This Row],[Costo]])</f>
        <v>0.6</v>
      </c>
      <c r="O1492" s="17">
        <f>Tabla_cocina[[#This Row],[Tiempo de Preparacion]]/1440</f>
        <v>1.6666666666666666E-2</v>
      </c>
    </row>
    <row r="1493" spans="1:15" x14ac:dyDescent="0.3">
      <c r="A1493" s="1">
        <v>605</v>
      </c>
      <c r="B1493" s="1">
        <v>19</v>
      </c>
      <c r="C1493" s="2" t="s">
        <v>17</v>
      </c>
      <c r="D1493" s="2" t="s">
        <v>94</v>
      </c>
      <c r="E1493" s="3">
        <v>21</v>
      </c>
      <c r="F1493" s="3">
        <v>35</v>
      </c>
      <c r="G1493" s="1">
        <v>2</v>
      </c>
      <c r="H1493" s="1">
        <v>55</v>
      </c>
      <c r="I1493" s="2" t="s">
        <v>8</v>
      </c>
      <c r="J1493" s="7">
        <f>Tabla_cocina[[#This Row],[Precio Unitario]]*Tabla_cocina[[#This Row],[Cantidad Ordenada]]</f>
        <v>70</v>
      </c>
      <c r="K1493" s="7">
        <f>Tabla_cocina[[#This Row],[Total del Pedido]]</f>
        <v>70</v>
      </c>
      <c r="L1493" s="7">
        <f>Tabla_cocina[[#This Row],[Ganancia Bruta]]-Tabla_cocina[[#This Row],[Costo]]</f>
        <v>28</v>
      </c>
      <c r="M1493" s="7">
        <f>Tabla_cocina[[#This Row],[Costo Unitario]]*Tabla_cocina[[#This Row],[Cantidad Ordenada]]</f>
        <v>42</v>
      </c>
      <c r="N1493" s="12">
        <f>(Tabla_cocina[[#This Row],[Ganancia Neta]]/Tabla_cocina[[#This Row],[Costo]])</f>
        <v>0.66666666666666663</v>
      </c>
      <c r="O1493" s="17">
        <f>Tabla_cocina[[#This Row],[Tiempo de Preparacion]]/1440</f>
        <v>3.8194444444444448E-2</v>
      </c>
    </row>
    <row r="1494" spans="1:15" x14ac:dyDescent="0.3">
      <c r="A1494" s="1">
        <v>605</v>
      </c>
      <c r="B1494" s="1">
        <v>19</v>
      </c>
      <c r="C1494" s="2" t="s">
        <v>7</v>
      </c>
      <c r="D1494" s="2" t="s">
        <v>85</v>
      </c>
      <c r="E1494" s="3">
        <v>18</v>
      </c>
      <c r="F1494" s="3">
        <v>30</v>
      </c>
      <c r="G1494" s="1">
        <v>3</v>
      </c>
      <c r="H1494" s="1">
        <v>50</v>
      </c>
      <c r="I1494" s="2" t="s">
        <v>8</v>
      </c>
      <c r="J1494" s="7">
        <f>Tabla_cocina[[#This Row],[Precio Unitario]]*Tabla_cocina[[#This Row],[Cantidad Ordenada]]</f>
        <v>90</v>
      </c>
      <c r="K1494" s="7">
        <f>Tabla_cocina[[#This Row],[Total del Pedido]]</f>
        <v>90</v>
      </c>
      <c r="L1494" s="7">
        <f>Tabla_cocina[[#This Row],[Ganancia Bruta]]-Tabla_cocina[[#This Row],[Costo]]</f>
        <v>36</v>
      </c>
      <c r="M1494" s="7">
        <f>Tabla_cocina[[#This Row],[Costo Unitario]]*Tabla_cocina[[#This Row],[Cantidad Ordenada]]</f>
        <v>54</v>
      </c>
      <c r="N1494" s="12">
        <f>(Tabla_cocina[[#This Row],[Ganancia Neta]]/Tabla_cocina[[#This Row],[Costo]])</f>
        <v>0.66666666666666663</v>
      </c>
      <c r="O1494" s="17">
        <f>Tabla_cocina[[#This Row],[Tiempo de Preparacion]]/1440</f>
        <v>3.4722222222222224E-2</v>
      </c>
    </row>
    <row r="1495" spans="1:15" x14ac:dyDescent="0.3">
      <c r="A1495" s="1">
        <v>605</v>
      </c>
      <c r="B1495" s="1">
        <v>19</v>
      </c>
      <c r="C1495" s="2" t="s">
        <v>21</v>
      </c>
      <c r="D1495" s="2" t="s">
        <v>98</v>
      </c>
      <c r="E1495" s="3">
        <v>12</v>
      </c>
      <c r="F1495" s="3">
        <v>20</v>
      </c>
      <c r="G1495" s="1">
        <v>1</v>
      </c>
      <c r="H1495" s="1">
        <v>47</v>
      </c>
      <c r="I1495" s="2" t="s">
        <v>6</v>
      </c>
      <c r="J1495" s="7">
        <f>Tabla_cocina[[#This Row],[Precio Unitario]]*Tabla_cocina[[#This Row],[Cantidad Ordenada]]</f>
        <v>20</v>
      </c>
      <c r="K1495" s="7">
        <f>Tabla_cocina[[#This Row],[Total del Pedido]]</f>
        <v>20</v>
      </c>
      <c r="L1495" s="7">
        <f>Tabla_cocina[[#This Row],[Ganancia Bruta]]-Tabla_cocina[[#This Row],[Costo]]</f>
        <v>8</v>
      </c>
      <c r="M1495" s="7">
        <f>Tabla_cocina[[#This Row],[Costo Unitario]]*Tabla_cocina[[#This Row],[Cantidad Ordenada]]</f>
        <v>12</v>
      </c>
      <c r="N1495" s="12">
        <f>(Tabla_cocina[[#This Row],[Ganancia Neta]]/Tabla_cocina[[#This Row],[Costo]])</f>
        <v>0.66666666666666663</v>
      </c>
      <c r="O1495" s="17">
        <f>Tabla_cocina[[#This Row],[Tiempo de Preparacion]]/1440</f>
        <v>3.2638888888888891E-2</v>
      </c>
    </row>
    <row r="1496" spans="1:15" x14ac:dyDescent="0.3">
      <c r="A1496" s="1">
        <v>606</v>
      </c>
      <c r="B1496" s="1">
        <v>1</v>
      </c>
      <c r="C1496" s="2" t="s">
        <v>10</v>
      </c>
      <c r="D1496" s="2" t="s">
        <v>87</v>
      </c>
      <c r="E1496" s="3">
        <v>16</v>
      </c>
      <c r="F1496" s="3">
        <v>27</v>
      </c>
      <c r="G1496" s="1">
        <v>3</v>
      </c>
      <c r="H1496" s="1">
        <v>48</v>
      </c>
      <c r="I1496" s="2" t="s">
        <v>8</v>
      </c>
      <c r="J1496" s="7">
        <f>Tabla_cocina[[#This Row],[Precio Unitario]]*Tabla_cocina[[#This Row],[Cantidad Ordenada]]</f>
        <v>81</v>
      </c>
      <c r="K1496" s="7">
        <f>Tabla_cocina[[#This Row],[Total del Pedido]]</f>
        <v>81</v>
      </c>
      <c r="L1496" s="7">
        <f>Tabla_cocina[[#This Row],[Ganancia Bruta]]-Tabla_cocina[[#This Row],[Costo]]</f>
        <v>33</v>
      </c>
      <c r="M1496" s="7">
        <f>Tabla_cocina[[#This Row],[Costo Unitario]]*Tabla_cocina[[#This Row],[Cantidad Ordenada]]</f>
        <v>48</v>
      </c>
      <c r="N1496" s="12">
        <f>(Tabla_cocina[[#This Row],[Ganancia Neta]]/Tabla_cocina[[#This Row],[Costo]])</f>
        <v>0.6875</v>
      </c>
      <c r="O1496" s="17">
        <f>Tabla_cocina[[#This Row],[Tiempo de Preparacion]]/1440</f>
        <v>3.3333333333333333E-2</v>
      </c>
    </row>
    <row r="1497" spans="1:15" x14ac:dyDescent="0.3">
      <c r="A1497" s="1">
        <v>606</v>
      </c>
      <c r="B1497" s="1">
        <v>1</v>
      </c>
      <c r="C1497" s="2" t="s">
        <v>25</v>
      </c>
      <c r="D1497" s="2" t="s">
        <v>102</v>
      </c>
      <c r="E1497" s="3">
        <v>15</v>
      </c>
      <c r="F1497" s="3">
        <v>26</v>
      </c>
      <c r="G1497" s="1">
        <v>2</v>
      </c>
      <c r="H1497" s="1">
        <v>50</v>
      </c>
      <c r="I1497" s="2" t="s">
        <v>8</v>
      </c>
      <c r="J1497" s="7">
        <f>Tabla_cocina[[#This Row],[Precio Unitario]]*Tabla_cocina[[#This Row],[Cantidad Ordenada]]</f>
        <v>52</v>
      </c>
      <c r="K1497" s="7">
        <f>Tabla_cocina[[#This Row],[Total del Pedido]]</f>
        <v>52</v>
      </c>
      <c r="L1497" s="7">
        <f>Tabla_cocina[[#This Row],[Ganancia Bruta]]-Tabla_cocina[[#This Row],[Costo]]</f>
        <v>22</v>
      </c>
      <c r="M1497" s="7">
        <f>Tabla_cocina[[#This Row],[Costo Unitario]]*Tabla_cocina[[#This Row],[Cantidad Ordenada]]</f>
        <v>30</v>
      </c>
      <c r="N1497" s="12">
        <f>(Tabla_cocina[[#This Row],[Ganancia Neta]]/Tabla_cocina[[#This Row],[Costo]])</f>
        <v>0.73333333333333328</v>
      </c>
      <c r="O1497" s="17">
        <f>Tabla_cocina[[#This Row],[Tiempo de Preparacion]]/1440</f>
        <v>3.4722222222222224E-2</v>
      </c>
    </row>
    <row r="1498" spans="1:15" x14ac:dyDescent="0.3">
      <c r="A1498" s="1">
        <v>606</v>
      </c>
      <c r="B1498" s="1">
        <v>1</v>
      </c>
      <c r="C1498" s="2" t="s">
        <v>26</v>
      </c>
      <c r="D1498" s="2" t="s">
        <v>103</v>
      </c>
      <c r="E1498" s="3">
        <v>15</v>
      </c>
      <c r="F1498" s="3">
        <v>25</v>
      </c>
      <c r="G1498" s="1">
        <v>2</v>
      </c>
      <c r="H1498" s="1">
        <v>47</v>
      </c>
      <c r="I1498" s="2" t="s">
        <v>6</v>
      </c>
      <c r="J1498" s="7">
        <f>Tabla_cocina[[#This Row],[Precio Unitario]]*Tabla_cocina[[#This Row],[Cantidad Ordenada]]</f>
        <v>50</v>
      </c>
      <c r="K1498" s="7">
        <f>Tabla_cocina[[#This Row],[Total del Pedido]]</f>
        <v>50</v>
      </c>
      <c r="L1498" s="7">
        <f>Tabla_cocina[[#This Row],[Ganancia Bruta]]-Tabla_cocina[[#This Row],[Costo]]</f>
        <v>20</v>
      </c>
      <c r="M1498" s="7">
        <f>Tabla_cocina[[#This Row],[Costo Unitario]]*Tabla_cocina[[#This Row],[Cantidad Ordenada]]</f>
        <v>30</v>
      </c>
      <c r="N1498" s="12">
        <f>(Tabla_cocina[[#This Row],[Ganancia Neta]]/Tabla_cocina[[#This Row],[Costo]])</f>
        <v>0.66666666666666663</v>
      </c>
      <c r="O1498" s="17">
        <f>Tabla_cocina[[#This Row],[Tiempo de Preparacion]]/1440</f>
        <v>3.2638888888888891E-2</v>
      </c>
    </row>
    <row r="1499" spans="1:15" x14ac:dyDescent="0.3">
      <c r="A1499" s="1">
        <v>607</v>
      </c>
      <c r="B1499" s="1">
        <v>10</v>
      </c>
      <c r="C1499" s="2" t="s">
        <v>11</v>
      </c>
      <c r="D1499" s="2" t="s">
        <v>88</v>
      </c>
      <c r="E1499" s="3">
        <v>25</v>
      </c>
      <c r="F1499" s="3">
        <v>40</v>
      </c>
      <c r="G1499" s="1">
        <v>1</v>
      </c>
      <c r="H1499" s="1">
        <v>25</v>
      </c>
      <c r="I1499" s="2" t="s">
        <v>6</v>
      </c>
      <c r="J1499" s="7">
        <f>Tabla_cocina[[#This Row],[Precio Unitario]]*Tabla_cocina[[#This Row],[Cantidad Ordenada]]</f>
        <v>40</v>
      </c>
      <c r="K1499" s="7">
        <f>Tabla_cocina[[#This Row],[Total del Pedido]]</f>
        <v>40</v>
      </c>
      <c r="L1499" s="7">
        <f>Tabla_cocina[[#This Row],[Ganancia Bruta]]-Tabla_cocina[[#This Row],[Costo]]</f>
        <v>15</v>
      </c>
      <c r="M1499" s="7">
        <f>Tabla_cocina[[#This Row],[Costo Unitario]]*Tabla_cocina[[#This Row],[Cantidad Ordenada]]</f>
        <v>25</v>
      </c>
      <c r="N1499" s="12">
        <f>(Tabla_cocina[[#This Row],[Ganancia Neta]]/Tabla_cocina[[#This Row],[Costo]])</f>
        <v>0.6</v>
      </c>
      <c r="O1499" s="17">
        <f>Tabla_cocina[[#This Row],[Tiempo de Preparacion]]/1440</f>
        <v>1.7361111111111112E-2</v>
      </c>
    </row>
    <row r="1500" spans="1:15" x14ac:dyDescent="0.3">
      <c r="A1500" s="1">
        <v>607</v>
      </c>
      <c r="B1500" s="1">
        <v>10</v>
      </c>
      <c r="C1500" s="2" t="s">
        <v>15</v>
      </c>
      <c r="D1500" s="2" t="s">
        <v>92</v>
      </c>
      <c r="E1500" s="3">
        <v>16</v>
      </c>
      <c r="F1500" s="3">
        <v>28</v>
      </c>
      <c r="G1500" s="1">
        <v>1</v>
      </c>
      <c r="H1500" s="1">
        <v>44</v>
      </c>
      <c r="I1500" s="2" t="s">
        <v>6</v>
      </c>
      <c r="J1500" s="7">
        <f>Tabla_cocina[[#This Row],[Precio Unitario]]*Tabla_cocina[[#This Row],[Cantidad Ordenada]]</f>
        <v>28</v>
      </c>
      <c r="K1500" s="7">
        <f>Tabla_cocina[[#This Row],[Total del Pedido]]</f>
        <v>28</v>
      </c>
      <c r="L1500" s="7">
        <f>Tabla_cocina[[#This Row],[Ganancia Bruta]]-Tabla_cocina[[#This Row],[Costo]]</f>
        <v>12</v>
      </c>
      <c r="M1500" s="7">
        <f>Tabla_cocina[[#This Row],[Costo Unitario]]*Tabla_cocina[[#This Row],[Cantidad Ordenada]]</f>
        <v>16</v>
      </c>
      <c r="N1500" s="12">
        <f>(Tabla_cocina[[#This Row],[Ganancia Neta]]/Tabla_cocina[[#This Row],[Costo]])</f>
        <v>0.75</v>
      </c>
      <c r="O1500" s="17">
        <f>Tabla_cocina[[#This Row],[Tiempo de Preparacion]]/1440</f>
        <v>3.0555555555555555E-2</v>
      </c>
    </row>
    <row r="1501" spans="1:15" x14ac:dyDescent="0.3">
      <c r="A1501" s="1">
        <v>608</v>
      </c>
      <c r="B1501" s="1">
        <v>7</v>
      </c>
      <c r="C1501" s="2" t="s">
        <v>13</v>
      </c>
      <c r="D1501" s="2" t="s">
        <v>90</v>
      </c>
      <c r="E1501" s="3">
        <v>17</v>
      </c>
      <c r="F1501" s="3">
        <v>29</v>
      </c>
      <c r="G1501" s="1">
        <v>1</v>
      </c>
      <c r="H1501" s="1">
        <v>45</v>
      </c>
      <c r="I1501" s="2" t="s">
        <v>6</v>
      </c>
      <c r="J1501" s="7">
        <f>Tabla_cocina[[#This Row],[Precio Unitario]]*Tabla_cocina[[#This Row],[Cantidad Ordenada]]</f>
        <v>29</v>
      </c>
      <c r="K1501" s="7">
        <f>Tabla_cocina[[#This Row],[Total del Pedido]]</f>
        <v>29</v>
      </c>
      <c r="L1501" s="7">
        <f>Tabla_cocina[[#This Row],[Ganancia Bruta]]-Tabla_cocina[[#This Row],[Costo]]</f>
        <v>12</v>
      </c>
      <c r="M1501" s="7">
        <f>Tabla_cocina[[#This Row],[Costo Unitario]]*Tabla_cocina[[#This Row],[Cantidad Ordenada]]</f>
        <v>17</v>
      </c>
      <c r="N1501" s="12">
        <f>(Tabla_cocina[[#This Row],[Ganancia Neta]]/Tabla_cocina[[#This Row],[Costo]])</f>
        <v>0.70588235294117652</v>
      </c>
      <c r="O1501" s="17">
        <f>Tabla_cocina[[#This Row],[Tiempo de Preparacion]]/1440</f>
        <v>3.125E-2</v>
      </c>
    </row>
    <row r="1502" spans="1:15" x14ac:dyDescent="0.3">
      <c r="A1502" s="1">
        <v>609</v>
      </c>
      <c r="B1502" s="1">
        <v>1</v>
      </c>
      <c r="C1502" s="2" t="s">
        <v>18</v>
      </c>
      <c r="D1502" s="2" t="s">
        <v>95</v>
      </c>
      <c r="E1502" s="3">
        <v>19</v>
      </c>
      <c r="F1502" s="3">
        <v>32</v>
      </c>
      <c r="G1502" s="1">
        <v>1</v>
      </c>
      <c r="H1502" s="1">
        <v>27</v>
      </c>
      <c r="I1502" s="2" t="s">
        <v>8</v>
      </c>
      <c r="J1502" s="7">
        <f>Tabla_cocina[[#This Row],[Precio Unitario]]*Tabla_cocina[[#This Row],[Cantidad Ordenada]]</f>
        <v>32</v>
      </c>
      <c r="K1502" s="7">
        <f>Tabla_cocina[[#This Row],[Total del Pedido]]</f>
        <v>32</v>
      </c>
      <c r="L1502" s="7">
        <f>Tabla_cocina[[#This Row],[Ganancia Bruta]]-Tabla_cocina[[#This Row],[Costo]]</f>
        <v>13</v>
      </c>
      <c r="M1502" s="7">
        <f>Tabla_cocina[[#This Row],[Costo Unitario]]*Tabla_cocina[[#This Row],[Cantidad Ordenada]]</f>
        <v>19</v>
      </c>
      <c r="N1502" s="12">
        <f>(Tabla_cocina[[#This Row],[Ganancia Neta]]/Tabla_cocina[[#This Row],[Costo]])</f>
        <v>0.68421052631578949</v>
      </c>
      <c r="O1502" s="17">
        <f>Tabla_cocina[[#This Row],[Tiempo de Preparacion]]/1440</f>
        <v>1.8749999999999999E-2</v>
      </c>
    </row>
    <row r="1503" spans="1:15" x14ac:dyDescent="0.3">
      <c r="A1503" s="1">
        <v>610</v>
      </c>
      <c r="B1503" s="1">
        <v>19</v>
      </c>
      <c r="C1503" s="2" t="s">
        <v>25</v>
      </c>
      <c r="D1503" s="2" t="s">
        <v>102</v>
      </c>
      <c r="E1503" s="3">
        <v>15</v>
      </c>
      <c r="F1503" s="3">
        <v>26</v>
      </c>
      <c r="G1503" s="1">
        <v>1</v>
      </c>
      <c r="H1503" s="1">
        <v>39</v>
      </c>
      <c r="I1503" s="2" t="s">
        <v>8</v>
      </c>
      <c r="J1503" s="7">
        <f>Tabla_cocina[[#This Row],[Precio Unitario]]*Tabla_cocina[[#This Row],[Cantidad Ordenada]]</f>
        <v>26</v>
      </c>
      <c r="K1503" s="7">
        <f>Tabla_cocina[[#This Row],[Total del Pedido]]</f>
        <v>26</v>
      </c>
      <c r="L1503" s="7">
        <f>Tabla_cocina[[#This Row],[Ganancia Bruta]]-Tabla_cocina[[#This Row],[Costo]]</f>
        <v>11</v>
      </c>
      <c r="M1503" s="7">
        <f>Tabla_cocina[[#This Row],[Costo Unitario]]*Tabla_cocina[[#This Row],[Cantidad Ordenada]]</f>
        <v>15</v>
      </c>
      <c r="N1503" s="12">
        <f>(Tabla_cocina[[#This Row],[Ganancia Neta]]/Tabla_cocina[[#This Row],[Costo]])</f>
        <v>0.73333333333333328</v>
      </c>
      <c r="O1503" s="17">
        <f>Tabla_cocina[[#This Row],[Tiempo de Preparacion]]/1440</f>
        <v>2.7083333333333334E-2</v>
      </c>
    </row>
    <row r="1504" spans="1:15" x14ac:dyDescent="0.3">
      <c r="A1504" s="1">
        <v>610</v>
      </c>
      <c r="B1504" s="1">
        <v>19</v>
      </c>
      <c r="C1504" s="2" t="s">
        <v>24</v>
      </c>
      <c r="D1504" s="2" t="s">
        <v>101</v>
      </c>
      <c r="E1504" s="3">
        <v>10</v>
      </c>
      <c r="F1504" s="3">
        <v>18</v>
      </c>
      <c r="G1504" s="1">
        <v>1</v>
      </c>
      <c r="H1504" s="1">
        <v>8</v>
      </c>
      <c r="I1504" s="2" t="s">
        <v>6</v>
      </c>
      <c r="J1504" s="7">
        <f>Tabla_cocina[[#This Row],[Precio Unitario]]*Tabla_cocina[[#This Row],[Cantidad Ordenada]]</f>
        <v>18</v>
      </c>
      <c r="K1504" s="7">
        <f>Tabla_cocina[[#This Row],[Total del Pedido]]</f>
        <v>18</v>
      </c>
      <c r="L1504" s="7">
        <f>Tabla_cocina[[#This Row],[Ganancia Bruta]]-Tabla_cocina[[#This Row],[Costo]]</f>
        <v>8</v>
      </c>
      <c r="M1504" s="7">
        <f>Tabla_cocina[[#This Row],[Costo Unitario]]*Tabla_cocina[[#This Row],[Cantidad Ordenada]]</f>
        <v>10</v>
      </c>
      <c r="N1504" s="12">
        <f>(Tabla_cocina[[#This Row],[Ganancia Neta]]/Tabla_cocina[[#This Row],[Costo]])</f>
        <v>0.8</v>
      </c>
      <c r="O1504" s="17">
        <f>Tabla_cocina[[#This Row],[Tiempo de Preparacion]]/1440</f>
        <v>5.5555555555555558E-3</v>
      </c>
    </row>
    <row r="1505" spans="1:15" x14ac:dyDescent="0.3">
      <c r="A1505" s="1">
        <v>611</v>
      </c>
      <c r="B1505" s="1">
        <v>13</v>
      </c>
      <c r="C1505" s="2" t="s">
        <v>12</v>
      </c>
      <c r="D1505" s="2" t="s">
        <v>89</v>
      </c>
      <c r="E1505" s="3">
        <v>22</v>
      </c>
      <c r="F1505" s="3">
        <v>36</v>
      </c>
      <c r="G1505" s="1">
        <v>1</v>
      </c>
      <c r="H1505" s="1">
        <v>30</v>
      </c>
      <c r="I1505" s="2" t="s">
        <v>8</v>
      </c>
      <c r="J1505" s="7">
        <f>Tabla_cocina[[#This Row],[Precio Unitario]]*Tabla_cocina[[#This Row],[Cantidad Ordenada]]</f>
        <v>36</v>
      </c>
      <c r="K1505" s="7">
        <f>Tabla_cocina[[#This Row],[Total del Pedido]]</f>
        <v>36</v>
      </c>
      <c r="L1505" s="7">
        <f>Tabla_cocina[[#This Row],[Ganancia Bruta]]-Tabla_cocina[[#This Row],[Costo]]</f>
        <v>14</v>
      </c>
      <c r="M1505" s="7">
        <f>Tabla_cocina[[#This Row],[Costo Unitario]]*Tabla_cocina[[#This Row],[Cantidad Ordenada]]</f>
        <v>22</v>
      </c>
      <c r="N1505" s="12">
        <f>(Tabla_cocina[[#This Row],[Ganancia Neta]]/Tabla_cocina[[#This Row],[Costo]])</f>
        <v>0.63636363636363635</v>
      </c>
      <c r="O1505" s="17">
        <f>Tabla_cocina[[#This Row],[Tiempo de Preparacion]]/1440</f>
        <v>2.0833333333333332E-2</v>
      </c>
    </row>
    <row r="1506" spans="1:15" x14ac:dyDescent="0.3">
      <c r="A1506" s="1">
        <v>611</v>
      </c>
      <c r="B1506" s="1">
        <v>13</v>
      </c>
      <c r="C1506" s="2" t="s">
        <v>23</v>
      </c>
      <c r="D1506" s="2" t="s">
        <v>100</v>
      </c>
      <c r="E1506" s="3">
        <v>13</v>
      </c>
      <c r="F1506" s="3">
        <v>21</v>
      </c>
      <c r="G1506" s="1">
        <v>2</v>
      </c>
      <c r="H1506" s="1">
        <v>53</v>
      </c>
      <c r="I1506" s="2" t="s">
        <v>8</v>
      </c>
      <c r="J1506" s="7">
        <f>Tabla_cocina[[#This Row],[Precio Unitario]]*Tabla_cocina[[#This Row],[Cantidad Ordenada]]</f>
        <v>42</v>
      </c>
      <c r="K1506" s="7">
        <f>Tabla_cocina[[#This Row],[Total del Pedido]]</f>
        <v>42</v>
      </c>
      <c r="L1506" s="7">
        <f>Tabla_cocina[[#This Row],[Ganancia Bruta]]-Tabla_cocina[[#This Row],[Costo]]</f>
        <v>16</v>
      </c>
      <c r="M1506" s="7">
        <f>Tabla_cocina[[#This Row],[Costo Unitario]]*Tabla_cocina[[#This Row],[Cantidad Ordenada]]</f>
        <v>26</v>
      </c>
      <c r="N1506" s="12">
        <f>(Tabla_cocina[[#This Row],[Ganancia Neta]]/Tabla_cocina[[#This Row],[Costo]])</f>
        <v>0.61538461538461542</v>
      </c>
      <c r="O1506" s="17">
        <f>Tabla_cocina[[#This Row],[Tiempo de Preparacion]]/1440</f>
        <v>3.6805555555555557E-2</v>
      </c>
    </row>
    <row r="1507" spans="1:15" x14ac:dyDescent="0.3">
      <c r="A1507" s="1">
        <v>612</v>
      </c>
      <c r="B1507" s="1">
        <v>11</v>
      </c>
      <c r="C1507" s="2" t="s">
        <v>12</v>
      </c>
      <c r="D1507" s="2" t="s">
        <v>89</v>
      </c>
      <c r="E1507" s="3">
        <v>22</v>
      </c>
      <c r="F1507" s="3">
        <v>36</v>
      </c>
      <c r="G1507" s="1">
        <v>3</v>
      </c>
      <c r="H1507" s="1">
        <v>37</v>
      </c>
      <c r="I1507" s="2" t="s">
        <v>6</v>
      </c>
      <c r="J1507" s="7">
        <f>Tabla_cocina[[#This Row],[Precio Unitario]]*Tabla_cocina[[#This Row],[Cantidad Ordenada]]</f>
        <v>108</v>
      </c>
      <c r="K1507" s="7">
        <f>Tabla_cocina[[#This Row],[Total del Pedido]]</f>
        <v>108</v>
      </c>
      <c r="L1507" s="7">
        <f>Tabla_cocina[[#This Row],[Ganancia Bruta]]-Tabla_cocina[[#This Row],[Costo]]</f>
        <v>42</v>
      </c>
      <c r="M1507" s="7">
        <f>Tabla_cocina[[#This Row],[Costo Unitario]]*Tabla_cocina[[#This Row],[Cantidad Ordenada]]</f>
        <v>66</v>
      </c>
      <c r="N1507" s="12">
        <f>(Tabla_cocina[[#This Row],[Ganancia Neta]]/Tabla_cocina[[#This Row],[Costo]])</f>
        <v>0.63636363636363635</v>
      </c>
      <c r="O1507" s="17">
        <f>Tabla_cocina[[#This Row],[Tiempo de Preparacion]]/1440</f>
        <v>2.5694444444444443E-2</v>
      </c>
    </row>
    <row r="1508" spans="1:15" x14ac:dyDescent="0.3">
      <c r="A1508" s="1">
        <v>612</v>
      </c>
      <c r="B1508" s="1">
        <v>11</v>
      </c>
      <c r="C1508" s="2" t="s">
        <v>15</v>
      </c>
      <c r="D1508" s="2" t="s">
        <v>92</v>
      </c>
      <c r="E1508" s="3">
        <v>16</v>
      </c>
      <c r="F1508" s="3">
        <v>28</v>
      </c>
      <c r="G1508" s="1">
        <v>2</v>
      </c>
      <c r="H1508" s="1">
        <v>15</v>
      </c>
      <c r="I1508" s="2" t="s">
        <v>6</v>
      </c>
      <c r="J1508" s="7">
        <f>Tabla_cocina[[#This Row],[Precio Unitario]]*Tabla_cocina[[#This Row],[Cantidad Ordenada]]</f>
        <v>56</v>
      </c>
      <c r="K1508" s="7">
        <f>Tabla_cocina[[#This Row],[Total del Pedido]]</f>
        <v>56</v>
      </c>
      <c r="L1508" s="7">
        <f>Tabla_cocina[[#This Row],[Ganancia Bruta]]-Tabla_cocina[[#This Row],[Costo]]</f>
        <v>24</v>
      </c>
      <c r="M1508" s="7">
        <f>Tabla_cocina[[#This Row],[Costo Unitario]]*Tabla_cocina[[#This Row],[Cantidad Ordenada]]</f>
        <v>32</v>
      </c>
      <c r="N1508" s="12">
        <f>(Tabla_cocina[[#This Row],[Ganancia Neta]]/Tabla_cocina[[#This Row],[Costo]])</f>
        <v>0.75</v>
      </c>
      <c r="O1508" s="17">
        <f>Tabla_cocina[[#This Row],[Tiempo de Preparacion]]/1440</f>
        <v>1.0416666666666666E-2</v>
      </c>
    </row>
    <row r="1509" spans="1:15" x14ac:dyDescent="0.3">
      <c r="A1509" s="1">
        <v>612</v>
      </c>
      <c r="B1509" s="1">
        <v>11</v>
      </c>
      <c r="C1509" s="2" t="s">
        <v>10</v>
      </c>
      <c r="D1509" s="2" t="s">
        <v>87</v>
      </c>
      <c r="E1509" s="3">
        <v>16</v>
      </c>
      <c r="F1509" s="3">
        <v>27</v>
      </c>
      <c r="G1509" s="1">
        <v>1</v>
      </c>
      <c r="H1509" s="1">
        <v>26</v>
      </c>
      <c r="I1509" s="2" t="s">
        <v>6</v>
      </c>
      <c r="J1509" s="7">
        <f>Tabla_cocina[[#This Row],[Precio Unitario]]*Tabla_cocina[[#This Row],[Cantidad Ordenada]]</f>
        <v>27</v>
      </c>
      <c r="K1509" s="7">
        <f>Tabla_cocina[[#This Row],[Total del Pedido]]</f>
        <v>27</v>
      </c>
      <c r="L1509" s="7">
        <f>Tabla_cocina[[#This Row],[Ganancia Bruta]]-Tabla_cocina[[#This Row],[Costo]]</f>
        <v>11</v>
      </c>
      <c r="M1509" s="7">
        <f>Tabla_cocina[[#This Row],[Costo Unitario]]*Tabla_cocina[[#This Row],[Cantidad Ordenada]]</f>
        <v>16</v>
      </c>
      <c r="N1509" s="12">
        <f>(Tabla_cocina[[#This Row],[Ganancia Neta]]/Tabla_cocina[[#This Row],[Costo]])</f>
        <v>0.6875</v>
      </c>
      <c r="O1509" s="17">
        <f>Tabla_cocina[[#This Row],[Tiempo de Preparacion]]/1440</f>
        <v>1.8055555555555554E-2</v>
      </c>
    </row>
    <row r="1510" spans="1:15" x14ac:dyDescent="0.3">
      <c r="A1510" s="1">
        <v>612</v>
      </c>
      <c r="B1510" s="1">
        <v>11</v>
      </c>
      <c r="C1510" s="2" t="s">
        <v>21</v>
      </c>
      <c r="D1510" s="2" t="s">
        <v>98</v>
      </c>
      <c r="E1510" s="3">
        <v>12</v>
      </c>
      <c r="F1510" s="3">
        <v>20</v>
      </c>
      <c r="G1510" s="1">
        <v>2</v>
      </c>
      <c r="H1510" s="1">
        <v>51</v>
      </c>
      <c r="I1510" s="2" t="s">
        <v>6</v>
      </c>
      <c r="J1510" s="7">
        <f>Tabla_cocina[[#This Row],[Precio Unitario]]*Tabla_cocina[[#This Row],[Cantidad Ordenada]]</f>
        <v>40</v>
      </c>
      <c r="K1510" s="7">
        <f>Tabla_cocina[[#This Row],[Total del Pedido]]</f>
        <v>40</v>
      </c>
      <c r="L1510" s="7">
        <f>Tabla_cocina[[#This Row],[Ganancia Bruta]]-Tabla_cocina[[#This Row],[Costo]]</f>
        <v>16</v>
      </c>
      <c r="M1510" s="7">
        <f>Tabla_cocina[[#This Row],[Costo Unitario]]*Tabla_cocina[[#This Row],[Cantidad Ordenada]]</f>
        <v>24</v>
      </c>
      <c r="N1510" s="12">
        <f>(Tabla_cocina[[#This Row],[Ganancia Neta]]/Tabla_cocina[[#This Row],[Costo]])</f>
        <v>0.66666666666666663</v>
      </c>
      <c r="O1510" s="17">
        <f>Tabla_cocina[[#This Row],[Tiempo de Preparacion]]/1440</f>
        <v>3.5416666666666666E-2</v>
      </c>
    </row>
    <row r="1511" spans="1:15" x14ac:dyDescent="0.3">
      <c r="A1511" s="1">
        <v>613</v>
      </c>
      <c r="B1511" s="1">
        <v>1</v>
      </c>
      <c r="C1511" s="2" t="s">
        <v>17</v>
      </c>
      <c r="D1511" s="2" t="s">
        <v>94</v>
      </c>
      <c r="E1511" s="3">
        <v>21</v>
      </c>
      <c r="F1511" s="3">
        <v>35</v>
      </c>
      <c r="G1511" s="1">
        <v>3</v>
      </c>
      <c r="H1511" s="1">
        <v>57</v>
      </c>
      <c r="I1511" s="2" t="s">
        <v>8</v>
      </c>
      <c r="J1511" s="7">
        <f>Tabla_cocina[[#This Row],[Precio Unitario]]*Tabla_cocina[[#This Row],[Cantidad Ordenada]]</f>
        <v>105</v>
      </c>
      <c r="K1511" s="7">
        <f>Tabla_cocina[[#This Row],[Total del Pedido]]</f>
        <v>105</v>
      </c>
      <c r="L1511" s="7">
        <f>Tabla_cocina[[#This Row],[Ganancia Bruta]]-Tabla_cocina[[#This Row],[Costo]]</f>
        <v>42</v>
      </c>
      <c r="M1511" s="7">
        <f>Tabla_cocina[[#This Row],[Costo Unitario]]*Tabla_cocina[[#This Row],[Cantidad Ordenada]]</f>
        <v>63</v>
      </c>
      <c r="N1511" s="12">
        <f>(Tabla_cocina[[#This Row],[Ganancia Neta]]/Tabla_cocina[[#This Row],[Costo]])</f>
        <v>0.66666666666666663</v>
      </c>
      <c r="O1511" s="17">
        <f>Tabla_cocina[[#This Row],[Tiempo de Preparacion]]/1440</f>
        <v>3.9583333333333331E-2</v>
      </c>
    </row>
    <row r="1512" spans="1:15" x14ac:dyDescent="0.3">
      <c r="A1512" s="1">
        <v>613</v>
      </c>
      <c r="B1512" s="1">
        <v>1</v>
      </c>
      <c r="C1512" s="2" t="s">
        <v>22</v>
      </c>
      <c r="D1512" s="2" t="s">
        <v>99</v>
      </c>
      <c r="E1512" s="3">
        <v>14</v>
      </c>
      <c r="F1512" s="3">
        <v>23</v>
      </c>
      <c r="G1512" s="1">
        <v>3</v>
      </c>
      <c r="H1512" s="1">
        <v>23</v>
      </c>
      <c r="I1512" s="2" t="s">
        <v>8</v>
      </c>
      <c r="J1512" s="7">
        <f>Tabla_cocina[[#This Row],[Precio Unitario]]*Tabla_cocina[[#This Row],[Cantidad Ordenada]]</f>
        <v>69</v>
      </c>
      <c r="K1512" s="7">
        <f>Tabla_cocina[[#This Row],[Total del Pedido]]</f>
        <v>69</v>
      </c>
      <c r="L1512" s="7">
        <f>Tabla_cocina[[#This Row],[Ganancia Bruta]]-Tabla_cocina[[#This Row],[Costo]]</f>
        <v>27</v>
      </c>
      <c r="M1512" s="7">
        <f>Tabla_cocina[[#This Row],[Costo Unitario]]*Tabla_cocina[[#This Row],[Cantidad Ordenada]]</f>
        <v>42</v>
      </c>
      <c r="N1512" s="12">
        <f>(Tabla_cocina[[#This Row],[Ganancia Neta]]/Tabla_cocina[[#This Row],[Costo]])</f>
        <v>0.6428571428571429</v>
      </c>
      <c r="O1512" s="17">
        <f>Tabla_cocina[[#This Row],[Tiempo de Preparacion]]/1440</f>
        <v>1.5972222222222221E-2</v>
      </c>
    </row>
    <row r="1513" spans="1:15" x14ac:dyDescent="0.3">
      <c r="A1513" s="1">
        <v>613</v>
      </c>
      <c r="B1513" s="1">
        <v>1</v>
      </c>
      <c r="C1513" s="2" t="s">
        <v>16</v>
      </c>
      <c r="D1513" s="2" t="s">
        <v>93</v>
      </c>
      <c r="E1513" s="3">
        <v>11</v>
      </c>
      <c r="F1513" s="3">
        <v>19</v>
      </c>
      <c r="G1513" s="1">
        <v>3</v>
      </c>
      <c r="H1513" s="1">
        <v>41</v>
      </c>
      <c r="I1513" s="2" t="s">
        <v>8</v>
      </c>
      <c r="J1513" s="7">
        <f>Tabla_cocina[[#This Row],[Precio Unitario]]*Tabla_cocina[[#This Row],[Cantidad Ordenada]]</f>
        <v>57</v>
      </c>
      <c r="K1513" s="7">
        <f>Tabla_cocina[[#This Row],[Total del Pedido]]</f>
        <v>57</v>
      </c>
      <c r="L1513" s="7">
        <f>Tabla_cocina[[#This Row],[Ganancia Bruta]]-Tabla_cocina[[#This Row],[Costo]]</f>
        <v>24</v>
      </c>
      <c r="M1513" s="7">
        <f>Tabla_cocina[[#This Row],[Costo Unitario]]*Tabla_cocina[[#This Row],[Cantidad Ordenada]]</f>
        <v>33</v>
      </c>
      <c r="N1513" s="12">
        <f>(Tabla_cocina[[#This Row],[Ganancia Neta]]/Tabla_cocina[[#This Row],[Costo]])</f>
        <v>0.72727272727272729</v>
      </c>
      <c r="O1513" s="17">
        <f>Tabla_cocina[[#This Row],[Tiempo de Preparacion]]/1440</f>
        <v>2.8472222222222222E-2</v>
      </c>
    </row>
    <row r="1514" spans="1:15" x14ac:dyDescent="0.3">
      <c r="A1514" s="1">
        <v>613</v>
      </c>
      <c r="B1514" s="1">
        <v>1</v>
      </c>
      <c r="C1514" s="2" t="s">
        <v>24</v>
      </c>
      <c r="D1514" s="2" t="s">
        <v>101</v>
      </c>
      <c r="E1514" s="3">
        <v>10</v>
      </c>
      <c r="F1514" s="3">
        <v>18</v>
      </c>
      <c r="G1514" s="1">
        <v>3</v>
      </c>
      <c r="H1514" s="1">
        <v>31</v>
      </c>
      <c r="I1514" s="2" t="s">
        <v>8</v>
      </c>
      <c r="J1514" s="7">
        <f>Tabla_cocina[[#This Row],[Precio Unitario]]*Tabla_cocina[[#This Row],[Cantidad Ordenada]]</f>
        <v>54</v>
      </c>
      <c r="K1514" s="7">
        <f>Tabla_cocina[[#This Row],[Total del Pedido]]</f>
        <v>54</v>
      </c>
      <c r="L1514" s="7">
        <f>Tabla_cocina[[#This Row],[Ganancia Bruta]]-Tabla_cocina[[#This Row],[Costo]]</f>
        <v>24</v>
      </c>
      <c r="M1514" s="7">
        <f>Tabla_cocina[[#This Row],[Costo Unitario]]*Tabla_cocina[[#This Row],[Cantidad Ordenada]]</f>
        <v>30</v>
      </c>
      <c r="N1514" s="12">
        <f>(Tabla_cocina[[#This Row],[Ganancia Neta]]/Tabla_cocina[[#This Row],[Costo]])</f>
        <v>0.8</v>
      </c>
      <c r="O1514" s="17">
        <f>Tabla_cocina[[#This Row],[Tiempo de Preparacion]]/1440</f>
        <v>2.1527777777777778E-2</v>
      </c>
    </row>
    <row r="1515" spans="1:15" x14ac:dyDescent="0.3">
      <c r="A1515" s="1">
        <v>614</v>
      </c>
      <c r="B1515" s="1">
        <v>19</v>
      </c>
      <c r="C1515" s="2" t="s">
        <v>5</v>
      </c>
      <c r="D1515" s="2" t="s">
        <v>84</v>
      </c>
      <c r="E1515" s="3">
        <v>14</v>
      </c>
      <c r="F1515" s="3">
        <v>24</v>
      </c>
      <c r="G1515" s="1">
        <v>3</v>
      </c>
      <c r="H1515" s="1">
        <v>50</v>
      </c>
      <c r="I1515" s="2" t="s">
        <v>6</v>
      </c>
      <c r="J1515" s="7">
        <f>Tabla_cocina[[#This Row],[Precio Unitario]]*Tabla_cocina[[#This Row],[Cantidad Ordenada]]</f>
        <v>72</v>
      </c>
      <c r="K1515" s="7">
        <f>Tabla_cocina[[#This Row],[Total del Pedido]]</f>
        <v>72</v>
      </c>
      <c r="L1515" s="7">
        <f>Tabla_cocina[[#This Row],[Ganancia Bruta]]-Tabla_cocina[[#This Row],[Costo]]</f>
        <v>30</v>
      </c>
      <c r="M1515" s="7">
        <f>Tabla_cocina[[#This Row],[Costo Unitario]]*Tabla_cocina[[#This Row],[Cantidad Ordenada]]</f>
        <v>42</v>
      </c>
      <c r="N1515" s="12">
        <f>(Tabla_cocina[[#This Row],[Ganancia Neta]]/Tabla_cocina[[#This Row],[Costo]])</f>
        <v>0.7142857142857143</v>
      </c>
      <c r="O1515" s="17">
        <f>Tabla_cocina[[#This Row],[Tiempo de Preparacion]]/1440</f>
        <v>3.4722222222222224E-2</v>
      </c>
    </row>
    <row r="1516" spans="1:15" x14ac:dyDescent="0.3">
      <c r="A1516" s="1">
        <v>615</v>
      </c>
      <c r="B1516" s="1">
        <v>7</v>
      </c>
      <c r="C1516" s="2" t="s">
        <v>18</v>
      </c>
      <c r="D1516" s="2" t="s">
        <v>95</v>
      </c>
      <c r="E1516" s="3">
        <v>19</v>
      </c>
      <c r="F1516" s="3">
        <v>32</v>
      </c>
      <c r="G1516" s="1">
        <v>3</v>
      </c>
      <c r="H1516" s="1">
        <v>22</v>
      </c>
      <c r="I1516" s="2" t="s">
        <v>8</v>
      </c>
      <c r="J1516" s="7">
        <f>Tabla_cocina[[#This Row],[Precio Unitario]]*Tabla_cocina[[#This Row],[Cantidad Ordenada]]</f>
        <v>96</v>
      </c>
      <c r="K1516" s="7">
        <f>Tabla_cocina[[#This Row],[Total del Pedido]]</f>
        <v>96</v>
      </c>
      <c r="L1516" s="7">
        <f>Tabla_cocina[[#This Row],[Ganancia Bruta]]-Tabla_cocina[[#This Row],[Costo]]</f>
        <v>39</v>
      </c>
      <c r="M1516" s="7">
        <f>Tabla_cocina[[#This Row],[Costo Unitario]]*Tabla_cocina[[#This Row],[Cantidad Ordenada]]</f>
        <v>57</v>
      </c>
      <c r="N1516" s="12">
        <f>(Tabla_cocina[[#This Row],[Ganancia Neta]]/Tabla_cocina[[#This Row],[Costo]])</f>
        <v>0.68421052631578949</v>
      </c>
      <c r="O1516" s="17">
        <f>Tabla_cocina[[#This Row],[Tiempo de Preparacion]]/1440</f>
        <v>1.5277777777777777E-2</v>
      </c>
    </row>
    <row r="1517" spans="1:15" x14ac:dyDescent="0.3">
      <c r="A1517" s="1">
        <v>615</v>
      </c>
      <c r="B1517" s="1">
        <v>7</v>
      </c>
      <c r="C1517" s="2" t="s">
        <v>9</v>
      </c>
      <c r="D1517" s="2" t="s">
        <v>86</v>
      </c>
      <c r="E1517" s="3">
        <v>19</v>
      </c>
      <c r="F1517" s="3">
        <v>31</v>
      </c>
      <c r="G1517" s="1">
        <v>3</v>
      </c>
      <c r="H1517" s="1">
        <v>50</v>
      </c>
      <c r="I1517" s="2" t="s">
        <v>6</v>
      </c>
      <c r="J1517" s="7">
        <f>Tabla_cocina[[#This Row],[Precio Unitario]]*Tabla_cocina[[#This Row],[Cantidad Ordenada]]</f>
        <v>93</v>
      </c>
      <c r="K1517" s="7">
        <f>Tabla_cocina[[#This Row],[Total del Pedido]]</f>
        <v>93</v>
      </c>
      <c r="L1517" s="7">
        <f>Tabla_cocina[[#This Row],[Ganancia Bruta]]-Tabla_cocina[[#This Row],[Costo]]</f>
        <v>36</v>
      </c>
      <c r="M1517" s="7">
        <f>Tabla_cocina[[#This Row],[Costo Unitario]]*Tabla_cocina[[#This Row],[Cantidad Ordenada]]</f>
        <v>57</v>
      </c>
      <c r="N1517" s="12">
        <f>(Tabla_cocina[[#This Row],[Ganancia Neta]]/Tabla_cocina[[#This Row],[Costo]])</f>
        <v>0.63157894736842102</v>
      </c>
      <c r="O1517" s="17">
        <f>Tabla_cocina[[#This Row],[Tiempo de Preparacion]]/1440</f>
        <v>3.4722222222222224E-2</v>
      </c>
    </row>
    <row r="1518" spans="1:15" x14ac:dyDescent="0.3">
      <c r="A1518" s="1">
        <v>615</v>
      </c>
      <c r="B1518" s="1">
        <v>7</v>
      </c>
      <c r="C1518" s="2" t="s">
        <v>26</v>
      </c>
      <c r="D1518" s="2" t="s">
        <v>103</v>
      </c>
      <c r="E1518" s="3">
        <v>15</v>
      </c>
      <c r="F1518" s="3">
        <v>25</v>
      </c>
      <c r="G1518" s="1">
        <v>3</v>
      </c>
      <c r="H1518" s="1">
        <v>41</v>
      </c>
      <c r="I1518" s="2" t="s">
        <v>6</v>
      </c>
      <c r="J1518" s="7">
        <f>Tabla_cocina[[#This Row],[Precio Unitario]]*Tabla_cocina[[#This Row],[Cantidad Ordenada]]</f>
        <v>75</v>
      </c>
      <c r="K1518" s="7">
        <f>Tabla_cocina[[#This Row],[Total del Pedido]]</f>
        <v>75</v>
      </c>
      <c r="L1518" s="7">
        <f>Tabla_cocina[[#This Row],[Ganancia Bruta]]-Tabla_cocina[[#This Row],[Costo]]</f>
        <v>30</v>
      </c>
      <c r="M1518" s="7">
        <f>Tabla_cocina[[#This Row],[Costo Unitario]]*Tabla_cocina[[#This Row],[Cantidad Ordenada]]</f>
        <v>45</v>
      </c>
      <c r="N1518" s="12">
        <f>(Tabla_cocina[[#This Row],[Ganancia Neta]]/Tabla_cocina[[#This Row],[Costo]])</f>
        <v>0.66666666666666663</v>
      </c>
      <c r="O1518" s="17">
        <f>Tabla_cocina[[#This Row],[Tiempo de Preparacion]]/1440</f>
        <v>2.8472222222222222E-2</v>
      </c>
    </row>
    <row r="1519" spans="1:15" x14ac:dyDescent="0.3">
      <c r="A1519" s="1">
        <v>615</v>
      </c>
      <c r="B1519" s="1">
        <v>7</v>
      </c>
      <c r="C1519" s="2" t="s">
        <v>22</v>
      </c>
      <c r="D1519" s="2" t="s">
        <v>99</v>
      </c>
      <c r="E1519" s="3">
        <v>14</v>
      </c>
      <c r="F1519" s="3">
        <v>23</v>
      </c>
      <c r="G1519" s="1">
        <v>3</v>
      </c>
      <c r="H1519" s="1">
        <v>43</v>
      </c>
      <c r="I1519" s="2" t="s">
        <v>6</v>
      </c>
      <c r="J1519" s="7">
        <f>Tabla_cocina[[#This Row],[Precio Unitario]]*Tabla_cocina[[#This Row],[Cantidad Ordenada]]</f>
        <v>69</v>
      </c>
      <c r="K1519" s="7">
        <f>Tabla_cocina[[#This Row],[Total del Pedido]]</f>
        <v>69</v>
      </c>
      <c r="L1519" s="7">
        <f>Tabla_cocina[[#This Row],[Ganancia Bruta]]-Tabla_cocina[[#This Row],[Costo]]</f>
        <v>27</v>
      </c>
      <c r="M1519" s="7">
        <f>Tabla_cocina[[#This Row],[Costo Unitario]]*Tabla_cocina[[#This Row],[Cantidad Ordenada]]</f>
        <v>42</v>
      </c>
      <c r="N1519" s="12">
        <f>(Tabla_cocina[[#This Row],[Ganancia Neta]]/Tabla_cocina[[#This Row],[Costo]])</f>
        <v>0.6428571428571429</v>
      </c>
      <c r="O1519" s="17">
        <f>Tabla_cocina[[#This Row],[Tiempo de Preparacion]]/1440</f>
        <v>2.9861111111111113E-2</v>
      </c>
    </row>
    <row r="1520" spans="1:15" x14ac:dyDescent="0.3">
      <c r="A1520" s="1">
        <v>616</v>
      </c>
      <c r="B1520" s="1">
        <v>4</v>
      </c>
      <c r="C1520" s="2" t="s">
        <v>7</v>
      </c>
      <c r="D1520" s="2" t="s">
        <v>85</v>
      </c>
      <c r="E1520" s="3">
        <v>18</v>
      </c>
      <c r="F1520" s="3">
        <v>30</v>
      </c>
      <c r="G1520" s="1">
        <v>2</v>
      </c>
      <c r="H1520" s="1">
        <v>14</v>
      </c>
      <c r="I1520" s="2" t="s">
        <v>8</v>
      </c>
      <c r="J1520" s="7">
        <f>Tabla_cocina[[#This Row],[Precio Unitario]]*Tabla_cocina[[#This Row],[Cantidad Ordenada]]</f>
        <v>60</v>
      </c>
      <c r="K1520" s="7">
        <f>Tabla_cocina[[#This Row],[Total del Pedido]]</f>
        <v>60</v>
      </c>
      <c r="L1520" s="7">
        <f>Tabla_cocina[[#This Row],[Ganancia Bruta]]-Tabla_cocina[[#This Row],[Costo]]</f>
        <v>24</v>
      </c>
      <c r="M1520" s="7">
        <f>Tabla_cocina[[#This Row],[Costo Unitario]]*Tabla_cocina[[#This Row],[Cantidad Ordenada]]</f>
        <v>36</v>
      </c>
      <c r="N1520" s="12">
        <f>(Tabla_cocina[[#This Row],[Ganancia Neta]]/Tabla_cocina[[#This Row],[Costo]])</f>
        <v>0.66666666666666663</v>
      </c>
      <c r="O1520" s="17">
        <f>Tabla_cocina[[#This Row],[Tiempo de Preparacion]]/1440</f>
        <v>9.7222222222222224E-3</v>
      </c>
    </row>
    <row r="1521" spans="1:15" x14ac:dyDescent="0.3">
      <c r="A1521" s="1">
        <v>616</v>
      </c>
      <c r="B1521" s="1">
        <v>4</v>
      </c>
      <c r="C1521" s="2" t="s">
        <v>5</v>
      </c>
      <c r="D1521" s="2" t="s">
        <v>84</v>
      </c>
      <c r="E1521" s="3">
        <v>14</v>
      </c>
      <c r="F1521" s="3">
        <v>24</v>
      </c>
      <c r="G1521" s="1">
        <v>3</v>
      </c>
      <c r="H1521" s="1">
        <v>33</v>
      </c>
      <c r="I1521" s="2" t="s">
        <v>6</v>
      </c>
      <c r="J1521" s="7">
        <f>Tabla_cocina[[#This Row],[Precio Unitario]]*Tabla_cocina[[#This Row],[Cantidad Ordenada]]</f>
        <v>72</v>
      </c>
      <c r="K1521" s="7">
        <f>Tabla_cocina[[#This Row],[Total del Pedido]]</f>
        <v>72</v>
      </c>
      <c r="L1521" s="7">
        <f>Tabla_cocina[[#This Row],[Ganancia Bruta]]-Tabla_cocina[[#This Row],[Costo]]</f>
        <v>30</v>
      </c>
      <c r="M1521" s="7">
        <f>Tabla_cocina[[#This Row],[Costo Unitario]]*Tabla_cocina[[#This Row],[Cantidad Ordenada]]</f>
        <v>42</v>
      </c>
      <c r="N1521" s="12">
        <f>(Tabla_cocina[[#This Row],[Ganancia Neta]]/Tabla_cocina[[#This Row],[Costo]])</f>
        <v>0.7142857142857143</v>
      </c>
      <c r="O1521" s="17">
        <f>Tabla_cocina[[#This Row],[Tiempo de Preparacion]]/1440</f>
        <v>2.2916666666666665E-2</v>
      </c>
    </row>
    <row r="1522" spans="1:15" x14ac:dyDescent="0.3">
      <c r="A1522" s="1">
        <v>617</v>
      </c>
      <c r="B1522" s="1">
        <v>13</v>
      </c>
      <c r="C1522" s="2" t="s">
        <v>7</v>
      </c>
      <c r="D1522" s="2" t="s">
        <v>85</v>
      </c>
      <c r="E1522" s="3">
        <v>18</v>
      </c>
      <c r="F1522" s="3">
        <v>30</v>
      </c>
      <c r="G1522" s="1">
        <v>3</v>
      </c>
      <c r="H1522" s="1">
        <v>33</v>
      </c>
      <c r="I1522" s="2" t="s">
        <v>8</v>
      </c>
      <c r="J1522" s="7">
        <f>Tabla_cocina[[#This Row],[Precio Unitario]]*Tabla_cocina[[#This Row],[Cantidad Ordenada]]</f>
        <v>90</v>
      </c>
      <c r="K1522" s="7">
        <f>Tabla_cocina[[#This Row],[Total del Pedido]]</f>
        <v>90</v>
      </c>
      <c r="L1522" s="7">
        <f>Tabla_cocina[[#This Row],[Ganancia Bruta]]-Tabla_cocina[[#This Row],[Costo]]</f>
        <v>36</v>
      </c>
      <c r="M1522" s="7">
        <f>Tabla_cocina[[#This Row],[Costo Unitario]]*Tabla_cocina[[#This Row],[Cantidad Ordenada]]</f>
        <v>54</v>
      </c>
      <c r="N1522" s="12">
        <f>(Tabla_cocina[[#This Row],[Ganancia Neta]]/Tabla_cocina[[#This Row],[Costo]])</f>
        <v>0.66666666666666663</v>
      </c>
      <c r="O1522" s="17">
        <f>Tabla_cocina[[#This Row],[Tiempo de Preparacion]]/1440</f>
        <v>2.2916666666666665E-2</v>
      </c>
    </row>
    <row r="1523" spans="1:15" x14ac:dyDescent="0.3">
      <c r="A1523" s="1">
        <v>617</v>
      </c>
      <c r="B1523" s="1">
        <v>13</v>
      </c>
      <c r="C1523" s="2" t="s">
        <v>25</v>
      </c>
      <c r="D1523" s="2" t="s">
        <v>102</v>
      </c>
      <c r="E1523" s="3">
        <v>15</v>
      </c>
      <c r="F1523" s="3">
        <v>26</v>
      </c>
      <c r="G1523" s="1">
        <v>2</v>
      </c>
      <c r="H1523" s="1">
        <v>18</v>
      </c>
      <c r="I1523" s="2" t="s">
        <v>8</v>
      </c>
      <c r="J1523" s="7">
        <f>Tabla_cocina[[#This Row],[Precio Unitario]]*Tabla_cocina[[#This Row],[Cantidad Ordenada]]</f>
        <v>52</v>
      </c>
      <c r="K1523" s="7">
        <f>Tabla_cocina[[#This Row],[Total del Pedido]]</f>
        <v>52</v>
      </c>
      <c r="L1523" s="7">
        <f>Tabla_cocina[[#This Row],[Ganancia Bruta]]-Tabla_cocina[[#This Row],[Costo]]</f>
        <v>22</v>
      </c>
      <c r="M1523" s="7">
        <f>Tabla_cocina[[#This Row],[Costo Unitario]]*Tabla_cocina[[#This Row],[Cantidad Ordenada]]</f>
        <v>30</v>
      </c>
      <c r="N1523" s="12">
        <f>(Tabla_cocina[[#This Row],[Ganancia Neta]]/Tabla_cocina[[#This Row],[Costo]])</f>
        <v>0.73333333333333328</v>
      </c>
      <c r="O1523" s="17">
        <f>Tabla_cocina[[#This Row],[Tiempo de Preparacion]]/1440</f>
        <v>1.2500000000000001E-2</v>
      </c>
    </row>
    <row r="1524" spans="1:15" x14ac:dyDescent="0.3">
      <c r="A1524" s="1">
        <v>618</v>
      </c>
      <c r="B1524" s="1">
        <v>3</v>
      </c>
      <c r="C1524" s="2" t="s">
        <v>12</v>
      </c>
      <c r="D1524" s="2" t="s">
        <v>89</v>
      </c>
      <c r="E1524" s="3">
        <v>22</v>
      </c>
      <c r="F1524" s="3">
        <v>36</v>
      </c>
      <c r="G1524" s="1">
        <v>3</v>
      </c>
      <c r="H1524" s="1">
        <v>53</v>
      </c>
      <c r="I1524" s="2" t="s">
        <v>6</v>
      </c>
      <c r="J1524" s="7">
        <f>Tabla_cocina[[#This Row],[Precio Unitario]]*Tabla_cocina[[#This Row],[Cantidad Ordenada]]</f>
        <v>108</v>
      </c>
      <c r="K1524" s="7">
        <f>Tabla_cocina[[#This Row],[Total del Pedido]]</f>
        <v>108</v>
      </c>
      <c r="L1524" s="7">
        <f>Tabla_cocina[[#This Row],[Ganancia Bruta]]-Tabla_cocina[[#This Row],[Costo]]</f>
        <v>42</v>
      </c>
      <c r="M1524" s="7">
        <f>Tabla_cocina[[#This Row],[Costo Unitario]]*Tabla_cocina[[#This Row],[Cantidad Ordenada]]</f>
        <v>66</v>
      </c>
      <c r="N1524" s="12">
        <f>(Tabla_cocina[[#This Row],[Ganancia Neta]]/Tabla_cocina[[#This Row],[Costo]])</f>
        <v>0.63636363636363635</v>
      </c>
      <c r="O1524" s="17">
        <f>Tabla_cocina[[#This Row],[Tiempo de Preparacion]]/1440</f>
        <v>3.6805555555555557E-2</v>
      </c>
    </row>
    <row r="1525" spans="1:15" x14ac:dyDescent="0.3">
      <c r="A1525" s="1">
        <v>618</v>
      </c>
      <c r="B1525" s="1">
        <v>3</v>
      </c>
      <c r="C1525" s="2" t="s">
        <v>18</v>
      </c>
      <c r="D1525" s="2" t="s">
        <v>95</v>
      </c>
      <c r="E1525" s="3">
        <v>19</v>
      </c>
      <c r="F1525" s="3">
        <v>32</v>
      </c>
      <c r="G1525" s="1">
        <v>2</v>
      </c>
      <c r="H1525" s="1">
        <v>6</v>
      </c>
      <c r="I1525" s="2" t="s">
        <v>8</v>
      </c>
      <c r="J1525" s="7">
        <f>Tabla_cocina[[#This Row],[Precio Unitario]]*Tabla_cocina[[#This Row],[Cantidad Ordenada]]</f>
        <v>64</v>
      </c>
      <c r="K1525" s="7">
        <f>Tabla_cocina[[#This Row],[Total del Pedido]]</f>
        <v>64</v>
      </c>
      <c r="L1525" s="7">
        <f>Tabla_cocina[[#This Row],[Ganancia Bruta]]-Tabla_cocina[[#This Row],[Costo]]</f>
        <v>26</v>
      </c>
      <c r="M1525" s="7">
        <f>Tabla_cocina[[#This Row],[Costo Unitario]]*Tabla_cocina[[#This Row],[Cantidad Ordenada]]</f>
        <v>38</v>
      </c>
      <c r="N1525" s="12">
        <f>(Tabla_cocina[[#This Row],[Ganancia Neta]]/Tabla_cocina[[#This Row],[Costo]])</f>
        <v>0.68421052631578949</v>
      </c>
      <c r="O1525" s="17">
        <f>Tabla_cocina[[#This Row],[Tiempo de Preparacion]]/1440</f>
        <v>4.1666666666666666E-3</v>
      </c>
    </row>
    <row r="1526" spans="1:15" x14ac:dyDescent="0.3">
      <c r="A1526" s="1">
        <v>618</v>
      </c>
      <c r="B1526" s="1">
        <v>3</v>
      </c>
      <c r="C1526" s="2" t="s">
        <v>9</v>
      </c>
      <c r="D1526" s="2" t="s">
        <v>86</v>
      </c>
      <c r="E1526" s="3">
        <v>19</v>
      </c>
      <c r="F1526" s="3">
        <v>31</v>
      </c>
      <c r="G1526" s="1">
        <v>3</v>
      </c>
      <c r="H1526" s="1">
        <v>35</v>
      </c>
      <c r="I1526" s="2" t="s">
        <v>6</v>
      </c>
      <c r="J1526" s="7">
        <f>Tabla_cocina[[#This Row],[Precio Unitario]]*Tabla_cocina[[#This Row],[Cantidad Ordenada]]</f>
        <v>93</v>
      </c>
      <c r="K1526" s="7">
        <f>Tabla_cocina[[#This Row],[Total del Pedido]]</f>
        <v>93</v>
      </c>
      <c r="L1526" s="7">
        <f>Tabla_cocina[[#This Row],[Ganancia Bruta]]-Tabla_cocina[[#This Row],[Costo]]</f>
        <v>36</v>
      </c>
      <c r="M1526" s="7">
        <f>Tabla_cocina[[#This Row],[Costo Unitario]]*Tabla_cocina[[#This Row],[Cantidad Ordenada]]</f>
        <v>57</v>
      </c>
      <c r="N1526" s="12">
        <f>(Tabla_cocina[[#This Row],[Ganancia Neta]]/Tabla_cocina[[#This Row],[Costo]])</f>
        <v>0.63157894736842102</v>
      </c>
      <c r="O1526" s="17">
        <f>Tabla_cocina[[#This Row],[Tiempo de Preparacion]]/1440</f>
        <v>2.4305555555555556E-2</v>
      </c>
    </row>
    <row r="1527" spans="1:15" x14ac:dyDescent="0.3">
      <c r="A1527" s="1">
        <v>618</v>
      </c>
      <c r="B1527" s="1">
        <v>3</v>
      </c>
      <c r="C1527" s="2" t="s">
        <v>24</v>
      </c>
      <c r="D1527" s="2" t="s">
        <v>101</v>
      </c>
      <c r="E1527" s="3">
        <v>10</v>
      </c>
      <c r="F1527" s="3">
        <v>18</v>
      </c>
      <c r="G1527" s="1">
        <v>3</v>
      </c>
      <c r="H1527" s="1">
        <v>24</v>
      </c>
      <c r="I1527" s="2" t="s">
        <v>6</v>
      </c>
      <c r="J1527" s="7">
        <f>Tabla_cocina[[#This Row],[Precio Unitario]]*Tabla_cocina[[#This Row],[Cantidad Ordenada]]</f>
        <v>54</v>
      </c>
      <c r="K1527" s="7">
        <f>Tabla_cocina[[#This Row],[Total del Pedido]]</f>
        <v>54</v>
      </c>
      <c r="L1527" s="7">
        <f>Tabla_cocina[[#This Row],[Ganancia Bruta]]-Tabla_cocina[[#This Row],[Costo]]</f>
        <v>24</v>
      </c>
      <c r="M1527" s="7">
        <f>Tabla_cocina[[#This Row],[Costo Unitario]]*Tabla_cocina[[#This Row],[Cantidad Ordenada]]</f>
        <v>30</v>
      </c>
      <c r="N1527" s="12">
        <f>(Tabla_cocina[[#This Row],[Ganancia Neta]]/Tabla_cocina[[#This Row],[Costo]])</f>
        <v>0.8</v>
      </c>
      <c r="O1527" s="17">
        <f>Tabla_cocina[[#This Row],[Tiempo de Preparacion]]/1440</f>
        <v>1.6666666666666666E-2</v>
      </c>
    </row>
    <row r="1528" spans="1:15" x14ac:dyDescent="0.3">
      <c r="A1528" s="1">
        <v>619</v>
      </c>
      <c r="B1528" s="1">
        <v>6</v>
      </c>
      <c r="C1528" s="2" t="s">
        <v>10</v>
      </c>
      <c r="D1528" s="2" t="s">
        <v>87</v>
      </c>
      <c r="E1528" s="3">
        <v>16</v>
      </c>
      <c r="F1528" s="3">
        <v>27</v>
      </c>
      <c r="G1528" s="1">
        <v>2</v>
      </c>
      <c r="H1528" s="1">
        <v>40</v>
      </c>
      <c r="I1528" s="2" t="s">
        <v>6</v>
      </c>
      <c r="J1528" s="7">
        <f>Tabla_cocina[[#This Row],[Precio Unitario]]*Tabla_cocina[[#This Row],[Cantidad Ordenada]]</f>
        <v>54</v>
      </c>
      <c r="K1528" s="7">
        <f>Tabla_cocina[[#This Row],[Total del Pedido]]</f>
        <v>54</v>
      </c>
      <c r="L1528" s="7">
        <f>Tabla_cocina[[#This Row],[Ganancia Bruta]]-Tabla_cocina[[#This Row],[Costo]]</f>
        <v>22</v>
      </c>
      <c r="M1528" s="7">
        <f>Tabla_cocina[[#This Row],[Costo Unitario]]*Tabla_cocina[[#This Row],[Cantidad Ordenada]]</f>
        <v>32</v>
      </c>
      <c r="N1528" s="12">
        <f>(Tabla_cocina[[#This Row],[Ganancia Neta]]/Tabla_cocina[[#This Row],[Costo]])</f>
        <v>0.6875</v>
      </c>
      <c r="O1528" s="17">
        <f>Tabla_cocina[[#This Row],[Tiempo de Preparacion]]/1440</f>
        <v>2.7777777777777776E-2</v>
      </c>
    </row>
    <row r="1529" spans="1:15" x14ac:dyDescent="0.3">
      <c r="A1529" s="1">
        <v>619</v>
      </c>
      <c r="B1529" s="1">
        <v>6</v>
      </c>
      <c r="C1529" s="2" t="s">
        <v>25</v>
      </c>
      <c r="D1529" s="2" t="s">
        <v>102</v>
      </c>
      <c r="E1529" s="3">
        <v>15</v>
      </c>
      <c r="F1529" s="3">
        <v>26</v>
      </c>
      <c r="G1529" s="1">
        <v>3</v>
      </c>
      <c r="H1529" s="1">
        <v>56</v>
      </c>
      <c r="I1529" s="2" t="s">
        <v>8</v>
      </c>
      <c r="J1529" s="7">
        <f>Tabla_cocina[[#This Row],[Precio Unitario]]*Tabla_cocina[[#This Row],[Cantidad Ordenada]]</f>
        <v>78</v>
      </c>
      <c r="K1529" s="7">
        <f>Tabla_cocina[[#This Row],[Total del Pedido]]</f>
        <v>78</v>
      </c>
      <c r="L1529" s="7">
        <f>Tabla_cocina[[#This Row],[Ganancia Bruta]]-Tabla_cocina[[#This Row],[Costo]]</f>
        <v>33</v>
      </c>
      <c r="M1529" s="7">
        <f>Tabla_cocina[[#This Row],[Costo Unitario]]*Tabla_cocina[[#This Row],[Cantidad Ordenada]]</f>
        <v>45</v>
      </c>
      <c r="N1529" s="12">
        <f>(Tabla_cocina[[#This Row],[Ganancia Neta]]/Tabla_cocina[[#This Row],[Costo]])</f>
        <v>0.73333333333333328</v>
      </c>
      <c r="O1529" s="17">
        <f>Tabla_cocina[[#This Row],[Tiempo de Preparacion]]/1440</f>
        <v>3.888888888888889E-2</v>
      </c>
    </row>
    <row r="1530" spans="1:15" x14ac:dyDescent="0.3">
      <c r="A1530" s="1">
        <v>620</v>
      </c>
      <c r="B1530" s="1">
        <v>16</v>
      </c>
      <c r="C1530" s="2" t="s">
        <v>16</v>
      </c>
      <c r="D1530" s="2" t="s">
        <v>93</v>
      </c>
      <c r="E1530" s="3">
        <v>11</v>
      </c>
      <c r="F1530" s="3">
        <v>19</v>
      </c>
      <c r="G1530" s="1">
        <v>3</v>
      </c>
      <c r="H1530" s="1">
        <v>40</v>
      </c>
      <c r="I1530" s="2" t="s">
        <v>8</v>
      </c>
      <c r="J1530" s="7">
        <f>Tabla_cocina[[#This Row],[Precio Unitario]]*Tabla_cocina[[#This Row],[Cantidad Ordenada]]</f>
        <v>57</v>
      </c>
      <c r="K1530" s="7">
        <f>Tabla_cocina[[#This Row],[Total del Pedido]]</f>
        <v>57</v>
      </c>
      <c r="L1530" s="7">
        <f>Tabla_cocina[[#This Row],[Ganancia Bruta]]-Tabla_cocina[[#This Row],[Costo]]</f>
        <v>24</v>
      </c>
      <c r="M1530" s="7">
        <f>Tabla_cocina[[#This Row],[Costo Unitario]]*Tabla_cocina[[#This Row],[Cantidad Ordenada]]</f>
        <v>33</v>
      </c>
      <c r="N1530" s="12">
        <f>(Tabla_cocina[[#This Row],[Ganancia Neta]]/Tabla_cocina[[#This Row],[Costo]])</f>
        <v>0.72727272727272729</v>
      </c>
      <c r="O1530" s="17">
        <f>Tabla_cocina[[#This Row],[Tiempo de Preparacion]]/1440</f>
        <v>2.7777777777777776E-2</v>
      </c>
    </row>
    <row r="1531" spans="1:15" x14ac:dyDescent="0.3">
      <c r="A1531" s="1">
        <v>621</v>
      </c>
      <c r="B1531" s="1">
        <v>5</v>
      </c>
      <c r="C1531" s="2" t="s">
        <v>17</v>
      </c>
      <c r="D1531" s="2" t="s">
        <v>94</v>
      </c>
      <c r="E1531" s="3">
        <v>21</v>
      </c>
      <c r="F1531" s="3">
        <v>35</v>
      </c>
      <c r="G1531" s="1">
        <v>3</v>
      </c>
      <c r="H1531" s="1">
        <v>8</v>
      </c>
      <c r="I1531" s="2" t="s">
        <v>8</v>
      </c>
      <c r="J1531" s="7">
        <f>Tabla_cocina[[#This Row],[Precio Unitario]]*Tabla_cocina[[#This Row],[Cantidad Ordenada]]</f>
        <v>105</v>
      </c>
      <c r="K1531" s="7">
        <f>Tabla_cocina[[#This Row],[Total del Pedido]]</f>
        <v>105</v>
      </c>
      <c r="L1531" s="7">
        <f>Tabla_cocina[[#This Row],[Ganancia Bruta]]-Tabla_cocina[[#This Row],[Costo]]</f>
        <v>42</v>
      </c>
      <c r="M1531" s="7">
        <f>Tabla_cocina[[#This Row],[Costo Unitario]]*Tabla_cocina[[#This Row],[Cantidad Ordenada]]</f>
        <v>63</v>
      </c>
      <c r="N1531" s="12">
        <f>(Tabla_cocina[[#This Row],[Ganancia Neta]]/Tabla_cocina[[#This Row],[Costo]])</f>
        <v>0.66666666666666663</v>
      </c>
      <c r="O1531" s="17">
        <f>Tabla_cocina[[#This Row],[Tiempo de Preparacion]]/1440</f>
        <v>5.5555555555555558E-3</v>
      </c>
    </row>
    <row r="1532" spans="1:15" x14ac:dyDescent="0.3">
      <c r="A1532" s="1">
        <v>622</v>
      </c>
      <c r="B1532" s="1">
        <v>7</v>
      </c>
      <c r="C1532" s="2" t="s">
        <v>9</v>
      </c>
      <c r="D1532" s="2" t="s">
        <v>86</v>
      </c>
      <c r="E1532" s="3">
        <v>19</v>
      </c>
      <c r="F1532" s="3">
        <v>31</v>
      </c>
      <c r="G1532" s="1">
        <v>3</v>
      </c>
      <c r="H1532" s="1">
        <v>53</v>
      </c>
      <c r="I1532" s="2" t="s">
        <v>6</v>
      </c>
      <c r="J1532" s="7">
        <f>Tabla_cocina[[#This Row],[Precio Unitario]]*Tabla_cocina[[#This Row],[Cantidad Ordenada]]</f>
        <v>93</v>
      </c>
      <c r="K1532" s="7">
        <f>Tabla_cocina[[#This Row],[Total del Pedido]]</f>
        <v>93</v>
      </c>
      <c r="L1532" s="7">
        <f>Tabla_cocina[[#This Row],[Ganancia Bruta]]-Tabla_cocina[[#This Row],[Costo]]</f>
        <v>36</v>
      </c>
      <c r="M1532" s="7">
        <f>Tabla_cocina[[#This Row],[Costo Unitario]]*Tabla_cocina[[#This Row],[Cantidad Ordenada]]</f>
        <v>57</v>
      </c>
      <c r="N1532" s="12">
        <f>(Tabla_cocina[[#This Row],[Ganancia Neta]]/Tabla_cocina[[#This Row],[Costo]])</f>
        <v>0.63157894736842102</v>
      </c>
      <c r="O1532" s="17">
        <f>Tabla_cocina[[#This Row],[Tiempo de Preparacion]]/1440</f>
        <v>3.6805555555555557E-2</v>
      </c>
    </row>
    <row r="1533" spans="1:15" x14ac:dyDescent="0.3">
      <c r="A1533" s="1">
        <v>622</v>
      </c>
      <c r="B1533" s="1">
        <v>7</v>
      </c>
      <c r="C1533" s="2" t="s">
        <v>15</v>
      </c>
      <c r="D1533" s="2" t="s">
        <v>92</v>
      </c>
      <c r="E1533" s="3">
        <v>16</v>
      </c>
      <c r="F1533" s="3">
        <v>28</v>
      </c>
      <c r="G1533" s="1">
        <v>1</v>
      </c>
      <c r="H1533" s="1">
        <v>25</v>
      </c>
      <c r="I1533" s="2" t="s">
        <v>6</v>
      </c>
      <c r="J1533" s="7">
        <f>Tabla_cocina[[#This Row],[Precio Unitario]]*Tabla_cocina[[#This Row],[Cantidad Ordenada]]</f>
        <v>28</v>
      </c>
      <c r="K1533" s="7">
        <f>Tabla_cocina[[#This Row],[Total del Pedido]]</f>
        <v>28</v>
      </c>
      <c r="L1533" s="7">
        <f>Tabla_cocina[[#This Row],[Ganancia Bruta]]-Tabla_cocina[[#This Row],[Costo]]</f>
        <v>12</v>
      </c>
      <c r="M1533" s="7">
        <f>Tabla_cocina[[#This Row],[Costo Unitario]]*Tabla_cocina[[#This Row],[Cantidad Ordenada]]</f>
        <v>16</v>
      </c>
      <c r="N1533" s="12">
        <f>(Tabla_cocina[[#This Row],[Ganancia Neta]]/Tabla_cocina[[#This Row],[Costo]])</f>
        <v>0.75</v>
      </c>
      <c r="O1533" s="17">
        <f>Tabla_cocina[[#This Row],[Tiempo de Preparacion]]/1440</f>
        <v>1.7361111111111112E-2</v>
      </c>
    </row>
    <row r="1534" spans="1:15" x14ac:dyDescent="0.3">
      <c r="A1534" s="1">
        <v>623</v>
      </c>
      <c r="B1534" s="1">
        <v>13</v>
      </c>
      <c r="C1534" s="2" t="s">
        <v>17</v>
      </c>
      <c r="D1534" s="2" t="s">
        <v>94</v>
      </c>
      <c r="E1534" s="3">
        <v>21</v>
      </c>
      <c r="F1534" s="3">
        <v>35</v>
      </c>
      <c r="G1534" s="1">
        <v>2</v>
      </c>
      <c r="H1534" s="1">
        <v>59</v>
      </c>
      <c r="I1534" s="2" t="s">
        <v>6</v>
      </c>
      <c r="J1534" s="7">
        <f>Tabla_cocina[[#This Row],[Precio Unitario]]*Tabla_cocina[[#This Row],[Cantidad Ordenada]]</f>
        <v>70</v>
      </c>
      <c r="K1534" s="7">
        <f>Tabla_cocina[[#This Row],[Total del Pedido]]</f>
        <v>70</v>
      </c>
      <c r="L1534" s="7">
        <f>Tabla_cocina[[#This Row],[Ganancia Bruta]]-Tabla_cocina[[#This Row],[Costo]]</f>
        <v>28</v>
      </c>
      <c r="M1534" s="7">
        <f>Tabla_cocina[[#This Row],[Costo Unitario]]*Tabla_cocina[[#This Row],[Cantidad Ordenada]]</f>
        <v>42</v>
      </c>
      <c r="N1534" s="12">
        <f>(Tabla_cocina[[#This Row],[Ganancia Neta]]/Tabla_cocina[[#This Row],[Costo]])</f>
        <v>0.66666666666666663</v>
      </c>
      <c r="O1534" s="17">
        <f>Tabla_cocina[[#This Row],[Tiempo de Preparacion]]/1440</f>
        <v>4.0972222222222222E-2</v>
      </c>
    </row>
    <row r="1535" spans="1:15" x14ac:dyDescent="0.3">
      <c r="A1535" s="1">
        <v>623</v>
      </c>
      <c r="B1535" s="1">
        <v>13</v>
      </c>
      <c r="C1535" s="2" t="s">
        <v>18</v>
      </c>
      <c r="D1535" s="2" t="s">
        <v>95</v>
      </c>
      <c r="E1535" s="3">
        <v>19</v>
      </c>
      <c r="F1535" s="3">
        <v>32</v>
      </c>
      <c r="G1535" s="1">
        <v>3</v>
      </c>
      <c r="H1535" s="1">
        <v>43</v>
      </c>
      <c r="I1535" s="2" t="s">
        <v>8</v>
      </c>
      <c r="J1535" s="7">
        <f>Tabla_cocina[[#This Row],[Precio Unitario]]*Tabla_cocina[[#This Row],[Cantidad Ordenada]]</f>
        <v>96</v>
      </c>
      <c r="K1535" s="7">
        <f>Tabla_cocina[[#This Row],[Total del Pedido]]</f>
        <v>96</v>
      </c>
      <c r="L1535" s="7">
        <f>Tabla_cocina[[#This Row],[Ganancia Bruta]]-Tabla_cocina[[#This Row],[Costo]]</f>
        <v>39</v>
      </c>
      <c r="M1535" s="7">
        <f>Tabla_cocina[[#This Row],[Costo Unitario]]*Tabla_cocina[[#This Row],[Cantidad Ordenada]]</f>
        <v>57</v>
      </c>
      <c r="N1535" s="12">
        <f>(Tabla_cocina[[#This Row],[Ganancia Neta]]/Tabla_cocina[[#This Row],[Costo]])</f>
        <v>0.68421052631578949</v>
      </c>
      <c r="O1535" s="17">
        <f>Tabla_cocina[[#This Row],[Tiempo de Preparacion]]/1440</f>
        <v>2.9861111111111113E-2</v>
      </c>
    </row>
    <row r="1536" spans="1:15" x14ac:dyDescent="0.3">
      <c r="A1536" s="1">
        <v>623</v>
      </c>
      <c r="B1536" s="1">
        <v>13</v>
      </c>
      <c r="C1536" s="2" t="s">
        <v>26</v>
      </c>
      <c r="D1536" s="2" t="s">
        <v>103</v>
      </c>
      <c r="E1536" s="3">
        <v>15</v>
      </c>
      <c r="F1536" s="3">
        <v>25</v>
      </c>
      <c r="G1536" s="1">
        <v>1</v>
      </c>
      <c r="H1536" s="1">
        <v>20</v>
      </c>
      <c r="I1536" s="2" t="s">
        <v>6</v>
      </c>
      <c r="J1536" s="7">
        <f>Tabla_cocina[[#This Row],[Precio Unitario]]*Tabla_cocina[[#This Row],[Cantidad Ordenada]]</f>
        <v>25</v>
      </c>
      <c r="K1536" s="7">
        <f>Tabla_cocina[[#This Row],[Total del Pedido]]</f>
        <v>25</v>
      </c>
      <c r="L1536" s="7">
        <f>Tabla_cocina[[#This Row],[Ganancia Bruta]]-Tabla_cocina[[#This Row],[Costo]]</f>
        <v>10</v>
      </c>
      <c r="M1536" s="7">
        <f>Tabla_cocina[[#This Row],[Costo Unitario]]*Tabla_cocina[[#This Row],[Cantidad Ordenada]]</f>
        <v>15</v>
      </c>
      <c r="N1536" s="12">
        <f>(Tabla_cocina[[#This Row],[Ganancia Neta]]/Tabla_cocina[[#This Row],[Costo]])</f>
        <v>0.66666666666666663</v>
      </c>
      <c r="O1536" s="17">
        <f>Tabla_cocina[[#This Row],[Tiempo de Preparacion]]/1440</f>
        <v>1.3888888888888888E-2</v>
      </c>
    </row>
    <row r="1537" spans="1:15" x14ac:dyDescent="0.3">
      <c r="A1537" s="1">
        <v>623</v>
      </c>
      <c r="B1537" s="1">
        <v>13</v>
      </c>
      <c r="C1537" s="2" t="s">
        <v>19</v>
      </c>
      <c r="D1537" s="2" t="s">
        <v>96</v>
      </c>
      <c r="E1537" s="3">
        <v>13</v>
      </c>
      <c r="F1537" s="3">
        <v>22</v>
      </c>
      <c r="G1537" s="1">
        <v>2</v>
      </c>
      <c r="H1537" s="1">
        <v>23</v>
      </c>
      <c r="I1537" s="2" t="s">
        <v>6</v>
      </c>
      <c r="J1537" s="7">
        <f>Tabla_cocina[[#This Row],[Precio Unitario]]*Tabla_cocina[[#This Row],[Cantidad Ordenada]]</f>
        <v>44</v>
      </c>
      <c r="K1537" s="7">
        <f>Tabla_cocina[[#This Row],[Total del Pedido]]</f>
        <v>44</v>
      </c>
      <c r="L1537" s="7">
        <f>Tabla_cocina[[#This Row],[Ganancia Bruta]]-Tabla_cocina[[#This Row],[Costo]]</f>
        <v>18</v>
      </c>
      <c r="M1537" s="7">
        <f>Tabla_cocina[[#This Row],[Costo Unitario]]*Tabla_cocina[[#This Row],[Cantidad Ordenada]]</f>
        <v>26</v>
      </c>
      <c r="N1537" s="12">
        <f>(Tabla_cocina[[#This Row],[Ganancia Neta]]/Tabla_cocina[[#This Row],[Costo]])</f>
        <v>0.69230769230769229</v>
      </c>
      <c r="O1537" s="17">
        <f>Tabla_cocina[[#This Row],[Tiempo de Preparacion]]/1440</f>
        <v>1.5972222222222221E-2</v>
      </c>
    </row>
    <row r="1538" spans="1:15" x14ac:dyDescent="0.3">
      <c r="A1538" s="1">
        <v>624</v>
      </c>
      <c r="B1538" s="1">
        <v>1</v>
      </c>
      <c r="C1538" s="2" t="s">
        <v>12</v>
      </c>
      <c r="D1538" s="2" t="s">
        <v>89</v>
      </c>
      <c r="E1538" s="3">
        <v>22</v>
      </c>
      <c r="F1538" s="3">
        <v>36</v>
      </c>
      <c r="G1538" s="1">
        <v>1</v>
      </c>
      <c r="H1538" s="1">
        <v>19</v>
      </c>
      <c r="I1538" s="2" t="s">
        <v>8</v>
      </c>
      <c r="J1538" s="7">
        <f>Tabla_cocina[[#This Row],[Precio Unitario]]*Tabla_cocina[[#This Row],[Cantidad Ordenada]]</f>
        <v>36</v>
      </c>
      <c r="K1538" s="7">
        <f>Tabla_cocina[[#This Row],[Total del Pedido]]</f>
        <v>36</v>
      </c>
      <c r="L1538" s="7">
        <f>Tabla_cocina[[#This Row],[Ganancia Bruta]]-Tabla_cocina[[#This Row],[Costo]]</f>
        <v>14</v>
      </c>
      <c r="M1538" s="7">
        <f>Tabla_cocina[[#This Row],[Costo Unitario]]*Tabla_cocina[[#This Row],[Cantidad Ordenada]]</f>
        <v>22</v>
      </c>
      <c r="N1538" s="12">
        <f>(Tabla_cocina[[#This Row],[Ganancia Neta]]/Tabla_cocina[[#This Row],[Costo]])</f>
        <v>0.63636363636363635</v>
      </c>
      <c r="O1538" s="17">
        <f>Tabla_cocina[[#This Row],[Tiempo de Preparacion]]/1440</f>
        <v>1.3194444444444444E-2</v>
      </c>
    </row>
    <row r="1539" spans="1:15" x14ac:dyDescent="0.3">
      <c r="A1539" s="1">
        <v>624</v>
      </c>
      <c r="B1539" s="1">
        <v>1</v>
      </c>
      <c r="C1539" s="2" t="s">
        <v>5</v>
      </c>
      <c r="D1539" s="2" t="s">
        <v>84</v>
      </c>
      <c r="E1539" s="3">
        <v>14</v>
      </c>
      <c r="F1539" s="3">
        <v>24</v>
      </c>
      <c r="G1539" s="1">
        <v>1</v>
      </c>
      <c r="H1539" s="1">
        <v>45</v>
      </c>
      <c r="I1539" s="2" t="s">
        <v>6</v>
      </c>
      <c r="J1539" s="7">
        <f>Tabla_cocina[[#This Row],[Precio Unitario]]*Tabla_cocina[[#This Row],[Cantidad Ordenada]]</f>
        <v>24</v>
      </c>
      <c r="K1539" s="7">
        <f>Tabla_cocina[[#This Row],[Total del Pedido]]</f>
        <v>24</v>
      </c>
      <c r="L1539" s="7">
        <f>Tabla_cocina[[#This Row],[Ganancia Bruta]]-Tabla_cocina[[#This Row],[Costo]]</f>
        <v>10</v>
      </c>
      <c r="M1539" s="7">
        <f>Tabla_cocina[[#This Row],[Costo Unitario]]*Tabla_cocina[[#This Row],[Cantidad Ordenada]]</f>
        <v>14</v>
      </c>
      <c r="N1539" s="12">
        <f>(Tabla_cocina[[#This Row],[Ganancia Neta]]/Tabla_cocina[[#This Row],[Costo]])</f>
        <v>0.7142857142857143</v>
      </c>
      <c r="O1539" s="17">
        <f>Tabla_cocina[[#This Row],[Tiempo de Preparacion]]/1440</f>
        <v>3.125E-2</v>
      </c>
    </row>
    <row r="1540" spans="1:15" x14ac:dyDescent="0.3">
      <c r="A1540" s="1">
        <v>624</v>
      </c>
      <c r="B1540" s="1">
        <v>1</v>
      </c>
      <c r="C1540" s="2" t="s">
        <v>23</v>
      </c>
      <c r="D1540" s="2" t="s">
        <v>100</v>
      </c>
      <c r="E1540" s="3">
        <v>13</v>
      </c>
      <c r="F1540" s="3">
        <v>21</v>
      </c>
      <c r="G1540" s="1">
        <v>2</v>
      </c>
      <c r="H1540" s="1">
        <v>15</v>
      </c>
      <c r="I1540" s="2" t="s">
        <v>8</v>
      </c>
      <c r="J1540" s="7">
        <f>Tabla_cocina[[#This Row],[Precio Unitario]]*Tabla_cocina[[#This Row],[Cantidad Ordenada]]</f>
        <v>42</v>
      </c>
      <c r="K1540" s="7">
        <f>Tabla_cocina[[#This Row],[Total del Pedido]]</f>
        <v>42</v>
      </c>
      <c r="L1540" s="7">
        <f>Tabla_cocina[[#This Row],[Ganancia Bruta]]-Tabla_cocina[[#This Row],[Costo]]</f>
        <v>16</v>
      </c>
      <c r="M1540" s="7">
        <f>Tabla_cocina[[#This Row],[Costo Unitario]]*Tabla_cocina[[#This Row],[Cantidad Ordenada]]</f>
        <v>26</v>
      </c>
      <c r="N1540" s="12">
        <f>(Tabla_cocina[[#This Row],[Ganancia Neta]]/Tabla_cocina[[#This Row],[Costo]])</f>
        <v>0.61538461538461542</v>
      </c>
      <c r="O1540" s="17">
        <f>Tabla_cocina[[#This Row],[Tiempo de Preparacion]]/1440</f>
        <v>1.0416666666666666E-2</v>
      </c>
    </row>
    <row r="1541" spans="1:15" x14ac:dyDescent="0.3">
      <c r="A1541" s="1">
        <v>625</v>
      </c>
      <c r="B1541" s="1">
        <v>5</v>
      </c>
      <c r="C1541" s="2" t="s">
        <v>11</v>
      </c>
      <c r="D1541" s="2" t="s">
        <v>88</v>
      </c>
      <c r="E1541" s="3">
        <v>25</v>
      </c>
      <c r="F1541" s="3">
        <v>40</v>
      </c>
      <c r="G1541" s="1">
        <v>1</v>
      </c>
      <c r="H1541" s="1">
        <v>46</v>
      </c>
      <c r="I1541" s="2" t="s">
        <v>8</v>
      </c>
      <c r="J1541" s="7">
        <f>Tabla_cocina[[#This Row],[Precio Unitario]]*Tabla_cocina[[#This Row],[Cantidad Ordenada]]</f>
        <v>40</v>
      </c>
      <c r="K1541" s="7">
        <f>Tabla_cocina[[#This Row],[Total del Pedido]]</f>
        <v>40</v>
      </c>
      <c r="L1541" s="7">
        <f>Tabla_cocina[[#This Row],[Ganancia Bruta]]-Tabla_cocina[[#This Row],[Costo]]</f>
        <v>15</v>
      </c>
      <c r="M1541" s="7">
        <f>Tabla_cocina[[#This Row],[Costo Unitario]]*Tabla_cocina[[#This Row],[Cantidad Ordenada]]</f>
        <v>25</v>
      </c>
      <c r="N1541" s="12">
        <f>(Tabla_cocina[[#This Row],[Ganancia Neta]]/Tabla_cocina[[#This Row],[Costo]])</f>
        <v>0.6</v>
      </c>
      <c r="O1541" s="17">
        <f>Tabla_cocina[[#This Row],[Tiempo de Preparacion]]/1440</f>
        <v>3.1944444444444442E-2</v>
      </c>
    </row>
    <row r="1542" spans="1:15" x14ac:dyDescent="0.3">
      <c r="A1542" s="1">
        <v>625</v>
      </c>
      <c r="B1542" s="1">
        <v>5</v>
      </c>
      <c r="C1542" s="2" t="s">
        <v>23</v>
      </c>
      <c r="D1542" s="2" t="s">
        <v>100</v>
      </c>
      <c r="E1542" s="3">
        <v>13</v>
      </c>
      <c r="F1542" s="3">
        <v>21</v>
      </c>
      <c r="G1542" s="1">
        <v>3</v>
      </c>
      <c r="H1542" s="1">
        <v>39</v>
      </c>
      <c r="I1542" s="2" t="s">
        <v>6</v>
      </c>
      <c r="J1542" s="7">
        <f>Tabla_cocina[[#This Row],[Precio Unitario]]*Tabla_cocina[[#This Row],[Cantidad Ordenada]]</f>
        <v>63</v>
      </c>
      <c r="K1542" s="7">
        <f>Tabla_cocina[[#This Row],[Total del Pedido]]</f>
        <v>63</v>
      </c>
      <c r="L1542" s="7">
        <f>Tabla_cocina[[#This Row],[Ganancia Bruta]]-Tabla_cocina[[#This Row],[Costo]]</f>
        <v>24</v>
      </c>
      <c r="M1542" s="7">
        <f>Tabla_cocina[[#This Row],[Costo Unitario]]*Tabla_cocina[[#This Row],[Cantidad Ordenada]]</f>
        <v>39</v>
      </c>
      <c r="N1542" s="12">
        <f>(Tabla_cocina[[#This Row],[Ganancia Neta]]/Tabla_cocina[[#This Row],[Costo]])</f>
        <v>0.61538461538461542</v>
      </c>
      <c r="O1542" s="17">
        <f>Tabla_cocina[[#This Row],[Tiempo de Preparacion]]/1440</f>
        <v>2.7083333333333334E-2</v>
      </c>
    </row>
    <row r="1543" spans="1:15" x14ac:dyDescent="0.3">
      <c r="A1543" s="1">
        <v>625</v>
      </c>
      <c r="B1543" s="1">
        <v>5</v>
      </c>
      <c r="C1543" s="2" t="s">
        <v>24</v>
      </c>
      <c r="D1543" s="2" t="s">
        <v>101</v>
      </c>
      <c r="E1543" s="3">
        <v>10</v>
      </c>
      <c r="F1543" s="3">
        <v>18</v>
      </c>
      <c r="G1543" s="1">
        <v>2</v>
      </c>
      <c r="H1543" s="1">
        <v>12</v>
      </c>
      <c r="I1543" s="2" t="s">
        <v>6</v>
      </c>
      <c r="J1543" s="7">
        <f>Tabla_cocina[[#This Row],[Precio Unitario]]*Tabla_cocina[[#This Row],[Cantidad Ordenada]]</f>
        <v>36</v>
      </c>
      <c r="K1543" s="7">
        <f>Tabla_cocina[[#This Row],[Total del Pedido]]</f>
        <v>36</v>
      </c>
      <c r="L1543" s="7">
        <f>Tabla_cocina[[#This Row],[Ganancia Bruta]]-Tabla_cocina[[#This Row],[Costo]]</f>
        <v>16</v>
      </c>
      <c r="M1543" s="7">
        <f>Tabla_cocina[[#This Row],[Costo Unitario]]*Tabla_cocina[[#This Row],[Cantidad Ordenada]]</f>
        <v>20</v>
      </c>
      <c r="N1543" s="12">
        <f>(Tabla_cocina[[#This Row],[Ganancia Neta]]/Tabla_cocina[[#This Row],[Costo]])</f>
        <v>0.8</v>
      </c>
      <c r="O1543" s="17">
        <f>Tabla_cocina[[#This Row],[Tiempo de Preparacion]]/1440</f>
        <v>8.3333333333333332E-3</v>
      </c>
    </row>
    <row r="1544" spans="1:15" x14ac:dyDescent="0.3">
      <c r="A1544" s="1">
        <v>626</v>
      </c>
      <c r="B1544" s="1">
        <v>14</v>
      </c>
      <c r="C1544" s="2" t="s">
        <v>7</v>
      </c>
      <c r="D1544" s="2" t="s">
        <v>85</v>
      </c>
      <c r="E1544" s="3">
        <v>18</v>
      </c>
      <c r="F1544" s="3">
        <v>30</v>
      </c>
      <c r="G1544" s="1">
        <v>2</v>
      </c>
      <c r="H1544" s="1">
        <v>11</v>
      </c>
      <c r="I1544" s="2" t="s">
        <v>6</v>
      </c>
      <c r="J1544" s="7">
        <f>Tabla_cocina[[#This Row],[Precio Unitario]]*Tabla_cocina[[#This Row],[Cantidad Ordenada]]</f>
        <v>60</v>
      </c>
      <c r="K1544" s="7">
        <f>Tabla_cocina[[#This Row],[Total del Pedido]]</f>
        <v>60</v>
      </c>
      <c r="L1544" s="7">
        <f>Tabla_cocina[[#This Row],[Ganancia Bruta]]-Tabla_cocina[[#This Row],[Costo]]</f>
        <v>24</v>
      </c>
      <c r="M1544" s="7">
        <f>Tabla_cocina[[#This Row],[Costo Unitario]]*Tabla_cocina[[#This Row],[Cantidad Ordenada]]</f>
        <v>36</v>
      </c>
      <c r="N1544" s="12">
        <f>(Tabla_cocina[[#This Row],[Ganancia Neta]]/Tabla_cocina[[#This Row],[Costo]])</f>
        <v>0.66666666666666663</v>
      </c>
      <c r="O1544" s="17">
        <f>Tabla_cocina[[#This Row],[Tiempo de Preparacion]]/1440</f>
        <v>7.6388888888888886E-3</v>
      </c>
    </row>
    <row r="1545" spans="1:15" x14ac:dyDescent="0.3">
      <c r="A1545" s="1">
        <v>626</v>
      </c>
      <c r="B1545" s="1">
        <v>14</v>
      </c>
      <c r="C1545" s="2" t="s">
        <v>13</v>
      </c>
      <c r="D1545" s="2" t="s">
        <v>90</v>
      </c>
      <c r="E1545" s="3">
        <v>17</v>
      </c>
      <c r="F1545" s="3">
        <v>29</v>
      </c>
      <c r="G1545" s="1">
        <v>1</v>
      </c>
      <c r="H1545" s="1">
        <v>11</v>
      </c>
      <c r="I1545" s="2" t="s">
        <v>8</v>
      </c>
      <c r="J1545" s="7">
        <f>Tabla_cocina[[#This Row],[Precio Unitario]]*Tabla_cocina[[#This Row],[Cantidad Ordenada]]</f>
        <v>29</v>
      </c>
      <c r="K1545" s="7">
        <f>Tabla_cocina[[#This Row],[Total del Pedido]]</f>
        <v>29</v>
      </c>
      <c r="L1545" s="7">
        <f>Tabla_cocina[[#This Row],[Ganancia Bruta]]-Tabla_cocina[[#This Row],[Costo]]</f>
        <v>12</v>
      </c>
      <c r="M1545" s="7">
        <f>Tabla_cocina[[#This Row],[Costo Unitario]]*Tabla_cocina[[#This Row],[Cantidad Ordenada]]</f>
        <v>17</v>
      </c>
      <c r="N1545" s="12">
        <f>(Tabla_cocina[[#This Row],[Ganancia Neta]]/Tabla_cocina[[#This Row],[Costo]])</f>
        <v>0.70588235294117652</v>
      </c>
      <c r="O1545" s="17">
        <f>Tabla_cocina[[#This Row],[Tiempo de Preparacion]]/1440</f>
        <v>7.6388888888888886E-3</v>
      </c>
    </row>
    <row r="1546" spans="1:15" x14ac:dyDescent="0.3">
      <c r="A1546" s="1">
        <v>626</v>
      </c>
      <c r="B1546" s="1">
        <v>14</v>
      </c>
      <c r="C1546" s="2" t="s">
        <v>5</v>
      </c>
      <c r="D1546" s="2" t="s">
        <v>84</v>
      </c>
      <c r="E1546" s="3">
        <v>14</v>
      </c>
      <c r="F1546" s="3">
        <v>24</v>
      </c>
      <c r="G1546" s="1">
        <v>2</v>
      </c>
      <c r="H1546" s="1">
        <v>36</v>
      </c>
      <c r="I1546" s="2" t="s">
        <v>8</v>
      </c>
      <c r="J1546" s="7">
        <f>Tabla_cocina[[#This Row],[Precio Unitario]]*Tabla_cocina[[#This Row],[Cantidad Ordenada]]</f>
        <v>48</v>
      </c>
      <c r="K1546" s="7">
        <f>Tabla_cocina[[#This Row],[Total del Pedido]]</f>
        <v>48</v>
      </c>
      <c r="L1546" s="7">
        <f>Tabla_cocina[[#This Row],[Ganancia Bruta]]-Tabla_cocina[[#This Row],[Costo]]</f>
        <v>20</v>
      </c>
      <c r="M1546" s="7">
        <f>Tabla_cocina[[#This Row],[Costo Unitario]]*Tabla_cocina[[#This Row],[Cantidad Ordenada]]</f>
        <v>28</v>
      </c>
      <c r="N1546" s="12">
        <f>(Tabla_cocina[[#This Row],[Ganancia Neta]]/Tabla_cocina[[#This Row],[Costo]])</f>
        <v>0.7142857142857143</v>
      </c>
      <c r="O1546" s="17">
        <f>Tabla_cocina[[#This Row],[Tiempo de Preparacion]]/1440</f>
        <v>2.5000000000000001E-2</v>
      </c>
    </row>
    <row r="1547" spans="1:15" x14ac:dyDescent="0.3">
      <c r="A1547" s="1">
        <v>627</v>
      </c>
      <c r="B1547" s="1">
        <v>4</v>
      </c>
      <c r="C1547" s="2" t="s">
        <v>23</v>
      </c>
      <c r="D1547" s="2" t="s">
        <v>100</v>
      </c>
      <c r="E1547" s="3">
        <v>13</v>
      </c>
      <c r="F1547" s="3">
        <v>21</v>
      </c>
      <c r="G1547" s="1">
        <v>1</v>
      </c>
      <c r="H1547" s="1">
        <v>37</v>
      </c>
      <c r="I1547" s="2" t="s">
        <v>6</v>
      </c>
      <c r="J1547" s="7">
        <f>Tabla_cocina[[#This Row],[Precio Unitario]]*Tabla_cocina[[#This Row],[Cantidad Ordenada]]</f>
        <v>21</v>
      </c>
      <c r="K1547" s="7">
        <f>Tabla_cocina[[#This Row],[Total del Pedido]]</f>
        <v>21</v>
      </c>
      <c r="L1547" s="7">
        <f>Tabla_cocina[[#This Row],[Ganancia Bruta]]-Tabla_cocina[[#This Row],[Costo]]</f>
        <v>8</v>
      </c>
      <c r="M1547" s="7">
        <f>Tabla_cocina[[#This Row],[Costo Unitario]]*Tabla_cocina[[#This Row],[Cantidad Ordenada]]</f>
        <v>13</v>
      </c>
      <c r="N1547" s="12">
        <f>(Tabla_cocina[[#This Row],[Ganancia Neta]]/Tabla_cocina[[#This Row],[Costo]])</f>
        <v>0.61538461538461542</v>
      </c>
      <c r="O1547" s="17">
        <f>Tabla_cocina[[#This Row],[Tiempo de Preparacion]]/1440</f>
        <v>2.5694444444444443E-2</v>
      </c>
    </row>
    <row r="1548" spans="1:15" x14ac:dyDescent="0.3">
      <c r="A1548" s="1">
        <v>628</v>
      </c>
      <c r="B1548" s="1">
        <v>2</v>
      </c>
      <c r="C1548" s="2" t="s">
        <v>11</v>
      </c>
      <c r="D1548" s="2" t="s">
        <v>88</v>
      </c>
      <c r="E1548" s="3">
        <v>25</v>
      </c>
      <c r="F1548" s="3">
        <v>40</v>
      </c>
      <c r="G1548" s="1">
        <v>3</v>
      </c>
      <c r="H1548" s="1">
        <v>33</v>
      </c>
      <c r="I1548" s="2" t="s">
        <v>8</v>
      </c>
      <c r="J1548" s="7">
        <f>Tabla_cocina[[#This Row],[Precio Unitario]]*Tabla_cocina[[#This Row],[Cantidad Ordenada]]</f>
        <v>120</v>
      </c>
      <c r="K1548" s="7">
        <f>Tabla_cocina[[#This Row],[Total del Pedido]]</f>
        <v>120</v>
      </c>
      <c r="L1548" s="7">
        <f>Tabla_cocina[[#This Row],[Ganancia Bruta]]-Tabla_cocina[[#This Row],[Costo]]</f>
        <v>45</v>
      </c>
      <c r="M1548" s="7">
        <f>Tabla_cocina[[#This Row],[Costo Unitario]]*Tabla_cocina[[#This Row],[Cantidad Ordenada]]</f>
        <v>75</v>
      </c>
      <c r="N1548" s="12">
        <f>(Tabla_cocina[[#This Row],[Ganancia Neta]]/Tabla_cocina[[#This Row],[Costo]])</f>
        <v>0.6</v>
      </c>
      <c r="O1548" s="17">
        <f>Tabla_cocina[[#This Row],[Tiempo de Preparacion]]/1440</f>
        <v>2.2916666666666665E-2</v>
      </c>
    </row>
    <row r="1549" spans="1:15" x14ac:dyDescent="0.3">
      <c r="A1549" s="1">
        <v>628</v>
      </c>
      <c r="B1549" s="1">
        <v>2</v>
      </c>
      <c r="C1549" s="2" t="s">
        <v>5</v>
      </c>
      <c r="D1549" s="2" t="s">
        <v>84</v>
      </c>
      <c r="E1549" s="3">
        <v>14</v>
      </c>
      <c r="F1549" s="3">
        <v>24</v>
      </c>
      <c r="G1549" s="1">
        <v>2</v>
      </c>
      <c r="H1549" s="1">
        <v>10</v>
      </c>
      <c r="I1549" s="2" t="s">
        <v>6</v>
      </c>
      <c r="J1549" s="7">
        <f>Tabla_cocina[[#This Row],[Precio Unitario]]*Tabla_cocina[[#This Row],[Cantidad Ordenada]]</f>
        <v>48</v>
      </c>
      <c r="K1549" s="7">
        <f>Tabla_cocina[[#This Row],[Total del Pedido]]</f>
        <v>48</v>
      </c>
      <c r="L1549" s="7">
        <f>Tabla_cocina[[#This Row],[Ganancia Bruta]]-Tabla_cocina[[#This Row],[Costo]]</f>
        <v>20</v>
      </c>
      <c r="M1549" s="7">
        <f>Tabla_cocina[[#This Row],[Costo Unitario]]*Tabla_cocina[[#This Row],[Cantidad Ordenada]]</f>
        <v>28</v>
      </c>
      <c r="N1549" s="12">
        <f>(Tabla_cocina[[#This Row],[Ganancia Neta]]/Tabla_cocina[[#This Row],[Costo]])</f>
        <v>0.7142857142857143</v>
      </c>
      <c r="O1549" s="17">
        <f>Tabla_cocina[[#This Row],[Tiempo de Preparacion]]/1440</f>
        <v>6.9444444444444441E-3</v>
      </c>
    </row>
    <row r="1550" spans="1:15" x14ac:dyDescent="0.3">
      <c r="A1550" s="1">
        <v>629</v>
      </c>
      <c r="B1550" s="1">
        <v>17</v>
      </c>
      <c r="C1550" s="2" t="s">
        <v>20</v>
      </c>
      <c r="D1550" s="2" t="s">
        <v>97</v>
      </c>
      <c r="E1550" s="3">
        <v>20</v>
      </c>
      <c r="F1550" s="3">
        <v>34</v>
      </c>
      <c r="G1550" s="1">
        <v>1</v>
      </c>
      <c r="H1550" s="1">
        <v>22</v>
      </c>
      <c r="I1550" s="2" t="s">
        <v>8</v>
      </c>
      <c r="J1550" s="7">
        <f>Tabla_cocina[[#This Row],[Precio Unitario]]*Tabla_cocina[[#This Row],[Cantidad Ordenada]]</f>
        <v>34</v>
      </c>
      <c r="K1550" s="7">
        <f>Tabla_cocina[[#This Row],[Total del Pedido]]</f>
        <v>34</v>
      </c>
      <c r="L1550" s="7">
        <f>Tabla_cocina[[#This Row],[Ganancia Bruta]]-Tabla_cocina[[#This Row],[Costo]]</f>
        <v>14</v>
      </c>
      <c r="M1550" s="7">
        <f>Tabla_cocina[[#This Row],[Costo Unitario]]*Tabla_cocina[[#This Row],[Cantidad Ordenada]]</f>
        <v>20</v>
      </c>
      <c r="N1550" s="12">
        <f>(Tabla_cocina[[#This Row],[Ganancia Neta]]/Tabla_cocina[[#This Row],[Costo]])</f>
        <v>0.7</v>
      </c>
      <c r="O1550" s="17">
        <f>Tabla_cocina[[#This Row],[Tiempo de Preparacion]]/1440</f>
        <v>1.5277777777777777E-2</v>
      </c>
    </row>
    <row r="1551" spans="1:15" x14ac:dyDescent="0.3">
      <c r="A1551" s="1">
        <v>629</v>
      </c>
      <c r="B1551" s="1">
        <v>17</v>
      </c>
      <c r="C1551" s="2" t="s">
        <v>21</v>
      </c>
      <c r="D1551" s="2" t="s">
        <v>98</v>
      </c>
      <c r="E1551" s="3">
        <v>12</v>
      </c>
      <c r="F1551" s="3">
        <v>20</v>
      </c>
      <c r="G1551" s="1">
        <v>3</v>
      </c>
      <c r="H1551" s="1">
        <v>19</v>
      </c>
      <c r="I1551" s="2" t="s">
        <v>6</v>
      </c>
      <c r="J1551" s="7">
        <f>Tabla_cocina[[#This Row],[Precio Unitario]]*Tabla_cocina[[#This Row],[Cantidad Ordenada]]</f>
        <v>60</v>
      </c>
      <c r="K1551" s="7">
        <f>Tabla_cocina[[#This Row],[Total del Pedido]]</f>
        <v>60</v>
      </c>
      <c r="L1551" s="7">
        <f>Tabla_cocina[[#This Row],[Ganancia Bruta]]-Tabla_cocina[[#This Row],[Costo]]</f>
        <v>24</v>
      </c>
      <c r="M1551" s="7">
        <f>Tabla_cocina[[#This Row],[Costo Unitario]]*Tabla_cocina[[#This Row],[Cantidad Ordenada]]</f>
        <v>36</v>
      </c>
      <c r="N1551" s="12">
        <f>(Tabla_cocina[[#This Row],[Ganancia Neta]]/Tabla_cocina[[#This Row],[Costo]])</f>
        <v>0.66666666666666663</v>
      </c>
      <c r="O1551" s="17">
        <f>Tabla_cocina[[#This Row],[Tiempo de Preparacion]]/1440</f>
        <v>1.3194444444444444E-2</v>
      </c>
    </row>
    <row r="1552" spans="1:15" x14ac:dyDescent="0.3">
      <c r="A1552" s="1">
        <v>629</v>
      </c>
      <c r="B1552" s="1">
        <v>17</v>
      </c>
      <c r="C1552" s="2" t="s">
        <v>24</v>
      </c>
      <c r="D1552" s="2" t="s">
        <v>101</v>
      </c>
      <c r="E1552" s="3">
        <v>10</v>
      </c>
      <c r="F1552" s="3">
        <v>18</v>
      </c>
      <c r="G1552" s="1">
        <v>2</v>
      </c>
      <c r="H1552" s="1">
        <v>43</v>
      </c>
      <c r="I1552" s="2" t="s">
        <v>8</v>
      </c>
      <c r="J1552" s="7">
        <f>Tabla_cocina[[#This Row],[Precio Unitario]]*Tabla_cocina[[#This Row],[Cantidad Ordenada]]</f>
        <v>36</v>
      </c>
      <c r="K1552" s="7">
        <f>Tabla_cocina[[#This Row],[Total del Pedido]]</f>
        <v>36</v>
      </c>
      <c r="L1552" s="7">
        <f>Tabla_cocina[[#This Row],[Ganancia Bruta]]-Tabla_cocina[[#This Row],[Costo]]</f>
        <v>16</v>
      </c>
      <c r="M1552" s="7">
        <f>Tabla_cocina[[#This Row],[Costo Unitario]]*Tabla_cocina[[#This Row],[Cantidad Ordenada]]</f>
        <v>20</v>
      </c>
      <c r="N1552" s="12">
        <f>(Tabla_cocina[[#This Row],[Ganancia Neta]]/Tabla_cocina[[#This Row],[Costo]])</f>
        <v>0.8</v>
      </c>
      <c r="O1552" s="17">
        <f>Tabla_cocina[[#This Row],[Tiempo de Preparacion]]/1440</f>
        <v>2.9861111111111113E-2</v>
      </c>
    </row>
    <row r="1553" spans="1:15" x14ac:dyDescent="0.3">
      <c r="A1553" s="1">
        <v>630</v>
      </c>
      <c r="B1553" s="1">
        <v>2</v>
      </c>
      <c r="C1553" s="2" t="s">
        <v>11</v>
      </c>
      <c r="D1553" s="2" t="s">
        <v>88</v>
      </c>
      <c r="E1553" s="3">
        <v>25</v>
      </c>
      <c r="F1553" s="3">
        <v>40</v>
      </c>
      <c r="G1553" s="1">
        <v>3</v>
      </c>
      <c r="H1553" s="1">
        <v>56</v>
      </c>
      <c r="I1553" s="2" t="s">
        <v>6</v>
      </c>
      <c r="J1553" s="7">
        <f>Tabla_cocina[[#This Row],[Precio Unitario]]*Tabla_cocina[[#This Row],[Cantidad Ordenada]]</f>
        <v>120</v>
      </c>
      <c r="K1553" s="7">
        <f>Tabla_cocina[[#This Row],[Total del Pedido]]</f>
        <v>120</v>
      </c>
      <c r="L1553" s="7">
        <f>Tabla_cocina[[#This Row],[Ganancia Bruta]]-Tabla_cocina[[#This Row],[Costo]]</f>
        <v>45</v>
      </c>
      <c r="M1553" s="7">
        <f>Tabla_cocina[[#This Row],[Costo Unitario]]*Tabla_cocina[[#This Row],[Cantidad Ordenada]]</f>
        <v>75</v>
      </c>
      <c r="N1553" s="12">
        <f>(Tabla_cocina[[#This Row],[Ganancia Neta]]/Tabla_cocina[[#This Row],[Costo]])</f>
        <v>0.6</v>
      </c>
      <c r="O1553" s="17">
        <f>Tabla_cocina[[#This Row],[Tiempo de Preparacion]]/1440</f>
        <v>3.888888888888889E-2</v>
      </c>
    </row>
    <row r="1554" spans="1:15" x14ac:dyDescent="0.3">
      <c r="A1554" s="1">
        <v>630</v>
      </c>
      <c r="B1554" s="1">
        <v>2</v>
      </c>
      <c r="C1554" s="2" t="s">
        <v>9</v>
      </c>
      <c r="D1554" s="2" t="s">
        <v>86</v>
      </c>
      <c r="E1554" s="3">
        <v>19</v>
      </c>
      <c r="F1554" s="3">
        <v>31</v>
      </c>
      <c r="G1554" s="1">
        <v>2</v>
      </c>
      <c r="H1554" s="1">
        <v>19</v>
      </c>
      <c r="I1554" s="2" t="s">
        <v>6</v>
      </c>
      <c r="J1554" s="7">
        <f>Tabla_cocina[[#This Row],[Precio Unitario]]*Tabla_cocina[[#This Row],[Cantidad Ordenada]]</f>
        <v>62</v>
      </c>
      <c r="K1554" s="7">
        <f>Tabla_cocina[[#This Row],[Total del Pedido]]</f>
        <v>62</v>
      </c>
      <c r="L1554" s="7">
        <f>Tabla_cocina[[#This Row],[Ganancia Bruta]]-Tabla_cocina[[#This Row],[Costo]]</f>
        <v>24</v>
      </c>
      <c r="M1554" s="7">
        <f>Tabla_cocina[[#This Row],[Costo Unitario]]*Tabla_cocina[[#This Row],[Cantidad Ordenada]]</f>
        <v>38</v>
      </c>
      <c r="N1554" s="12">
        <f>(Tabla_cocina[[#This Row],[Ganancia Neta]]/Tabla_cocina[[#This Row],[Costo]])</f>
        <v>0.63157894736842102</v>
      </c>
      <c r="O1554" s="17">
        <f>Tabla_cocina[[#This Row],[Tiempo de Preparacion]]/1440</f>
        <v>1.3194444444444444E-2</v>
      </c>
    </row>
    <row r="1555" spans="1:15" x14ac:dyDescent="0.3">
      <c r="A1555" s="1">
        <v>631</v>
      </c>
      <c r="B1555" s="1">
        <v>6</v>
      </c>
      <c r="C1555" s="2" t="s">
        <v>19</v>
      </c>
      <c r="D1555" s="2" t="s">
        <v>96</v>
      </c>
      <c r="E1555" s="3">
        <v>13</v>
      </c>
      <c r="F1555" s="3">
        <v>22</v>
      </c>
      <c r="G1555" s="1">
        <v>3</v>
      </c>
      <c r="H1555" s="1">
        <v>46</v>
      </c>
      <c r="I1555" s="2" t="s">
        <v>6</v>
      </c>
      <c r="J1555" s="7">
        <f>Tabla_cocina[[#This Row],[Precio Unitario]]*Tabla_cocina[[#This Row],[Cantidad Ordenada]]</f>
        <v>66</v>
      </c>
      <c r="K1555" s="7">
        <f>Tabla_cocina[[#This Row],[Total del Pedido]]</f>
        <v>66</v>
      </c>
      <c r="L1555" s="7">
        <f>Tabla_cocina[[#This Row],[Ganancia Bruta]]-Tabla_cocina[[#This Row],[Costo]]</f>
        <v>27</v>
      </c>
      <c r="M1555" s="7">
        <f>Tabla_cocina[[#This Row],[Costo Unitario]]*Tabla_cocina[[#This Row],[Cantidad Ordenada]]</f>
        <v>39</v>
      </c>
      <c r="N1555" s="12">
        <f>(Tabla_cocina[[#This Row],[Ganancia Neta]]/Tabla_cocina[[#This Row],[Costo]])</f>
        <v>0.69230769230769229</v>
      </c>
      <c r="O1555" s="17">
        <f>Tabla_cocina[[#This Row],[Tiempo de Preparacion]]/1440</f>
        <v>3.1944444444444442E-2</v>
      </c>
    </row>
    <row r="1556" spans="1:15" x14ac:dyDescent="0.3">
      <c r="A1556" s="1">
        <v>632</v>
      </c>
      <c r="B1556" s="1">
        <v>16</v>
      </c>
      <c r="C1556" s="2" t="s">
        <v>14</v>
      </c>
      <c r="D1556" s="2" t="s">
        <v>91</v>
      </c>
      <c r="E1556" s="3">
        <v>20</v>
      </c>
      <c r="F1556" s="3">
        <v>33</v>
      </c>
      <c r="G1556" s="1">
        <v>1</v>
      </c>
      <c r="H1556" s="1">
        <v>47</v>
      </c>
      <c r="I1556" s="2" t="s">
        <v>6</v>
      </c>
      <c r="J1556" s="7">
        <f>Tabla_cocina[[#This Row],[Precio Unitario]]*Tabla_cocina[[#This Row],[Cantidad Ordenada]]</f>
        <v>33</v>
      </c>
      <c r="K1556" s="7">
        <f>Tabla_cocina[[#This Row],[Total del Pedido]]</f>
        <v>33</v>
      </c>
      <c r="L1556" s="7">
        <f>Tabla_cocina[[#This Row],[Ganancia Bruta]]-Tabla_cocina[[#This Row],[Costo]]</f>
        <v>13</v>
      </c>
      <c r="M1556" s="7">
        <f>Tabla_cocina[[#This Row],[Costo Unitario]]*Tabla_cocina[[#This Row],[Cantidad Ordenada]]</f>
        <v>20</v>
      </c>
      <c r="N1556" s="12">
        <f>(Tabla_cocina[[#This Row],[Ganancia Neta]]/Tabla_cocina[[#This Row],[Costo]])</f>
        <v>0.65</v>
      </c>
      <c r="O1556" s="17">
        <f>Tabla_cocina[[#This Row],[Tiempo de Preparacion]]/1440</f>
        <v>3.2638888888888891E-2</v>
      </c>
    </row>
    <row r="1557" spans="1:15" x14ac:dyDescent="0.3">
      <c r="A1557" s="1">
        <v>632</v>
      </c>
      <c r="B1557" s="1">
        <v>16</v>
      </c>
      <c r="C1557" s="2" t="s">
        <v>18</v>
      </c>
      <c r="D1557" s="2" t="s">
        <v>95</v>
      </c>
      <c r="E1557" s="3">
        <v>19</v>
      </c>
      <c r="F1557" s="3">
        <v>32</v>
      </c>
      <c r="G1557" s="1">
        <v>3</v>
      </c>
      <c r="H1557" s="1">
        <v>41</v>
      </c>
      <c r="I1557" s="2" t="s">
        <v>8</v>
      </c>
      <c r="J1557" s="7">
        <f>Tabla_cocina[[#This Row],[Precio Unitario]]*Tabla_cocina[[#This Row],[Cantidad Ordenada]]</f>
        <v>96</v>
      </c>
      <c r="K1557" s="7">
        <f>Tabla_cocina[[#This Row],[Total del Pedido]]</f>
        <v>96</v>
      </c>
      <c r="L1557" s="7">
        <f>Tabla_cocina[[#This Row],[Ganancia Bruta]]-Tabla_cocina[[#This Row],[Costo]]</f>
        <v>39</v>
      </c>
      <c r="M1557" s="7">
        <f>Tabla_cocina[[#This Row],[Costo Unitario]]*Tabla_cocina[[#This Row],[Cantidad Ordenada]]</f>
        <v>57</v>
      </c>
      <c r="N1557" s="12">
        <f>(Tabla_cocina[[#This Row],[Ganancia Neta]]/Tabla_cocina[[#This Row],[Costo]])</f>
        <v>0.68421052631578949</v>
      </c>
      <c r="O1557" s="17">
        <f>Tabla_cocina[[#This Row],[Tiempo de Preparacion]]/1440</f>
        <v>2.8472222222222222E-2</v>
      </c>
    </row>
    <row r="1558" spans="1:15" x14ac:dyDescent="0.3">
      <c r="A1558" s="1">
        <v>633</v>
      </c>
      <c r="B1558" s="1">
        <v>16</v>
      </c>
      <c r="C1558" s="2" t="s">
        <v>7</v>
      </c>
      <c r="D1558" s="2" t="s">
        <v>85</v>
      </c>
      <c r="E1558" s="3">
        <v>18</v>
      </c>
      <c r="F1558" s="3">
        <v>30</v>
      </c>
      <c r="G1558" s="1">
        <v>3</v>
      </c>
      <c r="H1558" s="1">
        <v>10</v>
      </c>
      <c r="I1558" s="2" t="s">
        <v>6</v>
      </c>
      <c r="J1558" s="7">
        <f>Tabla_cocina[[#This Row],[Precio Unitario]]*Tabla_cocina[[#This Row],[Cantidad Ordenada]]</f>
        <v>90</v>
      </c>
      <c r="K1558" s="7">
        <f>Tabla_cocina[[#This Row],[Total del Pedido]]</f>
        <v>90</v>
      </c>
      <c r="L1558" s="7">
        <f>Tabla_cocina[[#This Row],[Ganancia Bruta]]-Tabla_cocina[[#This Row],[Costo]]</f>
        <v>36</v>
      </c>
      <c r="M1558" s="7">
        <f>Tabla_cocina[[#This Row],[Costo Unitario]]*Tabla_cocina[[#This Row],[Cantidad Ordenada]]</f>
        <v>54</v>
      </c>
      <c r="N1558" s="12">
        <f>(Tabla_cocina[[#This Row],[Ganancia Neta]]/Tabla_cocina[[#This Row],[Costo]])</f>
        <v>0.66666666666666663</v>
      </c>
      <c r="O1558" s="17">
        <f>Tabla_cocina[[#This Row],[Tiempo de Preparacion]]/1440</f>
        <v>6.9444444444444441E-3</v>
      </c>
    </row>
    <row r="1559" spans="1:15" x14ac:dyDescent="0.3">
      <c r="A1559" s="1">
        <v>633</v>
      </c>
      <c r="B1559" s="1">
        <v>16</v>
      </c>
      <c r="C1559" s="2" t="s">
        <v>5</v>
      </c>
      <c r="D1559" s="2" t="s">
        <v>84</v>
      </c>
      <c r="E1559" s="3">
        <v>14</v>
      </c>
      <c r="F1559" s="3">
        <v>24</v>
      </c>
      <c r="G1559" s="1">
        <v>2</v>
      </c>
      <c r="H1559" s="1">
        <v>51</v>
      </c>
      <c r="I1559" s="2" t="s">
        <v>8</v>
      </c>
      <c r="J1559" s="7">
        <f>Tabla_cocina[[#This Row],[Precio Unitario]]*Tabla_cocina[[#This Row],[Cantidad Ordenada]]</f>
        <v>48</v>
      </c>
      <c r="K1559" s="7">
        <f>Tabla_cocina[[#This Row],[Total del Pedido]]</f>
        <v>48</v>
      </c>
      <c r="L1559" s="7">
        <f>Tabla_cocina[[#This Row],[Ganancia Bruta]]-Tabla_cocina[[#This Row],[Costo]]</f>
        <v>20</v>
      </c>
      <c r="M1559" s="7">
        <f>Tabla_cocina[[#This Row],[Costo Unitario]]*Tabla_cocina[[#This Row],[Cantidad Ordenada]]</f>
        <v>28</v>
      </c>
      <c r="N1559" s="12">
        <f>(Tabla_cocina[[#This Row],[Ganancia Neta]]/Tabla_cocina[[#This Row],[Costo]])</f>
        <v>0.7142857142857143</v>
      </c>
      <c r="O1559" s="17">
        <f>Tabla_cocina[[#This Row],[Tiempo de Preparacion]]/1440</f>
        <v>3.5416666666666666E-2</v>
      </c>
    </row>
    <row r="1560" spans="1:15" x14ac:dyDescent="0.3">
      <c r="A1560" s="1">
        <v>633</v>
      </c>
      <c r="B1560" s="1">
        <v>16</v>
      </c>
      <c r="C1560" s="2" t="s">
        <v>19</v>
      </c>
      <c r="D1560" s="2" t="s">
        <v>96</v>
      </c>
      <c r="E1560" s="3">
        <v>13</v>
      </c>
      <c r="F1560" s="3">
        <v>22</v>
      </c>
      <c r="G1560" s="1">
        <v>2</v>
      </c>
      <c r="H1560" s="1">
        <v>34</v>
      </c>
      <c r="I1560" s="2" t="s">
        <v>6</v>
      </c>
      <c r="J1560" s="7">
        <f>Tabla_cocina[[#This Row],[Precio Unitario]]*Tabla_cocina[[#This Row],[Cantidad Ordenada]]</f>
        <v>44</v>
      </c>
      <c r="K1560" s="7">
        <f>Tabla_cocina[[#This Row],[Total del Pedido]]</f>
        <v>44</v>
      </c>
      <c r="L1560" s="7">
        <f>Tabla_cocina[[#This Row],[Ganancia Bruta]]-Tabla_cocina[[#This Row],[Costo]]</f>
        <v>18</v>
      </c>
      <c r="M1560" s="7">
        <f>Tabla_cocina[[#This Row],[Costo Unitario]]*Tabla_cocina[[#This Row],[Cantidad Ordenada]]</f>
        <v>26</v>
      </c>
      <c r="N1560" s="12">
        <f>(Tabla_cocina[[#This Row],[Ganancia Neta]]/Tabla_cocina[[#This Row],[Costo]])</f>
        <v>0.69230769230769229</v>
      </c>
      <c r="O1560" s="17">
        <f>Tabla_cocina[[#This Row],[Tiempo de Preparacion]]/1440</f>
        <v>2.361111111111111E-2</v>
      </c>
    </row>
    <row r="1561" spans="1:15" x14ac:dyDescent="0.3">
      <c r="A1561" s="1">
        <v>633</v>
      </c>
      <c r="B1561" s="1">
        <v>16</v>
      </c>
      <c r="C1561" s="2" t="s">
        <v>24</v>
      </c>
      <c r="D1561" s="2" t="s">
        <v>101</v>
      </c>
      <c r="E1561" s="3">
        <v>10</v>
      </c>
      <c r="F1561" s="3">
        <v>18</v>
      </c>
      <c r="G1561" s="1">
        <v>3</v>
      </c>
      <c r="H1561" s="1">
        <v>54</v>
      </c>
      <c r="I1561" s="2" t="s">
        <v>8</v>
      </c>
      <c r="J1561" s="7">
        <f>Tabla_cocina[[#This Row],[Precio Unitario]]*Tabla_cocina[[#This Row],[Cantidad Ordenada]]</f>
        <v>54</v>
      </c>
      <c r="K1561" s="7">
        <f>Tabla_cocina[[#This Row],[Total del Pedido]]</f>
        <v>54</v>
      </c>
      <c r="L1561" s="7">
        <f>Tabla_cocina[[#This Row],[Ganancia Bruta]]-Tabla_cocina[[#This Row],[Costo]]</f>
        <v>24</v>
      </c>
      <c r="M1561" s="7">
        <f>Tabla_cocina[[#This Row],[Costo Unitario]]*Tabla_cocina[[#This Row],[Cantidad Ordenada]]</f>
        <v>30</v>
      </c>
      <c r="N1561" s="12">
        <f>(Tabla_cocina[[#This Row],[Ganancia Neta]]/Tabla_cocina[[#This Row],[Costo]])</f>
        <v>0.8</v>
      </c>
      <c r="O1561" s="17">
        <f>Tabla_cocina[[#This Row],[Tiempo de Preparacion]]/1440</f>
        <v>3.7499999999999999E-2</v>
      </c>
    </row>
    <row r="1562" spans="1:15" x14ac:dyDescent="0.3">
      <c r="A1562" s="1">
        <v>634</v>
      </c>
      <c r="B1562" s="1">
        <v>2</v>
      </c>
      <c r="C1562" s="2" t="s">
        <v>11</v>
      </c>
      <c r="D1562" s="2" t="s">
        <v>88</v>
      </c>
      <c r="E1562" s="3">
        <v>25</v>
      </c>
      <c r="F1562" s="3">
        <v>40</v>
      </c>
      <c r="G1562" s="1">
        <v>3</v>
      </c>
      <c r="H1562" s="1">
        <v>38</v>
      </c>
      <c r="I1562" s="2" t="s">
        <v>8</v>
      </c>
      <c r="J1562" s="7">
        <f>Tabla_cocina[[#This Row],[Precio Unitario]]*Tabla_cocina[[#This Row],[Cantidad Ordenada]]</f>
        <v>120</v>
      </c>
      <c r="K1562" s="7">
        <f>Tabla_cocina[[#This Row],[Total del Pedido]]</f>
        <v>120</v>
      </c>
      <c r="L1562" s="7">
        <f>Tabla_cocina[[#This Row],[Ganancia Bruta]]-Tabla_cocina[[#This Row],[Costo]]</f>
        <v>45</v>
      </c>
      <c r="M1562" s="7">
        <f>Tabla_cocina[[#This Row],[Costo Unitario]]*Tabla_cocina[[#This Row],[Cantidad Ordenada]]</f>
        <v>75</v>
      </c>
      <c r="N1562" s="12">
        <f>(Tabla_cocina[[#This Row],[Ganancia Neta]]/Tabla_cocina[[#This Row],[Costo]])</f>
        <v>0.6</v>
      </c>
      <c r="O1562" s="17">
        <f>Tabla_cocina[[#This Row],[Tiempo de Preparacion]]/1440</f>
        <v>2.6388888888888889E-2</v>
      </c>
    </row>
    <row r="1563" spans="1:15" x14ac:dyDescent="0.3">
      <c r="A1563" s="1">
        <v>634</v>
      </c>
      <c r="B1563" s="1">
        <v>2</v>
      </c>
      <c r="C1563" s="2" t="s">
        <v>17</v>
      </c>
      <c r="D1563" s="2" t="s">
        <v>94</v>
      </c>
      <c r="E1563" s="3">
        <v>21</v>
      </c>
      <c r="F1563" s="3">
        <v>35</v>
      </c>
      <c r="G1563" s="1">
        <v>3</v>
      </c>
      <c r="H1563" s="1">
        <v>51</v>
      </c>
      <c r="I1563" s="2" t="s">
        <v>6</v>
      </c>
      <c r="J1563" s="7">
        <f>Tabla_cocina[[#This Row],[Precio Unitario]]*Tabla_cocina[[#This Row],[Cantidad Ordenada]]</f>
        <v>105</v>
      </c>
      <c r="K1563" s="7">
        <f>Tabla_cocina[[#This Row],[Total del Pedido]]</f>
        <v>105</v>
      </c>
      <c r="L1563" s="7">
        <f>Tabla_cocina[[#This Row],[Ganancia Bruta]]-Tabla_cocina[[#This Row],[Costo]]</f>
        <v>42</v>
      </c>
      <c r="M1563" s="7">
        <f>Tabla_cocina[[#This Row],[Costo Unitario]]*Tabla_cocina[[#This Row],[Cantidad Ordenada]]</f>
        <v>63</v>
      </c>
      <c r="N1563" s="12">
        <f>(Tabla_cocina[[#This Row],[Ganancia Neta]]/Tabla_cocina[[#This Row],[Costo]])</f>
        <v>0.66666666666666663</v>
      </c>
      <c r="O1563" s="17">
        <f>Tabla_cocina[[#This Row],[Tiempo de Preparacion]]/1440</f>
        <v>3.5416666666666666E-2</v>
      </c>
    </row>
    <row r="1564" spans="1:15" x14ac:dyDescent="0.3">
      <c r="A1564" s="1">
        <v>634</v>
      </c>
      <c r="B1564" s="1">
        <v>2</v>
      </c>
      <c r="C1564" s="2" t="s">
        <v>26</v>
      </c>
      <c r="D1564" s="2" t="s">
        <v>103</v>
      </c>
      <c r="E1564" s="3">
        <v>15</v>
      </c>
      <c r="F1564" s="3">
        <v>25</v>
      </c>
      <c r="G1564" s="1">
        <v>3</v>
      </c>
      <c r="H1564" s="1">
        <v>43</v>
      </c>
      <c r="I1564" s="2" t="s">
        <v>8</v>
      </c>
      <c r="J1564" s="7">
        <f>Tabla_cocina[[#This Row],[Precio Unitario]]*Tabla_cocina[[#This Row],[Cantidad Ordenada]]</f>
        <v>75</v>
      </c>
      <c r="K1564" s="7">
        <f>Tabla_cocina[[#This Row],[Total del Pedido]]</f>
        <v>75</v>
      </c>
      <c r="L1564" s="7">
        <f>Tabla_cocina[[#This Row],[Ganancia Bruta]]-Tabla_cocina[[#This Row],[Costo]]</f>
        <v>30</v>
      </c>
      <c r="M1564" s="7">
        <f>Tabla_cocina[[#This Row],[Costo Unitario]]*Tabla_cocina[[#This Row],[Cantidad Ordenada]]</f>
        <v>45</v>
      </c>
      <c r="N1564" s="12">
        <f>(Tabla_cocina[[#This Row],[Ganancia Neta]]/Tabla_cocina[[#This Row],[Costo]])</f>
        <v>0.66666666666666663</v>
      </c>
      <c r="O1564" s="17">
        <f>Tabla_cocina[[#This Row],[Tiempo de Preparacion]]/1440</f>
        <v>2.9861111111111113E-2</v>
      </c>
    </row>
    <row r="1565" spans="1:15" x14ac:dyDescent="0.3">
      <c r="A1565" s="1">
        <v>634</v>
      </c>
      <c r="B1565" s="1">
        <v>2</v>
      </c>
      <c r="C1565" s="2" t="s">
        <v>19</v>
      </c>
      <c r="D1565" s="2" t="s">
        <v>96</v>
      </c>
      <c r="E1565" s="3">
        <v>13</v>
      </c>
      <c r="F1565" s="3">
        <v>22</v>
      </c>
      <c r="G1565" s="1">
        <v>2</v>
      </c>
      <c r="H1565" s="1">
        <v>25</v>
      </c>
      <c r="I1565" s="2" t="s">
        <v>6</v>
      </c>
      <c r="J1565" s="7">
        <f>Tabla_cocina[[#This Row],[Precio Unitario]]*Tabla_cocina[[#This Row],[Cantidad Ordenada]]</f>
        <v>44</v>
      </c>
      <c r="K1565" s="7">
        <f>Tabla_cocina[[#This Row],[Total del Pedido]]</f>
        <v>44</v>
      </c>
      <c r="L1565" s="7">
        <f>Tabla_cocina[[#This Row],[Ganancia Bruta]]-Tabla_cocina[[#This Row],[Costo]]</f>
        <v>18</v>
      </c>
      <c r="M1565" s="7">
        <f>Tabla_cocina[[#This Row],[Costo Unitario]]*Tabla_cocina[[#This Row],[Cantidad Ordenada]]</f>
        <v>26</v>
      </c>
      <c r="N1565" s="12">
        <f>(Tabla_cocina[[#This Row],[Ganancia Neta]]/Tabla_cocina[[#This Row],[Costo]])</f>
        <v>0.69230769230769229</v>
      </c>
      <c r="O1565" s="17">
        <f>Tabla_cocina[[#This Row],[Tiempo de Preparacion]]/1440</f>
        <v>1.7361111111111112E-2</v>
      </c>
    </row>
    <row r="1566" spans="1:15" x14ac:dyDescent="0.3">
      <c r="A1566" s="1">
        <v>635</v>
      </c>
      <c r="B1566" s="1">
        <v>5</v>
      </c>
      <c r="C1566" s="2" t="s">
        <v>13</v>
      </c>
      <c r="D1566" s="2" t="s">
        <v>90</v>
      </c>
      <c r="E1566" s="3">
        <v>17</v>
      </c>
      <c r="F1566" s="3">
        <v>29</v>
      </c>
      <c r="G1566" s="1">
        <v>2</v>
      </c>
      <c r="H1566" s="1">
        <v>25</v>
      </c>
      <c r="I1566" s="2" t="s">
        <v>8</v>
      </c>
      <c r="J1566" s="7">
        <f>Tabla_cocina[[#This Row],[Precio Unitario]]*Tabla_cocina[[#This Row],[Cantidad Ordenada]]</f>
        <v>58</v>
      </c>
      <c r="K1566" s="7">
        <f>Tabla_cocina[[#This Row],[Total del Pedido]]</f>
        <v>58</v>
      </c>
      <c r="L1566" s="7">
        <f>Tabla_cocina[[#This Row],[Ganancia Bruta]]-Tabla_cocina[[#This Row],[Costo]]</f>
        <v>24</v>
      </c>
      <c r="M1566" s="7">
        <f>Tabla_cocina[[#This Row],[Costo Unitario]]*Tabla_cocina[[#This Row],[Cantidad Ordenada]]</f>
        <v>34</v>
      </c>
      <c r="N1566" s="12">
        <f>(Tabla_cocina[[#This Row],[Ganancia Neta]]/Tabla_cocina[[#This Row],[Costo]])</f>
        <v>0.70588235294117652</v>
      </c>
      <c r="O1566" s="17">
        <f>Tabla_cocina[[#This Row],[Tiempo de Preparacion]]/1440</f>
        <v>1.7361111111111112E-2</v>
      </c>
    </row>
    <row r="1567" spans="1:15" x14ac:dyDescent="0.3">
      <c r="A1567" s="1">
        <v>636</v>
      </c>
      <c r="B1567" s="1">
        <v>14</v>
      </c>
      <c r="C1567" s="2" t="s">
        <v>5</v>
      </c>
      <c r="D1567" s="2" t="s">
        <v>84</v>
      </c>
      <c r="E1567" s="3">
        <v>14</v>
      </c>
      <c r="F1567" s="3">
        <v>24</v>
      </c>
      <c r="G1567" s="1">
        <v>2</v>
      </c>
      <c r="H1567" s="1">
        <v>45</v>
      </c>
      <c r="I1567" s="2" t="s">
        <v>6</v>
      </c>
      <c r="J1567" s="7">
        <f>Tabla_cocina[[#This Row],[Precio Unitario]]*Tabla_cocina[[#This Row],[Cantidad Ordenada]]</f>
        <v>48</v>
      </c>
      <c r="K1567" s="7">
        <f>Tabla_cocina[[#This Row],[Total del Pedido]]</f>
        <v>48</v>
      </c>
      <c r="L1567" s="7">
        <f>Tabla_cocina[[#This Row],[Ganancia Bruta]]-Tabla_cocina[[#This Row],[Costo]]</f>
        <v>20</v>
      </c>
      <c r="M1567" s="7">
        <f>Tabla_cocina[[#This Row],[Costo Unitario]]*Tabla_cocina[[#This Row],[Cantidad Ordenada]]</f>
        <v>28</v>
      </c>
      <c r="N1567" s="12">
        <f>(Tabla_cocina[[#This Row],[Ganancia Neta]]/Tabla_cocina[[#This Row],[Costo]])</f>
        <v>0.7142857142857143</v>
      </c>
      <c r="O1567" s="17">
        <f>Tabla_cocina[[#This Row],[Tiempo de Preparacion]]/1440</f>
        <v>3.125E-2</v>
      </c>
    </row>
    <row r="1568" spans="1:15" x14ac:dyDescent="0.3">
      <c r="A1568" s="1">
        <v>636</v>
      </c>
      <c r="B1568" s="1">
        <v>14</v>
      </c>
      <c r="C1568" s="2" t="s">
        <v>23</v>
      </c>
      <c r="D1568" s="2" t="s">
        <v>100</v>
      </c>
      <c r="E1568" s="3">
        <v>13</v>
      </c>
      <c r="F1568" s="3">
        <v>21</v>
      </c>
      <c r="G1568" s="1">
        <v>1</v>
      </c>
      <c r="H1568" s="1">
        <v>52</v>
      </c>
      <c r="I1568" s="2" t="s">
        <v>8</v>
      </c>
      <c r="J1568" s="7">
        <f>Tabla_cocina[[#This Row],[Precio Unitario]]*Tabla_cocina[[#This Row],[Cantidad Ordenada]]</f>
        <v>21</v>
      </c>
      <c r="K1568" s="7">
        <f>Tabla_cocina[[#This Row],[Total del Pedido]]</f>
        <v>21</v>
      </c>
      <c r="L1568" s="7">
        <f>Tabla_cocina[[#This Row],[Ganancia Bruta]]-Tabla_cocina[[#This Row],[Costo]]</f>
        <v>8</v>
      </c>
      <c r="M1568" s="7">
        <f>Tabla_cocina[[#This Row],[Costo Unitario]]*Tabla_cocina[[#This Row],[Cantidad Ordenada]]</f>
        <v>13</v>
      </c>
      <c r="N1568" s="12">
        <f>(Tabla_cocina[[#This Row],[Ganancia Neta]]/Tabla_cocina[[#This Row],[Costo]])</f>
        <v>0.61538461538461542</v>
      </c>
      <c r="O1568" s="17">
        <f>Tabla_cocina[[#This Row],[Tiempo de Preparacion]]/1440</f>
        <v>3.6111111111111108E-2</v>
      </c>
    </row>
    <row r="1569" spans="1:15" x14ac:dyDescent="0.3">
      <c r="A1569" s="1">
        <v>636</v>
      </c>
      <c r="B1569" s="1">
        <v>14</v>
      </c>
      <c r="C1569" s="2" t="s">
        <v>16</v>
      </c>
      <c r="D1569" s="2" t="s">
        <v>93</v>
      </c>
      <c r="E1569" s="3">
        <v>11</v>
      </c>
      <c r="F1569" s="3">
        <v>19</v>
      </c>
      <c r="G1569" s="1">
        <v>3</v>
      </c>
      <c r="H1569" s="1">
        <v>54</v>
      </c>
      <c r="I1569" s="2" t="s">
        <v>8</v>
      </c>
      <c r="J1569" s="7">
        <f>Tabla_cocina[[#This Row],[Precio Unitario]]*Tabla_cocina[[#This Row],[Cantidad Ordenada]]</f>
        <v>57</v>
      </c>
      <c r="K1569" s="7">
        <f>Tabla_cocina[[#This Row],[Total del Pedido]]</f>
        <v>57</v>
      </c>
      <c r="L1569" s="7">
        <f>Tabla_cocina[[#This Row],[Ganancia Bruta]]-Tabla_cocina[[#This Row],[Costo]]</f>
        <v>24</v>
      </c>
      <c r="M1569" s="7">
        <f>Tabla_cocina[[#This Row],[Costo Unitario]]*Tabla_cocina[[#This Row],[Cantidad Ordenada]]</f>
        <v>33</v>
      </c>
      <c r="N1569" s="12">
        <f>(Tabla_cocina[[#This Row],[Ganancia Neta]]/Tabla_cocina[[#This Row],[Costo]])</f>
        <v>0.72727272727272729</v>
      </c>
      <c r="O1569" s="17">
        <f>Tabla_cocina[[#This Row],[Tiempo de Preparacion]]/1440</f>
        <v>3.7499999999999999E-2</v>
      </c>
    </row>
    <row r="1570" spans="1:15" x14ac:dyDescent="0.3">
      <c r="A1570" s="1">
        <v>637</v>
      </c>
      <c r="B1570" s="1">
        <v>6</v>
      </c>
      <c r="C1570" s="2" t="s">
        <v>20</v>
      </c>
      <c r="D1570" s="2" t="s">
        <v>97</v>
      </c>
      <c r="E1570" s="3">
        <v>20</v>
      </c>
      <c r="F1570" s="3">
        <v>34</v>
      </c>
      <c r="G1570" s="1">
        <v>1</v>
      </c>
      <c r="H1570" s="1">
        <v>6</v>
      </c>
      <c r="I1570" s="2" t="s">
        <v>8</v>
      </c>
      <c r="J1570" s="7">
        <f>Tabla_cocina[[#This Row],[Precio Unitario]]*Tabla_cocina[[#This Row],[Cantidad Ordenada]]</f>
        <v>34</v>
      </c>
      <c r="K1570" s="7">
        <f>Tabla_cocina[[#This Row],[Total del Pedido]]</f>
        <v>34</v>
      </c>
      <c r="L1570" s="7">
        <f>Tabla_cocina[[#This Row],[Ganancia Bruta]]-Tabla_cocina[[#This Row],[Costo]]</f>
        <v>14</v>
      </c>
      <c r="M1570" s="7">
        <f>Tabla_cocina[[#This Row],[Costo Unitario]]*Tabla_cocina[[#This Row],[Cantidad Ordenada]]</f>
        <v>20</v>
      </c>
      <c r="N1570" s="12">
        <f>(Tabla_cocina[[#This Row],[Ganancia Neta]]/Tabla_cocina[[#This Row],[Costo]])</f>
        <v>0.7</v>
      </c>
      <c r="O1570" s="17">
        <f>Tabla_cocina[[#This Row],[Tiempo de Preparacion]]/1440</f>
        <v>4.1666666666666666E-3</v>
      </c>
    </row>
    <row r="1571" spans="1:15" x14ac:dyDescent="0.3">
      <c r="A1571" s="1">
        <v>637</v>
      </c>
      <c r="B1571" s="1">
        <v>6</v>
      </c>
      <c r="C1571" s="2" t="s">
        <v>14</v>
      </c>
      <c r="D1571" s="2" t="s">
        <v>91</v>
      </c>
      <c r="E1571" s="3">
        <v>20</v>
      </c>
      <c r="F1571" s="3">
        <v>33</v>
      </c>
      <c r="G1571" s="1">
        <v>1</v>
      </c>
      <c r="H1571" s="1">
        <v>23</v>
      </c>
      <c r="I1571" s="2" t="s">
        <v>8</v>
      </c>
      <c r="J1571" s="7">
        <f>Tabla_cocina[[#This Row],[Precio Unitario]]*Tabla_cocina[[#This Row],[Cantidad Ordenada]]</f>
        <v>33</v>
      </c>
      <c r="K1571" s="7">
        <f>Tabla_cocina[[#This Row],[Total del Pedido]]</f>
        <v>33</v>
      </c>
      <c r="L1571" s="7">
        <f>Tabla_cocina[[#This Row],[Ganancia Bruta]]-Tabla_cocina[[#This Row],[Costo]]</f>
        <v>13</v>
      </c>
      <c r="M1571" s="7">
        <f>Tabla_cocina[[#This Row],[Costo Unitario]]*Tabla_cocina[[#This Row],[Cantidad Ordenada]]</f>
        <v>20</v>
      </c>
      <c r="N1571" s="12">
        <f>(Tabla_cocina[[#This Row],[Ganancia Neta]]/Tabla_cocina[[#This Row],[Costo]])</f>
        <v>0.65</v>
      </c>
      <c r="O1571" s="17">
        <f>Tabla_cocina[[#This Row],[Tiempo de Preparacion]]/1440</f>
        <v>1.5972222222222221E-2</v>
      </c>
    </row>
    <row r="1572" spans="1:15" x14ac:dyDescent="0.3">
      <c r="A1572" s="1">
        <v>637</v>
      </c>
      <c r="B1572" s="1">
        <v>6</v>
      </c>
      <c r="C1572" s="2" t="s">
        <v>26</v>
      </c>
      <c r="D1572" s="2" t="s">
        <v>103</v>
      </c>
      <c r="E1572" s="3">
        <v>15</v>
      </c>
      <c r="F1572" s="3">
        <v>25</v>
      </c>
      <c r="G1572" s="1">
        <v>2</v>
      </c>
      <c r="H1572" s="1">
        <v>32</v>
      </c>
      <c r="I1572" s="2" t="s">
        <v>6</v>
      </c>
      <c r="J1572" s="7">
        <f>Tabla_cocina[[#This Row],[Precio Unitario]]*Tabla_cocina[[#This Row],[Cantidad Ordenada]]</f>
        <v>50</v>
      </c>
      <c r="K1572" s="7">
        <f>Tabla_cocina[[#This Row],[Total del Pedido]]</f>
        <v>50</v>
      </c>
      <c r="L1572" s="7">
        <f>Tabla_cocina[[#This Row],[Ganancia Bruta]]-Tabla_cocina[[#This Row],[Costo]]</f>
        <v>20</v>
      </c>
      <c r="M1572" s="7">
        <f>Tabla_cocina[[#This Row],[Costo Unitario]]*Tabla_cocina[[#This Row],[Cantidad Ordenada]]</f>
        <v>30</v>
      </c>
      <c r="N1572" s="12">
        <f>(Tabla_cocina[[#This Row],[Ganancia Neta]]/Tabla_cocina[[#This Row],[Costo]])</f>
        <v>0.66666666666666663</v>
      </c>
      <c r="O1572" s="17">
        <f>Tabla_cocina[[#This Row],[Tiempo de Preparacion]]/1440</f>
        <v>2.2222222222222223E-2</v>
      </c>
    </row>
    <row r="1573" spans="1:15" x14ac:dyDescent="0.3">
      <c r="A1573" s="1">
        <v>638</v>
      </c>
      <c r="B1573" s="1">
        <v>16</v>
      </c>
      <c r="C1573" s="2" t="s">
        <v>7</v>
      </c>
      <c r="D1573" s="2" t="s">
        <v>85</v>
      </c>
      <c r="E1573" s="3">
        <v>18</v>
      </c>
      <c r="F1573" s="3">
        <v>30</v>
      </c>
      <c r="G1573" s="1">
        <v>3</v>
      </c>
      <c r="H1573" s="1">
        <v>44</v>
      </c>
      <c r="I1573" s="2" t="s">
        <v>6</v>
      </c>
      <c r="J1573" s="7">
        <f>Tabla_cocina[[#This Row],[Precio Unitario]]*Tabla_cocina[[#This Row],[Cantidad Ordenada]]</f>
        <v>90</v>
      </c>
      <c r="K1573" s="7">
        <f>Tabla_cocina[[#This Row],[Total del Pedido]]</f>
        <v>90</v>
      </c>
      <c r="L1573" s="7">
        <f>Tabla_cocina[[#This Row],[Ganancia Bruta]]-Tabla_cocina[[#This Row],[Costo]]</f>
        <v>36</v>
      </c>
      <c r="M1573" s="7">
        <f>Tabla_cocina[[#This Row],[Costo Unitario]]*Tabla_cocina[[#This Row],[Cantidad Ordenada]]</f>
        <v>54</v>
      </c>
      <c r="N1573" s="12">
        <f>(Tabla_cocina[[#This Row],[Ganancia Neta]]/Tabla_cocina[[#This Row],[Costo]])</f>
        <v>0.66666666666666663</v>
      </c>
      <c r="O1573" s="17">
        <f>Tabla_cocina[[#This Row],[Tiempo de Preparacion]]/1440</f>
        <v>3.0555555555555555E-2</v>
      </c>
    </row>
    <row r="1574" spans="1:15" x14ac:dyDescent="0.3">
      <c r="A1574" s="1">
        <v>639</v>
      </c>
      <c r="B1574" s="1">
        <v>8</v>
      </c>
      <c r="C1574" s="2" t="s">
        <v>9</v>
      </c>
      <c r="D1574" s="2" t="s">
        <v>86</v>
      </c>
      <c r="E1574" s="3">
        <v>19</v>
      </c>
      <c r="F1574" s="3">
        <v>31</v>
      </c>
      <c r="G1574" s="1">
        <v>2</v>
      </c>
      <c r="H1574" s="1">
        <v>29</v>
      </c>
      <c r="I1574" s="2" t="s">
        <v>6</v>
      </c>
      <c r="J1574" s="7">
        <f>Tabla_cocina[[#This Row],[Precio Unitario]]*Tabla_cocina[[#This Row],[Cantidad Ordenada]]</f>
        <v>62</v>
      </c>
      <c r="K1574" s="7">
        <f>Tabla_cocina[[#This Row],[Total del Pedido]]</f>
        <v>62</v>
      </c>
      <c r="L1574" s="7">
        <f>Tabla_cocina[[#This Row],[Ganancia Bruta]]-Tabla_cocina[[#This Row],[Costo]]</f>
        <v>24</v>
      </c>
      <c r="M1574" s="7">
        <f>Tabla_cocina[[#This Row],[Costo Unitario]]*Tabla_cocina[[#This Row],[Cantidad Ordenada]]</f>
        <v>38</v>
      </c>
      <c r="N1574" s="12">
        <f>(Tabla_cocina[[#This Row],[Ganancia Neta]]/Tabla_cocina[[#This Row],[Costo]])</f>
        <v>0.63157894736842102</v>
      </c>
      <c r="O1574" s="17">
        <f>Tabla_cocina[[#This Row],[Tiempo de Preparacion]]/1440</f>
        <v>2.013888888888889E-2</v>
      </c>
    </row>
    <row r="1575" spans="1:15" x14ac:dyDescent="0.3">
      <c r="A1575" s="1">
        <v>639</v>
      </c>
      <c r="B1575" s="1">
        <v>8</v>
      </c>
      <c r="C1575" s="2" t="s">
        <v>25</v>
      </c>
      <c r="D1575" s="2" t="s">
        <v>102</v>
      </c>
      <c r="E1575" s="3">
        <v>15</v>
      </c>
      <c r="F1575" s="3">
        <v>26</v>
      </c>
      <c r="G1575" s="1">
        <v>2</v>
      </c>
      <c r="H1575" s="1">
        <v>52</v>
      </c>
      <c r="I1575" s="2" t="s">
        <v>6</v>
      </c>
      <c r="J1575" s="7">
        <f>Tabla_cocina[[#This Row],[Precio Unitario]]*Tabla_cocina[[#This Row],[Cantidad Ordenada]]</f>
        <v>52</v>
      </c>
      <c r="K1575" s="7">
        <f>Tabla_cocina[[#This Row],[Total del Pedido]]</f>
        <v>52</v>
      </c>
      <c r="L1575" s="7">
        <f>Tabla_cocina[[#This Row],[Ganancia Bruta]]-Tabla_cocina[[#This Row],[Costo]]</f>
        <v>22</v>
      </c>
      <c r="M1575" s="7">
        <f>Tabla_cocina[[#This Row],[Costo Unitario]]*Tabla_cocina[[#This Row],[Cantidad Ordenada]]</f>
        <v>30</v>
      </c>
      <c r="N1575" s="12">
        <f>(Tabla_cocina[[#This Row],[Ganancia Neta]]/Tabla_cocina[[#This Row],[Costo]])</f>
        <v>0.73333333333333328</v>
      </c>
      <c r="O1575" s="17">
        <f>Tabla_cocina[[#This Row],[Tiempo de Preparacion]]/1440</f>
        <v>3.6111111111111108E-2</v>
      </c>
    </row>
    <row r="1576" spans="1:15" x14ac:dyDescent="0.3">
      <c r="A1576" s="1">
        <v>639</v>
      </c>
      <c r="B1576" s="1">
        <v>8</v>
      </c>
      <c r="C1576" s="2" t="s">
        <v>16</v>
      </c>
      <c r="D1576" s="2" t="s">
        <v>93</v>
      </c>
      <c r="E1576" s="3">
        <v>11</v>
      </c>
      <c r="F1576" s="3">
        <v>19</v>
      </c>
      <c r="G1576" s="1">
        <v>2</v>
      </c>
      <c r="H1576" s="1">
        <v>55</v>
      </c>
      <c r="I1576" s="2" t="s">
        <v>6</v>
      </c>
      <c r="J1576" s="7">
        <f>Tabla_cocina[[#This Row],[Precio Unitario]]*Tabla_cocina[[#This Row],[Cantidad Ordenada]]</f>
        <v>38</v>
      </c>
      <c r="K1576" s="7">
        <f>Tabla_cocina[[#This Row],[Total del Pedido]]</f>
        <v>38</v>
      </c>
      <c r="L1576" s="7">
        <f>Tabla_cocina[[#This Row],[Ganancia Bruta]]-Tabla_cocina[[#This Row],[Costo]]</f>
        <v>16</v>
      </c>
      <c r="M1576" s="7">
        <f>Tabla_cocina[[#This Row],[Costo Unitario]]*Tabla_cocina[[#This Row],[Cantidad Ordenada]]</f>
        <v>22</v>
      </c>
      <c r="N1576" s="12">
        <f>(Tabla_cocina[[#This Row],[Ganancia Neta]]/Tabla_cocina[[#This Row],[Costo]])</f>
        <v>0.72727272727272729</v>
      </c>
      <c r="O1576" s="17">
        <f>Tabla_cocina[[#This Row],[Tiempo de Preparacion]]/1440</f>
        <v>3.8194444444444448E-2</v>
      </c>
    </row>
    <row r="1577" spans="1:15" x14ac:dyDescent="0.3">
      <c r="A1577" s="1">
        <v>640</v>
      </c>
      <c r="B1577" s="1">
        <v>14</v>
      </c>
      <c r="C1577" s="2" t="s">
        <v>14</v>
      </c>
      <c r="D1577" s="2" t="s">
        <v>91</v>
      </c>
      <c r="E1577" s="3">
        <v>20</v>
      </c>
      <c r="F1577" s="3">
        <v>33</v>
      </c>
      <c r="G1577" s="1">
        <v>3</v>
      </c>
      <c r="H1577" s="1">
        <v>56</v>
      </c>
      <c r="I1577" s="2" t="s">
        <v>8</v>
      </c>
      <c r="J1577" s="7">
        <f>Tabla_cocina[[#This Row],[Precio Unitario]]*Tabla_cocina[[#This Row],[Cantidad Ordenada]]</f>
        <v>99</v>
      </c>
      <c r="K1577" s="7">
        <f>Tabla_cocina[[#This Row],[Total del Pedido]]</f>
        <v>99</v>
      </c>
      <c r="L1577" s="7">
        <f>Tabla_cocina[[#This Row],[Ganancia Bruta]]-Tabla_cocina[[#This Row],[Costo]]</f>
        <v>39</v>
      </c>
      <c r="M1577" s="7">
        <f>Tabla_cocina[[#This Row],[Costo Unitario]]*Tabla_cocina[[#This Row],[Cantidad Ordenada]]</f>
        <v>60</v>
      </c>
      <c r="N1577" s="12">
        <f>(Tabla_cocina[[#This Row],[Ganancia Neta]]/Tabla_cocina[[#This Row],[Costo]])</f>
        <v>0.65</v>
      </c>
      <c r="O1577" s="17">
        <f>Tabla_cocina[[#This Row],[Tiempo de Preparacion]]/1440</f>
        <v>3.888888888888889E-2</v>
      </c>
    </row>
    <row r="1578" spans="1:15" x14ac:dyDescent="0.3">
      <c r="A1578" s="1">
        <v>640</v>
      </c>
      <c r="B1578" s="1">
        <v>14</v>
      </c>
      <c r="C1578" s="2" t="s">
        <v>25</v>
      </c>
      <c r="D1578" s="2" t="s">
        <v>102</v>
      </c>
      <c r="E1578" s="3">
        <v>15</v>
      </c>
      <c r="F1578" s="3">
        <v>26</v>
      </c>
      <c r="G1578" s="1">
        <v>3</v>
      </c>
      <c r="H1578" s="1">
        <v>7</v>
      </c>
      <c r="I1578" s="2" t="s">
        <v>8</v>
      </c>
      <c r="J1578" s="7">
        <f>Tabla_cocina[[#This Row],[Precio Unitario]]*Tabla_cocina[[#This Row],[Cantidad Ordenada]]</f>
        <v>78</v>
      </c>
      <c r="K1578" s="7">
        <f>Tabla_cocina[[#This Row],[Total del Pedido]]</f>
        <v>78</v>
      </c>
      <c r="L1578" s="7">
        <f>Tabla_cocina[[#This Row],[Ganancia Bruta]]-Tabla_cocina[[#This Row],[Costo]]</f>
        <v>33</v>
      </c>
      <c r="M1578" s="7">
        <f>Tabla_cocina[[#This Row],[Costo Unitario]]*Tabla_cocina[[#This Row],[Cantidad Ordenada]]</f>
        <v>45</v>
      </c>
      <c r="N1578" s="12">
        <f>(Tabla_cocina[[#This Row],[Ganancia Neta]]/Tabla_cocina[[#This Row],[Costo]])</f>
        <v>0.73333333333333328</v>
      </c>
      <c r="O1578" s="17">
        <f>Tabla_cocina[[#This Row],[Tiempo de Preparacion]]/1440</f>
        <v>4.8611111111111112E-3</v>
      </c>
    </row>
    <row r="1579" spans="1:15" x14ac:dyDescent="0.3">
      <c r="A1579" s="1">
        <v>640</v>
      </c>
      <c r="B1579" s="1">
        <v>14</v>
      </c>
      <c r="C1579" s="2" t="s">
        <v>23</v>
      </c>
      <c r="D1579" s="2" t="s">
        <v>100</v>
      </c>
      <c r="E1579" s="3">
        <v>13</v>
      </c>
      <c r="F1579" s="3">
        <v>21</v>
      </c>
      <c r="G1579" s="1">
        <v>2</v>
      </c>
      <c r="H1579" s="1">
        <v>12</v>
      </c>
      <c r="I1579" s="2" t="s">
        <v>6</v>
      </c>
      <c r="J1579" s="7">
        <f>Tabla_cocina[[#This Row],[Precio Unitario]]*Tabla_cocina[[#This Row],[Cantidad Ordenada]]</f>
        <v>42</v>
      </c>
      <c r="K1579" s="7">
        <f>Tabla_cocina[[#This Row],[Total del Pedido]]</f>
        <v>42</v>
      </c>
      <c r="L1579" s="7">
        <f>Tabla_cocina[[#This Row],[Ganancia Bruta]]-Tabla_cocina[[#This Row],[Costo]]</f>
        <v>16</v>
      </c>
      <c r="M1579" s="7">
        <f>Tabla_cocina[[#This Row],[Costo Unitario]]*Tabla_cocina[[#This Row],[Cantidad Ordenada]]</f>
        <v>26</v>
      </c>
      <c r="N1579" s="12">
        <f>(Tabla_cocina[[#This Row],[Ganancia Neta]]/Tabla_cocina[[#This Row],[Costo]])</f>
        <v>0.61538461538461542</v>
      </c>
      <c r="O1579" s="17">
        <f>Tabla_cocina[[#This Row],[Tiempo de Preparacion]]/1440</f>
        <v>8.3333333333333332E-3</v>
      </c>
    </row>
    <row r="1580" spans="1:15" x14ac:dyDescent="0.3">
      <c r="A1580" s="1">
        <v>641</v>
      </c>
      <c r="B1580" s="1">
        <v>2</v>
      </c>
      <c r="C1580" s="2" t="s">
        <v>13</v>
      </c>
      <c r="D1580" s="2" t="s">
        <v>90</v>
      </c>
      <c r="E1580" s="3">
        <v>17</v>
      </c>
      <c r="F1580" s="3">
        <v>29</v>
      </c>
      <c r="G1580" s="1">
        <v>3</v>
      </c>
      <c r="H1580" s="1">
        <v>17</v>
      </c>
      <c r="I1580" s="2" t="s">
        <v>6</v>
      </c>
      <c r="J1580" s="7">
        <f>Tabla_cocina[[#This Row],[Precio Unitario]]*Tabla_cocina[[#This Row],[Cantidad Ordenada]]</f>
        <v>87</v>
      </c>
      <c r="K1580" s="7">
        <f>Tabla_cocina[[#This Row],[Total del Pedido]]</f>
        <v>87</v>
      </c>
      <c r="L1580" s="7">
        <f>Tabla_cocina[[#This Row],[Ganancia Bruta]]-Tabla_cocina[[#This Row],[Costo]]</f>
        <v>36</v>
      </c>
      <c r="M1580" s="7">
        <f>Tabla_cocina[[#This Row],[Costo Unitario]]*Tabla_cocina[[#This Row],[Cantidad Ordenada]]</f>
        <v>51</v>
      </c>
      <c r="N1580" s="12">
        <f>(Tabla_cocina[[#This Row],[Ganancia Neta]]/Tabla_cocina[[#This Row],[Costo]])</f>
        <v>0.70588235294117652</v>
      </c>
      <c r="O1580" s="17">
        <f>Tabla_cocina[[#This Row],[Tiempo de Preparacion]]/1440</f>
        <v>1.1805555555555555E-2</v>
      </c>
    </row>
    <row r="1581" spans="1:15" x14ac:dyDescent="0.3">
      <c r="A1581" s="1">
        <v>641</v>
      </c>
      <c r="B1581" s="1">
        <v>2</v>
      </c>
      <c r="C1581" s="2" t="s">
        <v>26</v>
      </c>
      <c r="D1581" s="2" t="s">
        <v>103</v>
      </c>
      <c r="E1581" s="3">
        <v>15</v>
      </c>
      <c r="F1581" s="3">
        <v>25</v>
      </c>
      <c r="G1581" s="1">
        <v>3</v>
      </c>
      <c r="H1581" s="1">
        <v>28</v>
      </c>
      <c r="I1581" s="2" t="s">
        <v>8</v>
      </c>
      <c r="J1581" s="7">
        <f>Tabla_cocina[[#This Row],[Precio Unitario]]*Tabla_cocina[[#This Row],[Cantidad Ordenada]]</f>
        <v>75</v>
      </c>
      <c r="K1581" s="7">
        <f>Tabla_cocina[[#This Row],[Total del Pedido]]</f>
        <v>75</v>
      </c>
      <c r="L1581" s="7">
        <f>Tabla_cocina[[#This Row],[Ganancia Bruta]]-Tabla_cocina[[#This Row],[Costo]]</f>
        <v>30</v>
      </c>
      <c r="M1581" s="7">
        <f>Tabla_cocina[[#This Row],[Costo Unitario]]*Tabla_cocina[[#This Row],[Cantidad Ordenada]]</f>
        <v>45</v>
      </c>
      <c r="N1581" s="12">
        <f>(Tabla_cocina[[#This Row],[Ganancia Neta]]/Tabla_cocina[[#This Row],[Costo]])</f>
        <v>0.66666666666666663</v>
      </c>
      <c r="O1581" s="17">
        <f>Tabla_cocina[[#This Row],[Tiempo de Preparacion]]/1440</f>
        <v>1.9444444444444445E-2</v>
      </c>
    </row>
    <row r="1582" spans="1:15" x14ac:dyDescent="0.3">
      <c r="A1582" s="1">
        <v>641</v>
      </c>
      <c r="B1582" s="1">
        <v>2</v>
      </c>
      <c r="C1582" s="2" t="s">
        <v>22</v>
      </c>
      <c r="D1582" s="2" t="s">
        <v>99</v>
      </c>
      <c r="E1582" s="3">
        <v>14</v>
      </c>
      <c r="F1582" s="3">
        <v>23</v>
      </c>
      <c r="G1582" s="1">
        <v>2</v>
      </c>
      <c r="H1582" s="1">
        <v>29</v>
      </c>
      <c r="I1582" s="2" t="s">
        <v>6</v>
      </c>
      <c r="J1582" s="7">
        <f>Tabla_cocina[[#This Row],[Precio Unitario]]*Tabla_cocina[[#This Row],[Cantidad Ordenada]]</f>
        <v>46</v>
      </c>
      <c r="K1582" s="7">
        <f>Tabla_cocina[[#This Row],[Total del Pedido]]</f>
        <v>46</v>
      </c>
      <c r="L1582" s="7">
        <f>Tabla_cocina[[#This Row],[Ganancia Bruta]]-Tabla_cocina[[#This Row],[Costo]]</f>
        <v>18</v>
      </c>
      <c r="M1582" s="7">
        <f>Tabla_cocina[[#This Row],[Costo Unitario]]*Tabla_cocina[[#This Row],[Cantidad Ordenada]]</f>
        <v>28</v>
      </c>
      <c r="N1582" s="12">
        <f>(Tabla_cocina[[#This Row],[Ganancia Neta]]/Tabla_cocina[[#This Row],[Costo]])</f>
        <v>0.6428571428571429</v>
      </c>
      <c r="O1582" s="17">
        <f>Tabla_cocina[[#This Row],[Tiempo de Preparacion]]/1440</f>
        <v>2.013888888888889E-2</v>
      </c>
    </row>
    <row r="1583" spans="1:15" x14ac:dyDescent="0.3">
      <c r="A1583" s="1">
        <v>642</v>
      </c>
      <c r="B1583" s="1">
        <v>15</v>
      </c>
      <c r="C1583" s="2" t="s">
        <v>13</v>
      </c>
      <c r="D1583" s="2" t="s">
        <v>90</v>
      </c>
      <c r="E1583" s="3">
        <v>17</v>
      </c>
      <c r="F1583" s="3">
        <v>29</v>
      </c>
      <c r="G1583" s="1">
        <v>3</v>
      </c>
      <c r="H1583" s="1">
        <v>18</v>
      </c>
      <c r="I1583" s="2" t="s">
        <v>8</v>
      </c>
      <c r="J1583" s="7">
        <f>Tabla_cocina[[#This Row],[Precio Unitario]]*Tabla_cocina[[#This Row],[Cantidad Ordenada]]</f>
        <v>87</v>
      </c>
      <c r="K1583" s="7">
        <f>Tabla_cocina[[#This Row],[Total del Pedido]]</f>
        <v>87</v>
      </c>
      <c r="L1583" s="7">
        <f>Tabla_cocina[[#This Row],[Ganancia Bruta]]-Tabla_cocina[[#This Row],[Costo]]</f>
        <v>36</v>
      </c>
      <c r="M1583" s="7">
        <f>Tabla_cocina[[#This Row],[Costo Unitario]]*Tabla_cocina[[#This Row],[Cantidad Ordenada]]</f>
        <v>51</v>
      </c>
      <c r="N1583" s="12">
        <f>(Tabla_cocina[[#This Row],[Ganancia Neta]]/Tabla_cocina[[#This Row],[Costo]])</f>
        <v>0.70588235294117652</v>
      </c>
      <c r="O1583" s="17">
        <f>Tabla_cocina[[#This Row],[Tiempo de Preparacion]]/1440</f>
        <v>1.2500000000000001E-2</v>
      </c>
    </row>
    <row r="1584" spans="1:15" x14ac:dyDescent="0.3">
      <c r="A1584" s="1">
        <v>642</v>
      </c>
      <c r="B1584" s="1">
        <v>15</v>
      </c>
      <c r="C1584" s="2" t="s">
        <v>25</v>
      </c>
      <c r="D1584" s="2" t="s">
        <v>102</v>
      </c>
      <c r="E1584" s="3">
        <v>15</v>
      </c>
      <c r="F1584" s="3">
        <v>26</v>
      </c>
      <c r="G1584" s="1">
        <v>1</v>
      </c>
      <c r="H1584" s="1">
        <v>57</v>
      </c>
      <c r="I1584" s="2" t="s">
        <v>8</v>
      </c>
      <c r="J1584" s="7">
        <f>Tabla_cocina[[#This Row],[Precio Unitario]]*Tabla_cocina[[#This Row],[Cantidad Ordenada]]</f>
        <v>26</v>
      </c>
      <c r="K1584" s="7">
        <f>Tabla_cocina[[#This Row],[Total del Pedido]]</f>
        <v>26</v>
      </c>
      <c r="L1584" s="7">
        <f>Tabla_cocina[[#This Row],[Ganancia Bruta]]-Tabla_cocina[[#This Row],[Costo]]</f>
        <v>11</v>
      </c>
      <c r="M1584" s="7">
        <f>Tabla_cocina[[#This Row],[Costo Unitario]]*Tabla_cocina[[#This Row],[Cantidad Ordenada]]</f>
        <v>15</v>
      </c>
      <c r="N1584" s="12">
        <f>(Tabla_cocina[[#This Row],[Ganancia Neta]]/Tabla_cocina[[#This Row],[Costo]])</f>
        <v>0.73333333333333328</v>
      </c>
      <c r="O1584" s="17">
        <f>Tabla_cocina[[#This Row],[Tiempo de Preparacion]]/1440</f>
        <v>3.9583333333333331E-2</v>
      </c>
    </row>
    <row r="1585" spans="1:15" x14ac:dyDescent="0.3">
      <c r="A1585" s="1">
        <v>642</v>
      </c>
      <c r="B1585" s="1">
        <v>15</v>
      </c>
      <c r="C1585" s="2" t="s">
        <v>23</v>
      </c>
      <c r="D1585" s="2" t="s">
        <v>100</v>
      </c>
      <c r="E1585" s="3">
        <v>13</v>
      </c>
      <c r="F1585" s="3">
        <v>21</v>
      </c>
      <c r="G1585" s="1">
        <v>3</v>
      </c>
      <c r="H1585" s="1">
        <v>6</v>
      </c>
      <c r="I1585" s="2" t="s">
        <v>8</v>
      </c>
      <c r="J1585" s="7">
        <f>Tabla_cocina[[#This Row],[Precio Unitario]]*Tabla_cocina[[#This Row],[Cantidad Ordenada]]</f>
        <v>63</v>
      </c>
      <c r="K1585" s="7">
        <f>Tabla_cocina[[#This Row],[Total del Pedido]]</f>
        <v>63</v>
      </c>
      <c r="L1585" s="7">
        <f>Tabla_cocina[[#This Row],[Ganancia Bruta]]-Tabla_cocina[[#This Row],[Costo]]</f>
        <v>24</v>
      </c>
      <c r="M1585" s="7">
        <f>Tabla_cocina[[#This Row],[Costo Unitario]]*Tabla_cocina[[#This Row],[Cantidad Ordenada]]</f>
        <v>39</v>
      </c>
      <c r="N1585" s="12">
        <f>(Tabla_cocina[[#This Row],[Ganancia Neta]]/Tabla_cocina[[#This Row],[Costo]])</f>
        <v>0.61538461538461542</v>
      </c>
      <c r="O1585" s="17">
        <f>Tabla_cocina[[#This Row],[Tiempo de Preparacion]]/1440</f>
        <v>4.1666666666666666E-3</v>
      </c>
    </row>
    <row r="1586" spans="1:15" x14ac:dyDescent="0.3">
      <c r="A1586" s="1">
        <v>643</v>
      </c>
      <c r="B1586" s="1">
        <v>17</v>
      </c>
      <c r="C1586" s="2" t="s">
        <v>14</v>
      </c>
      <c r="D1586" s="2" t="s">
        <v>91</v>
      </c>
      <c r="E1586" s="3">
        <v>20</v>
      </c>
      <c r="F1586" s="3">
        <v>33</v>
      </c>
      <c r="G1586" s="1">
        <v>1</v>
      </c>
      <c r="H1586" s="1">
        <v>18</v>
      </c>
      <c r="I1586" s="2" t="s">
        <v>6</v>
      </c>
      <c r="J1586" s="7">
        <f>Tabla_cocina[[#This Row],[Precio Unitario]]*Tabla_cocina[[#This Row],[Cantidad Ordenada]]</f>
        <v>33</v>
      </c>
      <c r="K1586" s="7">
        <f>Tabla_cocina[[#This Row],[Total del Pedido]]</f>
        <v>33</v>
      </c>
      <c r="L1586" s="7">
        <f>Tabla_cocina[[#This Row],[Ganancia Bruta]]-Tabla_cocina[[#This Row],[Costo]]</f>
        <v>13</v>
      </c>
      <c r="M1586" s="7">
        <f>Tabla_cocina[[#This Row],[Costo Unitario]]*Tabla_cocina[[#This Row],[Cantidad Ordenada]]</f>
        <v>20</v>
      </c>
      <c r="N1586" s="12">
        <f>(Tabla_cocina[[#This Row],[Ganancia Neta]]/Tabla_cocina[[#This Row],[Costo]])</f>
        <v>0.65</v>
      </c>
      <c r="O1586" s="17">
        <f>Tabla_cocina[[#This Row],[Tiempo de Preparacion]]/1440</f>
        <v>1.2500000000000001E-2</v>
      </c>
    </row>
    <row r="1587" spans="1:15" x14ac:dyDescent="0.3">
      <c r="A1587" s="1">
        <v>644</v>
      </c>
      <c r="B1587" s="1">
        <v>9</v>
      </c>
      <c r="C1587" s="2" t="s">
        <v>9</v>
      </c>
      <c r="D1587" s="2" t="s">
        <v>86</v>
      </c>
      <c r="E1587" s="3">
        <v>19</v>
      </c>
      <c r="F1587" s="3">
        <v>31</v>
      </c>
      <c r="G1587" s="1">
        <v>3</v>
      </c>
      <c r="H1587" s="1">
        <v>51</v>
      </c>
      <c r="I1587" s="2" t="s">
        <v>6</v>
      </c>
      <c r="J1587" s="7">
        <f>Tabla_cocina[[#This Row],[Precio Unitario]]*Tabla_cocina[[#This Row],[Cantidad Ordenada]]</f>
        <v>93</v>
      </c>
      <c r="K1587" s="7">
        <f>Tabla_cocina[[#This Row],[Total del Pedido]]</f>
        <v>93</v>
      </c>
      <c r="L1587" s="7">
        <f>Tabla_cocina[[#This Row],[Ganancia Bruta]]-Tabla_cocina[[#This Row],[Costo]]</f>
        <v>36</v>
      </c>
      <c r="M1587" s="7">
        <f>Tabla_cocina[[#This Row],[Costo Unitario]]*Tabla_cocina[[#This Row],[Cantidad Ordenada]]</f>
        <v>57</v>
      </c>
      <c r="N1587" s="12">
        <f>(Tabla_cocina[[#This Row],[Ganancia Neta]]/Tabla_cocina[[#This Row],[Costo]])</f>
        <v>0.63157894736842102</v>
      </c>
      <c r="O1587" s="17">
        <f>Tabla_cocina[[#This Row],[Tiempo de Preparacion]]/1440</f>
        <v>3.5416666666666666E-2</v>
      </c>
    </row>
    <row r="1588" spans="1:15" x14ac:dyDescent="0.3">
      <c r="A1588" s="1">
        <v>645</v>
      </c>
      <c r="B1588" s="1">
        <v>6</v>
      </c>
      <c r="C1588" s="2" t="s">
        <v>14</v>
      </c>
      <c r="D1588" s="2" t="s">
        <v>91</v>
      </c>
      <c r="E1588" s="3">
        <v>20</v>
      </c>
      <c r="F1588" s="3">
        <v>33</v>
      </c>
      <c r="G1588" s="1">
        <v>3</v>
      </c>
      <c r="H1588" s="1">
        <v>43</v>
      </c>
      <c r="I1588" s="2" t="s">
        <v>8</v>
      </c>
      <c r="J1588" s="7">
        <f>Tabla_cocina[[#This Row],[Precio Unitario]]*Tabla_cocina[[#This Row],[Cantidad Ordenada]]</f>
        <v>99</v>
      </c>
      <c r="K1588" s="7">
        <f>Tabla_cocina[[#This Row],[Total del Pedido]]</f>
        <v>99</v>
      </c>
      <c r="L1588" s="7">
        <f>Tabla_cocina[[#This Row],[Ganancia Bruta]]-Tabla_cocina[[#This Row],[Costo]]</f>
        <v>39</v>
      </c>
      <c r="M1588" s="7">
        <f>Tabla_cocina[[#This Row],[Costo Unitario]]*Tabla_cocina[[#This Row],[Cantidad Ordenada]]</f>
        <v>60</v>
      </c>
      <c r="N1588" s="12">
        <f>(Tabla_cocina[[#This Row],[Ganancia Neta]]/Tabla_cocina[[#This Row],[Costo]])</f>
        <v>0.65</v>
      </c>
      <c r="O1588" s="17">
        <f>Tabla_cocina[[#This Row],[Tiempo de Preparacion]]/1440</f>
        <v>2.9861111111111113E-2</v>
      </c>
    </row>
    <row r="1589" spans="1:15" x14ac:dyDescent="0.3">
      <c r="A1589" s="1">
        <v>645</v>
      </c>
      <c r="B1589" s="1">
        <v>6</v>
      </c>
      <c r="C1589" s="2" t="s">
        <v>10</v>
      </c>
      <c r="D1589" s="2" t="s">
        <v>87</v>
      </c>
      <c r="E1589" s="3">
        <v>16</v>
      </c>
      <c r="F1589" s="3">
        <v>27</v>
      </c>
      <c r="G1589" s="1">
        <v>3</v>
      </c>
      <c r="H1589" s="1">
        <v>54</v>
      </c>
      <c r="I1589" s="2" t="s">
        <v>6</v>
      </c>
      <c r="J1589" s="7">
        <f>Tabla_cocina[[#This Row],[Precio Unitario]]*Tabla_cocina[[#This Row],[Cantidad Ordenada]]</f>
        <v>81</v>
      </c>
      <c r="K1589" s="7">
        <f>Tabla_cocina[[#This Row],[Total del Pedido]]</f>
        <v>81</v>
      </c>
      <c r="L1589" s="7">
        <f>Tabla_cocina[[#This Row],[Ganancia Bruta]]-Tabla_cocina[[#This Row],[Costo]]</f>
        <v>33</v>
      </c>
      <c r="M1589" s="7">
        <f>Tabla_cocina[[#This Row],[Costo Unitario]]*Tabla_cocina[[#This Row],[Cantidad Ordenada]]</f>
        <v>48</v>
      </c>
      <c r="N1589" s="12">
        <f>(Tabla_cocina[[#This Row],[Ganancia Neta]]/Tabla_cocina[[#This Row],[Costo]])</f>
        <v>0.6875</v>
      </c>
      <c r="O1589" s="17">
        <f>Tabla_cocina[[#This Row],[Tiempo de Preparacion]]/1440</f>
        <v>3.7499999999999999E-2</v>
      </c>
    </row>
    <row r="1590" spans="1:15" x14ac:dyDescent="0.3">
      <c r="A1590" s="1">
        <v>646</v>
      </c>
      <c r="B1590" s="1">
        <v>12</v>
      </c>
      <c r="C1590" s="2" t="s">
        <v>17</v>
      </c>
      <c r="D1590" s="2" t="s">
        <v>94</v>
      </c>
      <c r="E1590" s="3">
        <v>21</v>
      </c>
      <c r="F1590" s="3">
        <v>35</v>
      </c>
      <c r="G1590" s="1">
        <v>2</v>
      </c>
      <c r="H1590" s="1">
        <v>36</v>
      </c>
      <c r="I1590" s="2" t="s">
        <v>6</v>
      </c>
      <c r="J1590" s="7">
        <f>Tabla_cocina[[#This Row],[Precio Unitario]]*Tabla_cocina[[#This Row],[Cantidad Ordenada]]</f>
        <v>70</v>
      </c>
      <c r="K1590" s="7">
        <f>Tabla_cocina[[#This Row],[Total del Pedido]]</f>
        <v>70</v>
      </c>
      <c r="L1590" s="7">
        <f>Tabla_cocina[[#This Row],[Ganancia Bruta]]-Tabla_cocina[[#This Row],[Costo]]</f>
        <v>28</v>
      </c>
      <c r="M1590" s="7">
        <f>Tabla_cocina[[#This Row],[Costo Unitario]]*Tabla_cocina[[#This Row],[Cantidad Ordenada]]</f>
        <v>42</v>
      </c>
      <c r="N1590" s="12">
        <f>(Tabla_cocina[[#This Row],[Ganancia Neta]]/Tabla_cocina[[#This Row],[Costo]])</f>
        <v>0.66666666666666663</v>
      </c>
      <c r="O1590" s="17">
        <f>Tabla_cocina[[#This Row],[Tiempo de Preparacion]]/1440</f>
        <v>2.5000000000000001E-2</v>
      </c>
    </row>
    <row r="1591" spans="1:15" x14ac:dyDescent="0.3">
      <c r="A1591" s="1">
        <v>647</v>
      </c>
      <c r="B1591" s="1">
        <v>12</v>
      </c>
      <c r="C1591" s="2" t="s">
        <v>9</v>
      </c>
      <c r="D1591" s="2" t="s">
        <v>86</v>
      </c>
      <c r="E1591" s="3">
        <v>19</v>
      </c>
      <c r="F1591" s="3">
        <v>31</v>
      </c>
      <c r="G1591" s="1">
        <v>2</v>
      </c>
      <c r="H1591" s="1">
        <v>26</v>
      </c>
      <c r="I1591" s="2" t="s">
        <v>8</v>
      </c>
      <c r="J1591" s="7">
        <f>Tabla_cocina[[#This Row],[Precio Unitario]]*Tabla_cocina[[#This Row],[Cantidad Ordenada]]</f>
        <v>62</v>
      </c>
      <c r="K1591" s="7">
        <f>Tabla_cocina[[#This Row],[Total del Pedido]]</f>
        <v>62</v>
      </c>
      <c r="L1591" s="7">
        <f>Tabla_cocina[[#This Row],[Ganancia Bruta]]-Tabla_cocina[[#This Row],[Costo]]</f>
        <v>24</v>
      </c>
      <c r="M1591" s="7">
        <f>Tabla_cocina[[#This Row],[Costo Unitario]]*Tabla_cocina[[#This Row],[Cantidad Ordenada]]</f>
        <v>38</v>
      </c>
      <c r="N1591" s="12">
        <f>(Tabla_cocina[[#This Row],[Ganancia Neta]]/Tabla_cocina[[#This Row],[Costo]])</f>
        <v>0.63157894736842102</v>
      </c>
      <c r="O1591" s="17">
        <f>Tabla_cocina[[#This Row],[Tiempo de Preparacion]]/1440</f>
        <v>1.8055555555555554E-2</v>
      </c>
    </row>
    <row r="1592" spans="1:15" x14ac:dyDescent="0.3">
      <c r="A1592" s="1">
        <v>647</v>
      </c>
      <c r="B1592" s="1">
        <v>12</v>
      </c>
      <c r="C1592" s="2" t="s">
        <v>24</v>
      </c>
      <c r="D1592" s="2" t="s">
        <v>101</v>
      </c>
      <c r="E1592" s="3">
        <v>10</v>
      </c>
      <c r="F1592" s="3">
        <v>18</v>
      </c>
      <c r="G1592" s="1">
        <v>2</v>
      </c>
      <c r="H1592" s="1">
        <v>13</v>
      </c>
      <c r="I1592" s="2" t="s">
        <v>8</v>
      </c>
      <c r="J1592" s="7">
        <f>Tabla_cocina[[#This Row],[Precio Unitario]]*Tabla_cocina[[#This Row],[Cantidad Ordenada]]</f>
        <v>36</v>
      </c>
      <c r="K1592" s="7">
        <f>Tabla_cocina[[#This Row],[Total del Pedido]]</f>
        <v>36</v>
      </c>
      <c r="L1592" s="7">
        <f>Tabla_cocina[[#This Row],[Ganancia Bruta]]-Tabla_cocina[[#This Row],[Costo]]</f>
        <v>16</v>
      </c>
      <c r="M1592" s="7">
        <f>Tabla_cocina[[#This Row],[Costo Unitario]]*Tabla_cocina[[#This Row],[Cantidad Ordenada]]</f>
        <v>20</v>
      </c>
      <c r="N1592" s="12">
        <f>(Tabla_cocina[[#This Row],[Ganancia Neta]]/Tabla_cocina[[#This Row],[Costo]])</f>
        <v>0.8</v>
      </c>
      <c r="O1592" s="17">
        <f>Tabla_cocina[[#This Row],[Tiempo de Preparacion]]/1440</f>
        <v>9.0277777777777769E-3</v>
      </c>
    </row>
    <row r="1593" spans="1:15" x14ac:dyDescent="0.3">
      <c r="A1593" s="1">
        <v>648</v>
      </c>
      <c r="B1593" s="1">
        <v>9</v>
      </c>
      <c r="C1593" s="2" t="s">
        <v>15</v>
      </c>
      <c r="D1593" s="2" t="s">
        <v>92</v>
      </c>
      <c r="E1593" s="3">
        <v>16</v>
      </c>
      <c r="F1593" s="3">
        <v>28</v>
      </c>
      <c r="G1593" s="1">
        <v>2</v>
      </c>
      <c r="H1593" s="1">
        <v>47</v>
      </c>
      <c r="I1593" s="2" t="s">
        <v>6</v>
      </c>
      <c r="J1593" s="7">
        <f>Tabla_cocina[[#This Row],[Precio Unitario]]*Tabla_cocina[[#This Row],[Cantidad Ordenada]]</f>
        <v>56</v>
      </c>
      <c r="K1593" s="7">
        <f>Tabla_cocina[[#This Row],[Total del Pedido]]</f>
        <v>56</v>
      </c>
      <c r="L1593" s="7">
        <f>Tabla_cocina[[#This Row],[Ganancia Bruta]]-Tabla_cocina[[#This Row],[Costo]]</f>
        <v>24</v>
      </c>
      <c r="M1593" s="7">
        <f>Tabla_cocina[[#This Row],[Costo Unitario]]*Tabla_cocina[[#This Row],[Cantidad Ordenada]]</f>
        <v>32</v>
      </c>
      <c r="N1593" s="12">
        <f>(Tabla_cocina[[#This Row],[Ganancia Neta]]/Tabla_cocina[[#This Row],[Costo]])</f>
        <v>0.75</v>
      </c>
      <c r="O1593" s="17">
        <f>Tabla_cocina[[#This Row],[Tiempo de Preparacion]]/1440</f>
        <v>3.2638888888888891E-2</v>
      </c>
    </row>
    <row r="1594" spans="1:15" x14ac:dyDescent="0.3">
      <c r="A1594" s="1">
        <v>649</v>
      </c>
      <c r="B1594" s="1">
        <v>9</v>
      </c>
      <c r="C1594" s="2" t="s">
        <v>13</v>
      </c>
      <c r="D1594" s="2" t="s">
        <v>90</v>
      </c>
      <c r="E1594" s="3">
        <v>17</v>
      </c>
      <c r="F1594" s="3">
        <v>29</v>
      </c>
      <c r="G1594" s="1">
        <v>3</v>
      </c>
      <c r="H1594" s="1">
        <v>22</v>
      </c>
      <c r="I1594" s="2" t="s">
        <v>8</v>
      </c>
      <c r="J1594" s="7">
        <f>Tabla_cocina[[#This Row],[Precio Unitario]]*Tabla_cocina[[#This Row],[Cantidad Ordenada]]</f>
        <v>87</v>
      </c>
      <c r="K1594" s="7">
        <f>Tabla_cocina[[#This Row],[Total del Pedido]]</f>
        <v>87</v>
      </c>
      <c r="L1594" s="7">
        <f>Tabla_cocina[[#This Row],[Ganancia Bruta]]-Tabla_cocina[[#This Row],[Costo]]</f>
        <v>36</v>
      </c>
      <c r="M1594" s="7">
        <f>Tabla_cocina[[#This Row],[Costo Unitario]]*Tabla_cocina[[#This Row],[Cantidad Ordenada]]</f>
        <v>51</v>
      </c>
      <c r="N1594" s="12">
        <f>(Tabla_cocina[[#This Row],[Ganancia Neta]]/Tabla_cocina[[#This Row],[Costo]])</f>
        <v>0.70588235294117652</v>
      </c>
      <c r="O1594" s="17">
        <f>Tabla_cocina[[#This Row],[Tiempo de Preparacion]]/1440</f>
        <v>1.5277777777777777E-2</v>
      </c>
    </row>
    <row r="1595" spans="1:15" x14ac:dyDescent="0.3">
      <c r="A1595" s="1">
        <v>649</v>
      </c>
      <c r="B1595" s="1">
        <v>9</v>
      </c>
      <c r="C1595" s="2" t="s">
        <v>15</v>
      </c>
      <c r="D1595" s="2" t="s">
        <v>92</v>
      </c>
      <c r="E1595" s="3">
        <v>16</v>
      </c>
      <c r="F1595" s="3">
        <v>28</v>
      </c>
      <c r="G1595" s="1">
        <v>3</v>
      </c>
      <c r="H1595" s="1">
        <v>40</v>
      </c>
      <c r="I1595" s="2" t="s">
        <v>6</v>
      </c>
      <c r="J1595" s="7">
        <f>Tabla_cocina[[#This Row],[Precio Unitario]]*Tabla_cocina[[#This Row],[Cantidad Ordenada]]</f>
        <v>84</v>
      </c>
      <c r="K1595" s="7">
        <f>Tabla_cocina[[#This Row],[Total del Pedido]]</f>
        <v>84</v>
      </c>
      <c r="L1595" s="7">
        <f>Tabla_cocina[[#This Row],[Ganancia Bruta]]-Tabla_cocina[[#This Row],[Costo]]</f>
        <v>36</v>
      </c>
      <c r="M1595" s="7">
        <f>Tabla_cocina[[#This Row],[Costo Unitario]]*Tabla_cocina[[#This Row],[Cantidad Ordenada]]</f>
        <v>48</v>
      </c>
      <c r="N1595" s="12">
        <f>(Tabla_cocina[[#This Row],[Ganancia Neta]]/Tabla_cocina[[#This Row],[Costo]])</f>
        <v>0.75</v>
      </c>
      <c r="O1595" s="17">
        <f>Tabla_cocina[[#This Row],[Tiempo de Preparacion]]/1440</f>
        <v>2.7777777777777776E-2</v>
      </c>
    </row>
    <row r="1596" spans="1:15" x14ac:dyDescent="0.3">
      <c r="A1596" s="1">
        <v>649</v>
      </c>
      <c r="B1596" s="1">
        <v>9</v>
      </c>
      <c r="C1596" s="2" t="s">
        <v>26</v>
      </c>
      <c r="D1596" s="2" t="s">
        <v>103</v>
      </c>
      <c r="E1596" s="3">
        <v>15</v>
      </c>
      <c r="F1596" s="3">
        <v>25</v>
      </c>
      <c r="G1596" s="1">
        <v>1</v>
      </c>
      <c r="H1596" s="1">
        <v>32</v>
      </c>
      <c r="I1596" s="2" t="s">
        <v>8</v>
      </c>
      <c r="J1596" s="7">
        <f>Tabla_cocina[[#This Row],[Precio Unitario]]*Tabla_cocina[[#This Row],[Cantidad Ordenada]]</f>
        <v>25</v>
      </c>
      <c r="K1596" s="7">
        <f>Tabla_cocina[[#This Row],[Total del Pedido]]</f>
        <v>25</v>
      </c>
      <c r="L1596" s="7">
        <f>Tabla_cocina[[#This Row],[Ganancia Bruta]]-Tabla_cocina[[#This Row],[Costo]]</f>
        <v>10</v>
      </c>
      <c r="M1596" s="7">
        <f>Tabla_cocina[[#This Row],[Costo Unitario]]*Tabla_cocina[[#This Row],[Cantidad Ordenada]]</f>
        <v>15</v>
      </c>
      <c r="N1596" s="12">
        <f>(Tabla_cocina[[#This Row],[Ganancia Neta]]/Tabla_cocina[[#This Row],[Costo]])</f>
        <v>0.66666666666666663</v>
      </c>
      <c r="O1596" s="17">
        <f>Tabla_cocina[[#This Row],[Tiempo de Preparacion]]/1440</f>
        <v>2.2222222222222223E-2</v>
      </c>
    </row>
    <row r="1597" spans="1:15" x14ac:dyDescent="0.3">
      <c r="A1597" s="1">
        <v>649</v>
      </c>
      <c r="B1597" s="1">
        <v>9</v>
      </c>
      <c r="C1597" s="2" t="s">
        <v>21</v>
      </c>
      <c r="D1597" s="2" t="s">
        <v>98</v>
      </c>
      <c r="E1597" s="3">
        <v>12</v>
      </c>
      <c r="F1597" s="3">
        <v>20</v>
      </c>
      <c r="G1597" s="1">
        <v>3</v>
      </c>
      <c r="H1597" s="1">
        <v>15</v>
      </c>
      <c r="I1597" s="2" t="s">
        <v>6</v>
      </c>
      <c r="J1597" s="7">
        <f>Tabla_cocina[[#This Row],[Precio Unitario]]*Tabla_cocina[[#This Row],[Cantidad Ordenada]]</f>
        <v>60</v>
      </c>
      <c r="K1597" s="7">
        <f>Tabla_cocina[[#This Row],[Total del Pedido]]</f>
        <v>60</v>
      </c>
      <c r="L1597" s="7">
        <f>Tabla_cocina[[#This Row],[Ganancia Bruta]]-Tabla_cocina[[#This Row],[Costo]]</f>
        <v>24</v>
      </c>
      <c r="M1597" s="7">
        <f>Tabla_cocina[[#This Row],[Costo Unitario]]*Tabla_cocina[[#This Row],[Cantidad Ordenada]]</f>
        <v>36</v>
      </c>
      <c r="N1597" s="12">
        <f>(Tabla_cocina[[#This Row],[Ganancia Neta]]/Tabla_cocina[[#This Row],[Costo]])</f>
        <v>0.66666666666666663</v>
      </c>
      <c r="O1597" s="17">
        <f>Tabla_cocina[[#This Row],[Tiempo de Preparacion]]/1440</f>
        <v>1.0416666666666666E-2</v>
      </c>
    </row>
    <row r="1598" spans="1:15" x14ac:dyDescent="0.3">
      <c r="A1598" s="1">
        <v>650</v>
      </c>
      <c r="B1598" s="1">
        <v>11</v>
      </c>
      <c r="C1598" s="2" t="s">
        <v>17</v>
      </c>
      <c r="D1598" s="2" t="s">
        <v>94</v>
      </c>
      <c r="E1598" s="3">
        <v>21</v>
      </c>
      <c r="F1598" s="3">
        <v>35</v>
      </c>
      <c r="G1598" s="1">
        <v>3</v>
      </c>
      <c r="H1598" s="1">
        <v>11</v>
      </c>
      <c r="I1598" s="2" t="s">
        <v>6</v>
      </c>
      <c r="J1598" s="7">
        <f>Tabla_cocina[[#This Row],[Precio Unitario]]*Tabla_cocina[[#This Row],[Cantidad Ordenada]]</f>
        <v>105</v>
      </c>
      <c r="K1598" s="7">
        <f>Tabla_cocina[[#This Row],[Total del Pedido]]</f>
        <v>105</v>
      </c>
      <c r="L1598" s="7">
        <f>Tabla_cocina[[#This Row],[Ganancia Bruta]]-Tabla_cocina[[#This Row],[Costo]]</f>
        <v>42</v>
      </c>
      <c r="M1598" s="7">
        <f>Tabla_cocina[[#This Row],[Costo Unitario]]*Tabla_cocina[[#This Row],[Cantidad Ordenada]]</f>
        <v>63</v>
      </c>
      <c r="N1598" s="12">
        <f>(Tabla_cocina[[#This Row],[Ganancia Neta]]/Tabla_cocina[[#This Row],[Costo]])</f>
        <v>0.66666666666666663</v>
      </c>
      <c r="O1598" s="17">
        <f>Tabla_cocina[[#This Row],[Tiempo de Preparacion]]/1440</f>
        <v>7.6388888888888886E-3</v>
      </c>
    </row>
    <row r="1599" spans="1:15" x14ac:dyDescent="0.3">
      <c r="A1599" s="1">
        <v>650</v>
      </c>
      <c r="B1599" s="1">
        <v>11</v>
      </c>
      <c r="C1599" s="2" t="s">
        <v>18</v>
      </c>
      <c r="D1599" s="2" t="s">
        <v>95</v>
      </c>
      <c r="E1599" s="3">
        <v>19</v>
      </c>
      <c r="F1599" s="3">
        <v>32</v>
      </c>
      <c r="G1599" s="1">
        <v>1</v>
      </c>
      <c r="H1599" s="1">
        <v>12</v>
      </c>
      <c r="I1599" s="2" t="s">
        <v>8</v>
      </c>
      <c r="J1599" s="7">
        <f>Tabla_cocina[[#This Row],[Precio Unitario]]*Tabla_cocina[[#This Row],[Cantidad Ordenada]]</f>
        <v>32</v>
      </c>
      <c r="K1599" s="7">
        <f>Tabla_cocina[[#This Row],[Total del Pedido]]</f>
        <v>32</v>
      </c>
      <c r="L1599" s="7">
        <f>Tabla_cocina[[#This Row],[Ganancia Bruta]]-Tabla_cocina[[#This Row],[Costo]]</f>
        <v>13</v>
      </c>
      <c r="M1599" s="7">
        <f>Tabla_cocina[[#This Row],[Costo Unitario]]*Tabla_cocina[[#This Row],[Cantidad Ordenada]]</f>
        <v>19</v>
      </c>
      <c r="N1599" s="12">
        <f>(Tabla_cocina[[#This Row],[Ganancia Neta]]/Tabla_cocina[[#This Row],[Costo]])</f>
        <v>0.68421052631578949</v>
      </c>
      <c r="O1599" s="17">
        <f>Tabla_cocina[[#This Row],[Tiempo de Preparacion]]/1440</f>
        <v>8.3333333333333332E-3</v>
      </c>
    </row>
    <row r="1600" spans="1:15" x14ac:dyDescent="0.3">
      <c r="A1600" s="1">
        <v>650</v>
      </c>
      <c r="B1600" s="1">
        <v>11</v>
      </c>
      <c r="C1600" s="2" t="s">
        <v>13</v>
      </c>
      <c r="D1600" s="2" t="s">
        <v>90</v>
      </c>
      <c r="E1600" s="3">
        <v>17</v>
      </c>
      <c r="F1600" s="3">
        <v>29</v>
      </c>
      <c r="G1600" s="1">
        <v>2</v>
      </c>
      <c r="H1600" s="1">
        <v>35</v>
      </c>
      <c r="I1600" s="2" t="s">
        <v>8</v>
      </c>
      <c r="J1600" s="7">
        <f>Tabla_cocina[[#This Row],[Precio Unitario]]*Tabla_cocina[[#This Row],[Cantidad Ordenada]]</f>
        <v>58</v>
      </c>
      <c r="K1600" s="7">
        <f>Tabla_cocina[[#This Row],[Total del Pedido]]</f>
        <v>58</v>
      </c>
      <c r="L1600" s="7">
        <f>Tabla_cocina[[#This Row],[Ganancia Bruta]]-Tabla_cocina[[#This Row],[Costo]]</f>
        <v>24</v>
      </c>
      <c r="M1600" s="7">
        <f>Tabla_cocina[[#This Row],[Costo Unitario]]*Tabla_cocina[[#This Row],[Cantidad Ordenada]]</f>
        <v>34</v>
      </c>
      <c r="N1600" s="12">
        <f>(Tabla_cocina[[#This Row],[Ganancia Neta]]/Tabla_cocina[[#This Row],[Costo]])</f>
        <v>0.70588235294117652</v>
      </c>
      <c r="O1600" s="17">
        <f>Tabla_cocina[[#This Row],[Tiempo de Preparacion]]/1440</f>
        <v>2.4305555555555556E-2</v>
      </c>
    </row>
    <row r="1601" spans="1:15" x14ac:dyDescent="0.3">
      <c r="A1601" s="1">
        <v>650</v>
      </c>
      <c r="B1601" s="1">
        <v>11</v>
      </c>
      <c r="C1601" s="2" t="s">
        <v>23</v>
      </c>
      <c r="D1601" s="2" t="s">
        <v>100</v>
      </c>
      <c r="E1601" s="3">
        <v>13</v>
      </c>
      <c r="F1601" s="3">
        <v>21</v>
      </c>
      <c r="G1601" s="1">
        <v>2</v>
      </c>
      <c r="H1601" s="1">
        <v>18</v>
      </c>
      <c r="I1601" s="2" t="s">
        <v>8</v>
      </c>
      <c r="J1601" s="7">
        <f>Tabla_cocina[[#This Row],[Precio Unitario]]*Tabla_cocina[[#This Row],[Cantidad Ordenada]]</f>
        <v>42</v>
      </c>
      <c r="K1601" s="7">
        <f>Tabla_cocina[[#This Row],[Total del Pedido]]</f>
        <v>42</v>
      </c>
      <c r="L1601" s="7">
        <f>Tabla_cocina[[#This Row],[Ganancia Bruta]]-Tabla_cocina[[#This Row],[Costo]]</f>
        <v>16</v>
      </c>
      <c r="M1601" s="7">
        <f>Tabla_cocina[[#This Row],[Costo Unitario]]*Tabla_cocina[[#This Row],[Cantidad Ordenada]]</f>
        <v>26</v>
      </c>
      <c r="N1601" s="12">
        <f>(Tabla_cocina[[#This Row],[Ganancia Neta]]/Tabla_cocina[[#This Row],[Costo]])</f>
        <v>0.61538461538461542</v>
      </c>
      <c r="O1601" s="17">
        <f>Tabla_cocina[[#This Row],[Tiempo de Preparacion]]/1440</f>
        <v>1.2500000000000001E-2</v>
      </c>
    </row>
    <row r="1602" spans="1:15" x14ac:dyDescent="0.3">
      <c r="A1602" s="1">
        <v>651</v>
      </c>
      <c r="B1602" s="1">
        <v>16</v>
      </c>
      <c r="C1602" s="2" t="s">
        <v>11</v>
      </c>
      <c r="D1602" s="2" t="s">
        <v>88</v>
      </c>
      <c r="E1602" s="3">
        <v>25</v>
      </c>
      <c r="F1602" s="3">
        <v>40</v>
      </c>
      <c r="G1602" s="1">
        <v>2</v>
      </c>
      <c r="H1602" s="1">
        <v>50</v>
      </c>
      <c r="I1602" s="2" t="s">
        <v>6</v>
      </c>
      <c r="J1602" s="7">
        <f>Tabla_cocina[[#This Row],[Precio Unitario]]*Tabla_cocina[[#This Row],[Cantidad Ordenada]]</f>
        <v>80</v>
      </c>
      <c r="K1602" s="7">
        <f>Tabla_cocina[[#This Row],[Total del Pedido]]</f>
        <v>80</v>
      </c>
      <c r="L1602" s="7">
        <f>Tabla_cocina[[#This Row],[Ganancia Bruta]]-Tabla_cocina[[#This Row],[Costo]]</f>
        <v>30</v>
      </c>
      <c r="M1602" s="7">
        <f>Tabla_cocina[[#This Row],[Costo Unitario]]*Tabla_cocina[[#This Row],[Cantidad Ordenada]]</f>
        <v>50</v>
      </c>
      <c r="N1602" s="12">
        <f>(Tabla_cocina[[#This Row],[Ganancia Neta]]/Tabla_cocina[[#This Row],[Costo]])</f>
        <v>0.6</v>
      </c>
      <c r="O1602" s="17">
        <f>Tabla_cocina[[#This Row],[Tiempo de Preparacion]]/1440</f>
        <v>3.4722222222222224E-2</v>
      </c>
    </row>
    <row r="1603" spans="1:15" x14ac:dyDescent="0.3">
      <c r="A1603" s="1">
        <v>651</v>
      </c>
      <c r="B1603" s="1">
        <v>16</v>
      </c>
      <c r="C1603" s="2" t="s">
        <v>14</v>
      </c>
      <c r="D1603" s="2" t="s">
        <v>91</v>
      </c>
      <c r="E1603" s="3">
        <v>20</v>
      </c>
      <c r="F1603" s="3">
        <v>33</v>
      </c>
      <c r="G1603" s="1">
        <v>2</v>
      </c>
      <c r="H1603" s="1">
        <v>29</v>
      </c>
      <c r="I1603" s="2" t="s">
        <v>6</v>
      </c>
      <c r="J1603" s="7">
        <f>Tabla_cocina[[#This Row],[Precio Unitario]]*Tabla_cocina[[#This Row],[Cantidad Ordenada]]</f>
        <v>66</v>
      </c>
      <c r="K1603" s="7">
        <f>Tabla_cocina[[#This Row],[Total del Pedido]]</f>
        <v>66</v>
      </c>
      <c r="L1603" s="7">
        <f>Tabla_cocina[[#This Row],[Ganancia Bruta]]-Tabla_cocina[[#This Row],[Costo]]</f>
        <v>26</v>
      </c>
      <c r="M1603" s="7">
        <f>Tabla_cocina[[#This Row],[Costo Unitario]]*Tabla_cocina[[#This Row],[Cantidad Ordenada]]</f>
        <v>40</v>
      </c>
      <c r="N1603" s="12">
        <f>(Tabla_cocina[[#This Row],[Ganancia Neta]]/Tabla_cocina[[#This Row],[Costo]])</f>
        <v>0.65</v>
      </c>
      <c r="O1603" s="17">
        <f>Tabla_cocina[[#This Row],[Tiempo de Preparacion]]/1440</f>
        <v>2.013888888888889E-2</v>
      </c>
    </row>
    <row r="1604" spans="1:15" x14ac:dyDescent="0.3">
      <c r="A1604" s="1">
        <v>651</v>
      </c>
      <c r="B1604" s="1">
        <v>16</v>
      </c>
      <c r="C1604" s="2" t="s">
        <v>23</v>
      </c>
      <c r="D1604" s="2" t="s">
        <v>100</v>
      </c>
      <c r="E1604" s="3">
        <v>13</v>
      </c>
      <c r="F1604" s="3">
        <v>21</v>
      </c>
      <c r="G1604" s="1">
        <v>3</v>
      </c>
      <c r="H1604" s="1">
        <v>9</v>
      </c>
      <c r="I1604" s="2" t="s">
        <v>6</v>
      </c>
      <c r="J1604" s="7">
        <f>Tabla_cocina[[#This Row],[Precio Unitario]]*Tabla_cocina[[#This Row],[Cantidad Ordenada]]</f>
        <v>63</v>
      </c>
      <c r="K1604" s="7">
        <f>Tabla_cocina[[#This Row],[Total del Pedido]]</f>
        <v>63</v>
      </c>
      <c r="L1604" s="7">
        <f>Tabla_cocina[[#This Row],[Ganancia Bruta]]-Tabla_cocina[[#This Row],[Costo]]</f>
        <v>24</v>
      </c>
      <c r="M1604" s="7">
        <f>Tabla_cocina[[#This Row],[Costo Unitario]]*Tabla_cocina[[#This Row],[Cantidad Ordenada]]</f>
        <v>39</v>
      </c>
      <c r="N1604" s="12">
        <f>(Tabla_cocina[[#This Row],[Ganancia Neta]]/Tabla_cocina[[#This Row],[Costo]])</f>
        <v>0.61538461538461542</v>
      </c>
      <c r="O1604" s="17">
        <f>Tabla_cocina[[#This Row],[Tiempo de Preparacion]]/1440</f>
        <v>6.2500000000000003E-3</v>
      </c>
    </row>
    <row r="1605" spans="1:15" x14ac:dyDescent="0.3">
      <c r="A1605" s="1">
        <v>652</v>
      </c>
      <c r="B1605" s="1">
        <v>14</v>
      </c>
      <c r="C1605" s="2" t="s">
        <v>12</v>
      </c>
      <c r="D1605" s="2" t="s">
        <v>89</v>
      </c>
      <c r="E1605" s="3">
        <v>22</v>
      </c>
      <c r="F1605" s="3">
        <v>36</v>
      </c>
      <c r="G1605" s="1">
        <v>3</v>
      </c>
      <c r="H1605" s="1">
        <v>38</v>
      </c>
      <c r="I1605" s="2" t="s">
        <v>8</v>
      </c>
      <c r="J1605" s="7">
        <f>Tabla_cocina[[#This Row],[Precio Unitario]]*Tabla_cocina[[#This Row],[Cantidad Ordenada]]</f>
        <v>108</v>
      </c>
      <c r="K1605" s="7">
        <f>Tabla_cocina[[#This Row],[Total del Pedido]]</f>
        <v>108</v>
      </c>
      <c r="L1605" s="7">
        <f>Tabla_cocina[[#This Row],[Ganancia Bruta]]-Tabla_cocina[[#This Row],[Costo]]</f>
        <v>42</v>
      </c>
      <c r="M1605" s="7">
        <f>Tabla_cocina[[#This Row],[Costo Unitario]]*Tabla_cocina[[#This Row],[Cantidad Ordenada]]</f>
        <v>66</v>
      </c>
      <c r="N1605" s="12">
        <f>(Tabla_cocina[[#This Row],[Ganancia Neta]]/Tabla_cocina[[#This Row],[Costo]])</f>
        <v>0.63636363636363635</v>
      </c>
      <c r="O1605" s="17">
        <f>Tabla_cocina[[#This Row],[Tiempo de Preparacion]]/1440</f>
        <v>2.6388888888888889E-2</v>
      </c>
    </row>
    <row r="1606" spans="1:15" x14ac:dyDescent="0.3">
      <c r="A1606" s="1">
        <v>652</v>
      </c>
      <c r="B1606" s="1">
        <v>14</v>
      </c>
      <c r="C1606" s="2" t="s">
        <v>9</v>
      </c>
      <c r="D1606" s="2" t="s">
        <v>86</v>
      </c>
      <c r="E1606" s="3">
        <v>19</v>
      </c>
      <c r="F1606" s="3">
        <v>31</v>
      </c>
      <c r="G1606" s="1">
        <v>2</v>
      </c>
      <c r="H1606" s="1">
        <v>12</v>
      </c>
      <c r="I1606" s="2" t="s">
        <v>6</v>
      </c>
      <c r="J1606" s="7">
        <f>Tabla_cocina[[#This Row],[Precio Unitario]]*Tabla_cocina[[#This Row],[Cantidad Ordenada]]</f>
        <v>62</v>
      </c>
      <c r="K1606" s="7">
        <f>Tabla_cocina[[#This Row],[Total del Pedido]]</f>
        <v>62</v>
      </c>
      <c r="L1606" s="7">
        <f>Tabla_cocina[[#This Row],[Ganancia Bruta]]-Tabla_cocina[[#This Row],[Costo]]</f>
        <v>24</v>
      </c>
      <c r="M1606" s="7">
        <f>Tabla_cocina[[#This Row],[Costo Unitario]]*Tabla_cocina[[#This Row],[Cantidad Ordenada]]</f>
        <v>38</v>
      </c>
      <c r="N1606" s="12">
        <f>(Tabla_cocina[[#This Row],[Ganancia Neta]]/Tabla_cocina[[#This Row],[Costo]])</f>
        <v>0.63157894736842102</v>
      </c>
      <c r="O1606" s="17">
        <f>Tabla_cocina[[#This Row],[Tiempo de Preparacion]]/1440</f>
        <v>8.3333333333333332E-3</v>
      </c>
    </row>
    <row r="1607" spans="1:15" x14ac:dyDescent="0.3">
      <c r="A1607" s="1">
        <v>653</v>
      </c>
      <c r="B1607" s="1">
        <v>13</v>
      </c>
      <c r="C1607" s="2" t="s">
        <v>17</v>
      </c>
      <c r="D1607" s="2" t="s">
        <v>94</v>
      </c>
      <c r="E1607" s="3">
        <v>21</v>
      </c>
      <c r="F1607" s="3">
        <v>35</v>
      </c>
      <c r="G1607" s="1">
        <v>2</v>
      </c>
      <c r="H1607" s="1">
        <v>53</v>
      </c>
      <c r="I1607" s="2" t="s">
        <v>6</v>
      </c>
      <c r="J1607" s="7">
        <f>Tabla_cocina[[#This Row],[Precio Unitario]]*Tabla_cocina[[#This Row],[Cantidad Ordenada]]</f>
        <v>70</v>
      </c>
      <c r="K1607" s="7">
        <f>Tabla_cocina[[#This Row],[Total del Pedido]]</f>
        <v>70</v>
      </c>
      <c r="L1607" s="7">
        <f>Tabla_cocina[[#This Row],[Ganancia Bruta]]-Tabla_cocina[[#This Row],[Costo]]</f>
        <v>28</v>
      </c>
      <c r="M1607" s="7">
        <f>Tabla_cocina[[#This Row],[Costo Unitario]]*Tabla_cocina[[#This Row],[Cantidad Ordenada]]</f>
        <v>42</v>
      </c>
      <c r="N1607" s="12">
        <f>(Tabla_cocina[[#This Row],[Ganancia Neta]]/Tabla_cocina[[#This Row],[Costo]])</f>
        <v>0.66666666666666663</v>
      </c>
      <c r="O1607" s="17">
        <f>Tabla_cocina[[#This Row],[Tiempo de Preparacion]]/1440</f>
        <v>3.6805555555555557E-2</v>
      </c>
    </row>
    <row r="1608" spans="1:15" x14ac:dyDescent="0.3">
      <c r="A1608" s="1">
        <v>653</v>
      </c>
      <c r="B1608" s="1">
        <v>13</v>
      </c>
      <c r="C1608" s="2" t="s">
        <v>7</v>
      </c>
      <c r="D1608" s="2" t="s">
        <v>85</v>
      </c>
      <c r="E1608" s="3">
        <v>18</v>
      </c>
      <c r="F1608" s="3">
        <v>30</v>
      </c>
      <c r="G1608" s="1">
        <v>3</v>
      </c>
      <c r="H1608" s="1">
        <v>46</v>
      </c>
      <c r="I1608" s="2" t="s">
        <v>6</v>
      </c>
      <c r="J1608" s="7">
        <f>Tabla_cocina[[#This Row],[Precio Unitario]]*Tabla_cocina[[#This Row],[Cantidad Ordenada]]</f>
        <v>90</v>
      </c>
      <c r="K1608" s="7">
        <f>Tabla_cocina[[#This Row],[Total del Pedido]]</f>
        <v>90</v>
      </c>
      <c r="L1608" s="7">
        <f>Tabla_cocina[[#This Row],[Ganancia Bruta]]-Tabla_cocina[[#This Row],[Costo]]</f>
        <v>36</v>
      </c>
      <c r="M1608" s="7">
        <f>Tabla_cocina[[#This Row],[Costo Unitario]]*Tabla_cocina[[#This Row],[Cantidad Ordenada]]</f>
        <v>54</v>
      </c>
      <c r="N1608" s="12">
        <f>(Tabla_cocina[[#This Row],[Ganancia Neta]]/Tabla_cocina[[#This Row],[Costo]])</f>
        <v>0.66666666666666663</v>
      </c>
      <c r="O1608" s="17">
        <f>Tabla_cocina[[#This Row],[Tiempo de Preparacion]]/1440</f>
        <v>3.1944444444444442E-2</v>
      </c>
    </row>
    <row r="1609" spans="1:15" x14ac:dyDescent="0.3">
      <c r="A1609" s="1">
        <v>653</v>
      </c>
      <c r="B1609" s="1">
        <v>13</v>
      </c>
      <c r="C1609" s="2" t="s">
        <v>15</v>
      </c>
      <c r="D1609" s="2" t="s">
        <v>92</v>
      </c>
      <c r="E1609" s="3">
        <v>16</v>
      </c>
      <c r="F1609" s="3">
        <v>28</v>
      </c>
      <c r="G1609" s="1">
        <v>3</v>
      </c>
      <c r="H1609" s="1">
        <v>51</v>
      </c>
      <c r="I1609" s="2" t="s">
        <v>8</v>
      </c>
      <c r="J1609" s="7">
        <f>Tabla_cocina[[#This Row],[Precio Unitario]]*Tabla_cocina[[#This Row],[Cantidad Ordenada]]</f>
        <v>84</v>
      </c>
      <c r="K1609" s="7">
        <f>Tabla_cocina[[#This Row],[Total del Pedido]]</f>
        <v>84</v>
      </c>
      <c r="L1609" s="7">
        <f>Tabla_cocina[[#This Row],[Ganancia Bruta]]-Tabla_cocina[[#This Row],[Costo]]</f>
        <v>36</v>
      </c>
      <c r="M1609" s="7">
        <f>Tabla_cocina[[#This Row],[Costo Unitario]]*Tabla_cocina[[#This Row],[Cantidad Ordenada]]</f>
        <v>48</v>
      </c>
      <c r="N1609" s="12">
        <f>(Tabla_cocina[[#This Row],[Ganancia Neta]]/Tabla_cocina[[#This Row],[Costo]])</f>
        <v>0.75</v>
      </c>
      <c r="O1609" s="17">
        <f>Tabla_cocina[[#This Row],[Tiempo de Preparacion]]/1440</f>
        <v>3.5416666666666666E-2</v>
      </c>
    </row>
    <row r="1610" spans="1:15" x14ac:dyDescent="0.3">
      <c r="A1610" s="1">
        <v>654</v>
      </c>
      <c r="B1610" s="1">
        <v>12</v>
      </c>
      <c r="C1610" s="2" t="s">
        <v>19</v>
      </c>
      <c r="D1610" s="2" t="s">
        <v>96</v>
      </c>
      <c r="E1610" s="3">
        <v>13</v>
      </c>
      <c r="F1610" s="3">
        <v>22</v>
      </c>
      <c r="G1610" s="1">
        <v>1</v>
      </c>
      <c r="H1610" s="1">
        <v>31</v>
      </c>
      <c r="I1610" s="2" t="s">
        <v>6</v>
      </c>
      <c r="J1610" s="7">
        <f>Tabla_cocina[[#This Row],[Precio Unitario]]*Tabla_cocina[[#This Row],[Cantidad Ordenada]]</f>
        <v>22</v>
      </c>
      <c r="K1610" s="7">
        <f>Tabla_cocina[[#This Row],[Total del Pedido]]</f>
        <v>22</v>
      </c>
      <c r="L1610" s="7">
        <f>Tabla_cocina[[#This Row],[Ganancia Bruta]]-Tabla_cocina[[#This Row],[Costo]]</f>
        <v>9</v>
      </c>
      <c r="M1610" s="7">
        <f>Tabla_cocina[[#This Row],[Costo Unitario]]*Tabla_cocina[[#This Row],[Cantidad Ordenada]]</f>
        <v>13</v>
      </c>
      <c r="N1610" s="12">
        <f>(Tabla_cocina[[#This Row],[Ganancia Neta]]/Tabla_cocina[[#This Row],[Costo]])</f>
        <v>0.69230769230769229</v>
      </c>
      <c r="O1610" s="17">
        <f>Tabla_cocina[[#This Row],[Tiempo de Preparacion]]/1440</f>
        <v>2.1527777777777778E-2</v>
      </c>
    </row>
    <row r="1611" spans="1:15" x14ac:dyDescent="0.3">
      <c r="A1611" s="1">
        <v>654</v>
      </c>
      <c r="B1611" s="1">
        <v>12</v>
      </c>
      <c r="C1611" s="2" t="s">
        <v>21</v>
      </c>
      <c r="D1611" s="2" t="s">
        <v>98</v>
      </c>
      <c r="E1611" s="3">
        <v>12</v>
      </c>
      <c r="F1611" s="3">
        <v>20</v>
      </c>
      <c r="G1611" s="1">
        <v>1</v>
      </c>
      <c r="H1611" s="1">
        <v>13</v>
      </c>
      <c r="I1611" s="2" t="s">
        <v>6</v>
      </c>
      <c r="J1611" s="7">
        <f>Tabla_cocina[[#This Row],[Precio Unitario]]*Tabla_cocina[[#This Row],[Cantidad Ordenada]]</f>
        <v>20</v>
      </c>
      <c r="K1611" s="7">
        <f>Tabla_cocina[[#This Row],[Total del Pedido]]</f>
        <v>20</v>
      </c>
      <c r="L1611" s="7">
        <f>Tabla_cocina[[#This Row],[Ganancia Bruta]]-Tabla_cocina[[#This Row],[Costo]]</f>
        <v>8</v>
      </c>
      <c r="M1611" s="7">
        <f>Tabla_cocina[[#This Row],[Costo Unitario]]*Tabla_cocina[[#This Row],[Cantidad Ordenada]]</f>
        <v>12</v>
      </c>
      <c r="N1611" s="12">
        <f>(Tabla_cocina[[#This Row],[Ganancia Neta]]/Tabla_cocina[[#This Row],[Costo]])</f>
        <v>0.66666666666666663</v>
      </c>
      <c r="O1611" s="17">
        <f>Tabla_cocina[[#This Row],[Tiempo de Preparacion]]/1440</f>
        <v>9.0277777777777769E-3</v>
      </c>
    </row>
    <row r="1612" spans="1:15" x14ac:dyDescent="0.3">
      <c r="A1612" s="1">
        <v>655</v>
      </c>
      <c r="B1612" s="1">
        <v>5</v>
      </c>
      <c r="C1612" s="2" t="s">
        <v>9</v>
      </c>
      <c r="D1612" s="2" t="s">
        <v>86</v>
      </c>
      <c r="E1612" s="3">
        <v>19</v>
      </c>
      <c r="F1612" s="3">
        <v>31</v>
      </c>
      <c r="G1612" s="1">
        <v>3</v>
      </c>
      <c r="H1612" s="1">
        <v>36</v>
      </c>
      <c r="I1612" s="2" t="s">
        <v>8</v>
      </c>
      <c r="J1612" s="7">
        <f>Tabla_cocina[[#This Row],[Precio Unitario]]*Tabla_cocina[[#This Row],[Cantidad Ordenada]]</f>
        <v>93</v>
      </c>
      <c r="K1612" s="7">
        <f>Tabla_cocina[[#This Row],[Total del Pedido]]</f>
        <v>93</v>
      </c>
      <c r="L1612" s="7">
        <f>Tabla_cocina[[#This Row],[Ganancia Bruta]]-Tabla_cocina[[#This Row],[Costo]]</f>
        <v>36</v>
      </c>
      <c r="M1612" s="7">
        <f>Tabla_cocina[[#This Row],[Costo Unitario]]*Tabla_cocina[[#This Row],[Cantidad Ordenada]]</f>
        <v>57</v>
      </c>
      <c r="N1612" s="12">
        <f>(Tabla_cocina[[#This Row],[Ganancia Neta]]/Tabla_cocina[[#This Row],[Costo]])</f>
        <v>0.63157894736842102</v>
      </c>
      <c r="O1612" s="17">
        <f>Tabla_cocina[[#This Row],[Tiempo de Preparacion]]/1440</f>
        <v>2.5000000000000001E-2</v>
      </c>
    </row>
    <row r="1613" spans="1:15" x14ac:dyDescent="0.3">
      <c r="A1613" s="1">
        <v>656</v>
      </c>
      <c r="B1613" s="1">
        <v>19</v>
      </c>
      <c r="C1613" s="2" t="s">
        <v>12</v>
      </c>
      <c r="D1613" s="2" t="s">
        <v>89</v>
      </c>
      <c r="E1613" s="3">
        <v>22</v>
      </c>
      <c r="F1613" s="3">
        <v>36</v>
      </c>
      <c r="G1613" s="1">
        <v>1</v>
      </c>
      <c r="H1613" s="1">
        <v>14</v>
      </c>
      <c r="I1613" s="2" t="s">
        <v>6</v>
      </c>
      <c r="J1613" s="7">
        <f>Tabla_cocina[[#This Row],[Precio Unitario]]*Tabla_cocina[[#This Row],[Cantidad Ordenada]]</f>
        <v>36</v>
      </c>
      <c r="K1613" s="7">
        <f>Tabla_cocina[[#This Row],[Total del Pedido]]</f>
        <v>36</v>
      </c>
      <c r="L1613" s="7">
        <f>Tabla_cocina[[#This Row],[Ganancia Bruta]]-Tabla_cocina[[#This Row],[Costo]]</f>
        <v>14</v>
      </c>
      <c r="M1613" s="7">
        <f>Tabla_cocina[[#This Row],[Costo Unitario]]*Tabla_cocina[[#This Row],[Cantidad Ordenada]]</f>
        <v>22</v>
      </c>
      <c r="N1613" s="12">
        <f>(Tabla_cocina[[#This Row],[Ganancia Neta]]/Tabla_cocina[[#This Row],[Costo]])</f>
        <v>0.63636363636363635</v>
      </c>
      <c r="O1613" s="17">
        <f>Tabla_cocina[[#This Row],[Tiempo de Preparacion]]/1440</f>
        <v>9.7222222222222224E-3</v>
      </c>
    </row>
    <row r="1614" spans="1:15" x14ac:dyDescent="0.3">
      <c r="A1614" s="1">
        <v>656</v>
      </c>
      <c r="B1614" s="1">
        <v>19</v>
      </c>
      <c r="C1614" s="2" t="s">
        <v>22</v>
      </c>
      <c r="D1614" s="2" t="s">
        <v>99</v>
      </c>
      <c r="E1614" s="3">
        <v>14</v>
      </c>
      <c r="F1614" s="3">
        <v>23</v>
      </c>
      <c r="G1614" s="1">
        <v>1</v>
      </c>
      <c r="H1614" s="1">
        <v>13</v>
      </c>
      <c r="I1614" s="2" t="s">
        <v>6</v>
      </c>
      <c r="J1614" s="7">
        <f>Tabla_cocina[[#This Row],[Precio Unitario]]*Tabla_cocina[[#This Row],[Cantidad Ordenada]]</f>
        <v>23</v>
      </c>
      <c r="K1614" s="7">
        <f>Tabla_cocina[[#This Row],[Total del Pedido]]</f>
        <v>23</v>
      </c>
      <c r="L1614" s="7">
        <f>Tabla_cocina[[#This Row],[Ganancia Bruta]]-Tabla_cocina[[#This Row],[Costo]]</f>
        <v>9</v>
      </c>
      <c r="M1614" s="7">
        <f>Tabla_cocina[[#This Row],[Costo Unitario]]*Tabla_cocina[[#This Row],[Cantidad Ordenada]]</f>
        <v>14</v>
      </c>
      <c r="N1614" s="12">
        <f>(Tabla_cocina[[#This Row],[Ganancia Neta]]/Tabla_cocina[[#This Row],[Costo]])</f>
        <v>0.6428571428571429</v>
      </c>
      <c r="O1614" s="17">
        <f>Tabla_cocina[[#This Row],[Tiempo de Preparacion]]/1440</f>
        <v>9.0277777777777769E-3</v>
      </c>
    </row>
    <row r="1615" spans="1:15" x14ac:dyDescent="0.3">
      <c r="A1615" s="1">
        <v>656</v>
      </c>
      <c r="B1615" s="1">
        <v>19</v>
      </c>
      <c r="C1615" s="2" t="s">
        <v>21</v>
      </c>
      <c r="D1615" s="2" t="s">
        <v>98</v>
      </c>
      <c r="E1615" s="3">
        <v>12</v>
      </c>
      <c r="F1615" s="3">
        <v>20</v>
      </c>
      <c r="G1615" s="1">
        <v>3</v>
      </c>
      <c r="H1615" s="1">
        <v>44</v>
      </c>
      <c r="I1615" s="2" t="s">
        <v>8</v>
      </c>
      <c r="J1615" s="7">
        <f>Tabla_cocina[[#This Row],[Precio Unitario]]*Tabla_cocina[[#This Row],[Cantidad Ordenada]]</f>
        <v>60</v>
      </c>
      <c r="K1615" s="7">
        <f>Tabla_cocina[[#This Row],[Total del Pedido]]</f>
        <v>60</v>
      </c>
      <c r="L1615" s="7">
        <f>Tabla_cocina[[#This Row],[Ganancia Bruta]]-Tabla_cocina[[#This Row],[Costo]]</f>
        <v>24</v>
      </c>
      <c r="M1615" s="7">
        <f>Tabla_cocina[[#This Row],[Costo Unitario]]*Tabla_cocina[[#This Row],[Cantidad Ordenada]]</f>
        <v>36</v>
      </c>
      <c r="N1615" s="12">
        <f>(Tabla_cocina[[#This Row],[Ganancia Neta]]/Tabla_cocina[[#This Row],[Costo]])</f>
        <v>0.66666666666666663</v>
      </c>
      <c r="O1615" s="17">
        <f>Tabla_cocina[[#This Row],[Tiempo de Preparacion]]/1440</f>
        <v>3.0555555555555555E-2</v>
      </c>
    </row>
    <row r="1616" spans="1:15" x14ac:dyDescent="0.3">
      <c r="A1616" s="1">
        <v>656</v>
      </c>
      <c r="B1616" s="1">
        <v>19</v>
      </c>
      <c r="C1616" s="2" t="s">
        <v>16</v>
      </c>
      <c r="D1616" s="2" t="s">
        <v>93</v>
      </c>
      <c r="E1616" s="3">
        <v>11</v>
      </c>
      <c r="F1616" s="3">
        <v>19</v>
      </c>
      <c r="G1616" s="1">
        <v>2</v>
      </c>
      <c r="H1616" s="1">
        <v>39</v>
      </c>
      <c r="I1616" s="2" t="s">
        <v>8</v>
      </c>
      <c r="J1616" s="7">
        <f>Tabla_cocina[[#This Row],[Precio Unitario]]*Tabla_cocina[[#This Row],[Cantidad Ordenada]]</f>
        <v>38</v>
      </c>
      <c r="K1616" s="7">
        <f>Tabla_cocina[[#This Row],[Total del Pedido]]</f>
        <v>38</v>
      </c>
      <c r="L1616" s="7">
        <f>Tabla_cocina[[#This Row],[Ganancia Bruta]]-Tabla_cocina[[#This Row],[Costo]]</f>
        <v>16</v>
      </c>
      <c r="M1616" s="7">
        <f>Tabla_cocina[[#This Row],[Costo Unitario]]*Tabla_cocina[[#This Row],[Cantidad Ordenada]]</f>
        <v>22</v>
      </c>
      <c r="N1616" s="12">
        <f>(Tabla_cocina[[#This Row],[Ganancia Neta]]/Tabla_cocina[[#This Row],[Costo]])</f>
        <v>0.72727272727272729</v>
      </c>
      <c r="O1616" s="17">
        <f>Tabla_cocina[[#This Row],[Tiempo de Preparacion]]/1440</f>
        <v>2.7083333333333334E-2</v>
      </c>
    </row>
    <row r="1617" spans="1:15" x14ac:dyDescent="0.3">
      <c r="A1617" s="1">
        <v>657</v>
      </c>
      <c r="B1617" s="1">
        <v>1</v>
      </c>
      <c r="C1617" s="2" t="s">
        <v>11</v>
      </c>
      <c r="D1617" s="2" t="s">
        <v>88</v>
      </c>
      <c r="E1617" s="3">
        <v>25</v>
      </c>
      <c r="F1617" s="3">
        <v>40</v>
      </c>
      <c r="G1617" s="1">
        <v>2</v>
      </c>
      <c r="H1617" s="1">
        <v>55</v>
      </c>
      <c r="I1617" s="2" t="s">
        <v>8</v>
      </c>
      <c r="J1617" s="7">
        <f>Tabla_cocina[[#This Row],[Precio Unitario]]*Tabla_cocina[[#This Row],[Cantidad Ordenada]]</f>
        <v>80</v>
      </c>
      <c r="K1617" s="7">
        <f>Tabla_cocina[[#This Row],[Total del Pedido]]</f>
        <v>80</v>
      </c>
      <c r="L1617" s="7">
        <f>Tabla_cocina[[#This Row],[Ganancia Bruta]]-Tabla_cocina[[#This Row],[Costo]]</f>
        <v>30</v>
      </c>
      <c r="M1617" s="7">
        <f>Tabla_cocina[[#This Row],[Costo Unitario]]*Tabla_cocina[[#This Row],[Cantidad Ordenada]]</f>
        <v>50</v>
      </c>
      <c r="N1617" s="12">
        <f>(Tabla_cocina[[#This Row],[Ganancia Neta]]/Tabla_cocina[[#This Row],[Costo]])</f>
        <v>0.6</v>
      </c>
      <c r="O1617" s="17">
        <f>Tabla_cocina[[#This Row],[Tiempo de Preparacion]]/1440</f>
        <v>3.8194444444444448E-2</v>
      </c>
    </row>
    <row r="1618" spans="1:15" x14ac:dyDescent="0.3">
      <c r="A1618" s="1">
        <v>657</v>
      </c>
      <c r="B1618" s="1">
        <v>1</v>
      </c>
      <c r="C1618" s="2" t="s">
        <v>17</v>
      </c>
      <c r="D1618" s="2" t="s">
        <v>94</v>
      </c>
      <c r="E1618" s="3">
        <v>21</v>
      </c>
      <c r="F1618" s="3">
        <v>35</v>
      </c>
      <c r="G1618" s="1">
        <v>2</v>
      </c>
      <c r="H1618" s="1">
        <v>40</v>
      </c>
      <c r="I1618" s="2" t="s">
        <v>8</v>
      </c>
      <c r="J1618" s="7">
        <f>Tabla_cocina[[#This Row],[Precio Unitario]]*Tabla_cocina[[#This Row],[Cantidad Ordenada]]</f>
        <v>70</v>
      </c>
      <c r="K1618" s="7">
        <f>Tabla_cocina[[#This Row],[Total del Pedido]]</f>
        <v>70</v>
      </c>
      <c r="L1618" s="7">
        <f>Tabla_cocina[[#This Row],[Ganancia Bruta]]-Tabla_cocina[[#This Row],[Costo]]</f>
        <v>28</v>
      </c>
      <c r="M1618" s="7">
        <f>Tabla_cocina[[#This Row],[Costo Unitario]]*Tabla_cocina[[#This Row],[Cantidad Ordenada]]</f>
        <v>42</v>
      </c>
      <c r="N1618" s="12">
        <f>(Tabla_cocina[[#This Row],[Ganancia Neta]]/Tabla_cocina[[#This Row],[Costo]])</f>
        <v>0.66666666666666663</v>
      </c>
      <c r="O1618" s="17">
        <f>Tabla_cocina[[#This Row],[Tiempo de Preparacion]]/1440</f>
        <v>2.7777777777777776E-2</v>
      </c>
    </row>
    <row r="1619" spans="1:15" x14ac:dyDescent="0.3">
      <c r="A1619" s="1">
        <v>657</v>
      </c>
      <c r="B1619" s="1">
        <v>1</v>
      </c>
      <c r="C1619" s="2" t="s">
        <v>22</v>
      </c>
      <c r="D1619" s="2" t="s">
        <v>99</v>
      </c>
      <c r="E1619" s="3">
        <v>14</v>
      </c>
      <c r="F1619" s="3">
        <v>23</v>
      </c>
      <c r="G1619" s="1">
        <v>2</v>
      </c>
      <c r="H1619" s="1">
        <v>39</v>
      </c>
      <c r="I1619" s="2" t="s">
        <v>8</v>
      </c>
      <c r="J1619" s="7">
        <f>Tabla_cocina[[#This Row],[Precio Unitario]]*Tabla_cocina[[#This Row],[Cantidad Ordenada]]</f>
        <v>46</v>
      </c>
      <c r="K1619" s="7">
        <f>Tabla_cocina[[#This Row],[Total del Pedido]]</f>
        <v>46</v>
      </c>
      <c r="L1619" s="7">
        <f>Tabla_cocina[[#This Row],[Ganancia Bruta]]-Tabla_cocina[[#This Row],[Costo]]</f>
        <v>18</v>
      </c>
      <c r="M1619" s="7">
        <f>Tabla_cocina[[#This Row],[Costo Unitario]]*Tabla_cocina[[#This Row],[Cantidad Ordenada]]</f>
        <v>28</v>
      </c>
      <c r="N1619" s="12">
        <f>(Tabla_cocina[[#This Row],[Ganancia Neta]]/Tabla_cocina[[#This Row],[Costo]])</f>
        <v>0.6428571428571429</v>
      </c>
      <c r="O1619" s="17">
        <f>Tabla_cocina[[#This Row],[Tiempo de Preparacion]]/1440</f>
        <v>2.7083333333333334E-2</v>
      </c>
    </row>
    <row r="1620" spans="1:15" x14ac:dyDescent="0.3">
      <c r="A1620" s="1">
        <v>658</v>
      </c>
      <c r="B1620" s="1">
        <v>19</v>
      </c>
      <c r="C1620" s="2" t="s">
        <v>18</v>
      </c>
      <c r="D1620" s="2" t="s">
        <v>95</v>
      </c>
      <c r="E1620" s="3">
        <v>19</v>
      </c>
      <c r="F1620" s="3">
        <v>32</v>
      </c>
      <c r="G1620" s="1">
        <v>1</v>
      </c>
      <c r="H1620" s="1">
        <v>21</v>
      </c>
      <c r="I1620" s="2" t="s">
        <v>8</v>
      </c>
      <c r="J1620" s="7">
        <f>Tabla_cocina[[#This Row],[Precio Unitario]]*Tabla_cocina[[#This Row],[Cantidad Ordenada]]</f>
        <v>32</v>
      </c>
      <c r="K1620" s="7">
        <f>Tabla_cocina[[#This Row],[Total del Pedido]]</f>
        <v>32</v>
      </c>
      <c r="L1620" s="7">
        <f>Tabla_cocina[[#This Row],[Ganancia Bruta]]-Tabla_cocina[[#This Row],[Costo]]</f>
        <v>13</v>
      </c>
      <c r="M1620" s="7">
        <f>Tabla_cocina[[#This Row],[Costo Unitario]]*Tabla_cocina[[#This Row],[Cantidad Ordenada]]</f>
        <v>19</v>
      </c>
      <c r="N1620" s="12">
        <f>(Tabla_cocina[[#This Row],[Ganancia Neta]]/Tabla_cocina[[#This Row],[Costo]])</f>
        <v>0.68421052631578949</v>
      </c>
      <c r="O1620" s="17">
        <f>Tabla_cocina[[#This Row],[Tiempo de Preparacion]]/1440</f>
        <v>1.4583333333333334E-2</v>
      </c>
    </row>
    <row r="1621" spans="1:15" x14ac:dyDescent="0.3">
      <c r="A1621" s="1">
        <v>658</v>
      </c>
      <c r="B1621" s="1">
        <v>19</v>
      </c>
      <c r="C1621" s="2" t="s">
        <v>10</v>
      </c>
      <c r="D1621" s="2" t="s">
        <v>87</v>
      </c>
      <c r="E1621" s="3">
        <v>16</v>
      </c>
      <c r="F1621" s="3">
        <v>27</v>
      </c>
      <c r="G1621" s="1">
        <v>2</v>
      </c>
      <c r="H1621" s="1">
        <v>27</v>
      </c>
      <c r="I1621" s="2" t="s">
        <v>8</v>
      </c>
      <c r="J1621" s="7">
        <f>Tabla_cocina[[#This Row],[Precio Unitario]]*Tabla_cocina[[#This Row],[Cantidad Ordenada]]</f>
        <v>54</v>
      </c>
      <c r="K1621" s="7">
        <f>Tabla_cocina[[#This Row],[Total del Pedido]]</f>
        <v>54</v>
      </c>
      <c r="L1621" s="7">
        <f>Tabla_cocina[[#This Row],[Ganancia Bruta]]-Tabla_cocina[[#This Row],[Costo]]</f>
        <v>22</v>
      </c>
      <c r="M1621" s="7">
        <f>Tabla_cocina[[#This Row],[Costo Unitario]]*Tabla_cocina[[#This Row],[Cantidad Ordenada]]</f>
        <v>32</v>
      </c>
      <c r="N1621" s="12">
        <f>(Tabla_cocina[[#This Row],[Ganancia Neta]]/Tabla_cocina[[#This Row],[Costo]])</f>
        <v>0.6875</v>
      </c>
      <c r="O1621" s="17">
        <f>Tabla_cocina[[#This Row],[Tiempo de Preparacion]]/1440</f>
        <v>1.8749999999999999E-2</v>
      </c>
    </row>
    <row r="1622" spans="1:15" x14ac:dyDescent="0.3">
      <c r="A1622" s="1">
        <v>659</v>
      </c>
      <c r="B1622" s="1">
        <v>9</v>
      </c>
      <c r="C1622" s="2" t="s">
        <v>13</v>
      </c>
      <c r="D1622" s="2" t="s">
        <v>90</v>
      </c>
      <c r="E1622" s="3">
        <v>17</v>
      </c>
      <c r="F1622" s="3">
        <v>29</v>
      </c>
      <c r="G1622" s="1">
        <v>3</v>
      </c>
      <c r="H1622" s="1">
        <v>31</v>
      </c>
      <c r="I1622" s="2" t="s">
        <v>6</v>
      </c>
      <c r="J1622" s="7">
        <f>Tabla_cocina[[#This Row],[Precio Unitario]]*Tabla_cocina[[#This Row],[Cantidad Ordenada]]</f>
        <v>87</v>
      </c>
      <c r="K1622" s="7">
        <f>Tabla_cocina[[#This Row],[Total del Pedido]]</f>
        <v>87</v>
      </c>
      <c r="L1622" s="7">
        <f>Tabla_cocina[[#This Row],[Ganancia Bruta]]-Tabla_cocina[[#This Row],[Costo]]</f>
        <v>36</v>
      </c>
      <c r="M1622" s="7">
        <f>Tabla_cocina[[#This Row],[Costo Unitario]]*Tabla_cocina[[#This Row],[Cantidad Ordenada]]</f>
        <v>51</v>
      </c>
      <c r="N1622" s="12">
        <f>(Tabla_cocina[[#This Row],[Ganancia Neta]]/Tabla_cocina[[#This Row],[Costo]])</f>
        <v>0.70588235294117652</v>
      </c>
      <c r="O1622" s="17">
        <f>Tabla_cocina[[#This Row],[Tiempo de Preparacion]]/1440</f>
        <v>2.1527777777777778E-2</v>
      </c>
    </row>
    <row r="1623" spans="1:15" x14ac:dyDescent="0.3">
      <c r="A1623" s="1">
        <v>660</v>
      </c>
      <c r="B1623" s="1">
        <v>19</v>
      </c>
      <c r="C1623" s="2" t="s">
        <v>11</v>
      </c>
      <c r="D1623" s="2" t="s">
        <v>88</v>
      </c>
      <c r="E1623" s="3">
        <v>25</v>
      </c>
      <c r="F1623" s="3">
        <v>40</v>
      </c>
      <c r="G1623" s="1">
        <v>2</v>
      </c>
      <c r="H1623" s="1">
        <v>5</v>
      </c>
      <c r="I1623" s="2" t="s">
        <v>8</v>
      </c>
      <c r="J1623" s="7">
        <f>Tabla_cocina[[#This Row],[Precio Unitario]]*Tabla_cocina[[#This Row],[Cantidad Ordenada]]</f>
        <v>80</v>
      </c>
      <c r="K1623" s="7">
        <f>Tabla_cocina[[#This Row],[Total del Pedido]]</f>
        <v>80</v>
      </c>
      <c r="L1623" s="7">
        <f>Tabla_cocina[[#This Row],[Ganancia Bruta]]-Tabla_cocina[[#This Row],[Costo]]</f>
        <v>30</v>
      </c>
      <c r="M1623" s="7">
        <f>Tabla_cocina[[#This Row],[Costo Unitario]]*Tabla_cocina[[#This Row],[Cantidad Ordenada]]</f>
        <v>50</v>
      </c>
      <c r="N1623" s="12">
        <f>(Tabla_cocina[[#This Row],[Ganancia Neta]]/Tabla_cocina[[#This Row],[Costo]])</f>
        <v>0.6</v>
      </c>
      <c r="O1623" s="17">
        <f>Tabla_cocina[[#This Row],[Tiempo de Preparacion]]/1440</f>
        <v>3.472222222222222E-3</v>
      </c>
    </row>
    <row r="1624" spans="1:15" x14ac:dyDescent="0.3">
      <c r="A1624" s="1">
        <v>660</v>
      </c>
      <c r="B1624" s="1">
        <v>19</v>
      </c>
      <c r="C1624" s="2" t="s">
        <v>7</v>
      </c>
      <c r="D1624" s="2" t="s">
        <v>85</v>
      </c>
      <c r="E1624" s="3">
        <v>18</v>
      </c>
      <c r="F1624" s="3">
        <v>30</v>
      </c>
      <c r="G1624" s="1">
        <v>3</v>
      </c>
      <c r="H1624" s="1">
        <v>16</v>
      </c>
      <c r="I1624" s="2" t="s">
        <v>6</v>
      </c>
      <c r="J1624" s="7">
        <f>Tabla_cocina[[#This Row],[Precio Unitario]]*Tabla_cocina[[#This Row],[Cantidad Ordenada]]</f>
        <v>90</v>
      </c>
      <c r="K1624" s="7">
        <f>Tabla_cocina[[#This Row],[Total del Pedido]]</f>
        <v>90</v>
      </c>
      <c r="L1624" s="7">
        <f>Tabla_cocina[[#This Row],[Ganancia Bruta]]-Tabla_cocina[[#This Row],[Costo]]</f>
        <v>36</v>
      </c>
      <c r="M1624" s="7">
        <f>Tabla_cocina[[#This Row],[Costo Unitario]]*Tabla_cocina[[#This Row],[Cantidad Ordenada]]</f>
        <v>54</v>
      </c>
      <c r="N1624" s="12">
        <f>(Tabla_cocina[[#This Row],[Ganancia Neta]]/Tabla_cocina[[#This Row],[Costo]])</f>
        <v>0.66666666666666663</v>
      </c>
      <c r="O1624" s="17">
        <f>Tabla_cocina[[#This Row],[Tiempo de Preparacion]]/1440</f>
        <v>1.1111111111111112E-2</v>
      </c>
    </row>
    <row r="1625" spans="1:15" x14ac:dyDescent="0.3">
      <c r="A1625" s="1">
        <v>660</v>
      </c>
      <c r="B1625" s="1">
        <v>19</v>
      </c>
      <c r="C1625" s="2" t="s">
        <v>16</v>
      </c>
      <c r="D1625" s="2" t="s">
        <v>93</v>
      </c>
      <c r="E1625" s="3">
        <v>11</v>
      </c>
      <c r="F1625" s="3">
        <v>19</v>
      </c>
      <c r="G1625" s="1">
        <v>2</v>
      </c>
      <c r="H1625" s="1">
        <v>24</v>
      </c>
      <c r="I1625" s="2" t="s">
        <v>8</v>
      </c>
      <c r="J1625" s="7">
        <f>Tabla_cocina[[#This Row],[Precio Unitario]]*Tabla_cocina[[#This Row],[Cantidad Ordenada]]</f>
        <v>38</v>
      </c>
      <c r="K1625" s="7">
        <f>Tabla_cocina[[#This Row],[Total del Pedido]]</f>
        <v>38</v>
      </c>
      <c r="L1625" s="7">
        <f>Tabla_cocina[[#This Row],[Ganancia Bruta]]-Tabla_cocina[[#This Row],[Costo]]</f>
        <v>16</v>
      </c>
      <c r="M1625" s="7">
        <f>Tabla_cocina[[#This Row],[Costo Unitario]]*Tabla_cocina[[#This Row],[Cantidad Ordenada]]</f>
        <v>22</v>
      </c>
      <c r="N1625" s="12">
        <f>(Tabla_cocina[[#This Row],[Ganancia Neta]]/Tabla_cocina[[#This Row],[Costo]])</f>
        <v>0.72727272727272729</v>
      </c>
      <c r="O1625" s="17">
        <f>Tabla_cocina[[#This Row],[Tiempo de Preparacion]]/1440</f>
        <v>1.6666666666666666E-2</v>
      </c>
    </row>
    <row r="1626" spans="1:15" x14ac:dyDescent="0.3">
      <c r="A1626" s="1">
        <v>661</v>
      </c>
      <c r="B1626" s="1">
        <v>16</v>
      </c>
      <c r="C1626" s="2" t="s">
        <v>9</v>
      </c>
      <c r="D1626" s="2" t="s">
        <v>86</v>
      </c>
      <c r="E1626" s="3">
        <v>19</v>
      </c>
      <c r="F1626" s="3">
        <v>31</v>
      </c>
      <c r="G1626" s="1">
        <v>1</v>
      </c>
      <c r="H1626" s="1">
        <v>22</v>
      </c>
      <c r="I1626" s="2" t="s">
        <v>8</v>
      </c>
      <c r="J1626" s="7">
        <f>Tabla_cocina[[#This Row],[Precio Unitario]]*Tabla_cocina[[#This Row],[Cantidad Ordenada]]</f>
        <v>31</v>
      </c>
      <c r="K1626" s="7">
        <f>Tabla_cocina[[#This Row],[Total del Pedido]]</f>
        <v>31</v>
      </c>
      <c r="L1626" s="7">
        <f>Tabla_cocina[[#This Row],[Ganancia Bruta]]-Tabla_cocina[[#This Row],[Costo]]</f>
        <v>12</v>
      </c>
      <c r="M1626" s="7">
        <f>Tabla_cocina[[#This Row],[Costo Unitario]]*Tabla_cocina[[#This Row],[Cantidad Ordenada]]</f>
        <v>19</v>
      </c>
      <c r="N1626" s="12">
        <f>(Tabla_cocina[[#This Row],[Ganancia Neta]]/Tabla_cocina[[#This Row],[Costo]])</f>
        <v>0.63157894736842102</v>
      </c>
      <c r="O1626" s="17">
        <f>Tabla_cocina[[#This Row],[Tiempo de Preparacion]]/1440</f>
        <v>1.5277777777777777E-2</v>
      </c>
    </row>
    <row r="1627" spans="1:15" x14ac:dyDescent="0.3">
      <c r="A1627" s="1">
        <v>661</v>
      </c>
      <c r="B1627" s="1">
        <v>16</v>
      </c>
      <c r="C1627" s="2" t="s">
        <v>15</v>
      </c>
      <c r="D1627" s="2" t="s">
        <v>92</v>
      </c>
      <c r="E1627" s="3">
        <v>16</v>
      </c>
      <c r="F1627" s="3">
        <v>28</v>
      </c>
      <c r="G1627" s="1">
        <v>2</v>
      </c>
      <c r="H1627" s="1">
        <v>27</v>
      </c>
      <c r="I1627" s="2" t="s">
        <v>8</v>
      </c>
      <c r="J1627" s="7">
        <f>Tabla_cocina[[#This Row],[Precio Unitario]]*Tabla_cocina[[#This Row],[Cantidad Ordenada]]</f>
        <v>56</v>
      </c>
      <c r="K1627" s="7">
        <f>Tabla_cocina[[#This Row],[Total del Pedido]]</f>
        <v>56</v>
      </c>
      <c r="L1627" s="7">
        <f>Tabla_cocina[[#This Row],[Ganancia Bruta]]-Tabla_cocina[[#This Row],[Costo]]</f>
        <v>24</v>
      </c>
      <c r="M1627" s="7">
        <f>Tabla_cocina[[#This Row],[Costo Unitario]]*Tabla_cocina[[#This Row],[Cantidad Ordenada]]</f>
        <v>32</v>
      </c>
      <c r="N1627" s="12">
        <f>(Tabla_cocina[[#This Row],[Ganancia Neta]]/Tabla_cocina[[#This Row],[Costo]])</f>
        <v>0.75</v>
      </c>
      <c r="O1627" s="17">
        <f>Tabla_cocina[[#This Row],[Tiempo de Preparacion]]/1440</f>
        <v>1.8749999999999999E-2</v>
      </c>
    </row>
    <row r="1628" spans="1:15" x14ac:dyDescent="0.3">
      <c r="A1628" s="1">
        <v>661</v>
      </c>
      <c r="B1628" s="1">
        <v>16</v>
      </c>
      <c r="C1628" s="2" t="s">
        <v>26</v>
      </c>
      <c r="D1628" s="2" t="s">
        <v>103</v>
      </c>
      <c r="E1628" s="3">
        <v>15</v>
      </c>
      <c r="F1628" s="3">
        <v>25</v>
      </c>
      <c r="G1628" s="1">
        <v>2</v>
      </c>
      <c r="H1628" s="1">
        <v>30</v>
      </c>
      <c r="I1628" s="2" t="s">
        <v>6</v>
      </c>
      <c r="J1628" s="7">
        <f>Tabla_cocina[[#This Row],[Precio Unitario]]*Tabla_cocina[[#This Row],[Cantidad Ordenada]]</f>
        <v>50</v>
      </c>
      <c r="K1628" s="7">
        <f>Tabla_cocina[[#This Row],[Total del Pedido]]</f>
        <v>50</v>
      </c>
      <c r="L1628" s="7">
        <f>Tabla_cocina[[#This Row],[Ganancia Bruta]]-Tabla_cocina[[#This Row],[Costo]]</f>
        <v>20</v>
      </c>
      <c r="M1628" s="7">
        <f>Tabla_cocina[[#This Row],[Costo Unitario]]*Tabla_cocina[[#This Row],[Cantidad Ordenada]]</f>
        <v>30</v>
      </c>
      <c r="N1628" s="12">
        <f>(Tabla_cocina[[#This Row],[Ganancia Neta]]/Tabla_cocina[[#This Row],[Costo]])</f>
        <v>0.66666666666666663</v>
      </c>
      <c r="O1628" s="17">
        <f>Tabla_cocina[[#This Row],[Tiempo de Preparacion]]/1440</f>
        <v>2.0833333333333332E-2</v>
      </c>
    </row>
    <row r="1629" spans="1:15" x14ac:dyDescent="0.3">
      <c r="A1629" s="1">
        <v>661</v>
      </c>
      <c r="B1629" s="1">
        <v>16</v>
      </c>
      <c r="C1629" s="2" t="s">
        <v>22</v>
      </c>
      <c r="D1629" s="2" t="s">
        <v>99</v>
      </c>
      <c r="E1629" s="3">
        <v>14</v>
      </c>
      <c r="F1629" s="3">
        <v>23</v>
      </c>
      <c r="G1629" s="1">
        <v>3</v>
      </c>
      <c r="H1629" s="1">
        <v>56</v>
      </c>
      <c r="I1629" s="2" t="s">
        <v>8</v>
      </c>
      <c r="J1629" s="7">
        <f>Tabla_cocina[[#This Row],[Precio Unitario]]*Tabla_cocina[[#This Row],[Cantidad Ordenada]]</f>
        <v>69</v>
      </c>
      <c r="K1629" s="7">
        <f>Tabla_cocina[[#This Row],[Total del Pedido]]</f>
        <v>69</v>
      </c>
      <c r="L1629" s="7">
        <f>Tabla_cocina[[#This Row],[Ganancia Bruta]]-Tabla_cocina[[#This Row],[Costo]]</f>
        <v>27</v>
      </c>
      <c r="M1629" s="7">
        <f>Tabla_cocina[[#This Row],[Costo Unitario]]*Tabla_cocina[[#This Row],[Cantidad Ordenada]]</f>
        <v>42</v>
      </c>
      <c r="N1629" s="12">
        <f>(Tabla_cocina[[#This Row],[Ganancia Neta]]/Tabla_cocina[[#This Row],[Costo]])</f>
        <v>0.6428571428571429</v>
      </c>
      <c r="O1629" s="17">
        <f>Tabla_cocina[[#This Row],[Tiempo de Preparacion]]/1440</f>
        <v>3.888888888888889E-2</v>
      </c>
    </row>
    <row r="1630" spans="1:15" x14ac:dyDescent="0.3">
      <c r="A1630" s="1">
        <v>662</v>
      </c>
      <c r="B1630" s="1">
        <v>15</v>
      </c>
      <c r="C1630" s="2" t="s">
        <v>12</v>
      </c>
      <c r="D1630" s="2" t="s">
        <v>89</v>
      </c>
      <c r="E1630" s="3">
        <v>22</v>
      </c>
      <c r="F1630" s="3">
        <v>36</v>
      </c>
      <c r="G1630" s="1">
        <v>1</v>
      </c>
      <c r="H1630" s="1">
        <v>41</v>
      </c>
      <c r="I1630" s="2" t="s">
        <v>6</v>
      </c>
      <c r="J1630" s="7">
        <f>Tabla_cocina[[#This Row],[Precio Unitario]]*Tabla_cocina[[#This Row],[Cantidad Ordenada]]</f>
        <v>36</v>
      </c>
      <c r="K1630" s="7">
        <f>Tabla_cocina[[#This Row],[Total del Pedido]]</f>
        <v>36</v>
      </c>
      <c r="L1630" s="7">
        <f>Tabla_cocina[[#This Row],[Ganancia Bruta]]-Tabla_cocina[[#This Row],[Costo]]</f>
        <v>14</v>
      </c>
      <c r="M1630" s="7">
        <f>Tabla_cocina[[#This Row],[Costo Unitario]]*Tabla_cocina[[#This Row],[Cantidad Ordenada]]</f>
        <v>22</v>
      </c>
      <c r="N1630" s="12">
        <f>(Tabla_cocina[[#This Row],[Ganancia Neta]]/Tabla_cocina[[#This Row],[Costo]])</f>
        <v>0.63636363636363635</v>
      </c>
      <c r="O1630" s="17">
        <f>Tabla_cocina[[#This Row],[Tiempo de Preparacion]]/1440</f>
        <v>2.8472222222222222E-2</v>
      </c>
    </row>
    <row r="1631" spans="1:15" x14ac:dyDescent="0.3">
      <c r="A1631" s="1">
        <v>662</v>
      </c>
      <c r="B1631" s="1">
        <v>15</v>
      </c>
      <c r="C1631" s="2" t="s">
        <v>26</v>
      </c>
      <c r="D1631" s="2" t="s">
        <v>103</v>
      </c>
      <c r="E1631" s="3">
        <v>15</v>
      </c>
      <c r="F1631" s="3">
        <v>25</v>
      </c>
      <c r="G1631" s="1">
        <v>1</v>
      </c>
      <c r="H1631" s="1">
        <v>10</v>
      </c>
      <c r="I1631" s="2" t="s">
        <v>8</v>
      </c>
      <c r="J1631" s="7">
        <f>Tabla_cocina[[#This Row],[Precio Unitario]]*Tabla_cocina[[#This Row],[Cantidad Ordenada]]</f>
        <v>25</v>
      </c>
      <c r="K1631" s="7">
        <f>Tabla_cocina[[#This Row],[Total del Pedido]]</f>
        <v>25</v>
      </c>
      <c r="L1631" s="7">
        <f>Tabla_cocina[[#This Row],[Ganancia Bruta]]-Tabla_cocina[[#This Row],[Costo]]</f>
        <v>10</v>
      </c>
      <c r="M1631" s="7">
        <f>Tabla_cocina[[#This Row],[Costo Unitario]]*Tabla_cocina[[#This Row],[Cantidad Ordenada]]</f>
        <v>15</v>
      </c>
      <c r="N1631" s="12">
        <f>(Tabla_cocina[[#This Row],[Ganancia Neta]]/Tabla_cocina[[#This Row],[Costo]])</f>
        <v>0.66666666666666663</v>
      </c>
      <c r="O1631" s="17">
        <f>Tabla_cocina[[#This Row],[Tiempo de Preparacion]]/1440</f>
        <v>6.9444444444444441E-3</v>
      </c>
    </row>
    <row r="1632" spans="1:15" x14ac:dyDescent="0.3">
      <c r="A1632" s="1">
        <v>662</v>
      </c>
      <c r="B1632" s="1">
        <v>15</v>
      </c>
      <c r="C1632" s="2" t="s">
        <v>5</v>
      </c>
      <c r="D1632" s="2" t="s">
        <v>84</v>
      </c>
      <c r="E1632" s="3">
        <v>14</v>
      </c>
      <c r="F1632" s="3">
        <v>24</v>
      </c>
      <c r="G1632" s="1">
        <v>3</v>
      </c>
      <c r="H1632" s="1">
        <v>34</v>
      </c>
      <c r="I1632" s="2" t="s">
        <v>6</v>
      </c>
      <c r="J1632" s="7">
        <f>Tabla_cocina[[#This Row],[Precio Unitario]]*Tabla_cocina[[#This Row],[Cantidad Ordenada]]</f>
        <v>72</v>
      </c>
      <c r="K1632" s="7">
        <f>Tabla_cocina[[#This Row],[Total del Pedido]]</f>
        <v>72</v>
      </c>
      <c r="L1632" s="7">
        <f>Tabla_cocina[[#This Row],[Ganancia Bruta]]-Tabla_cocina[[#This Row],[Costo]]</f>
        <v>30</v>
      </c>
      <c r="M1632" s="7">
        <f>Tabla_cocina[[#This Row],[Costo Unitario]]*Tabla_cocina[[#This Row],[Cantidad Ordenada]]</f>
        <v>42</v>
      </c>
      <c r="N1632" s="12">
        <f>(Tabla_cocina[[#This Row],[Ganancia Neta]]/Tabla_cocina[[#This Row],[Costo]])</f>
        <v>0.7142857142857143</v>
      </c>
      <c r="O1632" s="17">
        <f>Tabla_cocina[[#This Row],[Tiempo de Preparacion]]/1440</f>
        <v>2.361111111111111E-2</v>
      </c>
    </row>
    <row r="1633" spans="1:15" x14ac:dyDescent="0.3">
      <c r="A1633" s="1">
        <v>663</v>
      </c>
      <c r="B1633" s="1">
        <v>3</v>
      </c>
      <c r="C1633" s="2" t="s">
        <v>13</v>
      </c>
      <c r="D1633" s="2" t="s">
        <v>90</v>
      </c>
      <c r="E1633" s="3">
        <v>17</v>
      </c>
      <c r="F1633" s="3">
        <v>29</v>
      </c>
      <c r="G1633" s="1">
        <v>2</v>
      </c>
      <c r="H1633" s="1">
        <v>5</v>
      </c>
      <c r="I1633" s="2" t="s">
        <v>8</v>
      </c>
      <c r="J1633" s="7">
        <f>Tabla_cocina[[#This Row],[Precio Unitario]]*Tabla_cocina[[#This Row],[Cantidad Ordenada]]</f>
        <v>58</v>
      </c>
      <c r="K1633" s="7">
        <f>Tabla_cocina[[#This Row],[Total del Pedido]]</f>
        <v>58</v>
      </c>
      <c r="L1633" s="7">
        <f>Tabla_cocina[[#This Row],[Ganancia Bruta]]-Tabla_cocina[[#This Row],[Costo]]</f>
        <v>24</v>
      </c>
      <c r="M1633" s="7">
        <f>Tabla_cocina[[#This Row],[Costo Unitario]]*Tabla_cocina[[#This Row],[Cantidad Ordenada]]</f>
        <v>34</v>
      </c>
      <c r="N1633" s="12">
        <f>(Tabla_cocina[[#This Row],[Ganancia Neta]]/Tabla_cocina[[#This Row],[Costo]])</f>
        <v>0.70588235294117652</v>
      </c>
      <c r="O1633" s="17">
        <f>Tabla_cocina[[#This Row],[Tiempo de Preparacion]]/1440</f>
        <v>3.472222222222222E-3</v>
      </c>
    </row>
    <row r="1634" spans="1:15" x14ac:dyDescent="0.3">
      <c r="A1634" s="1">
        <v>663</v>
      </c>
      <c r="B1634" s="1">
        <v>3</v>
      </c>
      <c r="C1634" s="2" t="s">
        <v>21</v>
      </c>
      <c r="D1634" s="2" t="s">
        <v>98</v>
      </c>
      <c r="E1634" s="3">
        <v>12</v>
      </c>
      <c r="F1634" s="3">
        <v>20</v>
      </c>
      <c r="G1634" s="1">
        <v>1</v>
      </c>
      <c r="H1634" s="1">
        <v>42</v>
      </c>
      <c r="I1634" s="2" t="s">
        <v>8</v>
      </c>
      <c r="J1634" s="7">
        <f>Tabla_cocina[[#This Row],[Precio Unitario]]*Tabla_cocina[[#This Row],[Cantidad Ordenada]]</f>
        <v>20</v>
      </c>
      <c r="K1634" s="7">
        <f>Tabla_cocina[[#This Row],[Total del Pedido]]</f>
        <v>20</v>
      </c>
      <c r="L1634" s="7">
        <f>Tabla_cocina[[#This Row],[Ganancia Bruta]]-Tabla_cocina[[#This Row],[Costo]]</f>
        <v>8</v>
      </c>
      <c r="M1634" s="7">
        <f>Tabla_cocina[[#This Row],[Costo Unitario]]*Tabla_cocina[[#This Row],[Cantidad Ordenada]]</f>
        <v>12</v>
      </c>
      <c r="N1634" s="12">
        <f>(Tabla_cocina[[#This Row],[Ganancia Neta]]/Tabla_cocina[[#This Row],[Costo]])</f>
        <v>0.66666666666666663</v>
      </c>
      <c r="O1634" s="17">
        <f>Tabla_cocina[[#This Row],[Tiempo de Preparacion]]/1440</f>
        <v>2.9166666666666667E-2</v>
      </c>
    </row>
    <row r="1635" spans="1:15" x14ac:dyDescent="0.3">
      <c r="A1635" s="1">
        <v>663</v>
      </c>
      <c r="B1635" s="1">
        <v>3</v>
      </c>
      <c r="C1635" s="2" t="s">
        <v>24</v>
      </c>
      <c r="D1635" s="2" t="s">
        <v>101</v>
      </c>
      <c r="E1635" s="3">
        <v>10</v>
      </c>
      <c r="F1635" s="3">
        <v>18</v>
      </c>
      <c r="G1635" s="1">
        <v>2</v>
      </c>
      <c r="H1635" s="1">
        <v>40</v>
      </c>
      <c r="I1635" s="2" t="s">
        <v>8</v>
      </c>
      <c r="J1635" s="7">
        <f>Tabla_cocina[[#This Row],[Precio Unitario]]*Tabla_cocina[[#This Row],[Cantidad Ordenada]]</f>
        <v>36</v>
      </c>
      <c r="K1635" s="7">
        <f>Tabla_cocina[[#This Row],[Total del Pedido]]</f>
        <v>36</v>
      </c>
      <c r="L1635" s="7">
        <f>Tabla_cocina[[#This Row],[Ganancia Bruta]]-Tabla_cocina[[#This Row],[Costo]]</f>
        <v>16</v>
      </c>
      <c r="M1635" s="7">
        <f>Tabla_cocina[[#This Row],[Costo Unitario]]*Tabla_cocina[[#This Row],[Cantidad Ordenada]]</f>
        <v>20</v>
      </c>
      <c r="N1635" s="12">
        <f>(Tabla_cocina[[#This Row],[Ganancia Neta]]/Tabla_cocina[[#This Row],[Costo]])</f>
        <v>0.8</v>
      </c>
      <c r="O1635" s="17">
        <f>Tabla_cocina[[#This Row],[Tiempo de Preparacion]]/1440</f>
        <v>2.7777777777777776E-2</v>
      </c>
    </row>
    <row r="1636" spans="1:15" x14ac:dyDescent="0.3">
      <c r="A1636" s="1">
        <v>664</v>
      </c>
      <c r="B1636" s="1">
        <v>20</v>
      </c>
      <c r="C1636" s="2" t="s">
        <v>19</v>
      </c>
      <c r="D1636" s="2" t="s">
        <v>96</v>
      </c>
      <c r="E1636" s="3">
        <v>13</v>
      </c>
      <c r="F1636" s="3">
        <v>22</v>
      </c>
      <c r="G1636" s="1">
        <v>3</v>
      </c>
      <c r="H1636" s="1">
        <v>48</v>
      </c>
      <c r="I1636" s="2" t="s">
        <v>8</v>
      </c>
      <c r="J1636" s="7">
        <f>Tabla_cocina[[#This Row],[Precio Unitario]]*Tabla_cocina[[#This Row],[Cantidad Ordenada]]</f>
        <v>66</v>
      </c>
      <c r="K1636" s="7">
        <f>Tabla_cocina[[#This Row],[Total del Pedido]]</f>
        <v>66</v>
      </c>
      <c r="L1636" s="7">
        <f>Tabla_cocina[[#This Row],[Ganancia Bruta]]-Tabla_cocina[[#This Row],[Costo]]</f>
        <v>27</v>
      </c>
      <c r="M1636" s="7">
        <f>Tabla_cocina[[#This Row],[Costo Unitario]]*Tabla_cocina[[#This Row],[Cantidad Ordenada]]</f>
        <v>39</v>
      </c>
      <c r="N1636" s="12">
        <f>(Tabla_cocina[[#This Row],[Ganancia Neta]]/Tabla_cocina[[#This Row],[Costo]])</f>
        <v>0.69230769230769229</v>
      </c>
      <c r="O1636" s="17">
        <f>Tabla_cocina[[#This Row],[Tiempo de Preparacion]]/1440</f>
        <v>3.3333333333333333E-2</v>
      </c>
    </row>
    <row r="1637" spans="1:15" x14ac:dyDescent="0.3">
      <c r="A1637" s="1">
        <v>664</v>
      </c>
      <c r="B1637" s="1">
        <v>20</v>
      </c>
      <c r="C1637" s="2" t="s">
        <v>16</v>
      </c>
      <c r="D1637" s="2" t="s">
        <v>93</v>
      </c>
      <c r="E1637" s="3">
        <v>11</v>
      </c>
      <c r="F1637" s="3">
        <v>19</v>
      </c>
      <c r="G1637" s="1">
        <v>2</v>
      </c>
      <c r="H1637" s="1">
        <v>42</v>
      </c>
      <c r="I1637" s="2" t="s">
        <v>6</v>
      </c>
      <c r="J1637" s="7">
        <f>Tabla_cocina[[#This Row],[Precio Unitario]]*Tabla_cocina[[#This Row],[Cantidad Ordenada]]</f>
        <v>38</v>
      </c>
      <c r="K1637" s="7">
        <f>Tabla_cocina[[#This Row],[Total del Pedido]]</f>
        <v>38</v>
      </c>
      <c r="L1637" s="7">
        <f>Tabla_cocina[[#This Row],[Ganancia Bruta]]-Tabla_cocina[[#This Row],[Costo]]</f>
        <v>16</v>
      </c>
      <c r="M1637" s="7">
        <f>Tabla_cocina[[#This Row],[Costo Unitario]]*Tabla_cocina[[#This Row],[Cantidad Ordenada]]</f>
        <v>22</v>
      </c>
      <c r="N1637" s="12">
        <f>(Tabla_cocina[[#This Row],[Ganancia Neta]]/Tabla_cocina[[#This Row],[Costo]])</f>
        <v>0.72727272727272729</v>
      </c>
      <c r="O1637" s="17">
        <f>Tabla_cocina[[#This Row],[Tiempo de Preparacion]]/1440</f>
        <v>2.9166666666666667E-2</v>
      </c>
    </row>
    <row r="1638" spans="1:15" x14ac:dyDescent="0.3">
      <c r="A1638" s="1">
        <v>664</v>
      </c>
      <c r="B1638" s="1">
        <v>20</v>
      </c>
      <c r="C1638" s="2" t="s">
        <v>24</v>
      </c>
      <c r="D1638" s="2" t="s">
        <v>101</v>
      </c>
      <c r="E1638" s="3">
        <v>10</v>
      </c>
      <c r="F1638" s="3">
        <v>18</v>
      </c>
      <c r="G1638" s="1">
        <v>1</v>
      </c>
      <c r="H1638" s="1">
        <v>9</v>
      </c>
      <c r="I1638" s="2" t="s">
        <v>6</v>
      </c>
      <c r="J1638" s="7">
        <f>Tabla_cocina[[#This Row],[Precio Unitario]]*Tabla_cocina[[#This Row],[Cantidad Ordenada]]</f>
        <v>18</v>
      </c>
      <c r="K1638" s="7">
        <f>Tabla_cocina[[#This Row],[Total del Pedido]]</f>
        <v>18</v>
      </c>
      <c r="L1638" s="7">
        <f>Tabla_cocina[[#This Row],[Ganancia Bruta]]-Tabla_cocina[[#This Row],[Costo]]</f>
        <v>8</v>
      </c>
      <c r="M1638" s="7">
        <f>Tabla_cocina[[#This Row],[Costo Unitario]]*Tabla_cocina[[#This Row],[Cantidad Ordenada]]</f>
        <v>10</v>
      </c>
      <c r="N1638" s="12">
        <f>(Tabla_cocina[[#This Row],[Ganancia Neta]]/Tabla_cocina[[#This Row],[Costo]])</f>
        <v>0.8</v>
      </c>
      <c r="O1638" s="17">
        <f>Tabla_cocina[[#This Row],[Tiempo de Preparacion]]/1440</f>
        <v>6.2500000000000003E-3</v>
      </c>
    </row>
    <row r="1639" spans="1:15" x14ac:dyDescent="0.3">
      <c r="A1639" s="1">
        <v>665</v>
      </c>
      <c r="B1639" s="1">
        <v>6</v>
      </c>
      <c r="C1639" s="2" t="s">
        <v>10</v>
      </c>
      <c r="D1639" s="2" t="s">
        <v>87</v>
      </c>
      <c r="E1639" s="3">
        <v>16</v>
      </c>
      <c r="F1639" s="3">
        <v>27</v>
      </c>
      <c r="G1639" s="1">
        <v>2</v>
      </c>
      <c r="H1639" s="1">
        <v>15</v>
      </c>
      <c r="I1639" s="2" t="s">
        <v>8</v>
      </c>
      <c r="J1639" s="7">
        <f>Tabla_cocina[[#This Row],[Precio Unitario]]*Tabla_cocina[[#This Row],[Cantidad Ordenada]]</f>
        <v>54</v>
      </c>
      <c r="K1639" s="7">
        <f>Tabla_cocina[[#This Row],[Total del Pedido]]</f>
        <v>54</v>
      </c>
      <c r="L1639" s="7">
        <f>Tabla_cocina[[#This Row],[Ganancia Bruta]]-Tabla_cocina[[#This Row],[Costo]]</f>
        <v>22</v>
      </c>
      <c r="M1639" s="7">
        <f>Tabla_cocina[[#This Row],[Costo Unitario]]*Tabla_cocina[[#This Row],[Cantidad Ordenada]]</f>
        <v>32</v>
      </c>
      <c r="N1639" s="12">
        <f>(Tabla_cocina[[#This Row],[Ganancia Neta]]/Tabla_cocina[[#This Row],[Costo]])</f>
        <v>0.6875</v>
      </c>
      <c r="O1639" s="17">
        <f>Tabla_cocina[[#This Row],[Tiempo de Preparacion]]/1440</f>
        <v>1.0416666666666666E-2</v>
      </c>
    </row>
    <row r="1640" spans="1:15" x14ac:dyDescent="0.3">
      <c r="A1640" s="1">
        <v>665</v>
      </c>
      <c r="B1640" s="1">
        <v>6</v>
      </c>
      <c r="C1640" s="2" t="s">
        <v>26</v>
      </c>
      <c r="D1640" s="2" t="s">
        <v>103</v>
      </c>
      <c r="E1640" s="3">
        <v>15</v>
      </c>
      <c r="F1640" s="3">
        <v>25</v>
      </c>
      <c r="G1640" s="1">
        <v>3</v>
      </c>
      <c r="H1640" s="1">
        <v>25</v>
      </c>
      <c r="I1640" s="2" t="s">
        <v>8</v>
      </c>
      <c r="J1640" s="7">
        <f>Tabla_cocina[[#This Row],[Precio Unitario]]*Tabla_cocina[[#This Row],[Cantidad Ordenada]]</f>
        <v>75</v>
      </c>
      <c r="K1640" s="7">
        <f>Tabla_cocina[[#This Row],[Total del Pedido]]</f>
        <v>75</v>
      </c>
      <c r="L1640" s="7">
        <f>Tabla_cocina[[#This Row],[Ganancia Bruta]]-Tabla_cocina[[#This Row],[Costo]]</f>
        <v>30</v>
      </c>
      <c r="M1640" s="7">
        <f>Tabla_cocina[[#This Row],[Costo Unitario]]*Tabla_cocina[[#This Row],[Cantidad Ordenada]]</f>
        <v>45</v>
      </c>
      <c r="N1640" s="12">
        <f>(Tabla_cocina[[#This Row],[Ganancia Neta]]/Tabla_cocina[[#This Row],[Costo]])</f>
        <v>0.66666666666666663</v>
      </c>
      <c r="O1640" s="17">
        <f>Tabla_cocina[[#This Row],[Tiempo de Preparacion]]/1440</f>
        <v>1.7361111111111112E-2</v>
      </c>
    </row>
    <row r="1641" spans="1:15" x14ac:dyDescent="0.3">
      <c r="A1641" s="1">
        <v>666</v>
      </c>
      <c r="B1641" s="1">
        <v>8</v>
      </c>
      <c r="C1641" s="2" t="s">
        <v>21</v>
      </c>
      <c r="D1641" s="2" t="s">
        <v>98</v>
      </c>
      <c r="E1641" s="3">
        <v>12</v>
      </c>
      <c r="F1641" s="3">
        <v>20</v>
      </c>
      <c r="G1641" s="1">
        <v>2</v>
      </c>
      <c r="H1641" s="1">
        <v>27</v>
      </c>
      <c r="I1641" s="2" t="s">
        <v>8</v>
      </c>
      <c r="J1641" s="7">
        <f>Tabla_cocina[[#This Row],[Precio Unitario]]*Tabla_cocina[[#This Row],[Cantidad Ordenada]]</f>
        <v>40</v>
      </c>
      <c r="K1641" s="7">
        <f>Tabla_cocina[[#This Row],[Total del Pedido]]</f>
        <v>40</v>
      </c>
      <c r="L1641" s="7">
        <f>Tabla_cocina[[#This Row],[Ganancia Bruta]]-Tabla_cocina[[#This Row],[Costo]]</f>
        <v>16</v>
      </c>
      <c r="M1641" s="7">
        <f>Tabla_cocina[[#This Row],[Costo Unitario]]*Tabla_cocina[[#This Row],[Cantidad Ordenada]]</f>
        <v>24</v>
      </c>
      <c r="N1641" s="12">
        <f>(Tabla_cocina[[#This Row],[Ganancia Neta]]/Tabla_cocina[[#This Row],[Costo]])</f>
        <v>0.66666666666666663</v>
      </c>
      <c r="O1641" s="17">
        <f>Tabla_cocina[[#This Row],[Tiempo de Preparacion]]/1440</f>
        <v>1.8749999999999999E-2</v>
      </c>
    </row>
    <row r="1642" spans="1:15" x14ac:dyDescent="0.3">
      <c r="A1642" s="1">
        <v>667</v>
      </c>
      <c r="B1642" s="1">
        <v>6</v>
      </c>
      <c r="C1642" s="2" t="s">
        <v>12</v>
      </c>
      <c r="D1642" s="2" t="s">
        <v>89</v>
      </c>
      <c r="E1642" s="3">
        <v>22</v>
      </c>
      <c r="F1642" s="3">
        <v>36</v>
      </c>
      <c r="G1642" s="1">
        <v>1</v>
      </c>
      <c r="H1642" s="1">
        <v>12</v>
      </c>
      <c r="I1642" s="2" t="s">
        <v>6</v>
      </c>
      <c r="J1642" s="7">
        <f>Tabla_cocina[[#This Row],[Precio Unitario]]*Tabla_cocina[[#This Row],[Cantidad Ordenada]]</f>
        <v>36</v>
      </c>
      <c r="K1642" s="7">
        <f>Tabla_cocina[[#This Row],[Total del Pedido]]</f>
        <v>36</v>
      </c>
      <c r="L1642" s="7">
        <f>Tabla_cocina[[#This Row],[Ganancia Bruta]]-Tabla_cocina[[#This Row],[Costo]]</f>
        <v>14</v>
      </c>
      <c r="M1642" s="7">
        <f>Tabla_cocina[[#This Row],[Costo Unitario]]*Tabla_cocina[[#This Row],[Cantidad Ordenada]]</f>
        <v>22</v>
      </c>
      <c r="N1642" s="12">
        <f>(Tabla_cocina[[#This Row],[Ganancia Neta]]/Tabla_cocina[[#This Row],[Costo]])</f>
        <v>0.63636363636363635</v>
      </c>
      <c r="O1642" s="17">
        <f>Tabla_cocina[[#This Row],[Tiempo de Preparacion]]/1440</f>
        <v>8.3333333333333332E-3</v>
      </c>
    </row>
    <row r="1643" spans="1:15" x14ac:dyDescent="0.3">
      <c r="A1643" s="1">
        <v>668</v>
      </c>
      <c r="B1643" s="1">
        <v>12</v>
      </c>
      <c r="C1643" s="2" t="s">
        <v>25</v>
      </c>
      <c r="D1643" s="2" t="s">
        <v>102</v>
      </c>
      <c r="E1643" s="3">
        <v>15</v>
      </c>
      <c r="F1643" s="3">
        <v>26</v>
      </c>
      <c r="G1643" s="1">
        <v>3</v>
      </c>
      <c r="H1643" s="1">
        <v>59</v>
      </c>
      <c r="I1643" s="2" t="s">
        <v>6</v>
      </c>
      <c r="J1643" s="7">
        <f>Tabla_cocina[[#This Row],[Precio Unitario]]*Tabla_cocina[[#This Row],[Cantidad Ordenada]]</f>
        <v>78</v>
      </c>
      <c r="K1643" s="7">
        <f>Tabla_cocina[[#This Row],[Total del Pedido]]</f>
        <v>78</v>
      </c>
      <c r="L1643" s="7">
        <f>Tabla_cocina[[#This Row],[Ganancia Bruta]]-Tabla_cocina[[#This Row],[Costo]]</f>
        <v>33</v>
      </c>
      <c r="M1643" s="7">
        <f>Tabla_cocina[[#This Row],[Costo Unitario]]*Tabla_cocina[[#This Row],[Cantidad Ordenada]]</f>
        <v>45</v>
      </c>
      <c r="N1643" s="12">
        <f>(Tabla_cocina[[#This Row],[Ganancia Neta]]/Tabla_cocina[[#This Row],[Costo]])</f>
        <v>0.73333333333333328</v>
      </c>
      <c r="O1643" s="17">
        <f>Tabla_cocina[[#This Row],[Tiempo de Preparacion]]/1440</f>
        <v>4.0972222222222222E-2</v>
      </c>
    </row>
    <row r="1644" spans="1:15" x14ac:dyDescent="0.3">
      <c r="A1644" s="1">
        <v>668</v>
      </c>
      <c r="B1644" s="1">
        <v>12</v>
      </c>
      <c r="C1644" s="2" t="s">
        <v>26</v>
      </c>
      <c r="D1644" s="2" t="s">
        <v>103</v>
      </c>
      <c r="E1644" s="3">
        <v>15</v>
      </c>
      <c r="F1644" s="3">
        <v>25</v>
      </c>
      <c r="G1644" s="1">
        <v>3</v>
      </c>
      <c r="H1644" s="1">
        <v>47</v>
      </c>
      <c r="I1644" s="2" t="s">
        <v>6</v>
      </c>
      <c r="J1644" s="7">
        <f>Tabla_cocina[[#This Row],[Precio Unitario]]*Tabla_cocina[[#This Row],[Cantidad Ordenada]]</f>
        <v>75</v>
      </c>
      <c r="K1644" s="7">
        <f>Tabla_cocina[[#This Row],[Total del Pedido]]</f>
        <v>75</v>
      </c>
      <c r="L1644" s="7">
        <f>Tabla_cocina[[#This Row],[Ganancia Bruta]]-Tabla_cocina[[#This Row],[Costo]]</f>
        <v>30</v>
      </c>
      <c r="M1644" s="7">
        <f>Tabla_cocina[[#This Row],[Costo Unitario]]*Tabla_cocina[[#This Row],[Cantidad Ordenada]]</f>
        <v>45</v>
      </c>
      <c r="N1644" s="12">
        <f>(Tabla_cocina[[#This Row],[Ganancia Neta]]/Tabla_cocina[[#This Row],[Costo]])</f>
        <v>0.66666666666666663</v>
      </c>
      <c r="O1644" s="17">
        <f>Tabla_cocina[[#This Row],[Tiempo de Preparacion]]/1440</f>
        <v>3.2638888888888891E-2</v>
      </c>
    </row>
    <row r="1645" spans="1:15" x14ac:dyDescent="0.3">
      <c r="A1645" s="1">
        <v>668</v>
      </c>
      <c r="B1645" s="1">
        <v>12</v>
      </c>
      <c r="C1645" s="2" t="s">
        <v>5</v>
      </c>
      <c r="D1645" s="2" t="s">
        <v>84</v>
      </c>
      <c r="E1645" s="3">
        <v>14</v>
      </c>
      <c r="F1645" s="3">
        <v>24</v>
      </c>
      <c r="G1645" s="1">
        <v>2</v>
      </c>
      <c r="H1645" s="1">
        <v>9</v>
      </c>
      <c r="I1645" s="2" t="s">
        <v>8</v>
      </c>
      <c r="J1645" s="7">
        <f>Tabla_cocina[[#This Row],[Precio Unitario]]*Tabla_cocina[[#This Row],[Cantidad Ordenada]]</f>
        <v>48</v>
      </c>
      <c r="K1645" s="7">
        <f>Tabla_cocina[[#This Row],[Total del Pedido]]</f>
        <v>48</v>
      </c>
      <c r="L1645" s="7">
        <f>Tabla_cocina[[#This Row],[Ganancia Bruta]]-Tabla_cocina[[#This Row],[Costo]]</f>
        <v>20</v>
      </c>
      <c r="M1645" s="7">
        <f>Tabla_cocina[[#This Row],[Costo Unitario]]*Tabla_cocina[[#This Row],[Cantidad Ordenada]]</f>
        <v>28</v>
      </c>
      <c r="N1645" s="12">
        <f>(Tabla_cocina[[#This Row],[Ganancia Neta]]/Tabla_cocina[[#This Row],[Costo]])</f>
        <v>0.7142857142857143</v>
      </c>
      <c r="O1645" s="17">
        <f>Tabla_cocina[[#This Row],[Tiempo de Preparacion]]/1440</f>
        <v>6.2500000000000003E-3</v>
      </c>
    </row>
    <row r="1646" spans="1:15" x14ac:dyDescent="0.3">
      <c r="A1646" s="1">
        <v>669</v>
      </c>
      <c r="B1646" s="1">
        <v>10</v>
      </c>
      <c r="C1646" s="2" t="s">
        <v>18</v>
      </c>
      <c r="D1646" s="2" t="s">
        <v>95</v>
      </c>
      <c r="E1646" s="3">
        <v>19</v>
      </c>
      <c r="F1646" s="3">
        <v>32</v>
      </c>
      <c r="G1646" s="1">
        <v>3</v>
      </c>
      <c r="H1646" s="1">
        <v>42</v>
      </c>
      <c r="I1646" s="2" t="s">
        <v>8</v>
      </c>
      <c r="J1646" s="7">
        <f>Tabla_cocina[[#This Row],[Precio Unitario]]*Tabla_cocina[[#This Row],[Cantidad Ordenada]]</f>
        <v>96</v>
      </c>
      <c r="K1646" s="7">
        <f>Tabla_cocina[[#This Row],[Total del Pedido]]</f>
        <v>96</v>
      </c>
      <c r="L1646" s="7">
        <f>Tabla_cocina[[#This Row],[Ganancia Bruta]]-Tabla_cocina[[#This Row],[Costo]]</f>
        <v>39</v>
      </c>
      <c r="M1646" s="7">
        <f>Tabla_cocina[[#This Row],[Costo Unitario]]*Tabla_cocina[[#This Row],[Cantidad Ordenada]]</f>
        <v>57</v>
      </c>
      <c r="N1646" s="12">
        <f>(Tabla_cocina[[#This Row],[Ganancia Neta]]/Tabla_cocina[[#This Row],[Costo]])</f>
        <v>0.68421052631578949</v>
      </c>
      <c r="O1646" s="17">
        <f>Tabla_cocina[[#This Row],[Tiempo de Preparacion]]/1440</f>
        <v>2.9166666666666667E-2</v>
      </c>
    </row>
    <row r="1647" spans="1:15" x14ac:dyDescent="0.3">
      <c r="A1647" s="1">
        <v>669</v>
      </c>
      <c r="B1647" s="1">
        <v>10</v>
      </c>
      <c r="C1647" s="2" t="s">
        <v>9</v>
      </c>
      <c r="D1647" s="2" t="s">
        <v>86</v>
      </c>
      <c r="E1647" s="3">
        <v>19</v>
      </c>
      <c r="F1647" s="3">
        <v>31</v>
      </c>
      <c r="G1647" s="1">
        <v>1</v>
      </c>
      <c r="H1647" s="1">
        <v>13</v>
      </c>
      <c r="I1647" s="2" t="s">
        <v>8</v>
      </c>
      <c r="J1647" s="7">
        <f>Tabla_cocina[[#This Row],[Precio Unitario]]*Tabla_cocina[[#This Row],[Cantidad Ordenada]]</f>
        <v>31</v>
      </c>
      <c r="K1647" s="7">
        <f>Tabla_cocina[[#This Row],[Total del Pedido]]</f>
        <v>31</v>
      </c>
      <c r="L1647" s="7">
        <f>Tabla_cocina[[#This Row],[Ganancia Bruta]]-Tabla_cocina[[#This Row],[Costo]]</f>
        <v>12</v>
      </c>
      <c r="M1647" s="7">
        <f>Tabla_cocina[[#This Row],[Costo Unitario]]*Tabla_cocina[[#This Row],[Cantidad Ordenada]]</f>
        <v>19</v>
      </c>
      <c r="N1647" s="12">
        <f>(Tabla_cocina[[#This Row],[Ganancia Neta]]/Tabla_cocina[[#This Row],[Costo]])</f>
        <v>0.63157894736842102</v>
      </c>
      <c r="O1647" s="17">
        <f>Tabla_cocina[[#This Row],[Tiempo de Preparacion]]/1440</f>
        <v>9.0277777777777769E-3</v>
      </c>
    </row>
    <row r="1648" spans="1:15" x14ac:dyDescent="0.3">
      <c r="A1648" s="1">
        <v>669</v>
      </c>
      <c r="B1648" s="1">
        <v>10</v>
      </c>
      <c r="C1648" s="2" t="s">
        <v>10</v>
      </c>
      <c r="D1648" s="2" t="s">
        <v>87</v>
      </c>
      <c r="E1648" s="3">
        <v>16</v>
      </c>
      <c r="F1648" s="3">
        <v>27</v>
      </c>
      <c r="G1648" s="1">
        <v>2</v>
      </c>
      <c r="H1648" s="1">
        <v>14</v>
      </c>
      <c r="I1648" s="2" t="s">
        <v>8</v>
      </c>
      <c r="J1648" s="7">
        <f>Tabla_cocina[[#This Row],[Precio Unitario]]*Tabla_cocina[[#This Row],[Cantidad Ordenada]]</f>
        <v>54</v>
      </c>
      <c r="K1648" s="7">
        <f>Tabla_cocina[[#This Row],[Total del Pedido]]</f>
        <v>54</v>
      </c>
      <c r="L1648" s="7">
        <f>Tabla_cocina[[#This Row],[Ganancia Bruta]]-Tabla_cocina[[#This Row],[Costo]]</f>
        <v>22</v>
      </c>
      <c r="M1648" s="7">
        <f>Tabla_cocina[[#This Row],[Costo Unitario]]*Tabla_cocina[[#This Row],[Cantidad Ordenada]]</f>
        <v>32</v>
      </c>
      <c r="N1648" s="12">
        <f>(Tabla_cocina[[#This Row],[Ganancia Neta]]/Tabla_cocina[[#This Row],[Costo]])</f>
        <v>0.6875</v>
      </c>
      <c r="O1648" s="17">
        <f>Tabla_cocina[[#This Row],[Tiempo de Preparacion]]/1440</f>
        <v>9.7222222222222224E-3</v>
      </c>
    </row>
    <row r="1649" spans="1:15" x14ac:dyDescent="0.3">
      <c r="A1649" s="1">
        <v>670</v>
      </c>
      <c r="B1649" s="1">
        <v>16</v>
      </c>
      <c r="C1649" s="2" t="s">
        <v>12</v>
      </c>
      <c r="D1649" s="2" t="s">
        <v>89</v>
      </c>
      <c r="E1649" s="3">
        <v>22</v>
      </c>
      <c r="F1649" s="3">
        <v>36</v>
      </c>
      <c r="G1649" s="1">
        <v>1</v>
      </c>
      <c r="H1649" s="1">
        <v>32</v>
      </c>
      <c r="I1649" s="2" t="s">
        <v>6</v>
      </c>
      <c r="J1649" s="7">
        <f>Tabla_cocina[[#This Row],[Precio Unitario]]*Tabla_cocina[[#This Row],[Cantidad Ordenada]]</f>
        <v>36</v>
      </c>
      <c r="K1649" s="7">
        <f>Tabla_cocina[[#This Row],[Total del Pedido]]</f>
        <v>36</v>
      </c>
      <c r="L1649" s="7">
        <f>Tabla_cocina[[#This Row],[Ganancia Bruta]]-Tabla_cocina[[#This Row],[Costo]]</f>
        <v>14</v>
      </c>
      <c r="M1649" s="7">
        <f>Tabla_cocina[[#This Row],[Costo Unitario]]*Tabla_cocina[[#This Row],[Cantidad Ordenada]]</f>
        <v>22</v>
      </c>
      <c r="N1649" s="12">
        <f>(Tabla_cocina[[#This Row],[Ganancia Neta]]/Tabla_cocina[[#This Row],[Costo]])</f>
        <v>0.63636363636363635</v>
      </c>
      <c r="O1649" s="17">
        <f>Tabla_cocina[[#This Row],[Tiempo de Preparacion]]/1440</f>
        <v>2.2222222222222223E-2</v>
      </c>
    </row>
    <row r="1650" spans="1:15" x14ac:dyDescent="0.3">
      <c r="A1650" s="1">
        <v>670</v>
      </c>
      <c r="B1650" s="1">
        <v>16</v>
      </c>
      <c r="C1650" s="2" t="s">
        <v>17</v>
      </c>
      <c r="D1650" s="2" t="s">
        <v>94</v>
      </c>
      <c r="E1650" s="3">
        <v>21</v>
      </c>
      <c r="F1650" s="3">
        <v>35</v>
      </c>
      <c r="G1650" s="1">
        <v>1</v>
      </c>
      <c r="H1650" s="1">
        <v>17</v>
      </c>
      <c r="I1650" s="2" t="s">
        <v>8</v>
      </c>
      <c r="J1650" s="7">
        <f>Tabla_cocina[[#This Row],[Precio Unitario]]*Tabla_cocina[[#This Row],[Cantidad Ordenada]]</f>
        <v>35</v>
      </c>
      <c r="K1650" s="7">
        <f>Tabla_cocina[[#This Row],[Total del Pedido]]</f>
        <v>35</v>
      </c>
      <c r="L1650" s="7">
        <f>Tabla_cocina[[#This Row],[Ganancia Bruta]]-Tabla_cocina[[#This Row],[Costo]]</f>
        <v>14</v>
      </c>
      <c r="M1650" s="7">
        <f>Tabla_cocina[[#This Row],[Costo Unitario]]*Tabla_cocina[[#This Row],[Cantidad Ordenada]]</f>
        <v>21</v>
      </c>
      <c r="N1650" s="12">
        <f>(Tabla_cocina[[#This Row],[Ganancia Neta]]/Tabla_cocina[[#This Row],[Costo]])</f>
        <v>0.66666666666666663</v>
      </c>
      <c r="O1650" s="17">
        <f>Tabla_cocina[[#This Row],[Tiempo de Preparacion]]/1440</f>
        <v>1.1805555555555555E-2</v>
      </c>
    </row>
    <row r="1651" spans="1:15" x14ac:dyDescent="0.3">
      <c r="A1651" s="1">
        <v>670</v>
      </c>
      <c r="B1651" s="1">
        <v>16</v>
      </c>
      <c r="C1651" s="2" t="s">
        <v>22</v>
      </c>
      <c r="D1651" s="2" t="s">
        <v>99</v>
      </c>
      <c r="E1651" s="3">
        <v>14</v>
      </c>
      <c r="F1651" s="3">
        <v>23</v>
      </c>
      <c r="G1651" s="1">
        <v>1</v>
      </c>
      <c r="H1651" s="1">
        <v>26</v>
      </c>
      <c r="I1651" s="2" t="s">
        <v>6</v>
      </c>
      <c r="J1651" s="7">
        <f>Tabla_cocina[[#This Row],[Precio Unitario]]*Tabla_cocina[[#This Row],[Cantidad Ordenada]]</f>
        <v>23</v>
      </c>
      <c r="K1651" s="7">
        <f>Tabla_cocina[[#This Row],[Total del Pedido]]</f>
        <v>23</v>
      </c>
      <c r="L1651" s="7">
        <f>Tabla_cocina[[#This Row],[Ganancia Bruta]]-Tabla_cocina[[#This Row],[Costo]]</f>
        <v>9</v>
      </c>
      <c r="M1651" s="7">
        <f>Tabla_cocina[[#This Row],[Costo Unitario]]*Tabla_cocina[[#This Row],[Cantidad Ordenada]]</f>
        <v>14</v>
      </c>
      <c r="N1651" s="12">
        <f>(Tabla_cocina[[#This Row],[Ganancia Neta]]/Tabla_cocina[[#This Row],[Costo]])</f>
        <v>0.6428571428571429</v>
      </c>
      <c r="O1651" s="17">
        <f>Tabla_cocina[[#This Row],[Tiempo de Preparacion]]/1440</f>
        <v>1.8055555555555554E-2</v>
      </c>
    </row>
    <row r="1652" spans="1:15" x14ac:dyDescent="0.3">
      <c r="A1652" s="1">
        <v>671</v>
      </c>
      <c r="B1652" s="1">
        <v>17</v>
      </c>
      <c r="C1652" s="2" t="s">
        <v>17</v>
      </c>
      <c r="D1652" s="2" t="s">
        <v>94</v>
      </c>
      <c r="E1652" s="3">
        <v>21</v>
      </c>
      <c r="F1652" s="3">
        <v>35</v>
      </c>
      <c r="G1652" s="1">
        <v>2</v>
      </c>
      <c r="H1652" s="1">
        <v>29</v>
      </c>
      <c r="I1652" s="2" t="s">
        <v>8</v>
      </c>
      <c r="J1652" s="7">
        <f>Tabla_cocina[[#This Row],[Precio Unitario]]*Tabla_cocina[[#This Row],[Cantidad Ordenada]]</f>
        <v>70</v>
      </c>
      <c r="K1652" s="7">
        <f>Tabla_cocina[[#This Row],[Total del Pedido]]</f>
        <v>70</v>
      </c>
      <c r="L1652" s="7">
        <f>Tabla_cocina[[#This Row],[Ganancia Bruta]]-Tabla_cocina[[#This Row],[Costo]]</f>
        <v>28</v>
      </c>
      <c r="M1652" s="7">
        <f>Tabla_cocina[[#This Row],[Costo Unitario]]*Tabla_cocina[[#This Row],[Cantidad Ordenada]]</f>
        <v>42</v>
      </c>
      <c r="N1652" s="12">
        <f>(Tabla_cocina[[#This Row],[Ganancia Neta]]/Tabla_cocina[[#This Row],[Costo]])</f>
        <v>0.66666666666666663</v>
      </c>
      <c r="O1652" s="17">
        <f>Tabla_cocina[[#This Row],[Tiempo de Preparacion]]/1440</f>
        <v>2.013888888888889E-2</v>
      </c>
    </row>
    <row r="1653" spans="1:15" x14ac:dyDescent="0.3">
      <c r="A1653" s="1">
        <v>671</v>
      </c>
      <c r="B1653" s="1">
        <v>17</v>
      </c>
      <c r="C1653" s="2" t="s">
        <v>18</v>
      </c>
      <c r="D1653" s="2" t="s">
        <v>95</v>
      </c>
      <c r="E1653" s="3">
        <v>19</v>
      </c>
      <c r="F1653" s="3">
        <v>32</v>
      </c>
      <c r="G1653" s="1">
        <v>2</v>
      </c>
      <c r="H1653" s="1">
        <v>34</v>
      </c>
      <c r="I1653" s="2" t="s">
        <v>6</v>
      </c>
      <c r="J1653" s="7">
        <f>Tabla_cocina[[#This Row],[Precio Unitario]]*Tabla_cocina[[#This Row],[Cantidad Ordenada]]</f>
        <v>64</v>
      </c>
      <c r="K1653" s="7">
        <f>Tabla_cocina[[#This Row],[Total del Pedido]]</f>
        <v>64</v>
      </c>
      <c r="L1653" s="7">
        <f>Tabla_cocina[[#This Row],[Ganancia Bruta]]-Tabla_cocina[[#This Row],[Costo]]</f>
        <v>26</v>
      </c>
      <c r="M1653" s="7">
        <f>Tabla_cocina[[#This Row],[Costo Unitario]]*Tabla_cocina[[#This Row],[Cantidad Ordenada]]</f>
        <v>38</v>
      </c>
      <c r="N1653" s="12">
        <f>(Tabla_cocina[[#This Row],[Ganancia Neta]]/Tabla_cocina[[#This Row],[Costo]])</f>
        <v>0.68421052631578949</v>
      </c>
      <c r="O1653" s="17">
        <f>Tabla_cocina[[#This Row],[Tiempo de Preparacion]]/1440</f>
        <v>2.361111111111111E-2</v>
      </c>
    </row>
    <row r="1654" spans="1:15" x14ac:dyDescent="0.3">
      <c r="A1654" s="1">
        <v>671</v>
      </c>
      <c r="B1654" s="1">
        <v>17</v>
      </c>
      <c r="C1654" s="2" t="s">
        <v>26</v>
      </c>
      <c r="D1654" s="2" t="s">
        <v>103</v>
      </c>
      <c r="E1654" s="3">
        <v>15</v>
      </c>
      <c r="F1654" s="3">
        <v>25</v>
      </c>
      <c r="G1654" s="1">
        <v>2</v>
      </c>
      <c r="H1654" s="1">
        <v>32</v>
      </c>
      <c r="I1654" s="2" t="s">
        <v>6</v>
      </c>
      <c r="J1654" s="7">
        <f>Tabla_cocina[[#This Row],[Precio Unitario]]*Tabla_cocina[[#This Row],[Cantidad Ordenada]]</f>
        <v>50</v>
      </c>
      <c r="K1654" s="7">
        <f>Tabla_cocina[[#This Row],[Total del Pedido]]</f>
        <v>50</v>
      </c>
      <c r="L1654" s="7">
        <f>Tabla_cocina[[#This Row],[Ganancia Bruta]]-Tabla_cocina[[#This Row],[Costo]]</f>
        <v>20</v>
      </c>
      <c r="M1654" s="7">
        <f>Tabla_cocina[[#This Row],[Costo Unitario]]*Tabla_cocina[[#This Row],[Cantidad Ordenada]]</f>
        <v>30</v>
      </c>
      <c r="N1654" s="12">
        <f>(Tabla_cocina[[#This Row],[Ganancia Neta]]/Tabla_cocina[[#This Row],[Costo]])</f>
        <v>0.66666666666666663</v>
      </c>
      <c r="O1654" s="17">
        <f>Tabla_cocina[[#This Row],[Tiempo de Preparacion]]/1440</f>
        <v>2.2222222222222223E-2</v>
      </c>
    </row>
    <row r="1655" spans="1:15" x14ac:dyDescent="0.3">
      <c r="A1655" s="1">
        <v>672</v>
      </c>
      <c r="B1655" s="1">
        <v>12</v>
      </c>
      <c r="C1655" s="2" t="s">
        <v>18</v>
      </c>
      <c r="D1655" s="2" t="s">
        <v>95</v>
      </c>
      <c r="E1655" s="3">
        <v>19</v>
      </c>
      <c r="F1655" s="3">
        <v>32</v>
      </c>
      <c r="G1655" s="1">
        <v>3</v>
      </c>
      <c r="H1655" s="1">
        <v>21</v>
      </c>
      <c r="I1655" s="2" t="s">
        <v>8</v>
      </c>
      <c r="J1655" s="7">
        <f>Tabla_cocina[[#This Row],[Precio Unitario]]*Tabla_cocina[[#This Row],[Cantidad Ordenada]]</f>
        <v>96</v>
      </c>
      <c r="K1655" s="7">
        <f>Tabla_cocina[[#This Row],[Total del Pedido]]</f>
        <v>96</v>
      </c>
      <c r="L1655" s="7">
        <f>Tabla_cocina[[#This Row],[Ganancia Bruta]]-Tabla_cocina[[#This Row],[Costo]]</f>
        <v>39</v>
      </c>
      <c r="M1655" s="7">
        <f>Tabla_cocina[[#This Row],[Costo Unitario]]*Tabla_cocina[[#This Row],[Cantidad Ordenada]]</f>
        <v>57</v>
      </c>
      <c r="N1655" s="12">
        <f>(Tabla_cocina[[#This Row],[Ganancia Neta]]/Tabla_cocina[[#This Row],[Costo]])</f>
        <v>0.68421052631578949</v>
      </c>
      <c r="O1655" s="17">
        <f>Tabla_cocina[[#This Row],[Tiempo de Preparacion]]/1440</f>
        <v>1.4583333333333334E-2</v>
      </c>
    </row>
    <row r="1656" spans="1:15" x14ac:dyDescent="0.3">
      <c r="A1656" s="1">
        <v>672</v>
      </c>
      <c r="B1656" s="1">
        <v>12</v>
      </c>
      <c r="C1656" s="2" t="s">
        <v>23</v>
      </c>
      <c r="D1656" s="2" t="s">
        <v>100</v>
      </c>
      <c r="E1656" s="3">
        <v>13</v>
      </c>
      <c r="F1656" s="3">
        <v>21</v>
      </c>
      <c r="G1656" s="1">
        <v>2</v>
      </c>
      <c r="H1656" s="1">
        <v>15</v>
      </c>
      <c r="I1656" s="2" t="s">
        <v>8</v>
      </c>
      <c r="J1656" s="7">
        <f>Tabla_cocina[[#This Row],[Precio Unitario]]*Tabla_cocina[[#This Row],[Cantidad Ordenada]]</f>
        <v>42</v>
      </c>
      <c r="K1656" s="7">
        <f>Tabla_cocina[[#This Row],[Total del Pedido]]</f>
        <v>42</v>
      </c>
      <c r="L1656" s="7">
        <f>Tabla_cocina[[#This Row],[Ganancia Bruta]]-Tabla_cocina[[#This Row],[Costo]]</f>
        <v>16</v>
      </c>
      <c r="M1656" s="7">
        <f>Tabla_cocina[[#This Row],[Costo Unitario]]*Tabla_cocina[[#This Row],[Cantidad Ordenada]]</f>
        <v>26</v>
      </c>
      <c r="N1656" s="12">
        <f>(Tabla_cocina[[#This Row],[Ganancia Neta]]/Tabla_cocina[[#This Row],[Costo]])</f>
        <v>0.61538461538461542</v>
      </c>
      <c r="O1656" s="17">
        <f>Tabla_cocina[[#This Row],[Tiempo de Preparacion]]/1440</f>
        <v>1.0416666666666666E-2</v>
      </c>
    </row>
    <row r="1657" spans="1:15" x14ac:dyDescent="0.3">
      <c r="A1657" s="1">
        <v>672</v>
      </c>
      <c r="B1657" s="1">
        <v>12</v>
      </c>
      <c r="C1657" s="2" t="s">
        <v>16</v>
      </c>
      <c r="D1657" s="2" t="s">
        <v>93</v>
      </c>
      <c r="E1657" s="3">
        <v>11</v>
      </c>
      <c r="F1657" s="3">
        <v>19</v>
      </c>
      <c r="G1657" s="1">
        <v>1</v>
      </c>
      <c r="H1657" s="1">
        <v>42</v>
      </c>
      <c r="I1657" s="2" t="s">
        <v>6</v>
      </c>
      <c r="J1657" s="7">
        <f>Tabla_cocina[[#This Row],[Precio Unitario]]*Tabla_cocina[[#This Row],[Cantidad Ordenada]]</f>
        <v>19</v>
      </c>
      <c r="K1657" s="7">
        <f>Tabla_cocina[[#This Row],[Total del Pedido]]</f>
        <v>19</v>
      </c>
      <c r="L1657" s="7">
        <f>Tabla_cocina[[#This Row],[Ganancia Bruta]]-Tabla_cocina[[#This Row],[Costo]]</f>
        <v>8</v>
      </c>
      <c r="M1657" s="7">
        <f>Tabla_cocina[[#This Row],[Costo Unitario]]*Tabla_cocina[[#This Row],[Cantidad Ordenada]]</f>
        <v>11</v>
      </c>
      <c r="N1657" s="12">
        <f>(Tabla_cocina[[#This Row],[Ganancia Neta]]/Tabla_cocina[[#This Row],[Costo]])</f>
        <v>0.72727272727272729</v>
      </c>
      <c r="O1657" s="17">
        <f>Tabla_cocina[[#This Row],[Tiempo de Preparacion]]/1440</f>
        <v>2.9166666666666667E-2</v>
      </c>
    </row>
    <row r="1658" spans="1:15" x14ac:dyDescent="0.3">
      <c r="A1658" s="1">
        <v>673</v>
      </c>
      <c r="B1658" s="1">
        <v>20</v>
      </c>
      <c r="C1658" s="2" t="s">
        <v>11</v>
      </c>
      <c r="D1658" s="2" t="s">
        <v>88</v>
      </c>
      <c r="E1658" s="3">
        <v>25</v>
      </c>
      <c r="F1658" s="3">
        <v>40</v>
      </c>
      <c r="G1658" s="1">
        <v>2</v>
      </c>
      <c r="H1658" s="1">
        <v>13</v>
      </c>
      <c r="I1658" s="2" t="s">
        <v>6</v>
      </c>
      <c r="J1658" s="7">
        <f>Tabla_cocina[[#This Row],[Precio Unitario]]*Tabla_cocina[[#This Row],[Cantidad Ordenada]]</f>
        <v>80</v>
      </c>
      <c r="K1658" s="7">
        <f>Tabla_cocina[[#This Row],[Total del Pedido]]</f>
        <v>80</v>
      </c>
      <c r="L1658" s="7">
        <f>Tabla_cocina[[#This Row],[Ganancia Bruta]]-Tabla_cocina[[#This Row],[Costo]]</f>
        <v>30</v>
      </c>
      <c r="M1658" s="7">
        <f>Tabla_cocina[[#This Row],[Costo Unitario]]*Tabla_cocina[[#This Row],[Cantidad Ordenada]]</f>
        <v>50</v>
      </c>
      <c r="N1658" s="12">
        <f>(Tabla_cocina[[#This Row],[Ganancia Neta]]/Tabla_cocina[[#This Row],[Costo]])</f>
        <v>0.6</v>
      </c>
      <c r="O1658" s="17">
        <f>Tabla_cocina[[#This Row],[Tiempo de Preparacion]]/1440</f>
        <v>9.0277777777777769E-3</v>
      </c>
    </row>
    <row r="1659" spans="1:15" x14ac:dyDescent="0.3">
      <c r="A1659" s="1">
        <v>673</v>
      </c>
      <c r="B1659" s="1">
        <v>20</v>
      </c>
      <c r="C1659" s="2" t="s">
        <v>17</v>
      </c>
      <c r="D1659" s="2" t="s">
        <v>94</v>
      </c>
      <c r="E1659" s="3">
        <v>21</v>
      </c>
      <c r="F1659" s="3">
        <v>35</v>
      </c>
      <c r="G1659" s="1">
        <v>3</v>
      </c>
      <c r="H1659" s="1">
        <v>10</v>
      </c>
      <c r="I1659" s="2" t="s">
        <v>6</v>
      </c>
      <c r="J1659" s="7">
        <f>Tabla_cocina[[#This Row],[Precio Unitario]]*Tabla_cocina[[#This Row],[Cantidad Ordenada]]</f>
        <v>105</v>
      </c>
      <c r="K1659" s="7">
        <f>Tabla_cocina[[#This Row],[Total del Pedido]]</f>
        <v>105</v>
      </c>
      <c r="L1659" s="7">
        <f>Tabla_cocina[[#This Row],[Ganancia Bruta]]-Tabla_cocina[[#This Row],[Costo]]</f>
        <v>42</v>
      </c>
      <c r="M1659" s="7">
        <f>Tabla_cocina[[#This Row],[Costo Unitario]]*Tabla_cocina[[#This Row],[Cantidad Ordenada]]</f>
        <v>63</v>
      </c>
      <c r="N1659" s="12">
        <f>(Tabla_cocina[[#This Row],[Ganancia Neta]]/Tabla_cocina[[#This Row],[Costo]])</f>
        <v>0.66666666666666663</v>
      </c>
      <c r="O1659" s="17">
        <f>Tabla_cocina[[#This Row],[Tiempo de Preparacion]]/1440</f>
        <v>6.9444444444444441E-3</v>
      </c>
    </row>
    <row r="1660" spans="1:15" x14ac:dyDescent="0.3">
      <c r="A1660" s="1">
        <v>673</v>
      </c>
      <c r="B1660" s="1">
        <v>20</v>
      </c>
      <c r="C1660" s="2" t="s">
        <v>7</v>
      </c>
      <c r="D1660" s="2" t="s">
        <v>85</v>
      </c>
      <c r="E1660" s="3">
        <v>18</v>
      </c>
      <c r="F1660" s="3">
        <v>30</v>
      </c>
      <c r="G1660" s="1">
        <v>1</v>
      </c>
      <c r="H1660" s="1">
        <v>25</v>
      </c>
      <c r="I1660" s="2" t="s">
        <v>6</v>
      </c>
      <c r="J1660" s="7">
        <f>Tabla_cocina[[#This Row],[Precio Unitario]]*Tabla_cocina[[#This Row],[Cantidad Ordenada]]</f>
        <v>30</v>
      </c>
      <c r="K1660" s="7">
        <f>Tabla_cocina[[#This Row],[Total del Pedido]]</f>
        <v>30</v>
      </c>
      <c r="L1660" s="7">
        <f>Tabla_cocina[[#This Row],[Ganancia Bruta]]-Tabla_cocina[[#This Row],[Costo]]</f>
        <v>12</v>
      </c>
      <c r="M1660" s="7">
        <f>Tabla_cocina[[#This Row],[Costo Unitario]]*Tabla_cocina[[#This Row],[Cantidad Ordenada]]</f>
        <v>18</v>
      </c>
      <c r="N1660" s="12">
        <f>(Tabla_cocina[[#This Row],[Ganancia Neta]]/Tabla_cocina[[#This Row],[Costo]])</f>
        <v>0.66666666666666663</v>
      </c>
      <c r="O1660" s="17">
        <f>Tabla_cocina[[#This Row],[Tiempo de Preparacion]]/1440</f>
        <v>1.7361111111111112E-2</v>
      </c>
    </row>
    <row r="1661" spans="1:15" x14ac:dyDescent="0.3">
      <c r="A1661" s="1">
        <v>673</v>
      </c>
      <c r="B1661" s="1">
        <v>20</v>
      </c>
      <c r="C1661" s="2" t="s">
        <v>26</v>
      </c>
      <c r="D1661" s="2" t="s">
        <v>103</v>
      </c>
      <c r="E1661" s="3">
        <v>15</v>
      </c>
      <c r="F1661" s="3">
        <v>25</v>
      </c>
      <c r="G1661" s="1">
        <v>2</v>
      </c>
      <c r="H1661" s="1">
        <v>45</v>
      </c>
      <c r="I1661" s="2" t="s">
        <v>8</v>
      </c>
      <c r="J1661" s="7">
        <f>Tabla_cocina[[#This Row],[Precio Unitario]]*Tabla_cocina[[#This Row],[Cantidad Ordenada]]</f>
        <v>50</v>
      </c>
      <c r="K1661" s="7">
        <f>Tabla_cocina[[#This Row],[Total del Pedido]]</f>
        <v>50</v>
      </c>
      <c r="L1661" s="7">
        <f>Tabla_cocina[[#This Row],[Ganancia Bruta]]-Tabla_cocina[[#This Row],[Costo]]</f>
        <v>20</v>
      </c>
      <c r="M1661" s="7">
        <f>Tabla_cocina[[#This Row],[Costo Unitario]]*Tabla_cocina[[#This Row],[Cantidad Ordenada]]</f>
        <v>30</v>
      </c>
      <c r="N1661" s="12">
        <f>(Tabla_cocina[[#This Row],[Ganancia Neta]]/Tabla_cocina[[#This Row],[Costo]])</f>
        <v>0.66666666666666663</v>
      </c>
      <c r="O1661" s="17">
        <f>Tabla_cocina[[#This Row],[Tiempo de Preparacion]]/1440</f>
        <v>3.125E-2</v>
      </c>
    </row>
    <row r="1662" spans="1:15" x14ac:dyDescent="0.3">
      <c r="A1662" s="1">
        <v>674</v>
      </c>
      <c r="B1662" s="1">
        <v>1</v>
      </c>
      <c r="C1662" s="2" t="s">
        <v>9</v>
      </c>
      <c r="D1662" s="2" t="s">
        <v>86</v>
      </c>
      <c r="E1662" s="3">
        <v>19</v>
      </c>
      <c r="F1662" s="3">
        <v>31</v>
      </c>
      <c r="G1662" s="1">
        <v>3</v>
      </c>
      <c r="H1662" s="1">
        <v>7</v>
      </c>
      <c r="I1662" s="2" t="s">
        <v>8</v>
      </c>
      <c r="J1662" s="7">
        <f>Tabla_cocina[[#This Row],[Precio Unitario]]*Tabla_cocina[[#This Row],[Cantidad Ordenada]]</f>
        <v>93</v>
      </c>
      <c r="K1662" s="7">
        <f>Tabla_cocina[[#This Row],[Total del Pedido]]</f>
        <v>93</v>
      </c>
      <c r="L1662" s="7">
        <f>Tabla_cocina[[#This Row],[Ganancia Bruta]]-Tabla_cocina[[#This Row],[Costo]]</f>
        <v>36</v>
      </c>
      <c r="M1662" s="7">
        <f>Tabla_cocina[[#This Row],[Costo Unitario]]*Tabla_cocina[[#This Row],[Cantidad Ordenada]]</f>
        <v>57</v>
      </c>
      <c r="N1662" s="12">
        <f>(Tabla_cocina[[#This Row],[Ganancia Neta]]/Tabla_cocina[[#This Row],[Costo]])</f>
        <v>0.63157894736842102</v>
      </c>
      <c r="O1662" s="17">
        <f>Tabla_cocina[[#This Row],[Tiempo de Preparacion]]/1440</f>
        <v>4.8611111111111112E-3</v>
      </c>
    </row>
    <row r="1663" spans="1:15" x14ac:dyDescent="0.3">
      <c r="A1663" s="1">
        <v>674</v>
      </c>
      <c r="B1663" s="1">
        <v>1</v>
      </c>
      <c r="C1663" s="2" t="s">
        <v>23</v>
      </c>
      <c r="D1663" s="2" t="s">
        <v>100</v>
      </c>
      <c r="E1663" s="3">
        <v>13</v>
      </c>
      <c r="F1663" s="3">
        <v>21</v>
      </c>
      <c r="G1663" s="1">
        <v>1</v>
      </c>
      <c r="H1663" s="1">
        <v>35</v>
      </c>
      <c r="I1663" s="2" t="s">
        <v>6</v>
      </c>
      <c r="J1663" s="7">
        <f>Tabla_cocina[[#This Row],[Precio Unitario]]*Tabla_cocina[[#This Row],[Cantidad Ordenada]]</f>
        <v>21</v>
      </c>
      <c r="K1663" s="7">
        <f>Tabla_cocina[[#This Row],[Total del Pedido]]</f>
        <v>21</v>
      </c>
      <c r="L1663" s="7">
        <f>Tabla_cocina[[#This Row],[Ganancia Bruta]]-Tabla_cocina[[#This Row],[Costo]]</f>
        <v>8</v>
      </c>
      <c r="M1663" s="7">
        <f>Tabla_cocina[[#This Row],[Costo Unitario]]*Tabla_cocina[[#This Row],[Cantidad Ordenada]]</f>
        <v>13</v>
      </c>
      <c r="N1663" s="12">
        <f>(Tabla_cocina[[#This Row],[Ganancia Neta]]/Tabla_cocina[[#This Row],[Costo]])</f>
        <v>0.61538461538461542</v>
      </c>
      <c r="O1663" s="17">
        <f>Tabla_cocina[[#This Row],[Tiempo de Preparacion]]/1440</f>
        <v>2.4305555555555556E-2</v>
      </c>
    </row>
    <row r="1664" spans="1:15" x14ac:dyDescent="0.3">
      <c r="A1664" s="1">
        <v>674</v>
      </c>
      <c r="B1664" s="1">
        <v>1</v>
      </c>
      <c r="C1664" s="2" t="s">
        <v>16</v>
      </c>
      <c r="D1664" s="2" t="s">
        <v>93</v>
      </c>
      <c r="E1664" s="3">
        <v>11</v>
      </c>
      <c r="F1664" s="3">
        <v>19</v>
      </c>
      <c r="G1664" s="1">
        <v>3</v>
      </c>
      <c r="H1664" s="1">
        <v>11</v>
      </c>
      <c r="I1664" s="2" t="s">
        <v>6</v>
      </c>
      <c r="J1664" s="7">
        <f>Tabla_cocina[[#This Row],[Precio Unitario]]*Tabla_cocina[[#This Row],[Cantidad Ordenada]]</f>
        <v>57</v>
      </c>
      <c r="K1664" s="7">
        <f>Tabla_cocina[[#This Row],[Total del Pedido]]</f>
        <v>57</v>
      </c>
      <c r="L1664" s="7">
        <f>Tabla_cocina[[#This Row],[Ganancia Bruta]]-Tabla_cocina[[#This Row],[Costo]]</f>
        <v>24</v>
      </c>
      <c r="M1664" s="7">
        <f>Tabla_cocina[[#This Row],[Costo Unitario]]*Tabla_cocina[[#This Row],[Cantidad Ordenada]]</f>
        <v>33</v>
      </c>
      <c r="N1664" s="12">
        <f>(Tabla_cocina[[#This Row],[Ganancia Neta]]/Tabla_cocina[[#This Row],[Costo]])</f>
        <v>0.72727272727272729</v>
      </c>
      <c r="O1664" s="17">
        <f>Tabla_cocina[[#This Row],[Tiempo de Preparacion]]/1440</f>
        <v>7.6388888888888886E-3</v>
      </c>
    </row>
    <row r="1665" spans="1:15" x14ac:dyDescent="0.3">
      <c r="A1665" s="1">
        <v>674</v>
      </c>
      <c r="B1665" s="1">
        <v>1</v>
      </c>
      <c r="C1665" s="2" t="s">
        <v>24</v>
      </c>
      <c r="D1665" s="2" t="s">
        <v>101</v>
      </c>
      <c r="E1665" s="3">
        <v>10</v>
      </c>
      <c r="F1665" s="3">
        <v>18</v>
      </c>
      <c r="G1665" s="1">
        <v>2</v>
      </c>
      <c r="H1665" s="1">
        <v>12</v>
      </c>
      <c r="I1665" s="2" t="s">
        <v>6</v>
      </c>
      <c r="J1665" s="7">
        <f>Tabla_cocina[[#This Row],[Precio Unitario]]*Tabla_cocina[[#This Row],[Cantidad Ordenada]]</f>
        <v>36</v>
      </c>
      <c r="K1665" s="7">
        <f>Tabla_cocina[[#This Row],[Total del Pedido]]</f>
        <v>36</v>
      </c>
      <c r="L1665" s="7">
        <f>Tabla_cocina[[#This Row],[Ganancia Bruta]]-Tabla_cocina[[#This Row],[Costo]]</f>
        <v>16</v>
      </c>
      <c r="M1665" s="7">
        <f>Tabla_cocina[[#This Row],[Costo Unitario]]*Tabla_cocina[[#This Row],[Cantidad Ordenada]]</f>
        <v>20</v>
      </c>
      <c r="N1665" s="12">
        <f>(Tabla_cocina[[#This Row],[Ganancia Neta]]/Tabla_cocina[[#This Row],[Costo]])</f>
        <v>0.8</v>
      </c>
      <c r="O1665" s="17">
        <f>Tabla_cocina[[#This Row],[Tiempo de Preparacion]]/1440</f>
        <v>8.3333333333333332E-3</v>
      </c>
    </row>
    <row r="1666" spans="1:15" x14ac:dyDescent="0.3">
      <c r="A1666" s="1">
        <v>675</v>
      </c>
      <c r="B1666" s="1">
        <v>5</v>
      </c>
      <c r="C1666" s="2" t="s">
        <v>12</v>
      </c>
      <c r="D1666" s="2" t="s">
        <v>89</v>
      </c>
      <c r="E1666" s="3">
        <v>22</v>
      </c>
      <c r="F1666" s="3">
        <v>36</v>
      </c>
      <c r="G1666" s="1">
        <v>3</v>
      </c>
      <c r="H1666" s="1">
        <v>59</v>
      </c>
      <c r="I1666" s="2" t="s">
        <v>6</v>
      </c>
      <c r="J1666" s="7">
        <f>Tabla_cocina[[#This Row],[Precio Unitario]]*Tabla_cocina[[#This Row],[Cantidad Ordenada]]</f>
        <v>108</v>
      </c>
      <c r="K1666" s="7">
        <f>Tabla_cocina[[#This Row],[Total del Pedido]]</f>
        <v>108</v>
      </c>
      <c r="L1666" s="7">
        <f>Tabla_cocina[[#This Row],[Ganancia Bruta]]-Tabla_cocina[[#This Row],[Costo]]</f>
        <v>42</v>
      </c>
      <c r="M1666" s="7">
        <f>Tabla_cocina[[#This Row],[Costo Unitario]]*Tabla_cocina[[#This Row],[Cantidad Ordenada]]</f>
        <v>66</v>
      </c>
      <c r="N1666" s="12">
        <f>(Tabla_cocina[[#This Row],[Ganancia Neta]]/Tabla_cocina[[#This Row],[Costo]])</f>
        <v>0.63636363636363635</v>
      </c>
      <c r="O1666" s="17">
        <f>Tabla_cocina[[#This Row],[Tiempo de Preparacion]]/1440</f>
        <v>4.0972222222222222E-2</v>
      </c>
    </row>
    <row r="1667" spans="1:15" x14ac:dyDescent="0.3">
      <c r="A1667" s="1">
        <v>675</v>
      </c>
      <c r="B1667" s="1">
        <v>5</v>
      </c>
      <c r="C1667" s="2" t="s">
        <v>26</v>
      </c>
      <c r="D1667" s="2" t="s">
        <v>103</v>
      </c>
      <c r="E1667" s="3">
        <v>15</v>
      </c>
      <c r="F1667" s="3">
        <v>25</v>
      </c>
      <c r="G1667" s="1">
        <v>1</v>
      </c>
      <c r="H1667" s="1">
        <v>8</v>
      </c>
      <c r="I1667" s="2" t="s">
        <v>6</v>
      </c>
      <c r="J1667" s="7">
        <f>Tabla_cocina[[#This Row],[Precio Unitario]]*Tabla_cocina[[#This Row],[Cantidad Ordenada]]</f>
        <v>25</v>
      </c>
      <c r="K1667" s="7">
        <f>Tabla_cocina[[#This Row],[Total del Pedido]]</f>
        <v>25</v>
      </c>
      <c r="L1667" s="7">
        <f>Tabla_cocina[[#This Row],[Ganancia Bruta]]-Tabla_cocina[[#This Row],[Costo]]</f>
        <v>10</v>
      </c>
      <c r="M1667" s="7">
        <f>Tabla_cocina[[#This Row],[Costo Unitario]]*Tabla_cocina[[#This Row],[Cantidad Ordenada]]</f>
        <v>15</v>
      </c>
      <c r="N1667" s="12">
        <f>(Tabla_cocina[[#This Row],[Ganancia Neta]]/Tabla_cocina[[#This Row],[Costo]])</f>
        <v>0.66666666666666663</v>
      </c>
      <c r="O1667" s="17">
        <f>Tabla_cocina[[#This Row],[Tiempo de Preparacion]]/1440</f>
        <v>5.5555555555555558E-3</v>
      </c>
    </row>
    <row r="1668" spans="1:15" x14ac:dyDescent="0.3">
      <c r="A1668" s="1">
        <v>675</v>
      </c>
      <c r="B1668" s="1">
        <v>5</v>
      </c>
      <c r="C1668" s="2" t="s">
        <v>21</v>
      </c>
      <c r="D1668" s="2" t="s">
        <v>98</v>
      </c>
      <c r="E1668" s="3">
        <v>12</v>
      </c>
      <c r="F1668" s="3">
        <v>20</v>
      </c>
      <c r="G1668" s="1">
        <v>3</v>
      </c>
      <c r="H1668" s="1">
        <v>54</v>
      </c>
      <c r="I1668" s="2" t="s">
        <v>8</v>
      </c>
      <c r="J1668" s="7">
        <f>Tabla_cocina[[#This Row],[Precio Unitario]]*Tabla_cocina[[#This Row],[Cantidad Ordenada]]</f>
        <v>60</v>
      </c>
      <c r="K1668" s="7">
        <f>Tabla_cocina[[#This Row],[Total del Pedido]]</f>
        <v>60</v>
      </c>
      <c r="L1668" s="7">
        <f>Tabla_cocina[[#This Row],[Ganancia Bruta]]-Tabla_cocina[[#This Row],[Costo]]</f>
        <v>24</v>
      </c>
      <c r="M1668" s="7">
        <f>Tabla_cocina[[#This Row],[Costo Unitario]]*Tabla_cocina[[#This Row],[Cantidad Ordenada]]</f>
        <v>36</v>
      </c>
      <c r="N1668" s="12">
        <f>(Tabla_cocina[[#This Row],[Ganancia Neta]]/Tabla_cocina[[#This Row],[Costo]])</f>
        <v>0.66666666666666663</v>
      </c>
      <c r="O1668" s="17">
        <f>Tabla_cocina[[#This Row],[Tiempo de Preparacion]]/1440</f>
        <v>3.7499999999999999E-2</v>
      </c>
    </row>
    <row r="1669" spans="1:15" x14ac:dyDescent="0.3">
      <c r="A1669" s="1">
        <v>676</v>
      </c>
      <c r="B1669" s="1">
        <v>7</v>
      </c>
      <c r="C1669" s="2" t="s">
        <v>9</v>
      </c>
      <c r="D1669" s="2" t="s">
        <v>86</v>
      </c>
      <c r="E1669" s="3">
        <v>19</v>
      </c>
      <c r="F1669" s="3">
        <v>31</v>
      </c>
      <c r="G1669" s="1">
        <v>1</v>
      </c>
      <c r="H1669" s="1">
        <v>45</v>
      </c>
      <c r="I1669" s="2" t="s">
        <v>6</v>
      </c>
      <c r="J1669" s="7">
        <f>Tabla_cocina[[#This Row],[Precio Unitario]]*Tabla_cocina[[#This Row],[Cantidad Ordenada]]</f>
        <v>31</v>
      </c>
      <c r="K1669" s="7">
        <f>Tabla_cocina[[#This Row],[Total del Pedido]]</f>
        <v>31</v>
      </c>
      <c r="L1669" s="7">
        <f>Tabla_cocina[[#This Row],[Ganancia Bruta]]-Tabla_cocina[[#This Row],[Costo]]</f>
        <v>12</v>
      </c>
      <c r="M1669" s="7">
        <f>Tabla_cocina[[#This Row],[Costo Unitario]]*Tabla_cocina[[#This Row],[Cantidad Ordenada]]</f>
        <v>19</v>
      </c>
      <c r="N1669" s="12">
        <f>(Tabla_cocina[[#This Row],[Ganancia Neta]]/Tabla_cocina[[#This Row],[Costo]])</f>
        <v>0.63157894736842102</v>
      </c>
      <c r="O1669" s="17">
        <f>Tabla_cocina[[#This Row],[Tiempo de Preparacion]]/1440</f>
        <v>3.125E-2</v>
      </c>
    </row>
    <row r="1670" spans="1:15" x14ac:dyDescent="0.3">
      <c r="A1670" s="1">
        <v>676</v>
      </c>
      <c r="B1670" s="1">
        <v>7</v>
      </c>
      <c r="C1670" s="2" t="s">
        <v>15</v>
      </c>
      <c r="D1670" s="2" t="s">
        <v>92</v>
      </c>
      <c r="E1670" s="3">
        <v>16</v>
      </c>
      <c r="F1670" s="3">
        <v>28</v>
      </c>
      <c r="G1670" s="1">
        <v>1</v>
      </c>
      <c r="H1670" s="1">
        <v>12</v>
      </c>
      <c r="I1670" s="2" t="s">
        <v>8</v>
      </c>
      <c r="J1670" s="7">
        <f>Tabla_cocina[[#This Row],[Precio Unitario]]*Tabla_cocina[[#This Row],[Cantidad Ordenada]]</f>
        <v>28</v>
      </c>
      <c r="K1670" s="7">
        <f>Tabla_cocina[[#This Row],[Total del Pedido]]</f>
        <v>28</v>
      </c>
      <c r="L1670" s="7">
        <f>Tabla_cocina[[#This Row],[Ganancia Bruta]]-Tabla_cocina[[#This Row],[Costo]]</f>
        <v>12</v>
      </c>
      <c r="M1670" s="7">
        <f>Tabla_cocina[[#This Row],[Costo Unitario]]*Tabla_cocina[[#This Row],[Cantidad Ordenada]]</f>
        <v>16</v>
      </c>
      <c r="N1670" s="12">
        <f>(Tabla_cocina[[#This Row],[Ganancia Neta]]/Tabla_cocina[[#This Row],[Costo]])</f>
        <v>0.75</v>
      </c>
      <c r="O1670" s="17">
        <f>Tabla_cocina[[#This Row],[Tiempo de Preparacion]]/1440</f>
        <v>8.3333333333333332E-3</v>
      </c>
    </row>
    <row r="1671" spans="1:15" x14ac:dyDescent="0.3">
      <c r="A1671" s="1">
        <v>676</v>
      </c>
      <c r="B1671" s="1">
        <v>7</v>
      </c>
      <c r="C1671" s="2" t="s">
        <v>22</v>
      </c>
      <c r="D1671" s="2" t="s">
        <v>99</v>
      </c>
      <c r="E1671" s="3">
        <v>14</v>
      </c>
      <c r="F1671" s="3">
        <v>23</v>
      </c>
      <c r="G1671" s="1">
        <v>1</v>
      </c>
      <c r="H1671" s="1">
        <v>40</v>
      </c>
      <c r="I1671" s="2" t="s">
        <v>8</v>
      </c>
      <c r="J1671" s="7">
        <f>Tabla_cocina[[#This Row],[Precio Unitario]]*Tabla_cocina[[#This Row],[Cantidad Ordenada]]</f>
        <v>23</v>
      </c>
      <c r="K1671" s="7">
        <f>Tabla_cocina[[#This Row],[Total del Pedido]]</f>
        <v>23</v>
      </c>
      <c r="L1671" s="7">
        <f>Tabla_cocina[[#This Row],[Ganancia Bruta]]-Tabla_cocina[[#This Row],[Costo]]</f>
        <v>9</v>
      </c>
      <c r="M1671" s="7">
        <f>Tabla_cocina[[#This Row],[Costo Unitario]]*Tabla_cocina[[#This Row],[Cantidad Ordenada]]</f>
        <v>14</v>
      </c>
      <c r="N1671" s="12">
        <f>(Tabla_cocina[[#This Row],[Ganancia Neta]]/Tabla_cocina[[#This Row],[Costo]])</f>
        <v>0.6428571428571429</v>
      </c>
      <c r="O1671" s="17">
        <f>Tabla_cocina[[#This Row],[Tiempo de Preparacion]]/1440</f>
        <v>2.7777777777777776E-2</v>
      </c>
    </row>
    <row r="1672" spans="1:15" x14ac:dyDescent="0.3">
      <c r="A1672" s="1">
        <v>676</v>
      </c>
      <c r="B1672" s="1">
        <v>7</v>
      </c>
      <c r="C1672" s="2" t="s">
        <v>23</v>
      </c>
      <c r="D1672" s="2" t="s">
        <v>100</v>
      </c>
      <c r="E1672" s="3">
        <v>13</v>
      </c>
      <c r="F1672" s="3">
        <v>21</v>
      </c>
      <c r="G1672" s="1">
        <v>2</v>
      </c>
      <c r="H1672" s="1">
        <v>24</v>
      </c>
      <c r="I1672" s="2" t="s">
        <v>6</v>
      </c>
      <c r="J1672" s="7">
        <f>Tabla_cocina[[#This Row],[Precio Unitario]]*Tabla_cocina[[#This Row],[Cantidad Ordenada]]</f>
        <v>42</v>
      </c>
      <c r="K1672" s="7">
        <f>Tabla_cocina[[#This Row],[Total del Pedido]]</f>
        <v>42</v>
      </c>
      <c r="L1672" s="7">
        <f>Tabla_cocina[[#This Row],[Ganancia Bruta]]-Tabla_cocina[[#This Row],[Costo]]</f>
        <v>16</v>
      </c>
      <c r="M1672" s="7">
        <f>Tabla_cocina[[#This Row],[Costo Unitario]]*Tabla_cocina[[#This Row],[Cantidad Ordenada]]</f>
        <v>26</v>
      </c>
      <c r="N1672" s="12">
        <f>(Tabla_cocina[[#This Row],[Ganancia Neta]]/Tabla_cocina[[#This Row],[Costo]])</f>
        <v>0.61538461538461542</v>
      </c>
      <c r="O1672" s="17">
        <f>Tabla_cocina[[#This Row],[Tiempo de Preparacion]]/1440</f>
        <v>1.6666666666666666E-2</v>
      </c>
    </row>
    <row r="1673" spans="1:15" x14ac:dyDescent="0.3">
      <c r="A1673" s="1">
        <v>677</v>
      </c>
      <c r="B1673" s="1">
        <v>14</v>
      </c>
      <c r="C1673" s="2" t="s">
        <v>17</v>
      </c>
      <c r="D1673" s="2" t="s">
        <v>94</v>
      </c>
      <c r="E1673" s="3">
        <v>21</v>
      </c>
      <c r="F1673" s="3">
        <v>35</v>
      </c>
      <c r="G1673" s="1">
        <v>2</v>
      </c>
      <c r="H1673" s="1">
        <v>59</v>
      </c>
      <c r="I1673" s="2" t="s">
        <v>8</v>
      </c>
      <c r="J1673" s="7">
        <f>Tabla_cocina[[#This Row],[Precio Unitario]]*Tabla_cocina[[#This Row],[Cantidad Ordenada]]</f>
        <v>70</v>
      </c>
      <c r="K1673" s="7">
        <f>Tabla_cocina[[#This Row],[Total del Pedido]]</f>
        <v>70</v>
      </c>
      <c r="L1673" s="7">
        <f>Tabla_cocina[[#This Row],[Ganancia Bruta]]-Tabla_cocina[[#This Row],[Costo]]</f>
        <v>28</v>
      </c>
      <c r="M1673" s="7">
        <f>Tabla_cocina[[#This Row],[Costo Unitario]]*Tabla_cocina[[#This Row],[Cantidad Ordenada]]</f>
        <v>42</v>
      </c>
      <c r="N1673" s="12">
        <f>(Tabla_cocina[[#This Row],[Ganancia Neta]]/Tabla_cocina[[#This Row],[Costo]])</f>
        <v>0.66666666666666663</v>
      </c>
      <c r="O1673" s="17">
        <f>Tabla_cocina[[#This Row],[Tiempo de Preparacion]]/1440</f>
        <v>4.0972222222222222E-2</v>
      </c>
    </row>
    <row r="1674" spans="1:15" x14ac:dyDescent="0.3">
      <c r="A1674" s="1">
        <v>677</v>
      </c>
      <c r="B1674" s="1">
        <v>14</v>
      </c>
      <c r="C1674" s="2" t="s">
        <v>20</v>
      </c>
      <c r="D1674" s="2" t="s">
        <v>97</v>
      </c>
      <c r="E1674" s="3">
        <v>20</v>
      </c>
      <c r="F1674" s="3">
        <v>34</v>
      </c>
      <c r="G1674" s="1">
        <v>1</v>
      </c>
      <c r="H1674" s="1">
        <v>34</v>
      </c>
      <c r="I1674" s="2" t="s">
        <v>8</v>
      </c>
      <c r="J1674" s="7">
        <f>Tabla_cocina[[#This Row],[Precio Unitario]]*Tabla_cocina[[#This Row],[Cantidad Ordenada]]</f>
        <v>34</v>
      </c>
      <c r="K1674" s="7">
        <f>Tabla_cocina[[#This Row],[Total del Pedido]]</f>
        <v>34</v>
      </c>
      <c r="L1674" s="7">
        <f>Tabla_cocina[[#This Row],[Ganancia Bruta]]-Tabla_cocina[[#This Row],[Costo]]</f>
        <v>14</v>
      </c>
      <c r="M1674" s="7">
        <f>Tabla_cocina[[#This Row],[Costo Unitario]]*Tabla_cocina[[#This Row],[Cantidad Ordenada]]</f>
        <v>20</v>
      </c>
      <c r="N1674" s="12">
        <f>(Tabla_cocina[[#This Row],[Ganancia Neta]]/Tabla_cocina[[#This Row],[Costo]])</f>
        <v>0.7</v>
      </c>
      <c r="O1674" s="17">
        <f>Tabla_cocina[[#This Row],[Tiempo de Preparacion]]/1440</f>
        <v>2.361111111111111E-2</v>
      </c>
    </row>
    <row r="1675" spans="1:15" x14ac:dyDescent="0.3">
      <c r="A1675" s="1">
        <v>677</v>
      </c>
      <c r="B1675" s="1">
        <v>14</v>
      </c>
      <c r="C1675" s="2" t="s">
        <v>21</v>
      </c>
      <c r="D1675" s="2" t="s">
        <v>98</v>
      </c>
      <c r="E1675" s="3">
        <v>12</v>
      </c>
      <c r="F1675" s="3">
        <v>20</v>
      </c>
      <c r="G1675" s="1">
        <v>2</v>
      </c>
      <c r="H1675" s="1">
        <v>55</v>
      </c>
      <c r="I1675" s="2" t="s">
        <v>6</v>
      </c>
      <c r="J1675" s="7">
        <f>Tabla_cocina[[#This Row],[Precio Unitario]]*Tabla_cocina[[#This Row],[Cantidad Ordenada]]</f>
        <v>40</v>
      </c>
      <c r="K1675" s="7">
        <f>Tabla_cocina[[#This Row],[Total del Pedido]]</f>
        <v>40</v>
      </c>
      <c r="L1675" s="7">
        <f>Tabla_cocina[[#This Row],[Ganancia Bruta]]-Tabla_cocina[[#This Row],[Costo]]</f>
        <v>16</v>
      </c>
      <c r="M1675" s="7">
        <f>Tabla_cocina[[#This Row],[Costo Unitario]]*Tabla_cocina[[#This Row],[Cantidad Ordenada]]</f>
        <v>24</v>
      </c>
      <c r="N1675" s="12">
        <f>(Tabla_cocina[[#This Row],[Ganancia Neta]]/Tabla_cocina[[#This Row],[Costo]])</f>
        <v>0.66666666666666663</v>
      </c>
      <c r="O1675" s="17">
        <f>Tabla_cocina[[#This Row],[Tiempo de Preparacion]]/1440</f>
        <v>3.8194444444444448E-2</v>
      </c>
    </row>
    <row r="1676" spans="1:15" x14ac:dyDescent="0.3">
      <c r="A1676" s="1">
        <v>678</v>
      </c>
      <c r="B1676" s="1">
        <v>19</v>
      </c>
      <c r="C1676" s="2" t="s">
        <v>17</v>
      </c>
      <c r="D1676" s="2" t="s">
        <v>94</v>
      </c>
      <c r="E1676" s="3">
        <v>21</v>
      </c>
      <c r="F1676" s="3">
        <v>35</v>
      </c>
      <c r="G1676" s="1">
        <v>2</v>
      </c>
      <c r="H1676" s="1">
        <v>37</v>
      </c>
      <c r="I1676" s="2" t="s">
        <v>8</v>
      </c>
      <c r="J1676" s="7">
        <f>Tabla_cocina[[#This Row],[Precio Unitario]]*Tabla_cocina[[#This Row],[Cantidad Ordenada]]</f>
        <v>70</v>
      </c>
      <c r="K1676" s="7">
        <f>Tabla_cocina[[#This Row],[Total del Pedido]]</f>
        <v>70</v>
      </c>
      <c r="L1676" s="7">
        <f>Tabla_cocina[[#This Row],[Ganancia Bruta]]-Tabla_cocina[[#This Row],[Costo]]</f>
        <v>28</v>
      </c>
      <c r="M1676" s="7">
        <f>Tabla_cocina[[#This Row],[Costo Unitario]]*Tabla_cocina[[#This Row],[Cantidad Ordenada]]</f>
        <v>42</v>
      </c>
      <c r="N1676" s="12">
        <f>(Tabla_cocina[[#This Row],[Ganancia Neta]]/Tabla_cocina[[#This Row],[Costo]])</f>
        <v>0.66666666666666663</v>
      </c>
      <c r="O1676" s="17">
        <f>Tabla_cocina[[#This Row],[Tiempo de Preparacion]]/1440</f>
        <v>2.5694444444444443E-2</v>
      </c>
    </row>
    <row r="1677" spans="1:15" x14ac:dyDescent="0.3">
      <c r="A1677" s="1">
        <v>678</v>
      </c>
      <c r="B1677" s="1">
        <v>19</v>
      </c>
      <c r="C1677" s="2" t="s">
        <v>13</v>
      </c>
      <c r="D1677" s="2" t="s">
        <v>90</v>
      </c>
      <c r="E1677" s="3">
        <v>17</v>
      </c>
      <c r="F1677" s="3">
        <v>29</v>
      </c>
      <c r="G1677" s="1">
        <v>1</v>
      </c>
      <c r="H1677" s="1">
        <v>27</v>
      </c>
      <c r="I1677" s="2" t="s">
        <v>6</v>
      </c>
      <c r="J1677" s="7">
        <f>Tabla_cocina[[#This Row],[Precio Unitario]]*Tabla_cocina[[#This Row],[Cantidad Ordenada]]</f>
        <v>29</v>
      </c>
      <c r="K1677" s="7">
        <f>Tabla_cocina[[#This Row],[Total del Pedido]]</f>
        <v>29</v>
      </c>
      <c r="L1677" s="7">
        <f>Tabla_cocina[[#This Row],[Ganancia Bruta]]-Tabla_cocina[[#This Row],[Costo]]</f>
        <v>12</v>
      </c>
      <c r="M1677" s="7">
        <f>Tabla_cocina[[#This Row],[Costo Unitario]]*Tabla_cocina[[#This Row],[Cantidad Ordenada]]</f>
        <v>17</v>
      </c>
      <c r="N1677" s="12">
        <f>(Tabla_cocina[[#This Row],[Ganancia Neta]]/Tabla_cocina[[#This Row],[Costo]])</f>
        <v>0.70588235294117652</v>
      </c>
      <c r="O1677" s="17">
        <f>Tabla_cocina[[#This Row],[Tiempo de Preparacion]]/1440</f>
        <v>1.8749999999999999E-2</v>
      </c>
    </row>
    <row r="1678" spans="1:15" x14ac:dyDescent="0.3">
      <c r="A1678" s="1">
        <v>678</v>
      </c>
      <c r="B1678" s="1">
        <v>19</v>
      </c>
      <c r="C1678" s="2" t="s">
        <v>5</v>
      </c>
      <c r="D1678" s="2" t="s">
        <v>84</v>
      </c>
      <c r="E1678" s="3">
        <v>14</v>
      </c>
      <c r="F1678" s="3">
        <v>24</v>
      </c>
      <c r="G1678" s="1">
        <v>2</v>
      </c>
      <c r="H1678" s="1">
        <v>20</v>
      </c>
      <c r="I1678" s="2" t="s">
        <v>8</v>
      </c>
      <c r="J1678" s="7">
        <f>Tabla_cocina[[#This Row],[Precio Unitario]]*Tabla_cocina[[#This Row],[Cantidad Ordenada]]</f>
        <v>48</v>
      </c>
      <c r="K1678" s="7">
        <f>Tabla_cocina[[#This Row],[Total del Pedido]]</f>
        <v>48</v>
      </c>
      <c r="L1678" s="7">
        <f>Tabla_cocina[[#This Row],[Ganancia Bruta]]-Tabla_cocina[[#This Row],[Costo]]</f>
        <v>20</v>
      </c>
      <c r="M1678" s="7">
        <f>Tabla_cocina[[#This Row],[Costo Unitario]]*Tabla_cocina[[#This Row],[Cantidad Ordenada]]</f>
        <v>28</v>
      </c>
      <c r="N1678" s="12">
        <f>(Tabla_cocina[[#This Row],[Ganancia Neta]]/Tabla_cocina[[#This Row],[Costo]])</f>
        <v>0.7142857142857143</v>
      </c>
      <c r="O1678" s="17">
        <f>Tabla_cocina[[#This Row],[Tiempo de Preparacion]]/1440</f>
        <v>1.3888888888888888E-2</v>
      </c>
    </row>
    <row r="1679" spans="1:15" x14ac:dyDescent="0.3">
      <c r="A1679" s="1">
        <v>678</v>
      </c>
      <c r="B1679" s="1">
        <v>19</v>
      </c>
      <c r="C1679" s="2" t="s">
        <v>16</v>
      </c>
      <c r="D1679" s="2" t="s">
        <v>93</v>
      </c>
      <c r="E1679" s="3">
        <v>11</v>
      </c>
      <c r="F1679" s="3">
        <v>19</v>
      </c>
      <c r="G1679" s="1">
        <v>3</v>
      </c>
      <c r="H1679" s="1">
        <v>37</v>
      </c>
      <c r="I1679" s="2" t="s">
        <v>8</v>
      </c>
      <c r="J1679" s="7">
        <f>Tabla_cocina[[#This Row],[Precio Unitario]]*Tabla_cocina[[#This Row],[Cantidad Ordenada]]</f>
        <v>57</v>
      </c>
      <c r="K1679" s="7">
        <f>Tabla_cocina[[#This Row],[Total del Pedido]]</f>
        <v>57</v>
      </c>
      <c r="L1679" s="7">
        <f>Tabla_cocina[[#This Row],[Ganancia Bruta]]-Tabla_cocina[[#This Row],[Costo]]</f>
        <v>24</v>
      </c>
      <c r="M1679" s="7">
        <f>Tabla_cocina[[#This Row],[Costo Unitario]]*Tabla_cocina[[#This Row],[Cantidad Ordenada]]</f>
        <v>33</v>
      </c>
      <c r="N1679" s="12">
        <f>(Tabla_cocina[[#This Row],[Ganancia Neta]]/Tabla_cocina[[#This Row],[Costo]])</f>
        <v>0.72727272727272729</v>
      </c>
      <c r="O1679" s="17">
        <f>Tabla_cocina[[#This Row],[Tiempo de Preparacion]]/1440</f>
        <v>2.5694444444444443E-2</v>
      </c>
    </row>
    <row r="1680" spans="1:15" x14ac:dyDescent="0.3">
      <c r="A1680" s="1">
        <v>679</v>
      </c>
      <c r="B1680" s="1">
        <v>9</v>
      </c>
      <c r="C1680" s="2" t="s">
        <v>15</v>
      </c>
      <c r="D1680" s="2" t="s">
        <v>92</v>
      </c>
      <c r="E1680" s="3">
        <v>16</v>
      </c>
      <c r="F1680" s="3">
        <v>28</v>
      </c>
      <c r="G1680" s="1">
        <v>2</v>
      </c>
      <c r="H1680" s="1">
        <v>16</v>
      </c>
      <c r="I1680" s="2" t="s">
        <v>8</v>
      </c>
      <c r="J1680" s="7">
        <f>Tabla_cocina[[#This Row],[Precio Unitario]]*Tabla_cocina[[#This Row],[Cantidad Ordenada]]</f>
        <v>56</v>
      </c>
      <c r="K1680" s="7">
        <f>Tabla_cocina[[#This Row],[Total del Pedido]]</f>
        <v>56</v>
      </c>
      <c r="L1680" s="7">
        <f>Tabla_cocina[[#This Row],[Ganancia Bruta]]-Tabla_cocina[[#This Row],[Costo]]</f>
        <v>24</v>
      </c>
      <c r="M1680" s="7">
        <f>Tabla_cocina[[#This Row],[Costo Unitario]]*Tabla_cocina[[#This Row],[Cantidad Ordenada]]</f>
        <v>32</v>
      </c>
      <c r="N1680" s="12">
        <f>(Tabla_cocina[[#This Row],[Ganancia Neta]]/Tabla_cocina[[#This Row],[Costo]])</f>
        <v>0.75</v>
      </c>
      <c r="O1680" s="17">
        <f>Tabla_cocina[[#This Row],[Tiempo de Preparacion]]/1440</f>
        <v>1.1111111111111112E-2</v>
      </c>
    </row>
    <row r="1681" spans="1:15" x14ac:dyDescent="0.3">
      <c r="A1681" s="1">
        <v>679</v>
      </c>
      <c r="B1681" s="1">
        <v>9</v>
      </c>
      <c r="C1681" s="2" t="s">
        <v>25</v>
      </c>
      <c r="D1681" s="2" t="s">
        <v>102</v>
      </c>
      <c r="E1681" s="3">
        <v>15</v>
      </c>
      <c r="F1681" s="3">
        <v>26</v>
      </c>
      <c r="G1681" s="1">
        <v>1</v>
      </c>
      <c r="H1681" s="1">
        <v>11</v>
      </c>
      <c r="I1681" s="2" t="s">
        <v>8</v>
      </c>
      <c r="J1681" s="7">
        <f>Tabla_cocina[[#This Row],[Precio Unitario]]*Tabla_cocina[[#This Row],[Cantidad Ordenada]]</f>
        <v>26</v>
      </c>
      <c r="K1681" s="7">
        <f>Tabla_cocina[[#This Row],[Total del Pedido]]</f>
        <v>26</v>
      </c>
      <c r="L1681" s="7">
        <f>Tabla_cocina[[#This Row],[Ganancia Bruta]]-Tabla_cocina[[#This Row],[Costo]]</f>
        <v>11</v>
      </c>
      <c r="M1681" s="7">
        <f>Tabla_cocina[[#This Row],[Costo Unitario]]*Tabla_cocina[[#This Row],[Cantidad Ordenada]]</f>
        <v>15</v>
      </c>
      <c r="N1681" s="12">
        <f>(Tabla_cocina[[#This Row],[Ganancia Neta]]/Tabla_cocina[[#This Row],[Costo]])</f>
        <v>0.73333333333333328</v>
      </c>
      <c r="O1681" s="17">
        <f>Tabla_cocina[[#This Row],[Tiempo de Preparacion]]/1440</f>
        <v>7.6388888888888886E-3</v>
      </c>
    </row>
    <row r="1682" spans="1:15" x14ac:dyDescent="0.3">
      <c r="A1682" s="1">
        <v>679</v>
      </c>
      <c r="B1682" s="1">
        <v>9</v>
      </c>
      <c r="C1682" s="2" t="s">
        <v>26</v>
      </c>
      <c r="D1682" s="2" t="s">
        <v>103</v>
      </c>
      <c r="E1682" s="3">
        <v>15</v>
      </c>
      <c r="F1682" s="3">
        <v>25</v>
      </c>
      <c r="G1682" s="1">
        <v>3</v>
      </c>
      <c r="H1682" s="1">
        <v>52</v>
      </c>
      <c r="I1682" s="2" t="s">
        <v>8</v>
      </c>
      <c r="J1682" s="7">
        <f>Tabla_cocina[[#This Row],[Precio Unitario]]*Tabla_cocina[[#This Row],[Cantidad Ordenada]]</f>
        <v>75</v>
      </c>
      <c r="K1682" s="7">
        <f>Tabla_cocina[[#This Row],[Total del Pedido]]</f>
        <v>75</v>
      </c>
      <c r="L1682" s="7">
        <f>Tabla_cocina[[#This Row],[Ganancia Bruta]]-Tabla_cocina[[#This Row],[Costo]]</f>
        <v>30</v>
      </c>
      <c r="M1682" s="7">
        <f>Tabla_cocina[[#This Row],[Costo Unitario]]*Tabla_cocina[[#This Row],[Cantidad Ordenada]]</f>
        <v>45</v>
      </c>
      <c r="N1682" s="12">
        <f>(Tabla_cocina[[#This Row],[Ganancia Neta]]/Tabla_cocina[[#This Row],[Costo]])</f>
        <v>0.66666666666666663</v>
      </c>
      <c r="O1682" s="17">
        <f>Tabla_cocina[[#This Row],[Tiempo de Preparacion]]/1440</f>
        <v>3.6111111111111108E-2</v>
      </c>
    </row>
    <row r="1683" spans="1:15" x14ac:dyDescent="0.3">
      <c r="A1683" s="1">
        <v>679</v>
      </c>
      <c r="B1683" s="1">
        <v>9</v>
      </c>
      <c r="C1683" s="2" t="s">
        <v>23</v>
      </c>
      <c r="D1683" s="2" t="s">
        <v>100</v>
      </c>
      <c r="E1683" s="3">
        <v>13</v>
      </c>
      <c r="F1683" s="3">
        <v>21</v>
      </c>
      <c r="G1683" s="1">
        <v>2</v>
      </c>
      <c r="H1683" s="1">
        <v>27</v>
      </c>
      <c r="I1683" s="2" t="s">
        <v>8</v>
      </c>
      <c r="J1683" s="7">
        <f>Tabla_cocina[[#This Row],[Precio Unitario]]*Tabla_cocina[[#This Row],[Cantidad Ordenada]]</f>
        <v>42</v>
      </c>
      <c r="K1683" s="7">
        <f>Tabla_cocina[[#This Row],[Total del Pedido]]</f>
        <v>42</v>
      </c>
      <c r="L1683" s="7">
        <f>Tabla_cocina[[#This Row],[Ganancia Bruta]]-Tabla_cocina[[#This Row],[Costo]]</f>
        <v>16</v>
      </c>
      <c r="M1683" s="7">
        <f>Tabla_cocina[[#This Row],[Costo Unitario]]*Tabla_cocina[[#This Row],[Cantidad Ordenada]]</f>
        <v>26</v>
      </c>
      <c r="N1683" s="12">
        <f>(Tabla_cocina[[#This Row],[Ganancia Neta]]/Tabla_cocina[[#This Row],[Costo]])</f>
        <v>0.61538461538461542</v>
      </c>
      <c r="O1683" s="17">
        <f>Tabla_cocina[[#This Row],[Tiempo de Preparacion]]/1440</f>
        <v>1.8749999999999999E-2</v>
      </c>
    </row>
    <row r="1684" spans="1:15" x14ac:dyDescent="0.3">
      <c r="A1684" s="1">
        <v>680</v>
      </c>
      <c r="B1684" s="1">
        <v>5</v>
      </c>
      <c r="C1684" s="2" t="s">
        <v>14</v>
      </c>
      <c r="D1684" s="2" t="s">
        <v>91</v>
      </c>
      <c r="E1684" s="3">
        <v>20</v>
      </c>
      <c r="F1684" s="3">
        <v>33</v>
      </c>
      <c r="G1684" s="1">
        <v>2</v>
      </c>
      <c r="H1684" s="1">
        <v>56</v>
      </c>
      <c r="I1684" s="2" t="s">
        <v>6</v>
      </c>
      <c r="J1684" s="7">
        <f>Tabla_cocina[[#This Row],[Precio Unitario]]*Tabla_cocina[[#This Row],[Cantidad Ordenada]]</f>
        <v>66</v>
      </c>
      <c r="K1684" s="7">
        <f>Tabla_cocina[[#This Row],[Total del Pedido]]</f>
        <v>66</v>
      </c>
      <c r="L1684" s="7">
        <f>Tabla_cocina[[#This Row],[Ganancia Bruta]]-Tabla_cocina[[#This Row],[Costo]]</f>
        <v>26</v>
      </c>
      <c r="M1684" s="7">
        <f>Tabla_cocina[[#This Row],[Costo Unitario]]*Tabla_cocina[[#This Row],[Cantidad Ordenada]]</f>
        <v>40</v>
      </c>
      <c r="N1684" s="12">
        <f>(Tabla_cocina[[#This Row],[Ganancia Neta]]/Tabla_cocina[[#This Row],[Costo]])</f>
        <v>0.65</v>
      </c>
      <c r="O1684" s="17">
        <f>Tabla_cocina[[#This Row],[Tiempo de Preparacion]]/1440</f>
        <v>3.888888888888889E-2</v>
      </c>
    </row>
    <row r="1685" spans="1:15" x14ac:dyDescent="0.3">
      <c r="A1685" s="1">
        <v>680</v>
      </c>
      <c r="B1685" s="1">
        <v>5</v>
      </c>
      <c r="C1685" s="2" t="s">
        <v>21</v>
      </c>
      <c r="D1685" s="2" t="s">
        <v>98</v>
      </c>
      <c r="E1685" s="3">
        <v>12</v>
      </c>
      <c r="F1685" s="3">
        <v>20</v>
      </c>
      <c r="G1685" s="1">
        <v>3</v>
      </c>
      <c r="H1685" s="1">
        <v>49</v>
      </c>
      <c r="I1685" s="2" t="s">
        <v>8</v>
      </c>
      <c r="J1685" s="7">
        <f>Tabla_cocina[[#This Row],[Precio Unitario]]*Tabla_cocina[[#This Row],[Cantidad Ordenada]]</f>
        <v>60</v>
      </c>
      <c r="K1685" s="7">
        <f>Tabla_cocina[[#This Row],[Total del Pedido]]</f>
        <v>60</v>
      </c>
      <c r="L1685" s="7">
        <f>Tabla_cocina[[#This Row],[Ganancia Bruta]]-Tabla_cocina[[#This Row],[Costo]]</f>
        <v>24</v>
      </c>
      <c r="M1685" s="7">
        <f>Tabla_cocina[[#This Row],[Costo Unitario]]*Tabla_cocina[[#This Row],[Cantidad Ordenada]]</f>
        <v>36</v>
      </c>
      <c r="N1685" s="12">
        <f>(Tabla_cocina[[#This Row],[Ganancia Neta]]/Tabla_cocina[[#This Row],[Costo]])</f>
        <v>0.66666666666666663</v>
      </c>
      <c r="O1685" s="17">
        <f>Tabla_cocina[[#This Row],[Tiempo de Preparacion]]/1440</f>
        <v>3.4027777777777775E-2</v>
      </c>
    </row>
    <row r="1686" spans="1:15" x14ac:dyDescent="0.3">
      <c r="A1686" s="1">
        <v>680</v>
      </c>
      <c r="B1686" s="1">
        <v>5</v>
      </c>
      <c r="C1686" s="2" t="s">
        <v>24</v>
      </c>
      <c r="D1686" s="2" t="s">
        <v>101</v>
      </c>
      <c r="E1686" s="3">
        <v>10</v>
      </c>
      <c r="F1686" s="3">
        <v>18</v>
      </c>
      <c r="G1686" s="1">
        <v>2</v>
      </c>
      <c r="H1686" s="1">
        <v>6</v>
      </c>
      <c r="I1686" s="2" t="s">
        <v>8</v>
      </c>
      <c r="J1686" s="7">
        <f>Tabla_cocina[[#This Row],[Precio Unitario]]*Tabla_cocina[[#This Row],[Cantidad Ordenada]]</f>
        <v>36</v>
      </c>
      <c r="K1686" s="7">
        <f>Tabla_cocina[[#This Row],[Total del Pedido]]</f>
        <v>36</v>
      </c>
      <c r="L1686" s="7">
        <f>Tabla_cocina[[#This Row],[Ganancia Bruta]]-Tabla_cocina[[#This Row],[Costo]]</f>
        <v>16</v>
      </c>
      <c r="M1686" s="7">
        <f>Tabla_cocina[[#This Row],[Costo Unitario]]*Tabla_cocina[[#This Row],[Cantidad Ordenada]]</f>
        <v>20</v>
      </c>
      <c r="N1686" s="12">
        <f>(Tabla_cocina[[#This Row],[Ganancia Neta]]/Tabla_cocina[[#This Row],[Costo]])</f>
        <v>0.8</v>
      </c>
      <c r="O1686" s="17">
        <f>Tabla_cocina[[#This Row],[Tiempo de Preparacion]]/1440</f>
        <v>4.1666666666666666E-3</v>
      </c>
    </row>
    <row r="1687" spans="1:15" x14ac:dyDescent="0.3">
      <c r="A1687" s="1">
        <v>681</v>
      </c>
      <c r="B1687" s="1">
        <v>2</v>
      </c>
      <c r="C1687" s="2" t="s">
        <v>14</v>
      </c>
      <c r="D1687" s="2" t="s">
        <v>91</v>
      </c>
      <c r="E1687" s="3">
        <v>20</v>
      </c>
      <c r="F1687" s="3">
        <v>33</v>
      </c>
      <c r="G1687" s="1">
        <v>1</v>
      </c>
      <c r="H1687" s="1">
        <v>44</v>
      </c>
      <c r="I1687" s="2" t="s">
        <v>6</v>
      </c>
      <c r="J1687" s="7">
        <f>Tabla_cocina[[#This Row],[Precio Unitario]]*Tabla_cocina[[#This Row],[Cantidad Ordenada]]</f>
        <v>33</v>
      </c>
      <c r="K1687" s="7">
        <f>Tabla_cocina[[#This Row],[Total del Pedido]]</f>
        <v>33</v>
      </c>
      <c r="L1687" s="7">
        <f>Tabla_cocina[[#This Row],[Ganancia Bruta]]-Tabla_cocina[[#This Row],[Costo]]</f>
        <v>13</v>
      </c>
      <c r="M1687" s="7">
        <f>Tabla_cocina[[#This Row],[Costo Unitario]]*Tabla_cocina[[#This Row],[Cantidad Ordenada]]</f>
        <v>20</v>
      </c>
      <c r="N1687" s="12">
        <f>(Tabla_cocina[[#This Row],[Ganancia Neta]]/Tabla_cocina[[#This Row],[Costo]])</f>
        <v>0.65</v>
      </c>
      <c r="O1687" s="17">
        <f>Tabla_cocina[[#This Row],[Tiempo de Preparacion]]/1440</f>
        <v>3.0555555555555555E-2</v>
      </c>
    </row>
    <row r="1688" spans="1:15" x14ac:dyDescent="0.3">
      <c r="A1688" s="1">
        <v>681</v>
      </c>
      <c r="B1688" s="1">
        <v>2</v>
      </c>
      <c r="C1688" s="2" t="s">
        <v>23</v>
      </c>
      <c r="D1688" s="2" t="s">
        <v>100</v>
      </c>
      <c r="E1688" s="3">
        <v>13</v>
      </c>
      <c r="F1688" s="3">
        <v>21</v>
      </c>
      <c r="G1688" s="1">
        <v>2</v>
      </c>
      <c r="H1688" s="1">
        <v>21</v>
      </c>
      <c r="I1688" s="2" t="s">
        <v>8</v>
      </c>
      <c r="J1688" s="7">
        <f>Tabla_cocina[[#This Row],[Precio Unitario]]*Tabla_cocina[[#This Row],[Cantidad Ordenada]]</f>
        <v>42</v>
      </c>
      <c r="K1688" s="7">
        <f>Tabla_cocina[[#This Row],[Total del Pedido]]</f>
        <v>42</v>
      </c>
      <c r="L1688" s="7">
        <f>Tabla_cocina[[#This Row],[Ganancia Bruta]]-Tabla_cocina[[#This Row],[Costo]]</f>
        <v>16</v>
      </c>
      <c r="M1688" s="7">
        <f>Tabla_cocina[[#This Row],[Costo Unitario]]*Tabla_cocina[[#This Row],[Cantidad Ordenada]]</f>
        <v>26</v>
      </c>
      <c r="N1688" s="12">
        <f>(Tabla_cocina[[#This Row],[Ganancia Neta]]/Tabla_cocina[[#This Row],[Costo]])</f>
        <v>0.61538461538461542</v>
      </c>
      <c r="O1688" s="17">
        <f>Tabla_cocina[[#This Row],[Tiempo de Preparacion]]/1440</f>
        <v>1.4583333333333334E-2</v>
      </c>
    </row>
    <row r="1689" spans="1:15" x14ac:dyDescent="0.3">
      <c r="A1689" s="1">
        <v>682</v>
      </c>
      <c r="B1689" s="1">
        <v>1</v>
      </c>
      <c r="C1689" s="2" t="s">
        <v>22</v>
      </c>
      <c r="D1689" s="2" t="s">
        <v>99</v>
      </c>
      <c r="E1689" s="3">
        <v>14</v>
      </c>
      <c r="F1689" s="3">
        <v>23</v>
      </c>
      <c r="G1689" s="1">
        <v>1</v>
      </c>
      <c r="H1689" s="1">
        <v>43</v>
      </c>
      <c r="I1689" s="2" t="s">
        <v>6</v>
      </c>
      <c r="J1689" s="7">
        <f>Tabla_cocina[[#This Row],[Precio Unitario]]*Tabla_cocina[[#This Row],[Cantidad Ordenada]]</f>
        <v>23</v>
      </c>
      <c r="K1689" s="7">
        <f>Tabla_cocina[[#This Row],[Total del Pedido]]</f>
        <v>23</v>
      </c>
      <c r="L1689" s="7">
        <f>Tabla_cocina[[#This Row],[Ganancia Bruta]]-Tabla_cocina[[#This Row],[Costo]]</f>
        <v>9</v>
      </c>
      <c r="M1689" s="7">
        <f>Tabla_cocina[[#This Row],[Costo Unitario]]*Tabla_cocina[[#This Row],[Cantidad Ordenada]]</f>
        <v>14</v>
      </c>
      <c r="N1689" s="12">
        <f>(Tabla_cocina[[#This Row],[Ganancia Neta]]/Tabla_cocina[[#This Row],[Costo]])</f>
        <v>0.6428571428571429</v>
      </c>
      <c r="O1689" s="17">
        <f>Tabla_cocina[[#This Row],[Tiempo de Preparacion]]/1440</f>
        <v>2.9861111111111113E-2</v>
      </c>
    </row>
    <row r="1690" spans="1:15" x14ac:dyDescent="0.3">
      <c r="A1690" s="1">
        <v>683</v>
      </c>
      <c r="B1690" s="1">
        <v>2</v>
      </c>
      <c r="C1690" s="2" t="s">
        <v>11</v>
      </c>
      <c r="D1690" s="2" t="s">
        <v>88</v>
      </c>
      <c r="E1690" s="3">
        <v>25</v>
      </c>
      <c r="F1690" s="3">
        <v>40</v>
      </c>
      <c r="G1690" s="1">
        <v>1</v>
      </c>
      <c r="H1690" s="1">
        <v>6</v>
      </c>
      <c r="I1690" s="2" t="s">
        <v>8</v>
      </c>
      <c r="J1690" s="7">
        <f>Tabla_cocina[[#This Row],[Precio Unitario]]*Tabla_cocina[[#This Row],[Cantidad Ordenada]]</f>
        <v>40</v>
      </c>
      <c r="K1690" s="7">
        <f>Tabla_cocina[[#This Row],[Total del Pedido]]</f>
        <v>40</v>
      </c>
      <c r="L1690" s="7">
        <f>Tabla_cocina[[#This Row],[Ganancia Bruta]]-Tabla_cocina[[#This Row],[Costo]]</f>
        <v>15</v>
      </c>
      <c r="M1690" s="7">
        <f>Tabla_cocina[[#This Row],[Costo Unitario]]*Tabla_cocina[[#This Row],[Cantidad Ordenada]]</f>
        <v>25</v>
      </c>
      <c r="N1690" s="12">
        <f>(Tabla_cocina[[#This Row],[Ganancia Neta]]/Tabla_cocina[[#This Row],[Costo]])</f>
        <v>0.6</v>
      </c>
      <c r="O1690" s="17">
        <f>Tabla_cocina[[#This Row],[Tiempo de Preparacion]]/1440</f>
        <v>4.1666666666666666E-3</v>
      </c>
    </row>
    <row r="1691" spans="1:15" x14ac:dyDescent="0.3">
      <c r="A1691" s="1">
        <v>683</v>
      </c>
      <c r="B1691" s="1">
        <v>2</v>
      </c>
      <c r="C1691" s="2" t="s">
        <v>9</v>
      </c>
      <c r="D1691" s="2" t="s">
        <v>86</v>
      </c>
      <c r="E1691" s="3">
        <v>19</v>
      </c>
      <c r="F1691" s="3">
        <v>31</v>
      </c>
      <c r="G1691" s="1">
        <v>2</v>
      </c>
      <c r="H1691" s="1">
        <v>16</v>
      </c>
      <c r="I1691" s="2" t="s">
        <v>8</v>
      </c>
      <c r="J1691" s="7">
        <f>Tabla_cocina[[#This Row],[Precio Unitario]]*Tabla_cocina[[#This Row],[Cantidad Ordenada]]</f>
        <v>62</v>
      </c>
      <c r="K1691" s="7">
        <f>Tabla_cocina[[#This Row],[Total del Pedido]]</f>
        <v>62</v>
      </c>
      <c r="L1691" s="7">
        <f>Tabla_cocina[[#This Row],[Ganancia Bruta]]-Tabla_cocina[[#This Row],[Costo]]</f>
        <v>24</v>
      </c>
      <c r="M1691" s="7">
        <f>Tabla_cocina[[#This Row],[Costo Unitario]]*Tabla_cocina[[#This Row],[Cantidad Ordenada]]</f>
        <v>38</v>
      </c>
      <c r="N1691" s="12">
        <f>(Tabla_cocina[[#This Row],[Ganancia Neta]]/Tabla_cocina[[#This Row],[Costo]])</f>
        <v>0.63157894736842102</v>
      </c>
      <c r="O1691" s="17">
        <f>Tabla_cocina[[#This Row],[Tiempo de Preparacion]]/1440</f>
        <v>1.1111111111111112E-2</v>
      </c>
    </row>
    <row r="1692" spans="1:15" x14ac:dyDescent="0.3">
      <c r="A1692" s="1">
        <v>683</v>
      </c>
      <c r="B1692" s="1">
        <v>2</v>
      </c>
      <c r="C1692" s="2" t="s">
        <v>19</v>
      </c>
      <c r="D1692" s="2" t="s">
        <v>96</v>
      </c>
      <c r="E1692" s="3">
        <v>13</v>
      </c>
      <c r="F1692" s="3">
        <v>22</v>
      </c>
      <c r="G1692" s="1">
        <v>1</v>
      </c>
      <c r="H1692" s="1">
        <v>25</v>
      </c>
      <c r="I1692" s="2" t="s">
        <v>8</v>
      </c>
      <c r="J1692" s="7">
        <f>Tabla_cocina[[#This Row],[Precio Unitario]]*Tabla_cocina[[#This Row],[Cantidad Ordenada]]</f>
        <v>22</v>
      </c>
      <c r="K1692" s="7">
        <f>Tabla_cocina[[#This Row],[Total del Pedido]]</f>
        <v>22</v>
      </c>
      <c r="L1692" s="7">
        <f>Tabla_cocina[[#This Row],[Ganancia Bruta]]-Tabla_cocina[[#This Row],[Costo]]</f>
        <v>9</v>
      </c>
      <c r="M1692" s="7">
        <f>Tabla_cocina[[#This Row],[Costo Unitario]]*Tabla_cocina[[#This Row],[Cantidad Ordenada]]</f>
        <v>13</v>
      </c>
      <c r="N1692" s="12">
        <f>(Tabla_cocina[[#This Row],[Ganancia Neta]]/Tabla_cocina[[#This Row],[Costo]])</f>
        <v>0.69230769230769229</v>
      </c>
      <c r="O1692" s="17">
        <f>Tabla_cocina[[#This Row],[Tiempo de Preparacion]]/1440</f>
        <v>1.7361111111111112E-2</v>
      </c>
    </row>
    <row r="1693" spans="1:15" x14ac:dyDescent="0.3">
      <c r="A1693" s="1">
        <v>683</v>
      </c>
      <c r="B1693" s="1">
        <v>2</v>
      </c>
      <c r="C1693" s="2" t="s">
        <v>21</v>
      </c>
      <c r="D1693" s="2" t="s">
        <v>98</v>
      </c>
      <c r="E1693" s="3">
        <v>12</v>
      </c>
      <c r="F1693" s="3">
        <v>20</v>
      </c>
      <c r="G1693" s="1">
        <v>2</v>
      </c>
      <c r="H1693" s="1">
        <v>35</v>
      </c>
      <c r="I1693" s="2" t="s">
        <v>6</v>
      </c>
      <c r="J1693" s="7">
        <f>Tabla_cocina[[#This Row],[Precio Unitario]]*Tabla_cocina[[#This Row],[Cantidad Ordenada]]</f>
        <v>40</v>
      </c>
      <c r="K1693" s="7">
        <f>Tabla_cocina[[#This Row],[Total del Pedido]]</f>
        <v>40</v>
      </c>
      <c r="L1693" s="7">
        <f>Tabla_cocina[[#This Row],[Ganancia Bruta]]-Tabla_cocina[[#This Row],[Costo]]</f>
        <v>16</v>
      </c>
      <c r="M1693" s="7">
        <f>Tabla_cocina[[#This Row],[Costo Unitario]]*Tabla_cocina[[#This Row],[Cantidad Ordenada]]</f>
        <v>24</v>
      </c>
      <c r="N1693" s="12">
        <f>(Tabla_cocina[[#This Row],[Ganancia Neta]]/Tabla_cocina[[#This Row],[Costo]])</f>
        <v>0.66666666666666663</v>
      </c>
      <c r="O1693" s="17">
        <f>Tabla_cocina[[#This Row],[Tiempo de Preparacion]]/1440</f>
        <v>2.4305555555555556E-2</v>
      </c>
    </row>
    <row r="1694" spans="1:15" x14ac:dyDescent="0.3">
      <c r="A1694" s="1">
        <v>684</v>
      </c>
      <c r="B1694" s="1">
        <v>10</v>
      </c>
      <c r="C1694" s="2" t="s">
        <v>12</v>
      </c>
      <c r="D1694" s="2" t="s">
        <v>89</v>
      </c>
      <c r="E1694" s="3">
        <v>22</v>
      </c>
      <c r="F1694" s="3">
        <v>36</v>
      </c>
      <c r="G1694" s="1">
        <v>1</v>
      </c>
      <c r="H1694" s="1">
        <v>38</v>
      </c>
      <c r="I1694" s="2" t="s">
        <v>6</v>
      </c>
      <c r="J1694" s="7">
        <f>Tabla_cocina[[#This Row],[Precio Unitario]]*Tabla_cocina[[#This Row],[Cantidad Ordenada]]</f>
        <v>36</v>
      </c>
      <c r="K1694" s="7">
        <f>Tabla_cocina[[#This Row],[Total del Pedido]]</f>
        <v>36</v>
      </c>
      <c r="L1694" s="7">
        <f>Tabla_cocina[[#This Row],[Ganancia Bruta]]-Tabla_cocina[[#This Row],[Costo]]</f>
        <v>14</v>
      </c>
      <c r="M1694" s="7">
        <f>Tabla_cocina[[#This Row],[Costo Unitario]]*Tabla_cocina[[#This Row],[Cantidad Ordenada]]</f>
        <v>22</v>
      </c>
      <c r="N1694" s="12">
        <f>(Tabla_cocina[[#This Row],[Ganancia Neta]]/Tabla_cocina[[#This Row],[Costo]])</f>
        <v>0.63636363636363635</v>
      </c>
      <c r="O1694" s="17">
        <f>Tabla_cocina[[#This Row],[Tiempo de Preparacion]]/1440</f>
        <v>2.6388888888888889E-2</v>
      </c>
    </row>
    <row r="1695" spans="1:15" x14ac:dyDescent="0.3">
      <c r="A1695" s="1">
        <v>684</v>
      </c>
      <c r="B1695" s="1">
        <v>10</v>
      </c>
      <c r="C1695" s="2" t="s">
        <v>9</v>
      </c>
      <c r="D1695" s="2" t="s">
        <v>86</v>
      </c>
      <c r="E1695" s="3">
        <v>19</v>
      </c>
      <c r="F1695" s="3">
        <v>31</v>
      </c>
      <c r="G1695" s="1">
        <v>1</v>
      </c>
      <c r="H1695" s="1">
        <v>10</v>
      </c>
      <c r="I1695" s="2" t="s">
        <v>8</v>
      </c>
      <c r="J1695" s="7">
        <f>Tabla_cocina[[#This Row],[Precio Unitario]]*Tabla_cocina[[#This Row],[Cantidad Ordenada]]</f>
        <v>31</v>
      </c>
      <c r="K1695" s="7">
        <f>Tabla_cocina[[#This Row],[Total del Pedido]]</f>
        <v>31</v>
      </c>
      <c r="L1695" s="7">
        <f>Tabla_cocina[[#This Row],[Ganancia Bruta]]-Tabla_cocina[[#This Row],[Costo]]</f>
        <v>12</v>
      </c>
      <c r="M1695" s="7">
        <f>Tabla_cocina[[#This Row],[Costo Unitario]]*Tabla_cocina[[#This Row],[Cantidad Ordenada]]</f>
        <v>19</v>
      </c>
      <c r="N1695" s="12">
        <f>(Tabla_cocina[[#This Row],[Ganancia Neta]]/Tabla_cocina[[#This Row],[Costo]])</f>
        <v>0.63157894736842102</v>
      </c>
      <c r="O1695" s="17">
        <f>Tabla_cocina[[#This Row],[Tiempo de Preparacion]]/1440</f>
        <v>6.9444444444444441E-3</v>
      </c>
    </row>
    <row r="1696" spans="1:15" x14ac:dyDescent="0.3">
      <c r="A1696" s="1">
        <v>684</v>
      </c>
      <c r="B1696" s="1">
        <v>10</v>
      </c>
      <c r="C1696" s="2" t="s">
        <v>13</v>
      </c>
      <c r="D1696" s="2" t="s">
        <v>90</v>
      </c>
      <c r="E1696" s="3">
        <v>17</v>
      </c>
      <c r="F1696" s="3">
        <v>29</v>
      </c>
      <c r="G1696" s="1">
        <v>3</v>
      </c>
      <c r="H1696" s="1">
        <v>37</v>
      </c>
      <c r="I1696" s="2" t="s">
        <v>6</v>
      </c>
      <c r="J1696" s="7">
        <f>Tabla_cocina[[#This Row],[Precio Unitario]]*Tabla_cocina[[#This Row],[Cantidad Ordenada]]</f>
        <v>87</v>
      </c>
      <c r="K1696" s="7">
        <f>Tabla_cocina[[#This Row],[Total del Pedido]]</f>
        <v>87</v>
      </c>
      <c r="L1696" s="7">
        <f>Tabla_cocina[[#This Row],[Ganancia Bruta]]-Tabla_cocina[[#This Row],[Costo]]</f>
        <v>36</v>
      </c>
      <c r="M1696" s="7">
        <f>Tabla_cocina[[#This Row],[Costo Unitario]]*Tabla_cocina[[#This Row],[Cantidad Ordenada]]</f>
        <v>51</v>
      </c>
      <c r="N1696" s="12">
        <f>(Tabla_cocina[[#This Row],[Ganancia Neta]]/Tabla_cocina[[#This Row],[Costo]])</f>
        <v>0.70588235294117652</v>
      </c>
      <c r="O1696" s="17">
        <f>Tabla_cocina[[#This Row],[Tiempo de Preparacion]]/1440</f>
        <v>2.5694444444444443E-2</v>
      </c>
    </row>
    <row r="1697" spans="1:15" x14ac:dyDescent="0.3">
      <c r="A1697" s="1">
        <v>684</v>
      </c>
      <c r="B1697" s="1">
        <v>10</v>
      </c>
      <c r="C1697" s="2" t="s">
        <v>25</v>
      </c>
      <c r="D1697" s="2" t="s">
        <v>102</v>
      </c>
      <c r="E1697" s="3">
        <v>15</v>
      </c>
      <c r="F1697" s="3">
        <v>26</v>
      </c>
      <c r="G1697" s="1">
        <v>1</v>
      </c>
      <c r="H1697" s="1">
        <v>25</v>
      </c>
      <c r="I1697" s="2" t="s">
        <v>6</v>
      </c>
      <c r="J1697" s="7">
        <f>Tabla_cocina[[#This Row],[Precio Unitario]]*Tabla_cocina[[#This Row],[Cantidad Ordenada]]</f>
        <v>26</v>
      </c>
      <c r="K1697" s="7">
        <f>Tabla_cocina[[#This Row],[Total del Pedido]]</f>
        <v>26</v>
      </c>
      <c r="L1697" s="7">
        <f>Tabla_cocina[[#This Row],[Ganancia Bruta]]-Tabla_cocina[[#This Row],[Costo]]</f>
        <v>11</v>
      </c>
      <c r="M1697" s="7">
        <f>Tabla_cocina[[#This Row],[Costo Unitario]]*Tabla_cocina[[#This Row],[Cantidad Ordenada]]</f>
        <v>15</v>
      </c>
      <c r="N1697" s="12">
        <f>(Tabla_cocina[[#This Row],[Ganancia Neta]]/Tabla_cocina[[#This Row],[Costo]])</f>
        <v>0.73333333333333328</v>
      </c>
      <c r="O1697" s="17">
        <f>Tabla_cocina[[#This Row],[Tiempo de Preparacion]]/1440</f>
        <v>1.7361111111111112E-2</v>
      </c>
    </row>
    <row r="1698" spans="1:15" x14ac:dyDescent="0.3">
      <c r="A1698" s="1">
        <v>685</v>
      </c>
      <c r="B1698" s="1">
        <v>5</v>
      </c>
      <c r="C1698" s="2" t="s">
        <v>10</v>
      </c>
      <c r="D1698" s="2" t="s">
        <v>87</v>
      </c>
      <c r="E1698" s="3">
        <v>16</v>
      </c>
      <c r="F1698" s="3">
        <v>27</v>
      </c>
      <c r="G1698" s="1">
        <v>2</v>
      </c>
      <c r="H1698" s="1">
        <v>17</v>
      </c>
      <c r="I1698" s="2" t="s">
        <v>8</v>
      </c>
      <c r="J1698" s="7">
        <f>Tabla_cocina[[#This Row],[Precio Unitario]]*Tabla_cocina[[#This Row],[Cantidad Ordenada]]</f>
        <v>54</v>
      </c>
      <c r="K1698" s="7">
        <f>Tabla_cocina[[#This Row],[Total del Pedido]]</f>
        <v>54</v>
      </c>
      <c r="L1698" s="7">
        <f>Tabla_cocina[[#This Row],[Ganancia Bruta]]-Tabla_cocina[[#This Row],[Costo]]</f>
        <v>22</v>
      </c>
      <c r="M1698" s="7">
        <f>Tabla_cocina[[#This Row],[Costo Unitario]]*Tabla_cocina[[#This Row],[Cantidad Ordenada]]</f>
        <v>32</v>
      </c>
      <c r="N1698" s="12">
        <f>(Tabla_cocina[[#This Row],[Ganancia Neta]]/Tabla_cocina[[#This Row],[Costo]])</f>
        <v>0.6875</v>
      </c>
      <c r="O1698" s="17">
        <f>Tabla_cocina[[#This Row],[Tiempo de Preparacion]]/1440</f>
        <v>1.1805555555555555E-2</v>
      </c>
    </row>
    <row r="1699" spans="1:15" x14ac:dyDescent="0.3">
      <c r="A1699" s="1">
        <v>686</v>
      </c>
      <c r="B1699" s="1">
        <v>10</v>
      </c>
      <c r="C1699" s="2" t="s">
        <v>9</v>
      </c>
      <c r="D1699" s="2" t="s">
        <v>86</v>
      </c>
      <c r="E1699" s="3">
        <v>19</v>
      </c>
      <c r="F1699" s="3">
        <v>31</v>
      </c>
      <c r="G1699" s="1">
        <v>2</v>
      </c>
      <c r="H1699" s="1">
        <v>37</v>
      </c>
      <c r="I1699" s="2" t="s">
        <v>6</v>
      </c>
      <c r="J1699" s="7">
        <f>Tabla_cocina[[#This Row],[Precio Unitario]]*Tabla_cocina[[#This Row],[Cantidad Ordenada]]</f>
        <v>62</v>
      </c>
      <c r="K1699" s="7">
        <f>Tabla_cocina[[#This Row],[Total del Pedido]]</f>
        <v>62</v>
      </c>
      <c r="L1699" s="7">
        <f>Tabla_cocina[[#This Row],[Ganancia Bruta]]-Tabla_cocina[[#This Row],[Costo]]</f>
        <v>24</v>
      </c>
      <c r="M1699" s="7">
        <f>Tabla_cocina[[#This Row],[Costo Unitario]]*Tabla_cocina[[#This Row],[Cantidad Ordenada]]</f>
        <v>38</v>
      </c>
      <c r="N1699" s="12">
        <f>(Tabla_cocina[[#This Row],[Ganancia Neta]]/Tabla_cocina[[#This Row],[Costo]])</f>
        <v>0.63157894736842102</v>
      </c>
      <c r="O1699" s="17">
        <f>Tabla_cocina[[#This Row],[Tiempo de Preparacion]]/1440</f>
        <v>2.5694444444444443E-2</v>
      </c>
    </row>
    <row r="1700" spans="1:15" x14ac:dyDescent="0.3">
      <c r="A1700" s="1">
        <v>686</v>
      </c>
      <c r="B1700" s="1">
        <v>10</v>
      </c>
      <c r="C1700" s="2" t="s">
        <v>21</v>
      </c>
      <c r="D1700" s="2" t="s">
        <v>98</v>
      </c>
      <c r="E1700" s="3">
        <v>12</v>
      </c>
      <c r="F1700" s="3">
        <v>20</v>
      </c>
      <c r="G1700" s="1">
        <v>2</v>
      </c>
      <c r="H1700" s="1">
        <v>21</v>
      </c>
      <c r="I1700" s="2" t="s">
        <v>8</v>
      </c>
      <c r="J1700" s="7">
        <f>Tabla_cocina[[#This Row],[Precio Unitario]]*Tabla_cocina[[#This Row],[Cantidad Ordenada]]</f>
        <v>40</v>
      </c>
      <c r="K1700" s="7">
        <f>Tabla_cocina[[#This Row],[Total del Pedido]]</f>
        <v>40</v>
      </c>
      <c r="L1700" s="7">
        <f>Tabla_cocina[[#This Row],[Ganancia Bruta]]-Tabla_cocina[[#This Row],[Costo]]</f>
        <v>16</v>
      </c>
      <c r="M1700" s="7">
        <f>Tabla_cocina[[#This Row],[Costo Unitario]]*Tabla_cocina[[#This Row],[Cantidad Ordenada]]</f>
        <v>24</v>
      </c>
      <c r="N1700" s="12">
        <f>(Tabla_cocina[[#This Row],[Ganancia Neta]]/Tabla_cocina[[#This Row],[Costo]])</f>
        <v>0.66666666666666663</v>
      </c>
      <c r="O1700" s="17">
        <f>Tabla_cocina[[#This Row],[Tiempo de Preparacion]]/1440</f>
        <v>1.4583333333333334E-2</v>
      </c>
    </row>
    <row r="1701" spans="1:15" x14ac:dyDescent="0.3">
      <c r="A1701" s="1">
        <v>687</v>
      </c>
      <c r="B1701" s="1">
        <v>2</v>
      </c>
      <c r="C1701" s="2" t="s">
        <v>12</v>
      </c>
      <c r="D1701" s="2" t="s">
        <v>89</v>
      </c>
      <c r="E1701" s="3">
        <v>22</v>
      </c>
      <c r="F1701" s="3">
        <v>36</v>
      </c>
      <c r="G1701" s="1">
        <v>2</v>
      </c>
      <c r="H1701" s="1">
        <v>29</v>
      </c>
      <c r="I1701" s="2" t="s">
        <v>6</v>
      </c>
      <c r="J1701" s="7">
        <f>Tabla_cocina[[#This Row],[Precio Unitario]]*Tabla_cocina[[#This Row],[Cantidad Ordenada]]</f>
        <v>72</v>
      </c>
      <c r="K1701" s="7">
        <f>Tabla_cocina[[#This Row],[Total del Pedido]]</f>
        <v>72</v>
      </c>
      <c r="L1701" s="7">
        <f>Tabla_cocina[[#This Row],[Ganancia Bruta]]-Tabla_cocina[[#This Row],[Costo]]</f>
        <v>28</v>
      </c>
      <c r="M1701" s="7">
        <f>Tabla_cocina[[#This Row],[Costo Unitario]]*Tabla_cocina[[#This Row],[Cantidad Ordenada]]</f>
        <v>44</v>
      </c>
      <c r="N1701" s="12">
        <f>(Tabla_cocina[[#This Row],[Ganancia Neta]]/Tabla_cocina[[#This Row],[Costo]])</f>
        <v>0.63636363636363635</v>
      </c>
      <c r="O1701" s="17">
        <f>Tabla_cocina[[#This Row],[Tiempo de Preparacion]]/1440</f>
        <v>2.013888888888889E-2</v>
      </c>
    </row>
    <row r="1702" spans="1:15" x14ac:dyDescent="0.3">
      <c r="A1702" s="1">
        <v>688</v>
      </c>
      <c r="B1702" s="1">
        <v>3</v>
      </c>
      <c r="C1702" s="2" t="s">
        <v>13</v>
      </c>
      <c r="D1702" s="2" t="s">
        <v>90</v>
      </c>
      <c r="E1702" s="3">
        <v>17</v>
      </c>
      <c r="F1702" s="3">
        <v>29</v>
      </c>
      <c r="G1702" s="1">
        <v>1</v>
      </c>
      <c r="H1702" s="1">
        <v>14</v>
      </c>
      <c r="I1702" s="2" t="s">
        <v>8</v>
      </c>
      <c r="J1702" s="7">
        <f>Tabla_cocina[[#This Row],[Precio Unitario]]*Tabla_cocina[[#This Row],[Cantidad Ordenada]]</f>
        <v>29</v>
      </c>
      <c r="K1702" s="7">
        <f>Tabla_cocina[[#This Row],[Total del Pedido]]</f>
        <v>29</v>
      </c>
      <c r="L1702" s="7">
        <f>Tabla_cocina[[#This Row],[Ganancia Bruta]]-Tabla_cocina[[#This Row],[Costo]]</f>
        <v>12</v>
      </c>
      <c r="M1702" s="7">
        <f>Tabla_cocina[[#This Row],[Costo Unitario]]*Tabla_cocina[[#This Row],[Cantidad Ordenada]]</f>
        <v>17</v>
      </c>
      <c r="N1702" s="12">
        <f>(Tabla_cocina[[#This Row],[Ganancia Neta]]/Tabla_cocina[[#This Row],[Costo]])</f>
        <v>0.70588235294117652</v>
      </c>
      <c r="O1702" s="17">
        <f>Tabla_cocina[[#This Row],[Tiempo de Preparacion]]/1440</f>
        <v>9.7222222222222224E-3</v>
      </c>
    </row>
    <row r="1703" spans="1:15" x14ac:dyDescent="0.3">
      <c r="A1703" s="1">
        <v>689</v>
      </c>
      <c r="B1703" s="1">
        <v>14</v>
      </c>
      <c r="C1703" s="2" t="s">
        <v>26</v>
      </c>
      <c r="D1703" s="2" t="s">
        <v>103</v>
      </c>
      <c r="E1703" s="3">
        <v>15</v>
      </c>
      <c r="F1703" s="3">
        <v>25</v>
      </c>
      <c r="G1703" s="1">
        <v>3</v>
      </c>
      <c r="H1703" s="1">
        <v>7</v>
      </c>
      <c r="I1703" s="2" t="s">
        <v>6</v>
      </c>
      <c r="J1703" s="7">
        <f>Tabla_cocina[[#This Row],[Precio Unitario]]*Tabla_cocina[[#This Row],[Cantidad Ordenada]]</f>
        <v>75</v>
      </c>
      <c r="K1703" s="7">
        <f>Tabla_cocina[[#This Row],[Total del Pedido]]</f>
        <v>75</v>
      </c>
      <c r="L1703" s="7">
        <f>Tabla_cocina[[#This Row],[Ganancia Bruta]]-Tabla_cocina[[#This Row],[Costo]]</f>
        <v>30</v>
      </c>
      <c r="M1703" s="7">
        <f>Tabla_cocina[[#This Row],[Costo Unitario]]*Tabla_cocina[[#This Row],[Cantidad Ordenada]]</f>
        <v>45</v>
      </c>
      <c r="N1703" s="12">
        <f>(Tabla_cocina[[#This Row],[Ganancia Neta]]/Tabla_cocina[[#This Row],[Costo]])</f>
        <v>0.66666666666666663</v>
      </c>
      <c r="O1703" s="17">
        <f>Tabla_cocina[[#This Row],[Tiempo de Preparacion]]/1440</f>
        <v>4.8611111111111112E-3</v>
      </c>
    </row>
    <row r="1704" spans="1:15" x14ac:dyDescent="0.3">
      <c r="A1704" s="1">
        <v>689</v>
      </c>
      <c r="B1704" s="1">
        <v>14</v>
      </c>
      <c r="C1704" s="2" t="s">
        <v>22</v>
      </c>
      <c r="D1704" s="2" t="s">
        <v>99</v>
      </c>
      <c r="E1704" s="3">
        <v>14</v>
      </c>
      <c r="F1704" s="3">
        <v>23</v>
      </c>
      <c r="G1704" s="1">
        <v>3</v>
      </c>
      <c r="H1704" s="1">
        <v>16</v>
      </c>
      <c r="I1704" s="2" t="s">
        <v>6</v>
      </c>
      <c r="J1704" s="7">
        <f>Tabla_cocina[[#This Row],[Precio Unitario]]*Tabla_cocina[[#This Row],[Cantidad Ordenada]]</f>
        <v>69</v>
      </c>
      <c r="K1704" s="7">
        <f>Tabla_cocina[[#This Row],[Total del Pedido]]</f>
        <v>69</v>
      </c>
      <c r="L1704" s="7">
        <f>Tabla_cocina[[#This Row],[Ganancia Bruta]]-Tabla_cocina[[#This Row],[Costo]]</f>
        <v>27</v>
      </c>
      <c r="M1704" s="7">
        <f>Tabla_cocina[[#This Row],[Costo Unitario]]*Tabla_cocina[[#This Row],[Cantidad Ordenada]]</f>
        <v>42</v>
      </c>
      <c r="N1704" s="12">
        <f>(Tabla_cocina[[#This Row],[Ganancia Neta]]/Tabla_cocina[[#This Row],[Costo]])</f>
        <v>0.6428571428571429</v>
      </c>
      <c r="O1704" s="17">
        <f>Tabla_cocina[[#This Row],[Tiempo de Preparacion]]/1440</f>
        <v>1.1111111111111112E-2</v>
      </c>
    </row>
    <row r="1705" spans="1:15" x14ac:dyDescent="0.3">
      <c r="A1705" s="1">
        <v>689</v>
      </c>
      <c r="B1705" s="1">
        <v>14</v>
      </c>
      <c r="C1705" s="2" t="s">
        <v>23</v>
      </c>
      <c r="D1705" s="2" t="s">
        <v>100</v>
      </c>
      <c r="E1705" s="3">
        <v>13</v>
      </c>
      <c r="F1705" s="3">
        <v>21</v>
      </c>
      <c r="G1705" s="1">
        <v>1</v>
      </c>
      <c r="H1705" s="1">
        <v>6</v>
      </c>
      <c r="I1705" s="2" t="s">
        <v>8</v>
      </c>
      <c r="J1705" s="7">
        <f>Tabla_cocina[[#This Row],[Precio Unitario]]*Tabla_cocina[[#This Row],[Cantidad Ordenada]]</f>
        <v>21</v>
      </c>
      <c r="K1705" s="7">
        <f>Tabla_cocina[[#This Row],[Total del Pedido]]</f>
        <v>21</v>
      </c>
      <c r="L1705" s="7">
        <f>Tabla_cocina[[#This Row],[Ganancia Bruta]]-Tabla_cocina[[#This Row],[Costo]]</f>
        <v>8</v>
      </c>
      <c r="M1705" s="7">
        <f>Tabla_cocina[[#This Row],[Costo Unitario]]*Tabla_cocina[[#This Row],[Cantidad Ordenada]]</f>
        <v>13</v>
      </c>
      <c r="N1705" s="12">
        <f>(Tabla_cocina[[#This Row],[Ganancia Neta]]/Tabla_cocina[[#This Row],[Costo]])</f>
        <v>0.61538461538461542</v>
      </c>
      <c r="O1705" s="17">
        <f>Tabla_cocina[[#This Row],[Tiempo de Preparacion]]/1440</f>
        <v>4.1666666666666666E-3</v>
      </c>
    </row>
    <row r="1706" spans="1:15" x14ac:dyDescent="0.3">
      <c r="A1706" s="1">
        <v>690</v>
      </c>
      <c r="B1706" s="1">
        <v>15</v>
      </c>
      <c r="C1706" s="2" t="s">
        <v>11</v>
      </c>
      <c r="D1706" s="2" t="s">
        <v>88</v>
      </c>
      <c r="E1706" s="3">
        <v>25</v>
      </c>
      <c r="F1706" s="3">
        <v>40</v>
      </c>
      <c r="G1706" s="1">
        <v>1</v>
      </c>
      <c r="H1706" s="1">
        <v>49</v>
      </c>
      <c r="I1706" s="2" t="s">
        <v>6</v>
      </c>
      <c r="J1706" s="7">
        <f>Tabla_cocina[[#This Row],[Precio Unitario]]*Tabla_cocina[[#This Row],[Cantidad Ordenada]]</f>
        <v>40</v>
      </c>
      <c r="K1706" s="7">
        <f>Tabla_cocina[[#This Row],[Total del Pedido]]</f>
        <v>40</v>
      </c>
      <c r="L1706" s="7">
        <f>Tabla_cocina[[#This Row],[Ganancia Bruta]]-Tabla_cocina[[#This Row],[Costo]]</f>
        <v>15</v>
      </c>
      <c r="M1706" s="7">
        <f>Tabla_cocina[[#This Row],[Costo Unitario]]*Tabla_cocina[[#This Row],[Cantidad Ordenada]]</f>
        <v>25</v>
      </c>
      <c r="N1706" s="12">
        <f>(Tabla_cocina[[#This Row],[Ganancia Neta]]/Tabla_cocina[[#This Row],[Costo]])</f>
        <v>0.6</v>
      </c>
      <c r="O1706" s="17">
        <f>Tabla_cocina[[#This Row],[Tiempo de Preparacion]]/1440</f>
        <v>3.4027777777777775E-2</v>
      </c>
    </row>
    <row r="1707" spans="1:15" x14ac:dyDescent="0.3">
      <c r="A1707" s="1">
        <v>690</v>
      </c>
      <c r="B1707" s="1">
        <v>15</v>
      </c>
      <c r="C1707" s="2" t="s">
        <v>14</v>
      </c>
      <c r="D1707" s="2" t="s">
        <v>91</v>
      </c>
      <c r="E1707" s="3">
        <v>20</v>
      </c>
      <c r="F1707" s="3">
        <v>33</v>
      </c>
      <c r="G1707" s="1">
        <v>1</v>
      </c>
      <c r="H1707" s="1">
        <v>24</v>
      </c>
      <c r="I1707" s="2" t="s">
        <v>6</v>
      </c>
      <c r="J1707" s="7">
        <f>Tabla_cocina[[#This Row],[Precio Unitario]]*Tabla_cocina[[#This Row],[Cantidad Ordenada]]</f>
        <v>33</v>
      </c>
      <c r="K1707" s="7">
        <f>Tabla_cocina[[#This Row],[Total del Pedido]]</f>
        <v>33</v>
      </c>
      <c r="L1707" s="7">
        <f>Tabla_cocina[[#This Row],[Ganancia Bruta]]-Tabla_cocina[[#This Row],[Costo]]</f>
        <v>13</v>
      </c>
      <c r="M1707" s="7">
        <f>Tabla_cocina[[#This Row],[Costo Unitario]]*Tabla_cocina[[#This Row],[Cantidad Ordenada]]</f>
        <v>20</v>
      </c>
      <c r="N1707" s="12">
        <f>(Tabla_cocina[[#This Row],[Ganancia Neta]]/Tabla_cocina[[#This Row],[Costo]])</f>
        <v>0.65</v>
      </c>
      <c r="O1707" s="17">
        <f>Tabla_cocina[[#This Row],[Tiempo de Preparacion]]/1440</f>
        <v>1.6666666666666666E-2</v>
      </c>
    </row>
    <row r="1708" spans="1:15" x14ac:dyDescent="0.3">
      <c r="A1708" s="1">
        <v>690</v>
      </c>
      <c r="B1708" s="1">
        <v>15</v>
      </c>
      <c r="C1708" s="2" t="s">
        <v>9</v>
      </c>
      <c r="D1708" s="2" t="s">
        <v>86</v>
      </c>
      <c r="E1708" s="3">
        <v>19</v>
      </c>
      <c r="F1708" s="3">
        <v>31</v>
      </c>
      <c r="G1708" s="1">
        <v>2</v>
      </c>
      <c r="H1708" s="1">
        <v>16</v>
      </c>
      <c r="I1708" s="2" t="s">
        <v>6</v>
      </c>
      <c r="J1708" s="7">
        <f>Tabla_cocina[[#This Row],[Precio Unitario]]*Tabla_cocina[[#This Row],[Cantidad Ordenada]]</f>
        <v>62</v>
      </c>
      <c r="K1708" s="7">
        <f>Tabla_cocina[[#This Row],[Total del Pedido]]</f>
        <v>62</v>
      </c>
      <c r="L1708" s="7">
        <f>Tabla_cocina[[#This Row],[Ganancia Bruta]]-Tabla_cocina[[#This Row],[Costo]]</f>
        <v>24</v>
      </c>
      <c r="M1708" s="7">
        <f>Tabla_cocina[[#This Row],[Costo Unitario]]*Tabla_cocina[[#This Row],[Cantidad Ordenada]]</f>
        <v>38</v>
      </c>
      <c r="N1708" s="12">
        <f>(Tabla_cocina[[#This Row],[Ganancia Neta]]/Tabla_cocina[[#This Row],[Costo]])</f>
        <v>0.63157894736842102</v>
      </c>
      <c r="O1708" s="17">
        <f>Tabla_cocina[[#This Row],[Tiempo de Preparacion]]/1440</f>
        <v>1.1111111111111112E-2</v>
      </c>
    </row>
    <row r="1709" spans="1:15" x14ac:dyDescent="0.3">
      <c r="A1709" s="1">
        <v>690</v>
      </c>
      <c r="B1709" s="1">
        <v>15</v>
      </c>
      <c r="C1709" s="2" t="s">
        <v>15</v>
      </c>
      <c r="D1709" s="2" t="s">
        <v>92</v>
      </c>
      <c r="E1709" s="3">
        <v>16</v>
      </c>
      <c r="F1709" s="3">
        <v>28</v>
      </c>
      <c r="G1709" s="1">
        <v>2</v>
      </c>
      <c r="H1709" s="1">
        <v>54</v>
      </c>
      <c r="I1709" s="2" t="s">
        <v>6</v>
      </c>
      <c r="J1709" s="7">
        <f>Tabla_cocina[[#This Row],[Precio Unitario]]*Tabla_cocina[[#This Row],[Cantidad Ordenada]]</f>
        <v>56</v>
      </c>
      <c r="K1709" s="7">
        <f>Tabla_cocina[[#This Row],[Total del Pedido]]</f>
        <v>56</v>
      </c>
      <c r="L1709" s="7">
        <f>Tabla_cocina[[#This Row],[Ganancia Bruta]]-Tabla_cocina[[#This Row],[Costo]]</f>
        <v>24</v>
      </c>
      <c r="M1709" s="7">
        <f>Tabla_cocina[[#This Row],[Costo Unitario]]*Tabla_cocina[[#This Row],[Cantidad Ordenada]]</f>
        <v>32</v>
      </c>
      <c r="N1709" s="12">
        <f>(Tabla_cocina[[#This Row],[Ganancia Neta]]/Tabla_cocina[[#This Row],[Costo]])</f>
        <v>0.75</v>
      </c>
      <c r="O1709" s="17">
        <f>Tabla_cocina[[#This Row],[Tiempo de Preparacion]]/1440</f>
        <v>3.7499999999999999E-2</v>
      </c>
    </row>
    <row r="1710" spans="1:15" x14ac:dyDescent="0.3">
      <c r="A1710" s="1">
        <v>691</v>
      </c>
      <c r="B1710" s="1">
        <v>19</v>
      </c>
      <c r="C1710" s="2" t="s">
        <v>19</v>
      </c>
      <c r="D1710" s="2" t="s">
        <v>96</v>
      </c>
      <c r="E1710" s="3">
        <v>13</v>
      </c>
      <c r="F1710" s="3">
        <v>22</v>
      </c>
      <c r="G1710" s="1">
        <v>3</v>
      </c>
      <c r="H1710" s="1">
        <v>34</v>
      </c>
      <c r="I1710" s="2" t="s">
        <v>6</v>
      </c>
      <c r="J1710" s="7">
        <f>Tabla_cocina[[#This Row],[Precio Unitario]]*Tabla_cocina[[#This Row],[Cantidad Ordenada]]</f>
        <v>66</v>
      </c>
      <c r="K1710" s="7">
        <f>Tabla_cocina[[#This Row],[Total del Pedido]]</f>
        <v>66</v>
      </c>
      <c r="L1710" s="7">
        <f>Tabla_cocina[[#This Row],[Ganancia Bruta]]-Tabla_cocina[[#This Row],[Costo]]</f>
        <v>27</v>
      </c>
      <c r="M1710" s="7">
        <f>Tabla_cocina[[#This Row],[Costo Unitario]]*Tabla_cocina[[#This Row],[Cantidad Ordenada]]</f>
        <v>39</v>
      </c>
      <c r="N1710" s="12">
        <f>(Tabla_cocina[[#This Row],[Ganancia Neta]]/Tabla_cocina[[#This Row],[Costo]])</f>
        <v>0.69230769230769229</v>
      </c>
      <c r="O1710" s="17">
        <f>Tabla_cocina[[#This Row],[Tiempo de Preparacion]]/1440</f>
        <v>2.361111111111111E-2</v>
      </c>
    </row>
    <row r="1711" spans="1:15" x14ac:dyDescent="0.3">
      <c r="A1711" s="1">
        <v>692</v>
      </c>
      <c r="B1711" s="1">
        <v>9</v>
      </c>
      <c r="C1711" s="2" t="s">
        <v>17</v>
      </c>
      <c r="D1711" s="2" t="s">
        <v>94</v>
      </c>
      <c r="E1711" s="3">
        <v>21</v>
      </c>
      <c r="F1711" s="3">
        <v>35</v>
      </c>
      <c r="G1711" s="1">
        <v>3</v>
      </c>
      <c r="H1711" s="1">
        <v>33</v>
      </c>
      <c r="I1711" s="2" t="s">
        <v>8</v>
      </c>
      <c r="J1711" s="7">
        <f>Tabla_cocina[[#This Row],[Precio Unitario]]*Tabla_cocina[[#This Row],[Cantidad Ordenada]]</f>
        <v>105</v>
      </c>
      <c r="K1711" s="7">
        <f>Tabla_cocina[[#This Row],[Total del Pedido]]</f>
        <v>105</v>
      </c>
      <c r="L1711" s="7">
        <f>Tabla_cocina[[#This Row],[Ganancia Bruta]]-Tabla_cocina[[#This Row],[Costo]]</f>
        <v>42</v>
      </c>
      <c r="M1711" s="7">
        <f>Tabla_cocina[[#This Row],[Costo Unitario]]*Tabla_cocina[[#This Row],[Cantidad Ordenada]]</f>
        <v>63</v>
      </c>
      <c r="N1711" s="12">
        <f>(Tabla_cocina[[#This Row],[Ganancia Neta]]/Tabla_cocina[[#This Row],[Costo]])</f>
        <v>0.66666666666666663</v>
      </c>
      <c r="O1711" s="17">
        <f>Tabla_cocina[[#This Row],[Tiempo de Preparacion]]/1440</f>
        <v>2.2916666666666665E-2</v>
      </c>
    </row>
    <row r="1712" spans="1:15" x14ac:dyDescent="0.3">
      <c r="A1712" s="1">
        <v>692</v>
      </c>
      <c r="B1712" s="1">
        <v>9</v>
      </c>
      <c r="C1712" s="2" t="s">
        <v>7</v>
      </c>
      <c r="D1712" s="2" t="s">
        <v>85</v>
      </c>
      <c r="E1712" s="3">
        <v>18</v>
      </c>
      <c r="F1712" s="3">
        <v>30</v>
      </c>
      <c r="G1712" s="1">
        <v>1</v>
      </c>
      <c r="H1712" s="1">
        <v>49</v>
      </c>
      <c r="I1712" s="2" t="s">
        <v>6</v>
      </c>
      <c r="J1712" s="7">
        <f>Tabla_cocina[[#This Row],[Precio Unitario]]*Tabla_cocina[[#This Row],[Cantidad Ordenada]]</f>
        <v>30</v>
      </c>
      <c r="K1712" s="7">
        <f>Tabla_cocina[[#This Row],[Total del Pedido]]</f>
        <v>30</v>
      </c>
      <c r="L1712" s="7">
        <f>Tabla_cocina[[#This Row],[Ganancia Bruta]]-Tabla_cocina[[#This Row],[Costo]]</f>
        <v>12</v>
      </c>
      <c r="M1712" s="7">
        <f>Tabla_cocina[[#This Row],[Costo Unitario]]*Tabla_cocina[[#This Row],[Cantidad Ordenada]]</f>
        <v>18</v>
      </c>
      <c r="N1712" s="12">
        <f>(Tabla_cocina[[#This Row],[Ganancia Neta]]/Tabla_cocina[[#This Row],[Costo]])</f>
        <v>0.66666666666666663</v>
      </c>
      <c r="O1712" s="17">
        <f>Tabla_cocina[[#This Row],[Tiempo de Preparacion]]/1440</f>
        <v>3.4027777777777775E-2</v>
      </c>
    </row>
    <row r="1713" spans="1:15" x14ac:dyDescent="0.3">
      <c r="A1713" s="1">
        <v>692</v>
      </c>
      <c r="B1713" s="1">
        <v>9</v>
      </c>
      <c r="C1713" s="2" t="s">
        <v>21</v>
      </c>
      <c r="D1713" s="2" t="s">
        <v>98</v>
      </c>
      <c r="E1713" s="3">
        <v>12</v>
      </c>
      <c r="F1713" s="3">
        <v>20</v>
      </c>
      <c r="G1713" s="1">
        <v>1</v>
      </c>
      <c r="H1713" s="1">
        <v>7</v>
      </c>
      <c r="I1713" s="2" t="s">
        <v>6</v>
      </c>
      <c r="J1713" s="7">
        <f>Tabla_cocina[[#This Row],[Precio Unitario]]*Tabla_cocina[[#This Row],[Cantidad Ordenada]]</f>
        <v>20</v>
      </c>
      <c r="K1713" s="7">
        <f>Tabla_cocina[[#This Row],[Total del Pedido]]</f>
        <v>20</v>
      </c>
      <c r="L1713" s="7">
        <f>Tabla_cocina[[#This Row],[Ganancia Bruta]]-Tabla_cocina[[#This Row],[Costo]]</f>
        <v>8</v>
      </c>
      <c r="M1713" s="7">
        <f>Tabla_cocina[[#This Row],[Costo Unitario]]*Tabla_cocina[[#This Row],[Cantidad Ordenada]]</f>
        <v>12</v>
      </c>
      <c r="N1713" s="12">
        <f>(Tabla_cocina[[#This Row],[Ganancia Neta]]/Tabla_cocina[[#This Row],[Costo]])</f>
        <v>0.66666666666666663</v>
      </c>
      <c r="O1713" s="17">
        <f>Tabla_cocina[[#This Row],[Tiempo de Preparacion]]/1440</f>
        <v>4.8611111111111112E-3</v>
      </c>
    </row>
    <row r="1714" spans="1:15" x14ac:dyDescent="0.3">
      <c r="A1714" s="1">
        <v>692</v>
      </c>
      <c r="B1714" s="1">
        <v>9</v>
      </c>
      <c r="C1714" s="2" t="s">
        <v>24</v>
      </c>
      <c r="D1714" s="2" t="s">
        <v>101</v>
      </c>
      <c r="E1714" s="3">
        <v>10</v>
      </c>
      <c r="F1714" s="3">
        <v>18</v>
      </c>
      <c r="G1714" s="1">
        <v>1</v>
      </c>
      <c r="H1714" s="1">
        <v>11</v>
      </c>
      <c r="I1714" s="2" t="s">
        <v>6</v>
      </c>
      <c r="J1714" s="7">
        <f>Tabla_cocina[[#This Row],[Precio Unitario]]*Tabla_cocina[[#This Row],[Cantidad Ordenada]]</f>
        <v>18</v>
      </c>
      <c r="K1714" s="7">
        <f>Tabla_cocina[[#This Row],[Total del Pedido]]</f>
        <v>18</v>
      </c>
      <c r="L1714" s="7">
        <f>Tabla_cocina[[#This Row],[Ganancia Bruta]]-Tabla_cocina[[#This Row],[Costo]]</f>
        <v>8</v>
      </c>
      <c r="M1714" s="7">
        <f>Tabla_cocina[[#This Row],[Costo Unitario]]*Tabla_cocina[[#This Row],[Cantidad Ordenada]]</f>
        <v>10</v>
      </c>
      <c r="N1714" s="12">
        <f>(Tabla_cocina[[#This Row],[Ganancia Neta]]/Tabla_cocina[[#This Row],[Costo]])</f>
        <v>0.8</v>
      </c>
      <c r="O1714" s="17">
        <f>Tabla_cocina[[#This Row],[Tiempo de Preparacion]]/1440</f>
        <v>7.6388888888888886E-3</v>
      </c>
    </row>
    <row r="1715" spans="1:15" x14ac:dyDescent="0.3">
      <c r="A1715" s="1">
        <v>693</v>
      </c>
      <c r="B1715" s="1">
        <v>15</v>
      </c>
      <c r="C1715" s="2" t="s">
        <v>12</v>
      </c>
      <c r="D1715" s="2" t="s">
        <v>89</v>
      </c>
      <c r="E1715" s="3">
        <v>22</v>
      </c>
      <c r="F1715" s="3">
        <v>36</v>
      </c>
      <c r="G1715" s="1">
        <v>1</v>
      </c>
      <c r="H1715" s="1">
        <v>20</v>
      </c>
      <c r="I1715" s="2" t="s">
        <v>6</v>
      </c>
      <c r="J1715" s="7">
        <f>Tabla_cocina[[#This Row],[Precio Unitario]]*Tabla_cocina[[#This Row],[Cantidad Ordenada]]</f>
        <v>36</v>
      </c>
      <c r="K1715" s="7">
        <f>Tabla_cocina[[#This Row],[Total del Pedido]]</f>
        <v>36</v>
      </c>
      <c r="L1715" s="7">
        <f>Tabla_cocina[[#This Row],[Ganancia Bruta]]-Tabla_cocina[[#This Row],[Costo]]</f>
        <v>14</v>
      </c>
      <c r="M1715" s="7">
        <f>Tabla_cocina[[#This Row],[Costo Unitario]]*Tabla_cocina[[#This Row],[Cantidad Ordenada]]</f>
        <v>22</v>
      </c>
      <c r="N1715" s="12">
        <f>(Tabla_cocina[[#This Row],[Ganancia Neta]]/Tabla_cocina[[#This Row],[Costo]])</f>
        <v>0.63636363636363635</v>
      </c>
      <c r="O1715" s="17">
        <f>Tabla_cocina[[#This Row],[Tiempo de Preparacion]]/1440</f>
        <v>1.3888888888888888E-2</v>
      </c>
    </row>
    <row r="1716" spans="1:15" x14ac:dyDescent="0.3">
      <c r="A1716" s="1">
        <v>693</v>
      </c>
      <c r="B1716" s="1">
        <v>15</v>
      </c>
      <c r="C1716" s="2" t="s">
        <v>23</v>
      </c>
      <c r="D1716" s="2" t="s">
        <v>100</v>
      </c>
      <c r="E1716" s="3">
        <v>13</v>
      </c>
      <c r="F1716" s="3">
        <v>21</v>
      </c>
      <c r="G1716" s="1">
        <v>2</v>
      </c>
      <c r="H1716" s="1">
        <v>24</v>
      </c>
      <c r="I1716" s="2" t="s">
        <v>6</v>
      </c>
      <c r="J1716" s="7">
        <f>Tabla_cocina[[#This Row],[Precio Unitario]]*Tabla_cocina[[#This Row],[Cantidad Ordenada]]</f>
        <v>42</v>
      </c>
      <c r="K1716" s="7">
        <f>Tabla_cocina[[#This Row],[Total del Pedido]]</f>
        <v>42</v>
      </c>
      <c r="L1716" s="7">
        <f>Tabla_cocina[[#This Row],[Ganancia Bruta]]-Tabla_cocina[[#This Row],[Costo]]</f>
        <v>16</v>
      </c>
      <c r="M1716" s="7">
        <f>Tabla_cocina[[#This Row],[Costo Unitario]]*Tabla_cocina[[#This Row],[Cantidad Ordenada]]</f>
        <v>26</v>
      </c>
      <c r="N1716" s="12">
        <f>(Tabla_cocina[[#This Row],[Ganancia Neta]]/Tabla_cocina[[#This Row],[Costo]])</f>
        <v>0.61538461538461542</v>
      </c>
      <c r="O1716" s="17">
        <f>Tabla_cocina[[#This Row],[Tiempo de Preparacion]]/1440</f>
        <v>1.6666666666666666E-2</v>
      </c>
    </row>
    <row r="1717" spans="1:15" x14ac:dyDescent="0.3">
      <c r="A1717" s="1">
        <v>694</v>
      </c>
      <c r="B1717" s="1">
        <v>5</v>
      </c>
      <c r="C1717" s="2" t="s">
        <v>11</v>
      </c>
      <c r="D1717" s="2" t="s">
        <v>88</v>
      </c>
      <c r="E1717" s="3">
        <v>25</v>
      </c>
      <c r="F1717" s="3">
        <v>40</v>
      </c>
      <c r="G1717" s="1">
        <v>1</v>
      </c>
      <c r="H1717" s="1">
        <v>40</v>
      </c>
      <c r="I1717" s="2" t="s">
        <v>6</v>
      </c>
      <c r="J1717" s="7">
        <f>Tabla_cocina[[#This Row],[Precio Unitario]]*Tabla_cocina[[#This Row],[Cantidad Ordenada]]</f>
        <v>40</v>
      </c>
      <c r="K1717" s="7">
        <f>Tabla_cocina[[#This Row],[Total del Pedido]]</f>
        <v>40</v>
      </c>
      <c r="L1717" s="7">
        <f>Tabla_cocina[[#This Row],[Ganancia Bruta]]-Tabla_cocina[[#This Row],[Costo]]</f>
        <v>15</v>
      </c>
      <c r="M1717" s="7">
        <f>Tabla_cocina[[#This Row],[Costo Unitario]]*Tabla_cocina[[#This Row],[Cantidad Ordenada]]</f>
        <v>25</v>
      </c>
      <c r="N1717" s="12">
        <f>(Tabla_cocina[[#This Row],[Ganancia Neta]]/Tabla_cocina[[#This Row],[Costo]])</f>
        <v>0.6</v>
      </c>
      <c r="O1717" s="17">
        <f>Tabla_cocina[[#This Row],[Tiempo de Preparacion]]/1440</f>
        <v>2.7777777777777776E-2</v>
      </c>
    </row>
    <row r="1718" spans="1:15" x14ac:dyDescent="0.3">
      <c r="A1718" s="1">
        <v>694</v>
      </c>
      <c r="B1718" s="1">
        <v>5</v>
      </c>
      <c r="C1718" s="2" t="s">
        <v>23</v>
      </c>
      <c r="D1718" s="2" t="s">
        <v>100</v>
      </c>
      <c r="E1718" s="3">
        <v>13</v>
      </c>
      <c r="F1718" s="3">
        <v>21</v>
      </c>
      <c r="G1718" s="1">
        <v>1</v>
      </c>
      <c r="H1718" s="1">
        <v>42</v>
      </c>
      <c r="I1718" s="2" t="s">
        <v>8</v>
      </c>
      <c r="J1718" s="7">
        <f>Tabla_cocina[[#This Row],[Precio Unitario]]*Tabla_cocina[[#This Row],[Cantidad Ordenada]]</f>
        <v>21</v>
      </c>
      <c r="K1718" s="7">
        <f>Tabla_cocina[[#This Row],[Total del Pedido]]</f>
        <v>21</v>
      </c>
      <c r="L1718" s="7">
        <f>Tabla_cocina[[#This Row],[Ganancia Bruta]]-Tabla_cocina[[#This Row],[Costo]]</f>
        <v>8</v>
      </c>
      <c r="M1718" s="7">
        <f>Tabla_cocina[[#This Row],[Costo Unitario]]*Tabla_cocina[[#This Row],[Cantidad Ordenada]]</f>
        <v>13</v>
      </c>
      <c r="N1718" s="12">
        <f>(Tabla_cocina[[#This Row],[Ganancia Neta]]/Tabla_cocina[[#This Row],[Costo]])</f>
        <v>0.61538461538461542</v>
      </c>
      <c r="O1718" s="17">
        <f>Tabla_cocina[[#This Row],[Tiempo de Preparacion]]/1440</f>
        <v>2.9166666666666667E-2</v>
      </c>
    </row>
    <row r="1719" spans="1:15" x14ac:dyDescent="0.3">
      <c r="A1719" s="1">
        <v>694</v>
      </c>
      <c r="B1719" s="1">
        <v>5</v>
      </c>
      <c r="C1719" s="2" t="s">
        <v>21</v>
      </c>
      <c r="D1719" s="2" t="s">
        <v>98</v>
      </c>
      <c r="E1719" s="3">
        <v>12</v>
      </c>
      <c r="F1719" s="3">
        <v>20</v>
      </c>
      <c r="G1719" s="1">
        <v>3</v>
      </c>
      <c r="H1719" s="1">
        <v>20</v>
      </c>
      <c r="I1719" s="2" t="s">
        <v>6</v>
      </c>
      <c r="J1719" s="7">
        <f>Tabla_cocina[[#This Row],[Precio Unitario]]*Tabla_cocina[[#This Row],[Cantidad Ordenada]]</f>
        <v>60</v>
      </c>
      <c r="K1719" s="7">
        <f>Tabla_cocina[[#This Row],[Total del Pedido]]</f>
        <v>60</v>
      </c>
      <c r="L1719" s="7">
        <f>Tabla_cocina[[#This Row],[Ganancia Bruta]]-Tabla_cocina[[#This Row],[Costo]]</f>
        <v>24</v>
      </c>
      <c r="M1719" s="7">
        <f>Tabla_cocina[[#This Row],[Costo Unitario]]*Tabla_cocina[[#This Row],[Cantidad Ordenada]]</f>
        <v>36</v>
      </c>
      <c r="N1719" s="12">
        <f>(Tabla_cocina[[#This Row],[Ganancia Neta]]/Tabla_cocina[[#This Row],[Costo]])</f>
        <v>0.66666666666666663</v>
      </c>
      <c r="O1719" s="17">
        <f>Tabla_cocina[[#This Row],[Tiempo de Preparacion]]/1440</f>
        <v>1.3888888888888888E-2</v>
      </c>
    </row>
    <row r="1720" spans="1:15" x14ac:dyDescent="0.3">
      <c r="A1720" s="1">
        <v>694</v>
      </c>
      <c r="B1720" s="1">
        <v>5</v>
      </c>
      <c r="C1720" s="2" t="s">
        <v>24</v>
      </c>
      <c r="D1720" s="2" t="s">
        <v>101</v>
      </c>
      <c r="E1720" s="3">
        <v>10</v>
      </c>
      <c r="F1720" s="3">
        <v>18</v>
      </c>
      <c r="G1720" s="1">
        <v>2</v>
      </c>
      <c r="H1720" s="1">
        <v>26</v>
      </c>
      <c r="I1720" s="2" t="s">
        <v>8</v>
      </c>
      <c r="J1720" s="7">
        <f>Tabla_cocina[[#This Row],[Precio Unitario]]*Tabla_cocina[[#This Row],[Cantidad Ordenada]]</f>
        <v>36</v>
      </c>
      <c r="K1720" s="7">
        <f>Tabla_cocina[[#This Row],[Total del Pedido]]</f>
        <v>36</v>
      </c>
      <c r="L1720" s="7">
        <f>Tabla_cocina[[#This Row],[Ganancia Bruta]]-Tabla_cocina[[#This Row],[Costo]]</f>
        <v>16</v>
      </c>
      <c r="M1720" s="7">
        <f>Tabla_cocina[[#This Row],[Costo Unitario]]*Tabla_cocina[[#This Row],[Cantidad Ordenada]]</f>
        <v>20</v>
      </c>
      <c r="N1720" s="12">
        <f>(Tabla_cocina[[#This Row],[Ganancia Neta]]/Tabla_cocina[[#This Row],[Costo]])</f>
        <v>0.8</v>
      </c>
      <c r="O1720" s="17">
        <f>Tabla_cocina[[#This Row],[Tiempo de Preparacion]]/1440</f>
        <v>1.8055555555555554E-2</v>
      </c>
    </row>
    <row r="1721" spans="1:15" x14ac:dyDescent="0.3">
      <c r="A1721" s="1">
        <v>695</v>
      </c>
      <c r="B1721" s="1">
        <v>9</v>
      </c>
      <c r="C1721" s="2" t="s">
        <v>7</v>
      </c>
      <c r="D1721" s="2" t="s">
        <v>85</v>
      </c>
      <c r="E1721" s="3">
        <v>18</v>
      </c>
      <c r="F1721" s="3">
        <v>30</v>
      </c>
      <c r="G1721" s="1">
        <v>2</v>
      </c>
      <c r="H1721" s="1">
        <v>7</v>
      </c>
      <c r="I1721" s="2" t="s">
        <v>8</v>
      </c>
      <c r="J1721" s="7">
        <f>Tabla_cocina[[#This Row],[Precio Unitario]]*Tabla_cocina[[#This Row],[Cantidad Ordenada]]</f>
        <v>60</v>
      </c>
      <c r="K1721" s="7">
        <f>Tabla_cocina[[#This Row],[Total del Pedido]]</f>
        <v>60</v>
      </c>
      <c r="L1721" s="7">
        <f>Tabla_cocina[[#This Row],[Ganancia Bruta]]-Tabla_cocina[[#This Row],[Costo]]</f>
        <v>24</v>
      </c>
      <c r="M1721" s="7">
        <f>Tabla_cocina[[#This Row],[Costo Unitario]]*Tabla_cocina[[#This Row],[Cantidad Ordenada]]</f>
        <v>36</v>
      </c>
      <c r="N1721" s="12">
        <f>(Tabla_cocina[[#This Row],[Ganancia Neta]]/Tabla_cocina[[#This Row],[Costo]])</f>
        <v>0.66666666666666663</v>
      </c>
      <c r="O1721" s="17">
        <f>Tabla_cocina[[#This Row],[Tiempo de Preparacion]]/1440</f>
        <v>4.8611111111111112E-3</v>
      </c>
    </row>
    <row r="1722" spans="1:15" x14ac:dyDescent="0.3">
      <c r="A1722" s="1">
        <v>695</v>
      </c>
      <c r="B1722" s="1">
        <v>9</v>
      </c>
      <c r="C1722" s="2" t="s">
        <v>15</v>
      </c>
      <c r="D1722" s="2" t="s">
        <v>92</v>
      </c>
      <c r="E1722" s="3">
        <v>16</v>
      </c>
      <c r="F1722" s="3">
        <v>28</v>
      </c>
      <c r="G1722" s="1">
        <v>2</v>
      </c>
      <c r="H1722" s="1">
        <v>30</v>
      </c>
      <c r="I1722" s="2" t="s">
        <v>8</v>
      </c>
      <c r="J1722" s="7">
        <f>Tabla_cocina[[#This Row],[Precio Unitario]]*Tabla_cocina[[#This Row],[Cantidad Ordenada]]</f>
        <v>56</v>
      </c>
      <c r="K1722" s="7">
        <f>Tabla_cocina[[#This Row],[Total del Pedido]]</f>
        <v>56</v>
      </c>
      <c r="L1722" s="7">
        <f>Tabla_cocina[[#This Row],[Ganancia Bruta]]-Tabla_cocina[[#This Row],[Costo]]</f>
        <v>24</v>
      </c>
      <c r="M1722" s="7">
        <f>Tabla_cocina[[#This Row],[Costo Unitario]]*Tabla_cocina[[#This Row],[Cantidad Ordenada]]</f>
        <v>32</v>
      </c>
      <c r="N1722" s="12">
        <f>(Tabla_cocina[[#This Row],[Ganancia Neta]]/Tabla_cocina[[#This Row],[Costo]])</f>
        <v>0.75</v>
      </c>
      <c r="O1722" s="17">
        <f>Tabla_cocina[[#This Row],[Tiempo de Preparacion]]/1440</f>
        <v>2.0833333333333332E-2</v>
      </c>
    </row>
    <row r="1723" spans="1:15" x14ac:dyDescent="0.3">
      <c r="A1723" s="1">
        <v>696</v>
      </c>
      <c r="B1723" s="1">
        <v>2</v>
      </c>
      <c r="C1723" s="2" t="s">
        <v>22</v>
      </c>
      <c r="D1723" s="2" t="s">
        <v>99</v>
      </c>
      <c r="E1723" s="3">
        <v>14</v>
      </c>
      <c r="F1723" s="3">
        <v>23</v>
      </c>
      <c r="G1723" s="1">
        <v>2</v>
      </c>
      <c r="H1723" s="1">
        <v>23</v>
      </c>
      <c r="I1723" s="2" t="s">
        <v>6</v>
      </c>
      <c r="J1723" s="7">
        <f>Tabla_cocina[[#This Row],[Precio Unitario]]*Tabla_cocina[[#This Row],[Cantidad Ordenada]]</f>
        <v>46</v>
      </c>
      <c r="K1723" s="7">
        <f>Tabla_cocina[[#This Row],[Total del Pedido]]</f>
        <v>46</v>
      </c>
      <c r="L1723" s="7">
        <f>Tabla_cocina[[#This Row],[Ganancia Bruta]]-Tabla_cocina[[#This Row],[Costo]]</f>
        <v>18</v>
      </c>
      <c r="M1723" s="7">
        <f>Tabla_cocina[[#This Row],[Costo Unitario]]*Tabla_cocina[[#This Row],[Cantidad Ordenada]]</f>
        <v>28</v>
      </c>
      <c r="N1723" s="12">
        <f>(Tabla_cocina[[#This Row],[Ganancia Neta]]/Tabla_cocina[[#This Row],[Costo]])</f>
        <v>0.6428571428571429</v>
      </c>
      <c r="O1723" s="17">
        <f>Tabla_cocina[[#This Row],[Tiempo de Preparacion]]/1440</f>
        <v>1.5972222222222221E-2</v>
      </c>
    </row>
    <row r="1724" spans="1:15" x14ac:dyDescent="0.3">
      <c r="A1724" s="1">
        <v>697</v>
      </c>
      <c r="B1724" s="1">
        <v>4</v>
      </c>
      <c r="C1724" s="2" t="s">
        <v>14</v>
      </c>
      <c r="D1724" s="2" t="s">
        <v>91</v>
      </c>
      <c r="E1724" s="3">
        <v>20</v>
      </c>
      <c r="F1724" s="3">
        <v>33</v>
      </c>
      <c r="G1724" s="1">
        <v>2</v>
      </c>
      <c r="H1724" s="1">
        <v>41</v>
      </c>
      <c r="I1724" s="2" t="s">
        <v>8</v>
      </c>
      <c r="J1724" s="7">
        <f>Tabla_cocina[[#This Row],[Precio Unitario]]*Tabla_cocina[[#This Row],[Cantidad Ordenada]]</f>
        <v>66</v>
      </c>
      <c r="K1724" s="7">
        <f>Tabla_cocina[[#This Row],[Total del Pedido]]</f>
        <v>66</v>
      </c>
      <c r="L1724" s="7">
        <f>Tabla_cocina[[#This Row],[Ganancia Bruta]]-Tabla_cocina[[#This Row],[Costo]]</f>
        <v>26</v>
      </c>
      <c r="M1724" s="7">
        <f>Tabla_cocina[[#This Row],[Costo Unitario]]*Tabla_cocina[[#This Row],[Cantidad Ordenada]]</f>
        <v>40</v>
      </c>
      <c r="N1724" s="12">
        <f>(Tabla_cocina[[#This Row],[Ganancia Neta]]/Tabla_cocina[[#This Row],[Costo]])</f>
        <v>0.65</v>
      </c>
      <c r="O1724" s="17">
        <f>Tabla_cocina[[#This Row],[Tiempo de Preparacion]]/1440</f>
        <v>2.8472222222222222E-2</v>
      </c>
    </row>
    <row r="1725" spans="1:15" x14ac:dyDescent="0.3">
      <c r="A1725" s="1">
        <v>697</v>
      </c>
      <c r="B1725" s="1">
        <v>4</v>
      </c>
      <c r="C1725" s="2" t="s">
        <v>7</v>
      </c>
      <c r="D1725" s="2" t="s">
        <v>85</v>
      </c>
      <c r="E1725" s="3">
        <v>18</v>
      </c>
      <c r="F1725" s="3">
        <v>30</v>
      </c>
      <c r="G1725" s="1">
        <v>2</v>
      </c>
      <c r="H1725" s="1">
        <v>35</v>
      </c>
      <c r="I1725" s="2" t="s">
        <v>8</v>
      </c>
      <c r="J1725" s="7">
        <f>Tabla_cocina[[#This Row],[Precio Unitario]]*Tabla_cocina[[#This Row],[Cantidad Ordenada]]</f>
        <v>60</v>
      </c>
      <c r="K1725" s="7">
        <f>Tabla_cocina[[#This Row],[Total del Pedido]]</f>
        <v>60</v>
      </c>
      <c r="L1725" s="7">
        <f>Tabla_cocina[[#This Row],[Ganancia Bruta]]-Tabla_cocina[[#This Row],[Costo]]</f>
        <v>24</v>
      </c>
      <c r="M1725" s="7">
        <f>Tabla_cocina[[#This Row],[Costo Unitario]]*Tabla_cocina[[#This Row],[Cantidad Ordenada]]</f>
        <v>36</v>
      </c>
      <c r="N1725" s="12">
        <f>(Tabla_cocina[[#This Row],[Ganancia Neta]]/Tabla_cocina[[#This Row],[Costo]])</f>
        <v>0.66666666666666663</v>
      </c>
      <c r="O1725" s="17">
        <f>Tabla_cocina[[#This Row],[Tiempo de Preparacion]]/1440</f>
        <v>2.4305555555555556E-2</v>
      </c>
    </row>
    <row r="1726" spans="1:15" x14ac:dyDescent="0.3">
      <c r="A1726" s="1">
        <v>697</v>
      </c>
      <c r="B1726" s="1">
        <v>4</v>
      </c>
      <c r="C1726" s="2" t="s">
        <v>10</v>
      </c>
      <c r="D1726" s="2" t="s">
        <v>87</v>
      </c>
      <c r="E1726" s="3">
        <v>16</v>
      </c>
      <c r="F1726" s="3">
        <v>27</v>
      </c>
      <c r="G1726" s="1">
        <v>1</v>
      </c>
      <c r="H1726" s="1">
        <v>7</v>
      </c>
      <c r="I1726" s="2" t="s">
        <v>6</v>
      </c>
      <c r="J1726" s="7">
        <f>Tabla_cocina[[#This Row],[Precio Unitario]]*Tabla_cocina[[#This Row],[Cantidad Ordenada]]</f>
        <v>27</v>
      </c>
      <c r="K1726" s="7">
        <f>Tabla_cocina[[#This Row],[Total del Pedido]]</f>
        <v>27</v>
      </c>
      <c r="L1726" s="7">
        <f>Tabla_cocina[[#This Row],[Ganancia Bruta]]-Tabla_cocina[[#This Row],[Costo]]</f>
        <v>11</v>
      </c>
      <c r="M1726" s="7">
        <f>Tabla_cocina[[#This Row],[Costo Unitario]]*Tabla_cocina[[#This Row],[Cantidad Ordenada]]</f>
        <v>16</v>
      </c>
      <c r="N1726" s="12">
        <f>(Tabla_cocina[[#This Row],[Ganancia Neta]]/Tabla_cocina[[#This Row],[Costo]])</f>
        <v>0.6875</v>
      </c>
      <c r="O1726" s="17">
        <f>Tabla_cocina[[#This Row],[Tiempo de Preparacion]]/1440</f>
        <v>4.8611111111111112E-3</v>
      </c>
    </row>
    <row r="1727" spans="1:15" x14ac:dyDescent="0.3">
      <c r="A1727" s="1">
        <v>697</v>
      </c>
      <c r="B1727" s="1">
        <v>4</v>
      </c>
      <c r="C1727" s="2" t="s">
        <v>22</v>
      </c>
      <c r="D1727" s="2" t="s">
        <v>99</v>
      </c>
      <c r="E1727" s="3">
        <v>14</v>
      </c>
      <c r="F1727" s="3">
        <v>23</v>
      </c>
      <c r="G1727" s="1">
        <v>2</v>
      </c>
      <c r="H1727" s="1">
        <v>24</v>
      </c>
      <c r="I1727" s="2" t="s">
        <v>6</v>
      </c>
      <c r="J1727" s="7">
        <f>Tabla_cocina[[#This Row],[Precio Unitario]]*Tabla_cocina[[#This Row],[Cantidad Ordenada]]</f>
        <v>46</v>
      </c>
      <c r="K1727" s="7">
        <f>Tabla_cocina[[#This Row],[Total del Pedido]]</f>
        <v>46</v>
      </c>
      <c r="L1727" s="7">
        <f>Tabla_cocina[[#This Row],[Ganancia Bruta]]-Tabla_cocina[[#This Row],[Costo]]</f>
        <v>18</v>
      </c>
      <c r="M1727" s="7">
        <f>Tabla_cocina[[#This Row],[Costo Unitario]]*Tabla_cocina[[#This Row],[Cantidad Ordenada]]</f>
        <v>28</v>
      </c>
      <c r="N1727" s="12">
        <f>(Tabla_cocina[[#This Row],[Ganancia Neta]]/Tabla_cocina[[#This Row],[Costo]])</f>
        <v>0.6428571428571429</v>
      </c>
      <c r="O1727" s="17">
        <f>Tabla_cocina[[#This Row],[Tiempo de Preparacion]]/1440</f>
        <v>1.6666666666666666E-2</v>
      </c>
    </row>
    <row r="1728" spans="1:15" x14ac:dyDescent="0.3">
      <c r="A1728" s="1">
        <v>698</v>
      </c>
      <c r="B1728" s="1">
        <v>19</v>
      </c>
      <c r="C1728" s="2" t="s">
        <v>10</v>
      </c>
      <c r="D1728" s="2" t="s">
        <v>87</v>
      </c>
      <c r="E1728" s="3">
        <v>16</v>
      </c>
      <c r="F1728" s="3">
        <v>27</v>
      </c>
      <c r="G1728" s="1">
        <v>1</v>
      </c>
      <c r="H1728" s="1">
        <v>55</v>
      </c>
      <c r="I1728" s="2" t="s">
        <v>8</v>
      </c>
      <c r="J1728" s="7">
        <f>Tabla_cocina[[#This Row],[Precio Unitario]]*Tabla_cocina[[#This Row],[Cantidad Ordenada]]</f>
        <v>27</v>
      </c>
      <c r="K1728" s="7">
        <f>Tabla_cocina[[#This Row],[Total del Pedido]]</f>
        <v>27</v>
      </c>
      <c r="L1728" s="7">
        <f>Tabla_cocina[[#This Row],[Ganancia Bruta]]-Tabla_cocina[[#This Row],[Costo]]</f>
        <v>11</v>
      </c>
      <c r="M1728" s="7">
        <f>Tabla_cocina[[#This Row],[Costo Unitario]]*Tabla_cocina[[#This Row],[Cantidad Ordenada]]</f>
        <v>16</v>
      </c>
      <c r="N1728" s="12">
        <f>(Tabla_cocina[[#This Row],[Ganancia Neta]]/Tabla_cocina[[#This Row],[Costo]])</f>
        <v>0.6875</v>
      </c>
      <c r="O1728" s="17">
        <f>Tabla_cocina[[#This Row],[Tiempo de Preparacion]]/1440</f>
        <v>3.8194444444444448E-2</v>
      </c>
    </row>
    <row r="1729" spans="1:15" x14ac:dyDescent="0.3">
      <c r="A1729" s="1">
        <v>698</v>
      </c>
      <c r="B1729" s="1">
        <v>19</v>
      </c>
      <c r="C1729" s="2" t="s">
        <v>25</v>
      </c>
      <c r="D1729" s="2" t="s">
        <v>102</v>
      </c>
      <c r="E1729" s="3">
        <v>15</v>
      </c>
      <c r="F1729" s="3">
        <v>26</v>
      </c>
      <c r="G1729" s="1">
        <v>1</v>
      </c>
      <c r="H1729" s="1">
        <v>12</v>
      </c>
      <c r="I1729" s="2" t="s">
        <v>8</v>
      </c>
      <c r="J1729" s="7">
        <f>Tabla_cocina[[#This Row],[Precio Unitario]]*Tabla_cocina[[#This Row],[Cantidad Ordenada]]</f>
        <v>26</v>
      </c>
      <c r="K1729" s="7">
        <f>Tabla_cocina[[#This Row],[Total del Pedido]]</f>
        <v>26</v>
      </c>
      <c r="L1729" s="7">
        <f>Tabla_cocina[[#This Row],[Ganancia Bruta]]-Tabla_cocina[[#This Row],[Costo]]</f>
        <v>11</v>
      </c>
      <c r="M1729" s="7">
        <f>Tabla_cocina[[#This Row],[Costo Unitario]]*Tabla_cocina[[#This Row],[Cantidad Ordenada]]</f>
        <v>15</v>
      </c>
      <c r="N1729" s="12">
        <f>(Tabla_cocina[[#This Row],[Ganancia Neta]]/Tabla_cocina[[#This Row],[Costo]])</f>
        <v>0.73333333333333328</v>
      </c>
      <c r="O1729" s="17">
        <f>Tabla_cocina[[#This Row],[Tiempo de Preparacion]]/1440</f>
        <v>8.3333333333333332E-3</v>
      </c>
    </row>
    <row r="1730" spans="1:15" x14ac:dyDescent="0.3">
      <c r="A1730" s="1">
        <v>698</v>
      </c>
      <c r="B1730" s="1">
        <v>19</v>
      </c>
      <c r="C1730" s="2" t="s">
        <v>22</v>
      </c>
      <c r="D1730" s="2" t="s">
        <v>99</v>
      </c>
      <c r="E1730" s="3">
        <v>14</v>
      </c>
      <c r="F1730" s="3">
        <v>23</v>
      </c>
      <c r="G1730" s="1">
        <v>3</v>
      </c>
      <c r="H1730" s="1">
        <v>19</v>
      </c>
      <c r="I1730" s="2" t="s">
        <v>8</v>
      </c>
      <c r="J1730" s="7">
        <f>Tabla_cocina[[#This Row],[Precio Unitario]]*Tabla_cocina[[#This Row],[Cantidad Ordenada]]</f>
        <v>69</v>
      </c>
      <c r="K1730" s="7">
        <f>Tabla_cocina[[#This Row],[Total del Pedido]]</f>
        <v>69</v>
      </c>
      <c r="L1730" s="7">
        <f>Tabla_cocina[[#This Row],[Ganancia Bruta]]-Tabla_cocina[[#This Row],[Costo]]</f>
        <v>27</v>
      </c>
      <c r="M1730" s="7">
        <f>Tabla_cocina[[#This Row],[Costo Unitario]]*Tabla_cocina[[#This Row],[Cantidad Ordenada]]</f>
        <v>42</v>
      </c>
      <c r="N1730" s="12">
        <f>(Tabla_cocina[[#This Row],[Ganancia Neta]]/Tabla_cocina[[#This Row],[Costo]])</f>
        <v>0.6428571428571429</v>
      </c>
      <c r="O1730" s="17">
        <f>Tabla_cocina[[#This Row],[Tiempo de Preparacion]]/1440</f>
        <v>1.3194444444444444E-2</v>
      </c>
    </row>
    <row r="1731" spans="1:15" x14ac:dyDescent="0.3">
      <c r="A1731" s="1">
        <v>698</v>
      </c>
      <c r="B1731" s="1">
        <v>19</v>
      </c>
      <c r="C1731" s="2" t="s">
        <v>23</v>
      </c>
      <c r="D1731" s="2" t="s">
        <v>100</v>
      </c>
      <c r="E1731" s="3">
        <v>13</v>
      </c>
      <c r="F1731" s="3">
        <v>21</v>
      </c>
      <c r="G1731" s="1">
        <v>3</v>
      </c>
      <c r="H1731" s="1">
        <v>15</v>
      </c>
      <c r="I1731" s="2" t="s">
        <v>8</v>
      </c>
      <c r="J1731" s="7">
        <f>Tabla_cocina[[#This Row],[Precio Unitario]]*Tabla_cocina[[#This Row],[Cantidad Ordenada]]</f>
        <v>63</v>
      </c>
      <c r="K1731" s="7">
        <f>Tabla_cocina[[#This Row],[Total del Pedido]]</f>
        <v>63</v>
      </c>
      <c r="L1731" s="7">
        <f>Tabla_cocina[[#This Row],[Ganancia Bruta]]-Tabla_cocina[[#This Row],[Costo]]</f>
        <v>24</v>
      </c>
      <c r="M1731" s="7">
        <f>Tabla_cocina[[#This Row],[Costo Unitario]]*Tabla_cocina[[#This Row],[Cantidad Ordenada]]</f>
        <v>39</v>
      </c>
      <c r="N1731" s="12">
        <f>(Tabla_cocina[[#This Row],[Ganancia Neta]]/Tabla_cocina[[#This Row],[Costo]])</f>
        <v>0.61538461538461542</v>
      </c>
      <c r="O1731" s="17">
        <f>Tabla_cocina[[#This Row],[Tiempo de Preparacion]]/1440</f>
        <v>1.0416666666666666E-2</v>
      </c>
    </row>
    <row r="1732" spans="1:15" x14ac:dyDescent="0.3">
      <c r="A1732" s="1">
        <v>699</v>
      </c>
      <c r="B1732" s="1">
        <v>8</v>
      </c>
      <c r="C1732" s="2" t="s">
        <v>13</v>
      </c>
      <c r="D1732" s="2" t="s">
        <v>90</v>
      </c>
      <c r="E1732" s="3">
        <v>17</v>
      </c>
      <c r="F1732" s="3">
        <v>29</v>
      </c>
      <c r="G1732" s="1">
        <v>2</v>
      </c>
      <c r="H1732" s="1">
        <v>11</v>
      </c>
      <c r="I1732" s="2" t="s">
        <v>8</v>
      </c>
      <c r="J1732" s="7">
        <f>Tabla_cocina[[#This Row],[Precio Unitario]]*Tabla_cocina[[#This Row],[Cantidad Ordenada]]</f>
        <v>58</v>
      </c>
      <c r="K1732" s="7">
        <f>Tabla_cocina[[#This Row],[Total del Pedido]]</f>
        <v>58</v>
      </c>
      <c r="L1732" s="7">
        <f>Tabla_cocina[[#This Row],[Ganancia Bruta]]-Tabla_cocina[[#This Row],[Costo]]</f>
        <v>24</v>
      </c>
      <c r="M1732" s="7">
        <f>Tabla_cocina[[#This Row],[Costo Unitario]]*Tabla_cocina[[#This Row],[Cantidad Ordenada]]</f>
        <v>34</v>
      </c>
      <c r="N1732" s="12">
        <f>(Tabla_cocina[[#This Row],[Ganancia Neta]]/Tabla_cocina[[#This Row],[Costo]])</f>
        <v>0.70588235294117652</v>
      </c>
      <c r="O1732" s="17">
        <f>Tabla_cocina[[#This Row],[Tiempo de Preparacion]]/1440</f>
        <v>7.6388888888888886E-3</v>
      </c>
    </row>
    <row r="1733" spans="1:15" x14ac:dyDescent="0.3">
      <c r="A1733" s="1">
        <v>700</v>
      </c>
      <c r="B1733" s="1">
        <v>8</v>
      </c>
      <c r="C1733" s="2" t="s">
        <v>20</v>
      </c>
      <c r="D1733" s="2" t="s">
        <v>97</v>
      </c>
      <c r="E1733" s="3">
        <v>20</v>
      </c>
      <c r="F1733" s="3">
        <v>34</v>
      </c>
      <c r="G1733" s="1">
        <v>3</v>
      </c>
      <c r="H1733" s="1">
        <v>37</v>
      </c>
      <c r="I1733" s="2" t="s">
        <v>8</v>
      </c>
      <c r="J1733" s="7">
        <f>Tabla_cocina[[#This Row],[Precio Unitario]]*Tabla_cocina[[#This Row],[Cantidad Ordenada]]</f>
        <v>102</v>
      </c>
      <c r="K1733" s="7">
        <f>Tabla_cocina[[#This Row],[Total del Pedido]]</f>
        <v>102</v>
      </c>
      <c r="L1733" s="7">
        <f>Tabla_cocina[[#This Row],[Ganancia Bruta]]-Tabla_cocina[[#This Row],[Costo]]</f>
        <v>42</v>
      </c>
      <c r="M1733" s="7">
        <f>Tabla_cocina[[#This Row],[Costo Unitario]]*Tabla_cocina[[#This Row],[Cantidad Ordenada]]</f>
        <v>60</v>
      </c>
      <c r="N1733" s="12">
        <f>(Tabla_cocina[[#This Row],[Ganancia Neta]]/Tabla_cocina[[#This Row],[Costo]])</f>
        <v>0.7</v>
      </c>
      <c r="O1733" s="17">
        <f>Tabla_cocina[[#This Row],[Tiempo de Preparacion]]/1440</f>
        <v>2.5694444444444443E-2</v>
      </c>
    </row>
    <row r="1734" spans="1:15" x14ac:dyDescent="0.3">
      <c r="A1734" s="1">
        <v>700</v>
      </c>
      <c r="B1734" s="1">
        <v>8</v>
      </c>
      <c r="C1734" s="2" t="s">
        <v>10</v>
      </c>
      <c r="D1734" s="2" t="s">
        <v>87</v>
      </c>
      <c r="E1734" s="3">
        <v>16</v>
      </c>
      <c r="F1734" s="3">
        <v>27</v>
      </c>
      <c r="G1734" s="1">
        <v>2</v>
      </c>
      <c r="H1734" s="1">
        <v>14</v>
      </c>
      <c r="I1734" s="2" t="s">
        <v>8</v>
      </c>
      <c r="J1734" s="7">
        <f>Tabla_cocina[[#This Row],[Precio Unitario]]*Tabla_cocina[[#This Row],[Cantidad Ordenada]]</f>
        <v>54</v>
      </c>
      <c r="K1734" s="7">
        <f>Tabla_cocina[[#This Row],[Total del Pedido]]</f>
        <v>54</v>
      </c>
      <c r="L1734" s="7">
        <f>Tabla_cocina[[#This Row],[Ganancia Bruta]]-Tabla_cocina[[#This Row],[Costo]]</f>
        <v>22</v>
      </c>
      <c r="M1734" s="7">
        <f>Tabla_cocina[[#This Row],[Costo Unitario]]*Tabla_cocina[[#This Row],[Cantidad Ordenada]]</f>
        <v>32</v>
      </c>
      <c r="N1734" s="12">
        <f>(Tabla_cocina[[#This Row],[Ganancia Neta]]/Tabla_cocina[[#This Row],[Costo]])</f>
        <v>0.6875</v>
      </c>
      <c r="O1734" s="17">
        <f>Tabla_cocina[[#This Row],[Tiempo de Preparacion]]/1440</f>
        <v>9.7222222222222224E-3</v>
      </c>
    </row>
    <row r="1735" spans="1:15" x14ac:dyDescent="0.3">
      <c r="A1735" s="1">
        <v>700</v>
      </c>
      <c r="B1735" s="1">
        <v>8</v>
      </c>
      <c r="C1735" s="2" t="s">
        <v>25</v>
      </c>
      <c r="D1735" s="2" t="s">
        <v>102</v>
      </c>
      <c r="E1735" s="3">
        <v>15</v>
      </c>
      <c r="F1735" s="3">
        <v>26</v>
      </c>
      <c r="G1735" s="1">
        <v>3</v>
      </c>
      <c r="H1735" s="1">
        <v>35</v>
      </c>
      <c r="I1735" s="2" t="s">
        <v>8</v>
      </c>
      <c r="J1735" s="7">
        <f>Tabla_cocina[[#This Row],[Precio Unitario]]*Tabla_cocina[[#This Row],[Cantidad Ordenada]]</f>
        <v>78</v>
      </c>
      <c r="K1735" s="7">
        <f>Tabla_cocina[[#This Row],[Total del Pedido]]</f>
        <v>78</v>
      </c>
      <c r="L1735" s="7">
        <f>Tabla_cocina[[#This Row],[Ganancia Bruta]]-Tabla_cocina[[#This Row],[Costo]]</f>
        <v>33</v>
      </c>
      <c r="M1735" s="7">
        <f>Tabla_cocina[[#This Row],[Costo Unitario]]*Tabla_cocina[[#This Row],[Cantidad Ordenada]]</f>
        <v>45</v>
      </c>
      <c r="N1735" s="12">
        <f>(Tabla_cocina[[#This Row],[Ganancia Neta]]/Tabla_cocina[[#This Row],[Costo]])</f>
        <v>0.73333333333333328</v>
      </c>
      <c r="O1735" s="17">
        <f>Tabla_cocina[[#This Row],[Tiempo de Preparacion]]/1440</f>
        <v>2.4305555555555556E-2</v>
      </c>
    </row>
    <row r="1736" spans="1:15" x14ac:dyDescent="0.3">
      <c r="A1736" s="1">
        <v>701</v>
      </c>
      <c r="B1736" s="1">
        <v>19</v>
      </c>
      <c r="C1736" s="2" t="s">
        <v>14</v>
      </c>
      <c r="D1736" s="2" t="s">
        <v>91</v>
      </c>
      <c r="E1736" s="3">
        <v>20</v>
      </c>
      <c r="F1736" s="3">
        <v>33</v>
      </c>
      <c r="G1736" s="1">
        <v>2</v>
      </c>
      <c r="H1736" s="1">
        <v>42</v>
      </c>
      <c r="I1736" s="2" t="s">
        <v>8</v>
      </c>
      <c r="J1736" s="7">
        <f>Tabla_cocina[[#This Row],[Precio Unitario]]*Tabla_cocina[[#This Row],[Cantidad Ordenada]]</f>
        <v>66</v>
      </c>
      <c r="K1736" s="7">
        <f>Tabla_cocina[[#This Row],[Total del Pedido]]</f>
        <v>66</v>
      </c>
      <c r="L1736" s="7">
        <f>Tabla_cocina[[#This Row],[Ganancia Bruta]]-Tabla_cocina[[#This Row],[Costo]]</f>
        <v>26</v>
      </c>
      <c r="M1736" s="7">
        <f>Tabla_cocina[[#This Row],[Costo Unitario]]*Tabla_cocina[[#This Row],[Cantidad Ordenada]]</f>
        <v>40</v>
      </c>
      <c r="N1736" s="12">
        <f>(Tabla_cocina[[#This Row],[Ganancia Neta]]/Tabla_cocina[[#This Row],[Costo]])</f>
        <v>0.65</v>
      </c>
      <c r="O1736" s="17">
        <f>Tabla_cocina[[#This Row],[Tiempo de Preparacion]]/1440</f>
        <v>2.9166666666666667E-2</v>
      </c>
    </row>
    <row r="1737" spans="1:15" x14ac:dyDescent="0.3">
      <c r="A1737" s="1">
        <v>701</v>
      </c>
      <c r="B1737" s="1">
        <v>19</v>
      </c>
      <c r="C1737" s="2" t="s">
        <v>24</v>
      </c>
      <c r="D1737" s="2" t="s">
        <v>101</v>
      </c>
      <c r="E1737" s="3">
        <v>10</v>
      </c>
      <c r="F1737" s="3">
        <v>18</v>
      </c>
      <c r="G1737" s="1">
        <v>2</v>
      </c>
      <c r="H1737" s="1">
        <v>55</v>
      </c>
      <c r="I1737" s="2" t="s">
        <v>8</v>
      </c>
      <c r="J1737" s="7">
        <f>Tabla_cocina[[#This Row],[Precio Unitario]]*Tabla_cocina[[#This Row],[Cantidad Ordenada]]</f>
        <v>36</v>
      </c>
      <c r="K1737" s="7">
        <f>Tabla_cocina[[#This Row],[Total del Pedido]]</f>
        <v>36</v>
      </c>
      <c r="L1737" s="7">
        <f>Tabla_cocina[[#This Row],[Ganancia Bruta]]-Tabla_cocina[[#This Row],[Costo]]</f>
        <v>16</v>
      </c>
      <c r="M1737" s="7">
        <f>Tabla_cocina[[#This Row],[Costo Unitario]]*Tabla_cocina[[#This Row],[Cantidad Ordenada]]</f>
        <v>20</v>
      </c>
      <c r="N1737" s="12">
        <f>(Tabla_cocina[[#This Row],[Ganancia Neta]]/Tabla_cocina[[#This Row],[Costo]])</f>
        <v>0.8</v>
      </c>
      <c r="O1737" s="17">
        <f>Tabla_cocina[[#This Row],[Tiempo de Preparacion]]/1440</f>
        <v>3.8194444444444448E-2</v>
      </c>
    </row>
    <row r="1738" spans="1:15" x14ac:dyDescent="0.3">
      <c r="A1738" s="1">
        <v>702</v>
      </c>
      <c r="B1738" s="1">
        <v>13</v>
      </c>
      <c r="C1738" s="2" t="s">
        <v>15</v>
      </c>
      <c r="D1738" s="2" t="s">
        <v>92</v>
      </c>
      <c r="E1738" s="3">
        <v>16</v>
      </c>
      <c r="F1738" s="3">
        <v>28</v>
      </c>
      <c r="G1738" s="1">
        <v>3</v>
      </c>
      <c r="H1738" s="1">
        <v>31</v>
      </c>
      <c r="I1738" s="2" t="s">
        <v>6</v>
      </c>
      <c r="J1738" s="7">
        <f>Tabla_cocina[[#This Row],[Precio Unitario]]*Tabla_cocina[[#This Row],[Cantidad Ordenada]]</f>
        <v>84</v>
      </c>
      <c r="K1738" s="7">
        <f>Tabla_cocina[[#This Row],[Total del Pedido]]</f>
        <v>84</v>
      </c>
      <c r="L1738" s="7">
        <f>Tabla_cocina[[#This Row],[Ganancia Bruta]]-Tabla_cocina[[#This Row],[Costo]]</f>
        <v>36</v>
      </c>
      <c r="M1738" s="7">
        <f>Tabla_cocina[[#This Row],[Costo Unitario]]*Tabla_cocina[[#This Row],[Cantidad Ordenada]]</f>
        <v>48</v>
      </c>
      <c r="N1738" s="12">
        <f>(Tabla_cocina[[#This Row],[Ganancia Neta]]/Tabla_cocina[[#This Row],[Costo]])</f>
        <v>0.75</v>
      </c>
      <c r="O1738" s="17">
        <f>Tabla_cocina[[#This Row],[Tiempo de Preparacion]]/1440</f>
        <v>2.1527777777777778E-2</v>
      </c>
    </row>
    <row r="1739" spans="1:15" x14ac:dyDescent="0.3">
      <c r="A1739" s="1">
        <v>702</v>
      </c>
      <c r="B1739" s="1">
        <v>13</v>
      </c>
      <c r="C1739" s="2" t="s">
        <v>10</v>
      </c>
      <c r="D1739" s="2" t="s">
        <v>87</v>
      </c>
      <c r="E1739" s="3">
        <v>16</v>
      </c>
      <c r="F1739" s="3">
        <v>27</v>
      </c>
      <c r="G1739" s="1">
        <v>2</v>
      </c>
      <c r="H1739" s="1">
        <v>29</v>
      </c>
      <c r="I1739" s="2" t="s">
        <v>8</v>
      </c>
      <c r="J1739" s="7">
        <f>Tabla_cocina[[#This Row],[Precio Unitario]]*Tabla_cocina[[#This Row],[Cantidad Ordenada]]</f>
        <v>54</v>
      </c>
      <c r="K1739" s="7">
        <f>Tabla_cocina[[#This Row],[Total del Pedido]]</f>
        <v>54</v>
      </c>
      <c r="L1739" s="7">
        <f>Tabla_cocina[[#This Row],[Ganancia Bruta]]-Tabla_cocina[[#This Row],[Costo]]</f>
        <v>22</v>
      </c>
      <c r="M1739" s="7">
        <f>Tabla_cocina[[#This Row],[Costo Unitario]]*Tabla_cocina[[#This Row],[Cantidad Ordenada]]</f>
        <v>32</v>
      </c>
      <c r="N1739" s="12">
        <f>(Tabla_cocina[[#This Row],[Ganancia Neta]]/Tabla_cocina[[#This Row],[Costo]])</f>
        <v>0.6875</v>
      </c>
      <c r="O1739" s="17">
        <f>Tabla_cocina[[#This Row],[Tiempo de Preparacion]]/1440</f>
        <v>2.013888888888889E-2</v>
      </c>
    </row>
    <row r="1740" spans="1:15" x14ac:dyDescent="0.3">
      <c r="A1740" s="1">
        <v>702</v>
      </c>
      <c r="B1740" s="1">
        <v>13</v>
      </c>
      <c r="C1740" s="2" t="s">
        <v>23</v>
      </c>
      <c r="D1740" s="2" t="s">
        <v>100</v>
      </c>
      <c r="E1740" s="3">
        <v>13</v>
      </c>
      <c r="F1740" s="3">
        <v>21</v>
      </c>
      <c r="G1740" s="1">
        <v>1</v>
      </c>
      <c r="H1740" s="1">
        <v>36</v>
      </c>
      <c r="I1740" s="2" t="s">
        <v>6</v>
      </c>
      <c r="J1740" s="7">
        <f>Tabla_cocina[[#This Row],[Precio Unitario]]*Tabla_cocina[[#This Row],[Cantidad Ordenada]]</f>
        <v>21</v>
      </c>
      <c r="K1740" s="7">
        <f>Tabla_cocina[[#This Row],[Total del Pedido]]</f>
        <v>21</v>
      </c>
      <c r="L1740" s="7">
        <f>Tabla_cocina[[#This Row],[Ganancia Bruta]]-Tabla_cocina[[#This Row],[Costo]]</f>
        <v>8</v>
      </c>
      <c r="M1740" s="7">
        <f>Tabla_cocina[[#This Row],[Costo Unitario]]*Tabla_cocina[[#This Row],[Cantidad Ordenada]]</f>
        <v>13</v>
      </c>
      <c r="N1740" s="12">
        <f>(Tabla_cocina[[#This Row],[Ganancia Neta]]/Tabla_cocina[[#This Row],[Costo]])</f>
        <v>0.61538461538461542</v>
      </c>
      <c r="O1740" s="17">
        <f>Tabla_cocina[[#This Row],[Tiempo de Preparacion]]/1440</f>
        <v>2.5000000000000001E-2</v>
      </c>
    </row>
    <row r="1741" spans="1:15" x14ac:dyDescent="0.3">
      <c r="A1741" s="1">
        <v>702</v>
      </c>
      <c r="B1741" s="1">
        <v>13</v>
      </c>
      <c r="C1741" s="2" t="s">
        <v>24</v>
      </c>
      <c r="D1741" s="2" t="s">
        <v>101</v>
      </c>
      <c r="E1741" s="3">
        <v>10</v>
      </c>
      <c r="F1741" s="3">
        <v>18</v>
      </c>
      <c r="G1741" s="1">
        <v>2</v>
      </c>
      <c r="H1741" s="1">
        <v>59</v>
      </c>
      <c r="I1741" s="2" t="s">
        <v>6</v>
      </c>
      <c r="J1741" s="7">
        <f>Tabla_cocina[[#This Row],[Precio Unitario]]*Tabla_cocina[[#This Row],[Cantidad Ordenada]]</f>
        <v>36</v>
      </c>
      <c r="K1741" s="7">
        <f>Tabla_cocina[[#This Row],[Total del Pedido]]</f>
        <v>36</v>
      </c>
      <c r="L1741" s="7">
        <f>Tabla_cocina[[#This Row],[Ganancia Bruta]]-Tabla_cocina[[#This Row],[Costo]]</f>
        <v>16</v>
      </c>
      <c r="M1741" s="7">
        <f>Tabla_cocina[[#This Row],[Costo Unitario]]*Tabla_cocina[[#This Row],[Cantidad Ordenada]]</f>
        <v>20</v>
      </c>
      <c r="N1741" s="12">
        <f>(Tabla_cocina[[#This Row],[Ganancia Neta]]/Tabla_cocina[[#This Row],[Costo]])</f>
        <v>0.8</v>
      </c>
      <c r="O1741" s="17">
        <f>Tabla_cocina[[#This Row],[Tiempo de Preparacion]]/1440</f>
        <v>4.0972222222222222E-2</v>
      </c>
    </row>
    <row r="1742" spans="1:15" x14ac:dyDescent="0.3">
      <c r="A1742" s="1">
        <v>703</v>
      </c>
      <c r="B1742" s="1">
        <v>9</v>
      </c>
      <c r="C1742" s="2" t="s">
        <v>23</v>
      </c>
      <c r="D1742" s="2" t="s">
        <v>100</v>
      </c>
      <c r="E1742" s="3">
        <v>13</v>
      </c>
      <c r="F1742" s="3">
        <v>21</v>
      </c>
      <c r="G1742" s="1">
        <v>3</v>
      </c>
      <c r="H1742" s="1">
        <v>29</v>
      </c>
      <c r="I1742" s="2" t="s">
        <v>8</v>
      </c>
      <c r="J1742" s="7">
        <f>Tabla_cocina[[#This Row],[Precio Unitario]]*Tabla_cocina[[#This Row],[Cantidad Ordenada]]</f>
        <v>63</v>
      </c>
      <c r="K1742" s="7">
        <f>Tabla_cocina[[#This Row],[Total del Pedido]]</f>
        <v>63</v>
      </c>
      <c r="L1742" s="7">
        <f>Tabla_cocina[[#This Row],[Ganancia Bruta]]-Tabla_cocina[[#This Row],[Costo]]</f>
        <v>24</v>
      </c>
      <c r="M1742" s="7">
        <f>Tabla_cocina[[#This Row],[Costo Unitario]]*Tabla_cocina[[#This Row],[Cantidad Ordenada]]</f>
        <v>39</v>
      </c>
      <c r="N1742" s="12">
        <f>(Tabla_cocina[[#This Row],[Ganancia Neta]]/Tabla_cocina[[#This Row],[Costo]])</f>
        <v>0.61538461538461542</v>
      </c>
      <c r="O1742" s="17">
        <f>Tabla_cocina[[#This Row],[Tiempo de Preparacion]]/1440</f>
        <v>2.013888888888889E-2</v>
      </c>
    </row>
    <row r="1743" spans="1:15" x14ac:dyDescent="0.3">
      <c r="A1743" s="1">
        <v>704</v>
      </c>
      <c r="B1743" s="1">
        <v>13</v>
      </c>
      <c r="C1743" s="2" t="s">
        <v>24</v>
      </c>
      <c r="D1743" s="2" t="s">
        <v>101</v>
      </c>
      <c r="E1743" s="3">
        <v>10</v>
      </c>
      <c r="F1743" s="3">
        <v>18</v>
      </c>
      <c r="G1743" s="1">
        <v>1</v>
      </c>
      <c r="H1743" s="1">
        <v>38</v>
      </c>
      <c r="I1743" s="2" t="s">
        <v>6</v>
      </c>
      <c r="J1743" s="7">
        <f>Tabla_cocina[[#This Row],[Precio Unitario]]*Tabla_cocina[[#This Row],[Cantidad Ordenada]]</f>
        <v>18</v>
      </c>
      <c r="K1743" s="7">
        <f>Tabla_cocina[[#This Row],[Total del Pedido]]</f>
        <v>18</v>
      </c>
      <c r="L1743" s="7">
        <f>Tabla_cocina[[#This Row],[Ganancia Bruta]]-Tabla_cocina[[#This Row],[Costo]]</f>
        <v>8</v>
      </c>
      <c r="M1743" s="7">
        <f>Tabla_cocina[[#This Row],[Costo Unitario]]*Tabla_cocina[[#This Row],[Cantidad Ordenada]]</f>
        <v>10</v>
      </c>
      <c r="N1743" s="12">
        <f>(Tabla_cocina[[#This Row],[Ganancia Neta]]/Tabla_cocina[[#This Row],[Costo]])</f>
        <v>0.8</v>
      </c>
      <c r="O1743" s="17">
        <f>Tabla_cocina[[#This Row],[Tiempo de Preparacion]]/1440</f>
        <v>2.6388888888888889E-2</v>
      </c>
    </row>
    <row r="1744" spans="1:15" x14ac:dyDescent="0.3">
      <c r="A1744" s="1">
        <v>705</v>
      </c>
      <c r="B1744" s="1">
        <v>12</v>
      </c>
      <c r="C1744" s="2" t="s">
        <v>25</v>
      </c>
      <c r="D1744" s="2" t="s">
        <v>102</v>
      </c>
      <c r="E1744" s="3">
        <v>15</v>
      </c>
      <c r="F1744" s="3">
        <v>26</v>
      </c>
      <c r="G1744" s="1">
        <v>2</v>
      </c>
      <c r="H1744" s="1">
        <v>8</v>
      </c>
      <c r="I1744" s="2" t="s">
        <v>6</v>
      </c>
      <c r="J1744" s="7">
        <f>Tabla_cocina[[#This Row],[Precio Unitario]]*Tabla_cocina[[#This Row],[Cantidad Ordenada]]</f>
        <v>52</v>
      </c>
      <c r="K1744" s="7">
        <f>Tabla_cocina[[#This Row],[Total del Pedido]]</f>
        <v>52</v>
      </c>
      <c r="L1744" s="7">
        <f>Tabla_cocina[[#This Row],[Ganancia Bruta]]-Tabla_cocina[[#This Row],[Costo]]</f>
        <v>22</v>
      </c>
      <c r="M1744" s="7">
        <f>Tabla_cocina[[#This Row],[Costo Unitario]]*Tabla_cocina[[#This Row],[Cantidad Ordenada]]</f>
        <v>30</v>
      </c>
      <c r="N1744" s="12">
        <f>(Tabla_cocina[[#This Row],[Ganancia Neta]]/Tabla_cocina[[#This Row],[Costo]])</f>
        <v>0.73333333333333328</v>
      </c>
      <c r="O1744" s="17">
        <f>Tabla_cocina[[#This Row],[Tiempo de Preparacion]]/1440</f>
        <v>5.5555555555555558E-3</v>
      </c>
    </row>
    <row r="1745" spans="1:15" x14ac:dyDescent="0.3">
      <c r="A1745" s="1">
        <v>705</v>
      </c>
      <c r="B1745" s="1">
        <v>12</v>
      </c>
      <c r="C1745" s="2" t="s">
        <v>21</v>
      </c>
      <c r="D1745" s="2" t="s">
        <v>98</v>
      </c>
      <c r="E1745" s="3">
        <v>12</v>
      </c>
      <c r="F1745" s="3">
        <v>20</v>
      </c>
      <c r="G1745" s="1">
        <v>3</v>
      </c>
      <c r="H1745" s="1">
        <v>25</v>
      </c>
      <c r="I1745" s="2" t="s">
        <v>8</v>
      </c>
      <c r="J1745" s="7">
        <f>Tabla_cocina[[#This Row],[Precio Unitario]]*Tabla_cocina[[#This Row],[Cantidad Ordenada]]</f>
        <v>60</v>
      </c>
      <c r="K1745" s="7">
        <f>Tabla_cocina[[#This Row],[Total del Pedido]]</f>
        <v>60</v>
      </c>
      <c r="L1745" s="7">
        <f>Tabla_cocina[[#This Row],[Ganancia Bruta]]-Tabla_cocina[[#This Row],[Costo]]</f>
        <v>24</v>
      </c>
      <c r="M1745" s="7">
        <f>Tabla_cocina[[#This Row],[Costo Unitario]]*Tabla_cocina[[#This Row],[Cantidad Ordenada]]</f>
        <v>36</v>
      </c>
      <c r="N1745" s="12">
        <f>(Tabla_cocina[[#This Row],[Ganancia Neta]]/Tabla_cocina[[#This Row],[Costo]])</f>
        <v>0.66666666666666663</v>
      </c>
      <c r="O1745" s="17">
        <f>Tabla_cocina[[#This Row],[Tiempo de Preparacion]]/1440</f>
        <v>1.7361111111111112E-2</v>
      </c>
    </row>
    <row r="1746" spans="1:15" x14ac:dyDescent="0.3">
      <c r="A1746" s="1">
        <v>706</v>
      </c>
      <c r="B1746" s="1">
        <v>20</v>
      </c>
      <c r="C1746" s="2" t="s">
        <v>24</v>
      </c>
      <c r="D1746" s="2" t="s">
        <v>101</v>
      </c>
      <c r="E1746" s="3">
        <v>10</v>
      </c>
      <c r="F1746" s="3">
        <v>18</v>
      </c>
      <c r="G1746" s="1">
        <v>3</v>
      </c>
      <c r="H1746" s="1">
        <v>33</v>
      </c>
      <c r="I1746" s="2" t="s">
        <v>8</v>
      </c>
      <c r="J1746" s="7">
        <f>Tabla_cocina[[#This Row],[Precio Unitario]]*Tabla_cocina[[#This Row],[Cantidad Ordenada]]</f>
        <v>54</v>
      </c>
      <c r="K1746" s="7">
        <f>Tabla_cocina[[#This Row],[Total del Pedido]]</f>
        <v>54</v>
      </c>
      <c r="L1746" s="7">
        <f>Tabla_cocina[[#This Row],[Ganancia Bruta]]-Tabla_cocina[[#This Row],[Costo]]</f>
        <v>24</v>
      </c>
      <c r="M1746" s="7">
        <f>Tabla_cocina[[#This Row],[Costo Unitario]]*Tabla_cocina[[#This Row],[Cantidad Ordenada]]</f>
        <v>30</v>
      </c>
      <c r="N1746" s="12">
        <f>(Tabla_cocina[[#This Row],[Ganancia Neta]]/Tabla_cocina[[#This Row],[Costo]])</f>
        <v>0.8</v>
      </c>
      <c r="O1746" s="17">
        <f>Tabla_cocina[[#This Row],[Tiempo de Preparacion]]/1440</f>
        <v>2.2916666666666665E-2</v>
      </c>
    </row>
    <row r="1747" spans="1:15" x14ac:dyDescent="0.3">
      <c r="A1747" s="1">
        <v>707</v>
      </c>
      <c r="B1747" s="1">
        <v>15</v>
      </c>
      <c r="C1747" s="2" t="s">
        <v>12</v>
      </c>
      <c r="D1747" s="2" t="s">
        <v>89</v>
      </c>
      <c r="E1747" s="3">
        <v>22</v>
      </c>
      <c r="F1747" s="3">
        <v>36</v>
      </c>
      <c r="G1747" s="1">
        <v>2</v>
      </c>
      <c r="H1747" s="1">
        <v>11</v>
      </c>
      <c r="I1747" s="2" t="s">
        <v>6</v>
      </c>
      <c r="J1747" s="7">
        <f>Tabla_cocina[[#This Row],[Precio Unitario]]*Tabla_cocina[[#This Row],[Cantidad Ordenada]]</f>
        <v>72</v>
      </c>
      <c r="K1747" s="7">
        <f>Tabla_cocina[[#This Row],[Total del Pedido]]</f>
        <v>72</v>
      </c>
      <c r="L1747" s="7">
        <f>Tabla_cocina[[#This Row],[Ganancia Bruta]]-Tabla_cocina[[#This Row],[Costo]]</f>
        <v>28</v>
      </c>
      <c r="M1747" s="7">
        <f>Tabla_cocina[[#This Row],[Costo Unitario]]*Tabla_cocina[[#This Row],[Cantidad Ordenada]]</f>
        <v>44</v>
      </c>
      <c r="N1747" s="12">
        <f>(Tabla_cocina[[#This Row],[Ganancia Neta]]/Tabla_cocina[[#This Row],[Costo]])</f>
        <v>0.63636363636363635</v>
      </c>
      <c r="O1747" s="17">
        <f>Tabla_cocina[[#This Row],[Tiempo de Preparacion]]/1440</f>
        <v>7.6388888888888886E-3</v>
      </c>
    </row>
    <row r="1748" spans="1:15" x14ac:dyDescent="0.3">
      <c r="A1748" s="1">
        <v>707</v>
      </c>
      <c r="B1748" s="1">
        <v>15</v>
      </c>
      <c r="C1748" s="2" t="s">
        <v>18</v>
      </c>
      <c r="D1748" s="2" t="s">
        <v>95</v>
      </c>
      <c r="E1748" s="3">
        <v>19</v>
      </c>
      <c r="F1748" s="3">
        <v>32</v>
      </c>
      <c r="G1748" s="1">
        <v>1</v>
      </c>
      <c r="H1748" s="1">
        <v>31</v>
      </c>
      <c r="I1748" s="2" t="s">
        <v>6</v>
      </c>
      <c r="J1748" s="7">
        <f>Tabla_cocina[[#This Row],[Precio Unitario]]*Tabla_cocina[[#This Row],[Cantidad Ordenada]]</f>
        <v>32</v>
      </c>
      <c r="K1748" s="7">
        <f>Tabla_cocina[[#This Row],[Total del Pedido]]</f>
        <v>32</v>
      </c>
      <c r="L1748" s="7">
        <f>Tabla_cocina[[#This Row],[Ganancia Bruta]]-Tabla_cocina[[#This Row],[Costo]]</f>
        <v>13</v>
      </c>
      <c r="M1748" s="7">
        <f>Tabla_cocina[[#This Row],[Costo Unitario]]*Tabla_cocina[[#This Row],[Cantidad Ordenada]]</f>
        <v>19</v>
      </c>
      <c r="N1748" s="12">
        <f>(Tabla_cocina[[#This Row],[Ganancia Neta]]/Tabla_cocina[[#This Row],[Costo]])</f>
        <v>0.68421052631578949</v>
      </c>
      <c r="O1748" s="17">
        <f>Tabla_cocina[[#This Row],[Tiempo de Preparacion]]/1440</f>
        <v>2.1527777777777778E-2</v>
      </c>
    </row>
    <row r="1749" spans="1:15" x14ac:dyDescent="0.3">
      <c r="A1749" s="1">
        <v>707</v>
      </c>
      <c r="B1749" s="1">
        <v>15</v>
      </c>
      <c r="C1749" s="2" t="s">
        <v>7</v>
      </c>
      <c r="D1749" s="2" t="s">
        <v>85</v>
      </c>
      <c r="E1749" s="3">
        <v>18</v>
      </c>
      <c r="F1749" s="3">
        <v>30</v>
      </c>
      <c r="G1749" s="1">
        <v>2</v>
      </c>
      <c r="H1749" s="1">
        <v>53</v>
      </c>
      <c r="I1749" s="2" t="s">
        <v>6</v>
      </c>
      <c r="J1749" s="7">
        <f>Tabla_cocina[[#This Row],[Precio Unitario]]*Tabla_cocina[[#This Row],[Cantidad Ordenada]]</f>
        <v>60</v>
      </c>
      <c r="K1749" s="7">
        <f>Tabla_cocina[[#This Row],[Total del Pedido]]</f>
        <v>60</v>
      </c>
      <c r="L1749" s="7">
        <f>Tabla_cocina[[#This Row],[Ganancia Bruta]]-Tabla_cocina[[#This Row],[Costo]]</f>
        <v>24</v>
      </c>
      <c r="M1749" s="7">
        <f>Tabla_cocina[[#This Row],[Costo Unitario]]*Tabla_cocina[[#This Row],[Cantidad Ordenada]]</f>
        <v>36</v>
      </c>
      <c r="N1749" s="12">
        <f>(Tabla_cocina[[#This Row],[Ganancia Neta]]/Tabla_cocina[[#This Row],[Costo]])</f>
        <v>0.66666666666666663</v>
      </c>
      <c r="O1749" s="17">
        <f>Tabla_cocina[[#This Row],[Tiempo de Preparacion]]/1440</f>
        <v>3.6805555555555557E-2</v>
      </c>
    </row>
    <row r="1750" spans="1:15" x14ac:dyDescent="0.3">
      <c r="A1750" s="1">
        <v>707</v>
      </c>
      <c r="B1750" s="1">
        <v>15</v>
      </c>
      <c r="C1750" s="2" t="s">
        <v>23</v>
      </c>
      <c r="D1750" s="2" t="s">
        <v>100</v>
      </c>
      <c r="E1750" s="3">
        <v>13</v>
      </c>
      <c r="F1750" s="3">
        <v>21</v>
      </c>
      <c r="G1750" s="1">
        <v>1</v>
      </c>
      <c r="H1750" s="1">
        <v>42</v>
      </c>
      <c r="I1750" s="2" t="s">
        <v>8</v>
      </c>
      <c r="J1750" s="7">
        <f>Tabla_cocina[[#This Row],[Precio Unitario]]*Tabla_cocina[[#This Row],[Cantidad Ordenada]]</f>
        <v>21</v>
      </c>
      <c r="K1750" s="7">
        <f>Tabla_cocina[[#This Row],[Total del Pedido]]</f>
        <v>21</v>
      </c>
      <c r="L1750" s="7">
        <f>Tabla_cocina[[#This Row],[Ganancia Bruta]]-Tabla_cocina[[#This Row],[Costo]]</f>
        <v>8</v>
      </c>
      <c r="M1750" s="7">
        <f>Tabla_cocina[[#This Row],[Costo Unitario]]*Tabla_cocina[[#This Row],[Cantidad Ordenada]]</f>
        <v>13</v>
      </c>
      <c r="N1750" s="12">
        <f>(Tabla_cocina[[#This Row],[Ganancia Neta]]/Tabla_cocina[[#This Row],[Costo]])</f>
        <v>0.61538461538461542</v>
      </c>
      <c r="O1750" s="17">
        <f>Tabla_cocina[[#This Row],[Tiempo de Preparacion]]/1440</f>
        <v>2.9166666666666667E-2</v>
      </c>
    </row>
    <row r="1751" spans="1:15" x14ac:dyDescent="0.3">
      <c r="A1751" s="1">
        <v>708</v>
      </c>
      <c r="B1751" s="1">
        <v>5</v>
      </c>
      <c r="C1751" s="2" t="s">
        <v>10</v>
      </c>
      <c r="D1751" s="2" t="s">
        <v>87</v>
      </c>
      <c r="E1751" s="3">
        <v>16</v>
      </c>
      <c r="F1751" s="3">
        <v>27</v>
      </c>
      <c r="G1751" s="1">
        <v>2</v>
      </c>
      <c r="H1751" s="1">
        <v>24</v>
      </c>
      <c r="I1751" s="2" t="s">
        <v>8</v>
      </c>
      <c r="J1751" s="7">
        <f>Tabla_cocina[[#This Row],[Precio Unitario]]*Tabla_cocina[[#This Row],[Cantidad Ordenada]]</f>
        <v>54</v>
      </c>
      <c r="K1751" s="7">
        <f>Tabla_cocina[[#This Row],[Total del Pedido]]</f>
        <v>54</v>
      </c>
      <c r="L1751" s="7">
        <f>Tabla_cocina[[#This Row],[Ganancia Bruta]]-Tabla_cocina[[#This Row],[Costo]]</f>
        <v>22</v>
      </c>
      <c r="M1751" s="7">
        <f>Tabla_cocina[[#This Row],[Costo Unitario]]*Tabla_cocina[[#This Row],[Cantidad Ordenada]]</f>
        <v>32</v>
      </c>
      <c r="N1751" s="12">
        <f>(Tabla_cocina[[#This Row],[Ganancia Neta]]/Tabla_cocina[[#This Row],[Costo]])</f>
        <v>0.6875</v>
      </c>
      <c r="O1751" s="17">
        <f>Tabla_cocina[[#This Row],[Tiempo de Preparacion]]/1440</f>
        <v>1.6666666666666666E-2</v>
      </c>
    </row>
    <row r="1752" spans="1:15" x14ac:dyDescent="0.3">
      <c r="A1752" s="1">
        <v>709</v>
      </c>
      <c r="B1752" s="1">
        <v>8</v>
      </c>
      <c r="C1752" s="2" t="s">
        <v>17</v>
      </c>
      <c r="D1752" s="2" t="s">
        <v>94</v>
      </c>
      <c r="E1752" s="3">
        <v>21</v>
      </c>
      <c r="F1752" s="3">
        <v>35</v>
      </c>
      <c r="G1752" s="1">
        <v>1</v>
      </c>
      <c r="H1752" s="1">
        <v>33</v>
      </c>
      <c r="I1752" s="2" t="s">
        <v>8</v>
      </c>
      <c r="J1752" s="7">
        <f>Tabla_cocina[[#This Row],[Precio Unitario]]*Tabla_cocina[[#This Row],[Cantidad Ordenada]]</f>
        <v>35</v>
      </c>
      <c r="K1752" s="7">
        <f>Tabla_cocina[[#This Row],[Total del Pedido]]</f>
        <v>35</v>
      </c>
      <c r="L1752" s="7">
        <f>Tabla_cocina[[#This Row],[Ganancia Bruta]]-Tabla_cocina[[#This Row],[Costo]]</f>
        <v>14</v>
      </c>
      <c r="M1752" s="7">
        <f>Tabla_cocina[[#This Row],[Costo Unitario]]*Tabla_cocina[[#This Row],[Cantidad Ordenada]]</f>
        <v>21</v>
      </c>
      <c r="N1752" s="12">
        <f>(Tabla_cocina[[#This Row],[Ganancia Neta]]/Tabla_cocina[[#This Row],[Costo]])</f>
        <v>0.66666666666666663</v>
      </c>
      <c r="O1752" s="17">
        <f>Tabla_cocina[[#This Row],[Tiempo de Preparacion]]/1440</f>
        <v>2.2916666666666665E-2</v>
      </c>
    </row>
    <row r="1753" spans="1:15" x14ac:dyDescent="0.3">
      <c r="A1753" s="1">
        <v>709</v>
      </c>
      <c r="B1753" s="1">
        <v>8</v>
      </c>
      <c r="C1753" s="2" t="s">
        <v>14</v>
      </c>
      <c r="D1753" s="2" t="s">
        <v>91</v>
      </c>
      <c r="E1753" s="3">
        <v>20</v>
      </c>
      <c r="F1753" s="3">
        <v>33</v>
      </c>
      <c r="G1753" s="1">
        <v>2</v>
      </c>
      <c r="H1753" s="1">
        <v>27</v>
      </c>
      <c r="I1753" s="2" t="s">
        <v>8</v>
      </c>
      <c r="J1753" s="7">
        <f>Tabla_cocina[[#This Row],[Precio Unitario]]*Tabla_cocina[[#This Row],[Cantidad Ordenada]]</f>
        <v>66</v>
      </c>
      <c r="K1753" s="7">
        <f>Tabla_cocina[[#This Row],[Total del Pedido]]</f>
        <v>66</v>
      </c>
      <c r="L1753" s="7">
        <f>Tabla_cocina[[#This Row],[Ganancia Bruta]]-Tabla_cocina[[#This Row],[Costo]]</f>
        <v>26</v>
      </c>
      <c r="M1753" s="7">
        <f>Tabla_cocina[[#This Row],[Costo Unitario]]*Tabla_cocina[[#This Row],[Cantidad Ordenada]]</f>
        <v>40</v>
      </c>
      <c r="N1753" s="12">
        <f>(Tabla_cocina[[#This Row],[Ganancia Neta]]/Tabla_cocina[[#This Row],[Costo]])</f>
        <v>0.65</v>
      </c>
      <c r="O1753" s="17">
        <f>Tabla_cocina[[#This Row],[Tiempo de Preparacion]]/1440</f>
        <v>1.8749999999999999E-2</v>
      </c>
    </row>
    <row r="1754" spans="1:15" x14ac:dyDescent="0.3">
      <c r="A1754" s="1">
        <v>709</v>
      </c>
      <c r="B1754" s="1">
        <v>8</v>
      </c>
      <c r="C1754" s="2" t="s">
        <v>26</v>
      </c>
      <c r="D1754" s="2" t="s">
        <v>103</v>
      </c>
      <c r="E1754" s="3">
        <v>15</v>
      </c>
      <c r="F1754" s="3">
        <v>25</v>
      </c>
      <c r="G1754" s="1">
        <v>2</v>
      </c>
      <c r="H1754" s="1">
        <v>31</v>
      </c>
      <c r="I1754" s="2" t="s">
        <v>6</v>
      </c>
      <c r="J1754" s="7">
        <f>Tabla_cocina[[#This Row],[Precio Unitario]]*Tabla_cocina[[#This Row],[Cantidad Ordenada]]</f>
        <v>50</v>
      </c>
      <c r="K1754" s="7">
        <f>Tabla_cocina[[#This Row],[Total del Pedido]]</f>
        <v>50</v>
      </c>
      <c r="L1754" s="7">
        <f>Tabla_cocina[[#This Row],[Ganancia Bruta]]-Tabla_cocina[[#This Row],[Costo]]</f>
        <v>20</v>
      </c>
      <c r="M1754" s="7">
        <f>Tabla_cocina[[#This Row],[Costo Unitario]]*Tabla_cocina[[#This Row],[Cantidad Ordenada]]</f>
        <v>30</v>
      </c>
      <c r="N1754" s="12">
        <f>(Tabla_cocina[[#This Row],[Ganancia Neta]]/Tabla_cocina[[#This Row],[Costo]])</f>
        <v>0.66666666666666663</v>
      </c>
      <c r="O1754" s="17">
        <f>Tabla_cocina[[#This Row],[Tiempo de Preparacion]]/1440</f>
        <v>2.1527777777777778E-2</v>
      </c>
    </row>
    <row r="1755" spans="1:15" x14ac:dyDescent="0.3">
      <c r="A1755" s="1">
        <v>709</v>
      </c>
      <c r="B1755" s="1">
        <v>8</v>
      </c>
      <c r="C1755" s="2" t="s">
        <v>23</v>
      </c>
      <c r="D1755" s="2" t="s">
        <v>100</v>
      </c>
      <c r="E1755" s="3">
        <v>13</v>
      </c>
      <c r="F1755" s="3">
        <v>21</v>
      </c>
      <c r="G1755" s="1">
        <v>2</v>
      </c>
      <c r="H1755" s="1">
        <v>7</v>
      </c>
      <c r="I1755" s="2" t="s">
        <v>6</v>
      </c>
      <c r="J1755" s="7">
        <f>Tabla_cocina[[#This Row],[Precio Unitario]]*Tabla_cocina[[#This Row],[Cantidad Ordenada]]</f>
        <v>42</v>
      </c>
      <c r="K1755" s="7">
        <f>Tabla_cocina[[#This Row],[Total del Pedido]]</f>
        <v>42</v>
      </c>
      <c r="L1755" s="7">
        <f>Tabla_cocina[[#This Row],[Ganancia Bruta]]-Tabla_cocina[[#This Row],[Costo]]</f>
        <v>16</v>
      </c>
      <c r="M1755" s="7">
        <f>Tabla_cocina[[#This Row],[Costo Unitario]]*Tabla_cocina[[#This Row],[Cantidad Ordenada]]</f>
        <v>26</v>
      </c>
      <c r="N1755" s="12">
        <f>(Tabla_cocina[[#This Row],[Ganancia Neta]]/Tabla_cocina[[#This Row],[Costo]])</f>
        <v>0.61538461538461542</v>
      </c>
      <c r="O1755" s="17">
        <f>Tabla_cocina[[#This Row],[Tiempo de Preparacion]]/1440</f>
        <v>4.8611111111111112E-3</v>
      </c>
    </row>
    <row r="1756" spans="1:15" x14ac:dyDescent="0.3">
      <c r="A1756" s="1">
        <v>710</v>
      </c>
      <c r="B1756" s="1">
        <v>18</v>
      </c>
      <c r="C1756" s="2" t="s">
        <v>22</v>
      </c>
      <c r="D1756" s="2" t="s">
        <v>99</v>
      </c>
      <c r="E1756" s="3">
        <v>14</v>
      </c>
      <c r="F1756" s="3">
        <v>23</v>
      </c>
      <c r="G1756" s="1">
        <v>1</v>
      </c>
      <c r="H1756" s="1">
        <v>43</v>
      </c>
      <c r="I1756" s="2" t="s">
        <v>8</v>
      </c>
      <c r="J1756" s="7">
        <f>Tabla_cocina[[#This Row],[Precio Unitario]]*Tabla_cocina[[#This Row],[Cantidad Ordenada]]</f>
        <v>23</v>
      </c>
      <c r="K1756" s="7">
        <f>Tabla_cocina[[#This Row],[Total del Pedido]]</f>
        <v>23</v>
      </c>
      <c r="L1756" s="7">
        <f>Tabla_cocina[[#This Row],[Ganancia Bruta]]-Tabla_cocina[[#This Row],[Costo]]</f>
        <v>9</v>
      </c>
      <c r="M1756" s="7">
        <f>Tabla_cocina[[#This Row],[Costo Unitario]]*Tabla_cocina[[#This Row],[Cantidad Ordenada]]</f>
        <v>14</v>
      </c>
      <c r="N1756" s="12">
        <f>(Tabla_cocina[[#This Row],[Ganancia Neta]]/Tabla_cocina[[#This Row],[Costo]])</f>
        <v>0.6428571428571429</v>
      </c>
      <c r="O1756" s="17">
        <f>Tabla_cocina[[#This Row],[Tiempo de Preparacion]]/1440</f>
        <v>2.9861111111111113E-2</v>
      </c>
    </row>
    <row r="1757" spans="1:15" x14ac:dyDescent="0.3">
      <c r="A1757" s="1">
        <v>710</v>
      </c>
      <c r="B1757" s="1">
        <v>18</v>
      </c>
      <c r="C1757" s="2" t="s">
        <v>21</v>
      </c>
      <c r="D1757" s="2" t="s">
        <v>98</v>
      </c>
      <c r="E1757" s="3">
        <v>12</v>
      </c>
      <c r="F1757" s="3">
        <v>20</v>
      </c>
      <c r="G1757" s="1">
        <v>2</v>
      </c>
      <c r="H1757" s="1">
        <v>32</v>
      </c>
      <c r="I1757" s="2" t="s">
        <v>6</v>
      </c>
      <c r="J1757" s="7">
        <f>Tabla_cocina[[#This Row],[Precio Unitario]]*Tabla_cocina[[#This Row],[Cantidad Ordenada]]</f>
        <v>40</v>
      </c>
      <c r="K1757" s="7">
        <f>Tabla_cocina[[#This Row],[Total del Pedido]]</f>
        <v>40</v>
      </c>
      <c r="L1757" s="7">
        <f>Tabla_cocina[[#This Row],[Ganancia Bruta]]-Tabla_cocina[[#This Row],[Costo]]</f>
        <v>16</v>
      </c>
      <c r="M1757" s="7">
        <f>Tabla_cocina[[#This Row],[Costo Unitario]]*Tabla_cocina[[#This Row],[Cantidad Ordenada]]</f>
        <v>24</v>
      </c>
      <c r="N1757" s="12">
        <f>(Tabla_cocina[[#This Row],[Ganancia Neta]]/Tabla_cocina[[#This Row],[Costo]])</f>
        <v>0.66666666666666663</v>
      </c>
      <c r="O1757" s="17">
        <f>Tabla_cocina[[#This Row],[Tiempo de Preparacion]]/1440</f>
        <v>2.2222222222222223E-2</v>
      </c>
    </row>
    <row r="1758" spans="1:15" x14ac:dyDescent="0.3">
      <c r="A1758" s="1">
        <v>710</v>
      </c>
      <c r="B1758" s="1">
        <v>18</v>
      </c>
      <c r="C1758" s="2" t="s">
        <v>16</v>
      </c>
      <c r="D1758" s="2" t="s">
        <v>93</v>
      </c>
      <c r="E1758" s="3">
        <v>11</v>
      </c>
      <c r="F1758" s="3">
        <v>19</v>
      </c>
      <c r="G1758" s="1">
        <v>3</v>
      </c>
      <c r="H1758" s="1">
        <v>45</v>
      </c>
      <c r="I1758" s="2" t="s">
        <v>8</v>
      </c>
      <c r="J1758" s="7">
        <f>Tabla_cocina[[#This Row],[Precio Unitario]]*Tabla_cocina[[#This Row],[Cantidad Ordenada]]</f>
        <v>57</v>
      </c>
      <c r="K1758" s="7">
        <f>Tabla_cocina[[#This Row],[Total del Pedido]]</f>
        <v>57</v>
      </c>
      <c r="L1758" s="7">
        <f>Tabla_cocina[[#This Row],[Ganancia Bruta]]-Tabla_cocina[[#This Row],[Costo]]</f>
        <v>24</v>
      </c>
      <c r="M1758" s="7">
        <f>Tabla_cocina[[#This Row],[Costo Unitario]]*Tabla_cocina[[#This Row],[Cantidad Ordenada]]</f>
        <v>33</v>
      </c>
      <c r="N1758" s="12">
        <f>(Tabla_cocina[[#This Row],[Ganancia Neta]]/Tabla_cocina[[#This Row],[Costo]])</f>
        <v>0.72727272727272729</v>
      </c>
      <c r="O1758" s="17">
        <f>Tabla_cocina[[#This Row],[Tiempo de Preparacion]]/1440</f>
        <v>3.125E-2</v>
      </c>
    </row>
    <row r="1759" spans="1:15" x14ac:dyDescent="0.3">
      <c r="A1759" s="1">
        <v>710</v>
      </c>
      <c r="B1759" s="1">
        <v>18</v>
      </c>
      <c r="C1759" s="2" t="s">
        <v>24</v>
      </c>
      <c r="D1759" s="2" t="s">
        <v>101</v>
      </c>
      <c r="E1759" s="3">
        <v>10</v>
      </c>
      <c r="F1759" s="3">
        <v>18</v>
      </c>
      <c r="G1759" s="1">
        <v>1</v>
      </c>
      <c r="H1759" s="1">
        <v>20</v>
      </c>
      <c r="I1759" s="2" t="s">
        <v>8</v>
      </c>
      <c r="J1759" s="7">
        <f>Tabla_cocina[[#This Row],[Precio Unitario]]*Tabla_cocina[[#This Row],[Cantidad Ordenada]]</f>
        <v>18</v>
      </c>
      <c r="K1759" s="7">
        <f>Tabla_cocina[[#This Row],[Total del Pedido]]</f>
        <v>18</v>
      </c>
      <c r="L1759" s="7">
        <f>Tabla_cocina[[#This Row],[Ganancia Bruta]]-Tabla_cocina[[#This Row],[Costo]]</f>
        <v>8</v>
      </c>
      <c r="M1759" s="7">
        <f>Tabla_cocina[[#This Row],[Costo Unitario]]*Tabla_cocina[[#This Row],[Cantidad Ordenada]]</f>
        <v>10</v>
      </c>
      <c r="N1759" s="12">
        <f>(Tabla_cocina[[#This Row],[Ganancia Neta]]/Tabla_cocina[[#This Row],[Costo]])</f>
        <v>0.8</v>
      </c>
      <c r="O1759" s="17">
        <f>Tabla_cocina[[#This Row],[Tiempo de Preparacion]]/1440</f>
        <v>1.3888888888888888E-2</v>
      </c>
    </row>
    <row r="1760" spans="1:15" x14ac:dyDescent="0.3">
      <c r="A1760" s="1">
        <v>711</v>
      </c>
      <c r="B1760" s="1">
        <v>20</v>
      </c>
      <c r="C1760" s="2" t="s">
        <v>20</v>
      </c>
      <c r="D1760" s="2" t="s">
        <v>97</v>
      </c>
      <c r="E1760" s="3">
        <v>20</v>
      </c>
      <c r="F1760" s="3">
        <v>34</v>
      </c>
      <c r="G1760" s="1">
        <v>3</v>
      </c>
      <c r="H1760" s="1">
        <v>43</v>
      </c>
      <c r="I1760" s="2" t="s">
        <v>6</v>
      </c>
      <c r="J1760" s="7">
        <f>Tabla_cocina[[#This Row],[Precio Unitario]]*Tabla_cocina[[#This Row],[Cantidad Ordenada]]</f>
        <v>102</v>
      </c>
      <c r="K1760" s="7">
        <f>Tabla_cocina[[#This Row],[Total del Pedido]]</f>
        <v>102</v>
      </c>
      <c r="L1760" s="7">
        <f>Tabla_cocina[[#This Row],[Ganancia Bruta]]-Tabla_cocina[[#This Row],[Costo]]</f>
        <v>42</v>
      </c>
      <c r="M1760" s="7">
        <f>Tabla_cocina[[#This Row],[Costo Unitario]]*Tabla_cocina[[#This Row],[Cantidad Ordenada]]</f>
        <v>60</v>
      </c>
      <c r="N1760" s="12">
        <f>(Tabla_cocina[[#This Row],[Ganancia Neta]]/Tabla_cocina[[#This Row],[Costo]])</f>
        <v>0.7</v>
      </c>
      <c r="O1760" s="17">
        <f>Tabla_cocina[[#This Row],[Tiempo de Preparacion]]/1440</f>
        <v>2.9861111111111113E-2</v>
      </c>
    </row>
    <row r="1761" spans="1:15" x14ac:dyDescent="0.3">
      <c r="A1761" s="1">
        <v>711</v>
      </c>
      <c r="B1761" s="1">
        <v>20</v>
      </c>
      <c r="C1761" s="2" t="s">
        <v>18</v>
      </c>
      <c r="D1761" s="2" t="s">
        <v>95</v>
      </c>
      <c r="E1761" s="3">
        <v>19</v>
      </c>
      <c r="F1761" s="3">
        <v>32</v>
      </c>
      <c r="G1761" s="1">
        <v>2</v>
      </c>
      <c r="H1761" s="1">
        <v>16</v>
      </c>
      <c r="I1761" s="2" t="s">
        <v>8</v>
      </c>
      <c r="J1761" s="7">
        <f>Tabla_cocina[[#This Row],[Precio Unitario]]*Tabla_cocina[[#This Row],[Cantidad Ordenada]]</f>
        <v>64</v>
      </c>
      <c r="K1761" s="7">
        <f>Tabla_cocina[[#This Row],[Total del Pedido]]</f>
        <v>64</v>
      </c>
      <c r="L1761" s="7">
        <f>Tabla_cocina[[#This Row],[Ganancia Bruta]]-Tabla_cocina[[#This Row],[Costo]]</f>
        <v>26</v>
      </c>
      <c r="M1761" s="7">
        <f>Tabla_cocina[[#This Row],[Costo Unitario]]*Tabla_cocina[[#This Row],[Cantidad Ordenada]]</f>
        <v>38</v>
      </c>
      <c r="N1761" s="12">
        <f>(Tabla_cocina[[#This Row],[Ganancia Neta]]/Tabla_cocina[[#This Row],[Costo]])</f>
        <v>0.68421052631578949</v>
      </c>
      <c r="O1761" s="17">
        <f>Tabla_cocina[[#This Row],[Tiempo de Preparacion]]/1440</f>
        <v>1.1111111111111112E-2</v>
      </c>
    </row>
    <row r="1762" spans="1:15" x14ac:dyDescent="0.3">
      <c r="A1762" s="1">
        <v>712</v>
      </c>
      <c r="B1762" s="1">
        <v>10</v>
      </c>
      <c r="C1762" s="2" t="s">
        <v>5</v>
      </c>
      <c r="D1762" s="2" t="s">
        <v>84</v>
      </c>
      <c r="E1762" s="3">
        <v>14</v>
      </c>
      <c r="F1762" s="3">
        <v>24</v>
      </c>
      <c r="G1762" s="1">
        <v>2</v>
      </c>
      <c r="H1762" s="1">
        <v>49</v>
      </c>
      <c r="I1762" s="2" t="s">
        <v>6</v>
      </c>
      <c r="J1762" s="7">
        <f>Tabla_cocina[[#This Row],[Precio Unitario]]*Tabla_cocina[[#This Row],[Cantidad Ordenada]]</f>
        <v>48</v>
      </c>
      <c r="K1762" s="7">
        <f>Tabla_cocina[[#This Row],[Total del Pedido]]</f>
        <v>48</v>
      </c>
      <c r="L1762" s="7">
        <f>Tabla_cocina[[#This Row],[Ganancia Bruta]]-Tabla_cocina[[#This Row],[Costo]]</f>
        <v>20</v>
      </c>
      <c r="M1762" s="7">
        <f>Tabla_cocina[[#This Row],[Costo Unitario]]*Tabla_cocina[[#This Row],[Cantidad Ordenada]]</f>
        <v>28</v>
      </c>
      <c r="N1762" s="12">
        <f>(Tabla_cocina[[#This Row],[Ganancia Neta]]/Tabla_cocina[[#This Row],[Costo]])</f>
        <v>0.7142857142857143</v>
      </c>
      <c r="O1762" s="17">
        <f>Tabla_cocina[[#This Row],[Tiempo de Preparacion]]/1440</f>
        <v>3.4027777777777775E-2</v>
      </c>
    </row>
    <row r="1763" spans="1:15" x14ac:dyDescent="0.3">
      <c r="A1763" s="1">
        <v>713</v>
      </c>
      <c r="B1763" s="1">
        <v>6</v>
      </c>
      <c r="C1763" s="2" t="s">
        <v>14</v>
      </c>
      <c r="D1763" s="2" t="s">
        <v>91</v>
      </c>
      <c r="E1763" s="3">
        <v>20</v>
      </c>
      <c r="F1763" s="3">
        <v>33</v>
      </c>
      <c r="G1763" s="1">
        <v>3</v>
      </c>
      <c r="H1763" s="1">
        <v>41</v>
      </c>
      <c r="I1763" s="2" t="s">
        <v>8</v>
      </c>
      <c r="J1763" s="7">
        <f>Tabla_cocina[[#This Row],[Precio Unitario]]*Tabla_cocina[[#This Row],[Cantidad Ordenada]]</f>
        <v>99</v>
      </c>
      <c r="K1763" s="7">
        <f>Tabla_cocina[[#This Row],[Total del Pedido]]</f>
        <v>99</v>
      </c>
      <c r="L1763" s="7">
        <f>Tabla_cocina[[#This Row],[Ganancia Bruta]]-Tabla_cocina[[#This Row],[Costo]]</f>
        <v>39</v>
      </c>
      <c r="M1763" s="7">
        <f>Tabla_cocina[[#This Row],[Costo Unitario]]*Tabla_cocina[[#This Row],[Cantidad Ordenada]]</f>
        <v>60</v>
      </c>
      <c r="N1763" s="12">
        <f>(Tabla_cocina[[#This Row],[Ganancia Neta]]/Tabla_cocina[[#This Row],[Costo]])</f>
        <v>0.65</v>
      </c>
      <c r="O1763" s="17">
        <f>Tabla_cocina[[#This Row],[Tiempo de Preparacion]]/1440</f>
        <v>2.8472222222222222E-2</v>
      </c>
    </row>
    <row r="1764" spans="1:15" x14ac:dyDescent="0.3">
      <c r="A1764" s="1">
        <v>713</v>
      </c>
      <c r="B1764" s="1">
        <v>6</v>
      </c>
      <c r="C1764" s="2" t="s">
        <v>18</v>
      </c>
      <c r="D1764" s="2" t="s">
        <v>95</v>
      </c>
      <c r="E1764" s="3">
        <v>19</v>
      </c>
      <c r="F1764" s="3">
        <v>32</v>
      </c>
      <c r="G1764" s="1">
        <v>3</v>
      </c>
      <c r="H1764" s="1">
        <v>45</v>
      </c>
      <c r="I1764" s="2" t="s">
        <v>6</v>
      </c>
      <c r="J1764" s="7">
        <f>Tabla_cocina[[#This Row],[Precio Unitario]]*Tabla_cocina[[#This Row],[Cantidad Ordenada]]</f>
        <v>96</v>
      </c>
      <c r="K1764" s="7">
        <f>Tabla_cocina[[#This Row],[Total del Pedido]]</f>
        <v>96</v>
      </c>
      <c r="L1764" s="7">
        <f>Tabla_cocina[[#This Row],[Ganancia Bruta]]-Tabla_cocina[[#This Row],[Costo]]</f>
        <v>39</v>
      </c>
      <c r="M1764" s="7">
        <f>Tabla_cocina[[#This Row],[Costo Unitario]]*Tabla_cocina[[#This Row],[Cantidad Ordenada]]</f>
        <v>57</v>
      </c>
      <c r="N1764" s="12">
        <f>(Tabla_cocina[[#This Row],[Ganancia Neta]]/Tabla_cocina[[#This Row],[Costo]])</f>
        <v>0.68421052631578949</v>
      </c>
      <c r="O1764" s="17">
        <f>Tabla_cocina[[#This Row],[Tiempo de Preparacion]]/1440</f>
        <v>3.125E-2</v>
      </c>
    </row>
    <row r="1765" spans="1:15" x14ac:dyDescent="0.3">
      <c r="A1765" s="1">
        <v>713</v>
      </c>
      <c r="B1765" s="1">
        <v>6</v>
      </c>
      <c r="C1765" s="2" t="s">
        <v>13</v>
      </c>
      <c r="D1765" s="2" t="s">
        <v>90</v>
      </c>
      <c r="E1765" s="3">
        <v>17</v>
      </c>
      <c r="F1765" s="3">
        <v>29</v>
      </c>
      <c r="G1765" s="1">
        <v>3</v>
      </c>
      <c r="H1765" s="1">
        <v>14</v>
      </c>
      <c r="I1765" s="2" t="s">
        <v>8</v>
      </c>
      <c r="J1765" s="7">
        <f>Tabla_cocina[[#This Row],[Precio Unitario]]*Tabla_cocina[[#This Row],[Cantidad Ordenada]]</f>
        <v>87</v>
      </c>
      <c r="K1765" s="7">
        <f>Tabla_cocina[[#This Row],[Total del Pedido]]</f>
        <v>87</v>
      </c>
      <c r="L1765" s="7">
        <f>Tabla_cocina[[#This Row],[Ganancia Bruta]]-Tabla_cocina[[#This Row],[Costo]]</f>
        <v>36</v>
      </c>
      <c r="M1765" s="7">
        <f>Tabla_cocina[[#This Row],[Costo Unitario]]*Tabla_cocina[[#This Row],[Cantidad Ordenada]]</f>
        <v>51</v>
      </c>
      <c r="N1765" s="12">
        <f>(Tabla_cocina[[#This Row],[Ganancia Neta]]/Tabla_cocina[[#This Row],[Costo]])</f>
        <v>0.70588235294117652</v>
      </c>
      <c r="O1765" s="17">
        <f>Tabla_cocina[[#This Row],[Tiempo de Preparacion]]/1440</f>
        <v>9.7222222222222224E-3</v>
      </c>
    </row>
    <row r="1766" spans="1:15" x14ac:dyDescent="0.3">
      <c r="A1766" s="1">
        <v>713</v>
      </c>
      <c r="B1766" s="1">
        <v>6</v>
      </c>
      <c r="C1766" s="2" t="s">
        <v>25</v>
      </c>
      <c r="D1766" s="2" t="s">
        <v>102</v>
      </c>
      <c r="E1766" s="3">
        <v>15</v>
      </c>
      <c r="F1766" s="3">
        <v>26</v>
      </c>
      <c r="G1766" s="1">
        <v>3</v>
      </c>
      <c r="H1766" s="1">
        <v>25</v>
      </c>
      <c r="I1766" s="2" t="s">
        <v>6</v>
      </c>
      <c r="J1766" s="7">
        <f>Tabla_cocina[[#This Row],[Precio Unitario]]*Tabla_cocina[[#This Row],[Cantidad Ordenada]]</f>
        <v>78</v>
      </c>
      <c r="K1766" s="7">
        <f>Tabla_cocina[[#This Row],[Total del Pedido]]</f>
        <v>78</v>
      </c>
      <c r="L1766" s="7">
        <f>Tabla_cocina[[#This Row],[Ganancia Bruta]]-Tabla_cocina[[#This Row],[Costo]]</f>
        <v>33</v>
      </c>
      <c r="M1766" s="7">
        <f>Tabla_cocina[[#This Row],[Costo Unitario]]*Tabla_cocina[[#This Row],[Cantidad Ordenada]]</f>
        <v>45</v>
      </c>
      <c r="N1766" s="12">
        <f>(Tabla_cocina[[#This Row],[Ganancia Neta]]/Tabla_cocina[[#This Row],[Costo]])</f>
        <v>0.73333333333333328</v>
      </c>
      <c r="O1766" s="17">
        <f>Tabla_cocina[[#This Row],[Tiempo de Preparacion]]/1440</f>
        <v>1.7361111111111112E-2</v>
      </c>
    </row>
    <row r="1767" spans="1:15" x14ac:dyDescent="0.3">
      <c r="A1767" s="1">
        <v>714</v>
      </c>
      <c r="B1767" s="1">
        <v>19</v>
      </c>
      <c r="C1767" s="2" t="s">
        <v>20</v>
      </c>
      <c r="D1767" s="2" t="s">
        <v>97</v>
      </c>
      <c r="E1767" s="3">
        <v>20</v>
      </c>
      <c r="F1767" s="3">
        <v>34</v>
      </c>
      <c r="G1767" s="1">
        <v>3</v>
      </c>
      <c r="H1767" s="1">
        <v>17</v>
      </c>
      <c r="I1767" s="2" t="s">
        <v>8</v>
      </c>
      <c r="J1767" s="7">
        <f>Tabla_cocina[[#This Row],[Precio Unitario]]*Tabla_cocina[[#This Row],[Cantidad Ordenada]]</f>
        <v>102</v>
      </c>
      <c r="K1767" s="7">
        <f>Tabla_cocina[[#This Row],[Total del Pedido]]</f>
        <v>102</v>
      </c>
      <c r="L1767" s="7">
        <f>Tabla_cocina[[#This Row],[Ganancia Bruta]]-Tabla_cocina[[#This Row],[Costo]]</f>
        <v>42</v>
      </c>
      <c r="M1767" s="7">
        <f>Tabla_cocina[[#This Row],[Costo Unitario]]*Tabla_cocina[[#This Row],[Cantidad Ordenada]]</f>
        <v>60</v>
      </c>
      <c r="N1767" s="12">
        <f>(Tabla_cocina[[#This Row],[Ganancia Neta]]/Tabla_cocina[[#This Row],[Costo]])</f>
        <v>0.7</v>
      </c>
      <c r="O1767" s="17">
        <f>Tabla_cocina[[#This Row],[Tiempo de Preparacion]]/1440</f>
        <v>1.1805555555555555E-2</v>
      </c>
    </row>
    <row r="1768" spans="1:15" x14ac:dyDescent="0.3">
      <c r="A1768" s="1">
        <v>714</v>
      </c>
      <c r="B1768" s="1">
        <v>19</v>
      </c>
      <c r="C1768" s="2" t="s">
        <v>14</v>
      </c>
      <c r="D1768" s="2" t="s">
        <v>91</v>
      </c>
      <c r="E1768" s="3">
        <v>20</v>
      </c>
      <c r="F1768" s="3">
        <v>33</v>
      </c>
      <c r="G1768" s="1">
        <v>1</v>
      </c>
      <c r="H1768" s="1">
        <v>29</v>
      </c>
      <c r="I1768" s="2" t="s">
        <v>8</v>
      </c>
      <c r="J1768" s="7">
        <f>Tabla_cocina[[#This Row],[Precio Unitario]]*Tabla_cocina[[#This Row],[Cantidad Ordenada]]</f>
        <v>33</v>
      </c>
      <c r="K1768" s="7">
        <f>Tabla_cocina[[#This Row],[Total del Pedido]]</f>
        <v>33</v>
      </c>
      <c r="L1768" s="7">
        <f>Tabla_cocina[[#This Row],[Ganancia Bruta]]-Tabla_cocina[[#This Row],[Costo]]</f>
        <v>13</v>
      </c>
      <c r="M1768" s="7">
        <f>Tabla_cocina[[#This Row],[Costo Unitario]]*Tabla_cocina[[#This Row],[Cantidad Ordenada]]</f>
        <v>20</v>
      </c>
      <c r="N1768" s="12">
        <f>(Tabla_cocina[[#This Row],[Ganancia Neta]]/Tabla_cocina[[#This Row],[Costo]])</f>
        <v>0.65</v>
      </c>
      <c r="O1768" s="17">
        <f>Tabla_cocina[[#This Row],[Tiempo de Preparacion]]/1440</f>
        <v>2.013888888888889E-2</v>
      </c>
    </row>
    <row r="1769" spans="1:15" x14ac:dyDescent="0.3">
      <c r="A1769" s="1">
        <v>714</v>
      </c>
      <c r="B1769" s="1">
        <v>19</v>
      </c>
      <c r="C1769" s="2" t="s">
        <v>7</v>
      </c>
      <c r="D1769" s="2" t="s">
        <v>85</v>
      </c>
      <c r="E1769" s="3">
        <v>18</v>
      </c>
      <c r="F1769" s="3">
        <v>30</v>
      </c>
      <c r="G1769" s="1">
        <v>3</v>
      </c>
      <c r="H1769" s="1">
        <v>17</v>
      </c>
      <c r="I1769" s="2" t="s">
        <v>8</v>
      </c>
      <c r="J1769" s="7">
        <f>Tabla_cocina[[#This Row],[Precio Unitario]]*Tabla_cocina[[#This Row],[Cantidad Ordenada]]</f>
        <v>90</v>
      </c>
      <c r="K1769" s="7">
        <f>Tabla_cocina[[#This Row],[Total del Pedido]]</f>
        <v>90</v>
      </c>
      <c r="L1769" s="7">
        <f>Tabla_cocina[[#This Row],[Ganancia Bruta]]-Tabla_cocina[[#This Row],[Costo]]</f>
        <v>36</v>
      </c>
      <c r="M1769" s="7">
        <f>Tabla_cocina[[#This Row],[Costo Unitario]]*Tabla_cocina[[#This Row],[Cantidad Ordenada]]</f>
        <v>54</v>
      </c>
      <c r="N1769" s="12">
        <f>(Tabla_cocina[[#This Row],[Ganancia Neta]]/Tabla_cocina[[#This Row],[Costo]])</f>
        <v>0.66666666666666663</v>
      </c>
      <c r="O1769" s="17">
        <f>Tabla_cocina[[#This Row],[Tiempo de Preparacion]]/1440</f>
        <v>1.1805555555555555E-2</v>
      </c>
    </row>
    <row r="1770" spans="1:15" x14ac:dyDescent="0.3">
      <c r="A1770" s="1">
        <v>715</v>
      </c>
      <c r="B1770" s="1">
        <v>12</v>
      </c>
      <c r="C1770" s="2" t="s">
        <v>7</v>
      </c>
      <c r="D1770" s="2" t="s">
        <v>85</v>
      </c>
      <c r="E1770" s="3">
        <v>18</v>
      </c>
      <c r="F1770" s="3">
        <v>30</v>
      </c>
      <c r="G1770" s="1">
        <v>3</v>
      </c>
      <c r="H1770" s="1">
        <v>35</v>
      </c>
      <c r="I1770" s="2" t="s">
        <v>6</v>
      </c>
      <c r="J1770" s="7">
        <f>Tabla_cocina[[#This Row],[Precio Unitario]]*Tabla_cocina[[#This Row],[Cantidad Ordenada]]</f>
        <v>90</v>
      </c>
      <c r="K1770" s="7">
        <f>Tabla_cocina[[#This Row],[Total del Pedido]]</f>
        <v>90</v>
      </c>
      <c r="L1770" s="7">
        <f>Tabla_cocina[[#This Row],[Ganancia Bruta]]-Tabla_cocina[[#This Row],[Costo]]</f>
        <v>36</v>
      </c>
      <c r="M1770" s="7">
        <f>Tabla_cocina[[#This Row],[Costo Unitario]]*Tabla_cocina[[#This Row],[Cantidad Ordenada]]</f>
        <v>54</v>
      </c>
      <c r="N1770" s="12">
        <f>(Tabla_cocina[[#This Row],[Ganancia Neta]]/Tabla_cocina[[#This Row],[Costo]])</f>
        <v>0.66666666666666663</v>
      </c>
      <c r="O1770" s="17">
        <f>Tabla_cocina[[#This Row],[Tiempo de Preparacion]]/1440</f>
        <v>2.4305555555555556E-2</v>
      </c>
    </row>
    <row r="1771" spans="1:15" x14ac:dyDescent="0.3">
      <c r="A1771" s="1">
        <v>715</v>
      </c>
      <c r="B1771" s="1">
        <v>12</v>
      </c>
      <c r="C1771" s="2" t="s">
        <v>10</v>
      </c>
      <c r="D1771" s="2" t="s">
        <v>87</v>
      </c>
      <c r="E1771" s="3">
        <v>16</v>
      </c>
      <c r="F1771" s="3">
        <v>27</v>
      </c>
      <c r="G1771" s="1">
        <v>1</v>
      </c>
      <c r="H1771" s="1">
        <v>14</v>
      </c>
      <c r="I1771" s="2" t="s">
        <v>6</v>
      </c>
      <c r="J1771" s="7">
        <f>Tabla_cocina[[#This Row],[Precio Unitario]]*Tabla_cocina[[#This Row],[Cantidad Ordenada]]</f>
        <v>27</v>
      </c>
      <c r="K1771" s="7">
        <f>Tabla_cocina[[#This Row],[Total del Pedido]]</f>
        <v>27</v>
      </c>
      <c r="L1771" s="7">
        <f>Tabla_cocina[[#This Row],[Ganancia Bruta]]-Tabla_cocina[[#This Row],[Costo]]</f>
        <v>11</v>
      </c>
      <c r="M1771" s="7">
        <f>Tabla_cocina[[#This Row],[Costo Unitario]]*Tabla_cocina[[#This Row],[Cantidad Ordenada]]</f>
        <v>16</v>
      </c>
      <c r="N1771" s="12">
        <f>(Tabla_cocina[[#This Row],[Ganancia Neta]]/Tabla_cocina[[#This Row],[Costo]])</f>
        <v>0.6875</v>
      </c>
      <c r="O1771" s="17">
        <f>Tabla_cocina[[#This Row],[Tiempo de Preparacion]]/1440</f>
        <v>9.7222222222222224E-3</v>
      </c>
    </row>
    <row r="1772" spans="1:15" x14ac:dyDescent="0.3">
      <c r="A1772" s="1">
        <v>715</v>
      </c>
      <c r="B1772" s="1">
        <v>12</v>
      </c>
      <c r="C1772" s="2" t="s">
        <v>26</v>
      </c>
      <c r="D1772" s="2" t="s">
        <v>103</v>
      </c>
      <c r="E1772" s="3">
        <v>15</v>
      </c>
      <c r="F1772" s="3">
        <v>25</v>
      </c>
      <c r="G1772" s="1">
        <v>3</v>
      </c>
      <c r="H1772" s="1">
        <v>38</v>
      </c>
      <c r="I1772" s="2" t="s">
        <v>6</v>
      </c>
      <c r="J1772" s="7">
        <f>Tabla_cocina[[#This Row],[Precio Unitario]]*Tabla_cocina[[#This Row],[Cantidad Ordenada]]</f>
        <v>75</v>
      </c>
      <c r="K1772" s="7">
        <f>Tabla_cocina[[#This Row],[Total del Pedido]]</f>
        <v>75</v>
      </c>
      <c r="L1772" s="7">
        <f>Tabla_cocina[[#This Row],[Ganancia Bruta]]-Tabla_cocina[[#This Row],[Costo]]</f>
        <v>30</v>
      </c>
      <c r="M1772" s="7">
        <f>Tabla_cocina[[#This Row],[Costo Unitario]]*Tabla_cocina[[#This Row],[Cantidad Ordenada]]</f>
        <v>45</v>
      </c>
      <c r="N1772" s="12">
        <f>(Tabla_cocina[[#This Row],[Ganancia Neta]]/Tabla_cocina[[#This Row],[Costo]])</f>
        <v>0.66666666666666663</v>
      </c>
      <c r="O1772" s="17">
        <f>Tabla_cocina[[#This Row],[Tiempo de Preparacion]]/1440</f>
        <v>2.6388888888888889E-2</v>
      </c>
    </row>
    <row r="1773" spans="1:15" x14ac:dyDescent="0.3">
      <c r="A1773" s="1">
        <v>715</v>
      </c>
      <c r="B1773" s="1">
        <v>12</v>
      </c>
      <c r="C1773" s="2" t="s">
        <v>24</v>
      </c>
      <c r="D1773" s="2" t="s">
        <v>101</v>
      </c>
      <c r="E1773" s="3">
        <v>10</v>
      </c>
      <c r="F1773" s="3">
        <v>18</v>
      </c>
      <c r="G1773" s="1">
        <v>3</v>
      </c>
      <c r="H1773" s="1">
        <v>49</v>
      </c>
      <c r="I1773" s="2" t="s">
        <v>8</v>
      </c>
      <c r="J1773" s="7">
        <f>Tabla_cocina[[#This Row],[Precio Unitario]]*Tabla_cocina[[#This Row],[Cantidad Ordenada]]</f>
        <v>54</v>
      </c>
      <c r="K1773" s="7">
        <f>Tabla_cocina[[#This Row],[Total del Pedido]]</f>
        <v>54</v>
      </c>
      <c r="L1773" s="7">
        <f>Tabla_cocina[[#This Row],[Ganancia Bruta]]-Tabla_cocina[[#This Row],[Costo]]</f>
        <v>24</v>
      </c>
      <c r="M1773" s="7">
        <f>Tabla_cocina[[#This Row],[Costo Unitario]]*Tabla_cocina[[#This Row],[Cantidad Ordenada]]</f>
        <v>30</v>
      </c>
      <c r="N1773" s="12">
        <f>(Tabla_cocina[[#This Row],[Ganancia Neta]]/Tabla_cocina[[#This Row],[Costo]])</f>
        <v>0.8</v>
      </c>
      <c r="O1773" s="17">
        <f>Tabla_cocina[[#This Row],[Tiempo de Preparacion]]/1440</f>
        <v>3.4027777777777775E-2</v>
      </c>
    </row>
    <row r="1774" spans="1:15" x14ac:dyDescent="0.3">
      <c r="A1774" s="1">
        <v>716</v>
      </c>
      <c r="B1774" s="1">
        <v>12</v>
      </c>
      <c r="C1774" s="2" t="s">
        <v>9</v>
      </c>
      <c r="D1774" s="2" t="s">
        <v>86</v>
      </c>
      <c r="E1774" s="3">
        <v>19</v>
      </c>
      <c r="F1774" s="3">
        <v>31</v>
      </c>
      <c r="G1774" s="1">
        <v>3</v>
      </c>
      <c r="H1774" s="1">
        <v>30</v>
      </c>
      <c r="I1774" s="2" t="s">
        <v>8</v>
      </c>
      <c r="J1774" s="7">
        <f>Tabla_cocina[[#This Row],[Precio Unitario]]*Tabla_cocina[[#This Row],[Cantidad Ordenada]]</f>
        <v>93</v>
      </c>
      <c r="K1774" s="7">
        <f>Tabla_cocina[[#This Row],[Total del Pedido]]</f>
        <v>93</v>
      </c>
      <c r="L1774" s="7">
        <f>Tabla_cocina[[#This Row],[Ganancia Bruta]]-Tabla_cocina[[#This Row],[Costo]]</f>
        <v>36</v>
      </c>
      <c r="M1774" s="7">
        <f>Tabla_cocina[[#This Row],[Costo Unitario]]*Tabla_cocina[[#This Row],[Cantidad Ordenada]]</f>
        <v>57</v>
      </c>
      <c r="N1774" s="12">
        <f>(Tabla_cocina[[#This Row],[Ganancia Neta]]/Tabla_cocina[[#This Row],[Costo]])</f>
        <v>0.63157894736842102</v>
      </c>
      <c r="O1774" s="17">
        <f>Tabla_cocina[[#This Row],[Tiempo de Preparacion]]/1440</f>
        <v>2.0833333333333332E-2</v>
      </c>
    </row>
    <row r="1775" spans="1:15" x14ac:dyDescent="0.3">
      <c r="A1775" s="1">
        <v>716</v>
      </c>
      <c r="B1775" s="1">
        <v>12</v>
      </c>
      <c r="C1775" s="2" t="s">
        <v>26</v>
      </c>
      <c r="D1775" s="2" t="s">
        <v>103</v>
      </c>
      <c r="E1775" s="3">
        <v>15</v>
      </c>
      <c r="F1775" s="3">
        <v>25</v>
      </c>
      <c r="G1775" s="1">
        <v>3</v>
      </c>
      <c r="H1775" s="1">
        <v>48</v>
      </c>
      <c r="I1775" s="2" t="s">
        <v>6</v>
      </c>
      <c r="J1775" s="7">
        <f>Tabla_cocina[[#This Row],[Precio Unitario]]*Tabla_cocina[[#This Row],[Cantidad Ordenada]]</f>
        <v>75</v>
      </c>
      <c r="K1775" s="7">
        <f>Tabla_cocina[[#This Row],[Total del Pedido]]</f>
        <v>75</v>
      </c>
      <c r="L1775" s="7">
        <f>Tabla_cocina[[#This Row],[Ganancia Bruta]]-Tabla_cocina[[#This Row],[Costo]]</f>
        <v>30</v>
      </c>
      <c r="M1775" s="7">
        <f>Tabla_cocina[[#This Row],[Costo Unitario]]*Tabla_cocina[[#This Row],[Cantidad Ordenada]]</f>
        <v>45</v>
      </c>
      <c r="N1775" s="12">
        <f>(Tabla_cocina[[#This Row],[Ganancia Neta]]/Tabla_cocina[[#This Row],[Costo]])</f>
        <v>0.66666666666666663</v>
      </c>
      <c r="O1775" s="17">
        <f>Tabla_cocina[[#This Row],[Tiempo de Preparacion]]/1440</f>
        <v>3.3333333333333333E-2</v>
      </c>
    </row>
    <row r="1776" spans="1:15" x14ac:dyDescent="0.3">
      <c r="A1776" s="1">
        <v>716</v>
      </c>
      <c r="B1776" s="1">
        <v>12</v>
      </c>
      <c r="C1776" s="2" t="s">
        <v>23</v>
      </c>
      <c r="D1776" s="2" t="s">
        <v>100</v>
      </c>
      <c r="E1776" s="3">
        <v>13</v>
      </c>
      <c r="F1776" s="3">
        <v>21</v>
      </c>
      <c r="G1776" s="1">
        <v>3</v>
      </c>
      <c r="H1776" s="1">
        <v>12</v>
      </c>
      <c r="I1776" s="2" t="s">
        <v>6</v>
      </c>
      <c r="J1776" s="7">
        <f>Tabla_cocina[[#This Row],[Precio Unitario]]*Tabla_cocina[[#This Row],[Cantidad Ordenada]]</f>
        <v>63</v>
      </c>
      <c r="K1776" s="7">
        <f>Tabla_cocina[[#This Row],[Total del Pedido]]</f>
        <v>63</v>
      </c>
      <c r="L1776" s="7">
        <f>Tabla_cocina[[#This Row],[Ganancia Bruta]]-Tabla_cocina[[#This Row],[Costo]]</f>
        <v>24</v>
      </c>
      <c r="M1776" s="7">
        <f>Tabla_cocina[[#This Row],[Costo Unitario]]*Tabla_cocina[[#This Row],[Cantidad Ordenada]]</f>
        <v>39</v>
      </c>
      <c r="N1776" s="12">
        <f>(Tabla_cocina[[#This Row],[Ganancia Neta]]/Tabla_cocina[[#This Row],[Costo]])</f>
        <v>0.61538461538461542</v>
      </c>
      <c r="O1776" s="17">
        <f>Tabla_cocina[[#This Row],[Tiempo de Preparacion]]/1440</f>
        <v>8.3333333333333332E-3</v>
      </c>
    </row>
    <row r="1777" spans="1:15" x14ac:dyDescent="0.3">
      <c r="A1777" s="1">
        <v>717</v>
      </c>
      <c r="B1777" s="1">
        <v>8</v>
      </c>
      <c r="C1777" s="2" t="s">
        <v>7</v>
      </c>
      <c r="D1777" s="2" t="s">
        <v>85</v>
      </c>
      <c r="E1777" s="3">
        <v>18</v>
      </c>
      <c r="F1777" s="3">
        <v>30</v>
      </c>
      <c r="G1777" s="1">
        <v>1</v>
      </c>
      <c r="H1777" s="1">
        <v>36</v>
      </c>
      <c r="I1777" s="2" t="s">
        <v>8</v>
      </c>
      <c r="J1777" s="7">
        <f>Tabla_cocina[[#This Row],[Precio Unitario]]*Tabla_cocina[[#This Row],[Cantidad Ordenada]]</f>
        <v>30</v>
      </c>
      <c r="K1777" s="7">
        <f>Tabla_cocina[[#This Row],[Total del Pedido]]</f>
        <v>30</v>
      </c>
      <c r="L1777" s="7">
        <f>Tabla_cocina[[#This Row],[Ganancia Bruta]]-Tabla_cocina[[#This Row],[Costo]]</f>
        <v>12</v>
      </c>
      <c r="M1777" s="7">
        <f>Tabla_cocina[[#This Row],[Costo Unitario]]*Tabla_cocina[[#This Row],[Cantidad Ordenada]]</f>
        <v>18</v>
      </c>
      <c r="N1777" s="12">
        <f>(Tabla_cocina[[#This Row],[Ganancia Neta]]/Tabla_cocina[[#This Row],[Costo]])</f>
        <v>0.66666666666666663</v>
      </c>
      <c r="O1777" s="17">
        <f>Tabla_cocina[[#This Row],[Tiempo de Preparacion]]/1440</f>
        <v>2.5000000000000001E-2</v>
      </c>
    </row>
    <row r="1778" spans="1:15" x14ac:dyDescent="0.3">
      <c r="A1778" s="1">
        <v>717</v>
      </c>
      <c r="B1778" s="1">
        <v>8</v>
      </c>
      <c r="C1778" s="2" t="s">
        <v>10</v>
      </c>
      <c r="D1778" s="2" t="s">
        <v>87</v>
      </c>
      <c r="E1778" s="3">
        <v>16</v>
      </c>
      <c r="F1778" s="3">
        <v>27</v>
      </c>
      <c r="G1778" s="1">
        <v>3</v>
      </c>
      <c r="H1778" s="1">
        <v>13</v>
      </c>
      <c r="I1778" s="2" t="s">
        <v>8</v>
      </c>
      <c r="J1778" s="7">
        <f>Tabla_cocina[[#This Row],[Precio Unitario]]*Tabla_cocina[[#This Row],[Cantidad Ordenada]]</f>
        <v>81</v>
      </c>
      <c r="K1778" s="7">
        <f>Tabla_cocina[[#This Row],[Total del Pedido]]</f>
        <v>81</v>
      </c>
      <c r="L1778" s="7">
        <f>Tabla_cocina[[#This Row],[Ganancia Bruta]]-Tabla_cocina[[#This Row],[Costo]]</f>
        <v>33</v>
      </c>
      <c r="M1778" s="7">
        <f>Tabla_cocina[[#This Row],[Costo Unitario]]*Tabla_cocina[[#This Row],[Cantidad Ordenada]]</f>
        <v>48</v>
      </c>
      <c r="N1778" s="12">
        <f>(Tabla_cocina[[#This Row],[Ganancia Neta]]/Tabla_cocina[[#This Row],[Costo]])</f>
        <v>0.6875</v>
      </c>
      <c r="O1778" s="17">
        <f>Tabla_cocina[[#This Row],[Tiempo de Preparacion]]/1440</f>
        <v>9.0277777777777769E-3</v>
      </c>
    </row>
    <row r="1779" spans="1:15" x14ac:dyDescent="0.3">
      <c r="A1779" s="1">
        <v>717</v>
      </c>
      <c r="B1779" s="1">
        <v>8</v>
      </c>
      <c r="C1779" s="2" t="s">
        <v>19</v>
      </c>
      <c r="D1779" s="2" t="s">
        <v>96</v>
      </c>
      <c r="E1779" s="3">
        <v>13</v>
      </c>
      <c r="F1779" s="3">
        <v>22</v>
      </c>
      <c r="G1779" s="1">
        <v>2</v>
      </c>
      <c r="H1779" s="1">
        <v>23</v>
      </c>
      <c r="I1779" s="2" t="s">
        <v>8</v>
      </c>
      <c r="J1779" s="7">
        <f>Tabla_cocina[[#This Row],[Precio Unitario]]*Tabla_cocina[[#This Row],[Cantidad Ordenada]]</f>
        <v>44</v>
      </c>
      <c r="K1779" s="7">
        <f>Tabla_cocina[[#This Row],[Total del Pedido]]</f>
        <v>44</v>
      </c>
      <c r="L1779" s="7">
        <f>Tabla_cocina[[#This Row],[Ganancia Bruta]]-Tabla_cocina[[#This Row],[Costo]]</f>
        <v>18</v>
      </c>
      <c r="M1779" s="7">
        <f>Tabla_cocina[[#This Row],[Costo Unitario]]*Tabla_cocina[[#This Row],[Cantidad Ordenada]]</f>
        <v>26</v>
      </c>
      <c r="N1779" s="12">
        <f>(Tabla_cocina[[#This Row],[Ganancia Neta]]/Tabla_cocina[[#This Row],[Costo]])</f>
        <v>0.69230769230769229</v>
      </c>
      <c r="O1779" s="17">
        <f>Tabla_cocina[[#This Row],[Tiempo de Preparacion]]/1440</f>
        <v>1.5972222222222221E-2</v>
      </c>
    </row>
    <row r="1780" spans="1:15" x14ac:dyDescent="0.3">
      <c r="A1780" s="1">
        <v>718</v>
      </c>
      <c r="B1780" s="1">
        <v>7</v>
      </c>
      <c r="C1780" s="2" t="s">
        <v>21</v>
      </c>
      <c r="D1780" s="2" t="s">
        <v>98</v>
      </c>
      <c r="E1780" s="3">
        <v>12</v>
      </c>
      <c r="F1780" s="3">
        <v>20</v>
      </c>
      <c r="G1780" s="1">
        <v>1</v>
      </c>
      <c r="H1780" s="1">
        <v>58</v>
      </c>
      <c r="I1780" s="2" t="s">
        <v>8</v>
      </c>
      <c r="J1780" s="7">
        <f>Tabla_cocina[[#This Row],[Precio Unitario]]*Tabla_cocina[[#This Row],[Cantidad Ordenada]]</f>
        <v>20</v>
      </c>
      <c r="K1780" s="7">
        <f>Tabla_cocina[[#This Row],[Total del Pedido]]</f>
        <v>20</v>
      </c>
      <c r="L1780" s="7">
        <f>Tabla_cocina[[#This Row],[Ganancia Bruta]]-Tabla_cocina[[#This Row],[Costo]]</f>
        <v>8</v>
      </c>
      <c r="M1780" s="7">
        <f>Tabla_cocina[[#This Row],[Costo Unitario]]*Tabla_cocina[[#This Row],[Cantidad Ordenada]]</f>
        <v>12</v>
      </c>
      <c r="N1780" s="12">
        <f>(Tabla_cocina[[#This Row],[Ganancia Neta]]/Tabla_cocina[[#This Row],[Costo]])</f>
        <v>0.66666666666666663</v>
      </c>
      <c r="O1780" s="17">
        <f>Tabla_cocina[[#This Row],[Tiempo de Preparacion]]/1440</f>
        <v>4.027777777777778E-2</v>
      </c>
    </row>
    <row r="1781" spans="1:15" x14ac:dyDescent="0.3">
      <c r="A1781" s="1">
        <v>719</v>
      </c>
      <c r="B1781" s="1">
        <v>16</v>
      </c>
      <c r="C1781" s="2" t="s">
        <v>11</v>
      </c>
      <c r="D1781" s="2" t="s">
        <v>88</v>
      </c>
      <c r="E1781" s="3">
        <v>25</v>
      </c>
      <c r="F1781" s="3">
        <v>40</v>
      </c>
      <c r="G1781" s="1">
        <v>1</v>
      </c>
      <c r="H1781" s="1">
        <v>15</v>
      </c>
      <c r="I1781" s="2" t="s">
        <v>6</v>
      </c>
      <c r="J1781" s="7">
        <f>Tabla_cocina[[#This Row],[Precio Unitario]]*Tabla_cocina[[#This Row],[Cantidad Ordenada]]</f>
        <v>40</v>
      </c>
      <c r="K1781" s="7">
        <f>Tabla_cocina[[#This Row],[Total del Pedido]]</f>
        <v>40</v>
      </c>
      <c r="L1781" s="7">
        <f>Tabla_cocina[[#This Row],[Ganancia Bruta]]-Tabla_cocina[[#This Row],[Costo]]</f>
        <v>15</v>
      </c>
      <c r="M1781" s="7">
        <f>Tabla_cocina[[#This Row],[Costo Unitario]]*Tabla_cocina[[#This Row],[Cantidad Ordenada]]</f>
        <v>25</v>
      </c>
      <c r="N1781" s="12">
        <f>(Tabla_cocina[[#This Row],[Ganancia Neta]]/Tabla_cocina[[#This Row],[Costo]])</f>
        <v>0.6</v>
      </c>
      <c r="O1781" s="17">
        <f>Tabla_cocina[[#This Row],[Tiempo de Preparacion]]/1440</f>
        <v>1.0416666666666666E-2</v>
      </c>
    </row>
    <row r="1782" spans="1:15" x14ac:dyDescent="0.3">
      <c r="A1782" s="1">
        <v>719</v>
      </c>
      <c r="B1782" s="1">
        <v>16</v>
      </c>
      <c r="C1782" s="2" t="s">
        <v>13</v>
      </c>
      <c r="D1782" s="2" t="s">
        <v>90</v>
      </c>
      <c r="E1782" s="3">
        <v>17</v>
      </c>
      <c r="F1782" s="3">
        <v>29</v>
      </c>
      <c r="G1782" s="1">
        <v>1</v>
      </c>
      <c r="H1782" s="1">
        <v>21</v>
      </c>
      <c r="I1782" s="2" t="s">
        <v>6</v>
      </c>
      <c r="J1782" s="7">
        <f>Tabla_cocina[[#This Row],[Precio Unitario]]*Tabla_cocina[[#This Row],[Cantidad Ordenada]]</f>
        <v>29</v>
      </c>
      <c r="K1782" s="7">
        <f>Tabla_cocina[[#This Row],[Total del Pedido]]</f>
        <v>29</v>
      </c>
      <c r="L1782" s="7">
        <f>Tabla_cocina[[#This Row],[Ganancia Bruta]]-Tabla_cocina[[#This Row],[Costo]]</f>
        <v>12</v>
      </c>
      <c r="M1782" s="7">
        <f>Tabla_cocina[[#This Row],[Costo Unitario]]*Tabla_cocina[[#This Row],[Cantidad Ordenada]]</f>
        <v>17</v>
      </c>
      <c r="N1782" s="12">
        <f>(Tabla_cocina[[#This Row],[Ganancia Neta]]/Tabla_cocina[[#This Row],[Costo]])</f>
        <v>0.70588235294117652</v>
      </c>
      <c r="O1782" s="17">
        <f>Tabla_cocina[[#This Row],[Tiempo de Preparacion]]/1440</f>
        <v>1.4583333333333334E-2</v>
      </c>
    </row>
    <row r="1783" spans="1:15" x14ac:dyDescent="0.3">
      <c r="A1783" s="1">
        <v>719</v>
      </c>
      <c r="B1783" s="1">
        <v>16</v>
      </c>
      <c r="C1783" s="2" t="s">
        <v>16</v>
      </c>
      <c r="D1783" s="2" t="s">
        <v>93</v>
      </c>
      <c r="E1783" s="3">
        <v>11</v>
      </c>
      <c r="F1783" s="3">
        <v>19</v>
      </c>
      <c r="G1783" s="1">
        <v>2</v>
      </c>
      <c r="H1783" s="1">
        <v>34</v>
      </c>
      <c r="I1783" s="2" t="s">
        <v>6</v>
      </c>
      <c r="J1783" s="7">
        <f>Tabla_cocina[[#This Row],[Precio Unitario]]*Tabla_cocina[[#This Row],[Cantidad Ordenada]]</f>
        <v>38</v>
      </c>
      <c r="K1783" s="7">
        <f>Tabla_cocina[[#This Row],[Total del Pedido]]</f>
        <v>38</v>
      </c>
      <c r="L1783" s="7">
        <f>Tabla_cocina[[#This Row],[Ganancia Bruta]]-Tabla_cocina[[#This Row],[Costo]]</f>
        <v>16</v>
      </c>
      <c r="M1783" s="7">
        <f>Tabla_cocina[[#This Row],[Costo Unitario]]*Tabla_cocina[[#This Row],[Cantidad Ordenada]]</f>
        <v>22</v>
      </c>
      <c r="N1783" s="12">
        <f>(Tabla_cocina[[#This Row],[Ganancia Neta]]/Tabla_cocina[[#This Row],[Costo]])</f>
        <v>0.72727272727272729</v>
      </c>
      <c r="O1783" s="17">
        <f>Tabla_cocina[[#This Row],[Tiempo de Preparacion]]/1440</f>
        <v>2.361111111111111E-2</v>
      </c>
    </row>
    <row r="1784" spans="1:15" x14ac:dyDescent="0.3">
      <c r="A1784" s="1">
        <v>720</v>
      </c>
      <c r="B1784" s="1">
        <v>4</v>
      </c>
      <c r="C1784" s="2" t="s">
        <v>14</v>
      </c>
      <c r="D1784" s="2" t="s">
        <v>91</v>
      </c>
      <c r="E1784" s="3">
        <v>20</v>
      </c>
      <c r="F1784" s="3">
        <v>33</v>
      </c>
      <c r="G1784" s="1">
        <v>1</v>
      </c>
      <c r="H1784" s="1">
        <v>36</v>
      </c>
      <c r="I1784" s="2" t="s">
        <v>6</v>
      </c>
      <c r="J1784" s="7">
        <f>Tabla_cocina[[#This Row],[Precio Unitario]]*Tabla_cocina[[#This Row],[Cantidad Ordenada]]</f>
        <v>33</v>
      </c>
      <c r="K1784" s="7">
        <f>Tabla_cocina[[#This Row],[Total del Pedido]]</f>
        <v>33</v>
      </c>
      <c r="L1784" s="7">
        <f>Tabla_cocina[[#This Row],[Ganancia Bruta]]-Tabla_cocina[[#This Row],[Costo]]</f>
        <v>13</v>
      </c>
      <c r="M1784" s="7">
        <f>Tabla_cocina[[#This Row],[Costo Unitario]]*Tabla_cocina[[#This Row],[Cantidad Ordenada]]</f>
        <v>20</v>
      </c>
      <c r="N1784" s="12">
        <f>(Tabla_cocina[[#This Row],[Ganancia Neta]]/Tabla_cocina[[#This Row],[Costo]])</f>
        <v>0.65</v>
      </c>
      <c r="O1784" s="17">
        <f>Tabla_cocina[[#This Row],[Tiempo de Preparacion]]/1440</f>
        <v>2.5000000000000001E-2</v>
      </c>
    </row>
    <row r="1785" spans="1:15" x14ac:dyDescent="0.3">
      <c r="A1785" s="1">
        <v>720</v>
      </c>
      <c r="B1785" s="1">
        <v>4</v>
      </c>
      <c r="C1785" s="2" t="s">
        <v>13</v>
      </c>
      <c r="D1785" s="2" t="s">
        <v>90</v>
      </c>
      <c r="E1785" s="3">
        <v>17</v>
      </c>
      <c r="F1785" s="3">
        <v>29</v>
      </c>
      <c r="G1785" s="1">
        <v>3</v>
      </c>
      <c r="H1785" s="1">
        <v>44</v>
      </c>
      <c r="I1785" s="2" t="s">
        <v>8</v>
      </c>
      <c r="J1785" s="7">
        <f>Tabla_cocina[[#This Row],[Precio Unitario]]*Tabla_cocina[[#This Row],[Cantidad Ordenada]]</f>
        <v>87</v>
      </c>
      <c r="K1785" s="7">
        <f>Tabla_cocina[[#This Row],[Total del Pedido]]</f>
        <v>87</v>
      </c>
      <c r="L1785" s="7">
        <f>Tabla_cocina[[#This Row],[Ganancia Bruta]]-Tabla_cocina[[#This Row],[Costo]]</f>
        <v>36</v>
      </c>
      <c r="M1785" s="7">
        <f>Tabla_cocina[[#This Row],[Costo Unitario]]*Tabla_cocina[[#This Row],[Cantidad Ordenada]]</f>
        <v>51</v>
      </c>
      <c r="N1785" s="12">
        <f>(Tabla_cocina[[#This Row],[Ganancia Neta]]/Tabla_cocina[[#This Row],[Costo]])</f>
        <v>0.70588235294117652</v>
      </c>
      <c r="O1785" s="17">
        <f>Tabla_cocina[[#This Row],[Tiempo de Preparacion]]/1440</f>
        <v>3.0555555555555555E-2</v>
      </c>
    </row>
    <row r="1786" spans="1:15" x14ac:dyDescent="0.3">
      <c r="A1786" s="1">
        <v>720</v>
      </c>
      <c r="B1786" s="1">
        <v>4</v>
      </c>
      <c r="C1786" s="2" t="s">
        <v>5</v>
      </c>
      <c r="D1786" s="2" t="s">
        <v>84</v>
      </c>
      <c r="E1786" s="3">
        <v>14</v>
      </c>
      <c r="F1786" s="3">
        <v>24</v>
      </c>
      <c r="G1786" s="1">
        <v>2</v>
      </c>
      <c r="H1786" s="1">
        <v>53</v>
      </c>
      <c r="I1786" s="2" t="s">
        <v>8</v>
      </c>
      <c r="J1786" s="7">
        <f>Tabla_cocina[[#This Row],[Precio Unitario]]*Tabla_cocina[[#This Row],[Cantidad Ordenada]]</f>
        <v>48</v>
      </c>
      <c r="K1786" s="7">
        <f>Tabla_cocina[[#This Row],[Total del Pedido]]</f>
        <v>48</v>
      </c>
      <c r="L1786" s="7">
        <f>Tabla_cocina[[#This Row],[Ganancia Bruta]]-Tabla_cocina[[#This Row],[Costo]]</f>
        <v>20</v>
      </c>
      <c r="M1786" s="7">
        <f>Tabla_cocina[[#This Row],[Costo Unitario]]*Tabla_cocina[[#This Row],[Cantidad Ordenada]]</f>
        <v>28</v>
      </c>
      <c r="N1786" s="12">
        <f>(Tabla_cocina[[#This Row],[Ganancia Neta]]/Tabla_cocina[[#This Row],[Costo]])</f>
        <v>0.7142857142857143</v>
      </c>
      <c r="O1786" s="17">
        <f>Tabla_cocina[[#This Row],[Tiempo de Preparacion]]/1440</f>
        <v>3.6805555555555557E-2</v>
      </c>
    </row>
    <row r="1787" spans="1:15" x14ac:dyDescent="0.3">
      <c r="A1787" s="1">
        <v>721</v>
      </c>
      <c r="B1787" s="1">
        <v>6</v>
      </c>
      <c r="C1787" s="2" t="s">
        <v>12</v>
      </c>
      <c r="D1787" s="2" t="s">
        <v>89</v>
      </c>
      <c r="E1787" s="3">
        <v>22</v>
      </c>
      <c r="F1787" s="3">
        <v>36</v>
      </c>
      <c r="G1787" s="1">
        <v>1</v>
      </c>
      <c r="H1787" s="1">
        <v>15</v>
      </c>
      <c r="I1787" s="2" t="s">
        <v>8</v>
      </c>
      <c r="J1787" s="7">
        <f>Tabla_cocina[[#This Row],[Precio Unitario]]*Tabla_cocina[[#This Row],[Cantidad Ordenada]]</f>
        <v>36</v>
      </c>
      <c r="K1787" s="7">
        <f>Tabla_cocina[[#This Row],[Total del Pedido]]</f>
        <v>36</v>
      </c>
      <c r="L1787" s="7">
        <f>Tabla_cocina[[#This Row],[Ganancia Bruta]]-Tabla_cocina[[#This Row],[Costo]]</f>
        <v>14</v>
      </c>
      <c r="M1787" s="7">
        <f>Tabla_cocina[[#This Row],[Costo Unitario]]*Tabla_cocina[[#This Row],[Cantidad Ordenada]]</f>
        <v>22</v>
      </c>
      <c r="N1787" s="12">
        <f>(Tabla_cocina[[#This Row],[Ganancia Neta]]/Tabla_cocina[[#This Row],[Costo]])</f>
        <v>0.63636363636363635</v>
      </c>
      <c r="O1787" s="17">
        <f>Tabla_cocina[[#This Row],[Tiempo de Preparacion]]/1440</f>
        <v>1.0416666666666666E-2</v>
      </c>
    </row>
    <row r="1788" spans="1:15" x14ac:dyDescent="0.3">
      <c r="A1788" s="1">
        <v>721</v>
      </c>
      <c r="B1788" s="1">
        <v>6</v>
      </c>
      <c r="C1788" s="2" t="s">
        <v>13</v>
      </c>
      <c r="D1788" s="2" t="s">
        <v>90</v>
      </c>
      <c r="E1788" s="3">
        <v>17</v>
      </c>
      <c r="F1788" s="3">
        <v>29</v>
      </c>
      <c r="G1788" s="1">
        <v>1</v>
      </c>
      <c r="H1788" s="1">
        <v>20</v>
      </c>
      <c r="I1788" s="2" t="s">
        <v>8</v>
      </c>
      <c r="J1788" s="7">
        <f>Tabla_cocina[[#This Row],[Precio Unitario]]*Tabla_cocina[[#This Row],[Cantidad Ordenada]]</f>
        <v>29</v>
      </c>
      <c r="K1788" s="7">
        <f>Tabla_cocina[[#This Row],[Total del Pedido]]</f>
        <v>29</v>
      </c>
      <c r="L1788" s="7">
        <f>Tabla_cocina[[#This Row],[Ganancia Bruta]]-Tabla_cocina[[#This Row],[Costo]]</f>
        <v>12</v>
      </c>
      <c r="M1788" s="7">
        <f>Tabla_cocina[[#This Row],[Costo Unitario]]*Tabla_cocina[[#This Row],[Cantidad Ordenada]]</f>
        <v>17</v>
      </c>
      <c r="N1788" s="12">
        <f>(Tabla_cocina[[#This Row],[Ganancia Neta]]/Tabla_cocina[[#This Row],[Costo]])</f>
        <v>0.70588235294117652</v>
      </c>
      <c r="O1788" s="17">
        <f>Tabla_cocina[[#This Row],[Tiempo de Preparacion]]/1440</f>
        <v>1.3888888888888888E-2</v>
      </c>
    </row>
    <row r="1789" spans="1:15" x14ac:dyDescent="0.3">
      <c r="A1789" s="1">
        <v>721</v>
      </c>
      <c r="B1789" s="1">
        <v>6</v>
      </c>
      <c r="C1789" s="2" t="s">
        <v>10</v>
      </c>
      <c r="D1789" s="2" t="s">
        <v>87</v>
      </c>
      <c r="E1789" s="3">
        <v>16</v>
      </c>
      <c r="F1789" s="3">
        <v>27</v>
      </c>
      <c r="G1789" s="1">
        <v>3</v>
      </c>
      <c r="H1789" s="1">
        <v>54</v>
      </c>
      <c r="I1789" s="2" t="s">
        <v>8</v>
      </c>
      <c r="J1789" s="7">
        <f>Tabla_cocina[[#This Row],[Precio Unitario]]*Tabla_cocina[[#This Row],[Cantidad Ordenada]]</f>
        <v>81</v>
      </c>
      <c r="K1789" s="7">
        <f>Tabla_cocina[[#This Row],[Total del Pedido]]</f>
        <v>81</v>
      </c>
      <c r="L1789" s="7">
        <f>Tabla_cocina[[#This Row],[Ganancia Bruta]]-Tabla_cocina[[#This Row],[Costo]]</f>
        <v>33</v>
      </c>
      <c r="M1789" s="7">
        <f>Tabla_cocina[[#This Row],[Costo Unitario]]*Tabla_cocina[[#This Row],[Cantidad Ordenada]]</f>
        <v>48</v>
      </c>
      <c r="N1789" s="12">
        <f>(Tabla_cocina[[#This Row],[Ganancia Neta]]/Tabla_cocina[[#This Row],[Costo]])</f>
        <v>0.6875</v>
      </c>
      <c r="O1789" s="17">
        <f>Tabla_cocina[[#This Row],[Tiempo de Preparacion]]/1440</f>
        <v>3.7499999999999999E-2</v>
      </c>
    </row>
    <row r="1790" spans="1:15" x14ac:dyDescent="0.3">
      <c r="A1790" s="1">
        <v>721</v>
      </c>
      <c r="B1790" s="1">
        <v>6</v>
      </c>
      <c r="C1790" s="2" t="s">
        <v>5</v>
      </c>
      <c r="D1790" s="2" t="s">
        <v>84</v>
      </c>
      <c r="E1790" s="3">
        <v>14</v>
      </c>
      <c r="F1790" s="3">
        <v>24</v>
      </c>
      <c r="G1790" s="1">
        <v>3</v>
      </c>
      <c r="H1790" s="1">
        <v>44</v>
      </c>
      <c r="I1790" s="2" t="s">
        <v>6</v>
      </c>
      <c r="J1790" s="7">
        <f>Tabla_cocina[[#This Row],[Precio Unitario]]*Tabla_cocina[[#This Row],[Cantidad Ordenada]]</f>
        <v>72</v>
      </c>
      <c r="K1790" s="7">
        <f>Tabla_cocina[[#This Row],[Total del Pedido]]</f>
        <v>72</v>
      </c>
      <c r="L1790" s="7">
        <f>Tabla_cocina[[#This Row],[Ganancia Bruta]]-Tabla_cocina[[#This Row],[Costo]]</f>
        <v>30</v>
      </c>
      <c r="M1790" s="7">
        <f>Tabla_cocina[[#This Row],[Costo Unitario]]*Tabla_cocina[[#This Row],[Cantidad Ordenada]]</f>
        <v>42</v>
      </c>
      <c r="N1790" s="12">
        <f>(Tabla_cocina[[#This Row],[Ganancia Neta]]/Tabla_cocina[[#This Row],[Costo]])</f>
        <v>0.7142857142857143</v>
      </c>
      <c r="O1790" s="17">
        <f>Tabla_cocina[[#This Row],[Tiempo de Preparacion]]/1440</f>
        <v>3.0555555555555555E-2</v>
      </c>
    </row>
    <row r="1791" spans="1:15" x14ac:dyDescent="0.3">
      <c r="A1791" s="1">
        <v>722</v>
      </c>
      <c r="B1791" s="1">
        <v>13</v>
      </c>
      <c r="C1791" s="2" t="s">
        <v>19</v>
      </c>
      <c r="D1791" s="2" t="s">
        <v>96</v>
      </c>
      <c r="E1791" s="3">
        <v>13</v>
      </c>
      <c r="F1791" s="3">
        <v>22</v>
      </c>
      <c r="G1791" s="1">
        <v>1</v>
      </c>
      <c r="H1791" s="1">
        <v>16</v>
      </c>
      <c r="I1791" s="2" t="s">
        <v>6</v>
      </c>
      <c r="J1791" s="7">
        <f>Tabla_cocina[[#This Row],[Precio Unitario]]*Tabla_cocina[[#This Row],[Cantidad Ordenada]]</f>
        <v>22</v>
      </c>
      <c r="K1791" s="7">
        <f>Tabla_cocina[[#This Row],[Total del Pedido]]</f>
        <v>22</v>
      </c>
      <c r="L1791" s="7">
        <f>Tabla_cocina[[#This Row],[Ganancia Bruta]]-Tabla_cocina[[#This Row],[Costo]]</f>
        <v>9</v>
      </c>
      <c r="M1791" s="7">
        <f>Tabla_cocina[[#This Row],[Costo Unitario]]*Tabla_cocina[[#This Row],[Cantidad Ordenada]]</f>
        <v>13</v>
      </c>
      <c r="N1791" s="12">
        <f>(Tabla_cocina[[#This Row],[Ganancia Neta]]/Tabla_cocina[[#This Row],[Costo]])</f>
        <v>0.69230769230769229</v>
      </c>
      <c r="O1791" s="17">
        <f>Tabla_cocina[[#This Row],[Tiempo de Preparacion]]/1440</f>
        <v>1.1111111111111112E-2</v>
      </c>
    </row>
    <row r="1792" spans="1:15" x14ac:dyDescent="0.3">
      <c r="A1792" s="1">
        <v>722</v>
      </c>
      <c r="B1792" s="1">
        <v>13</v>
      </c>
      <c r="C1792" s="2" t="s">
        <v>23</v>
      </c>
      <c r="D1792" s="2" t="s">
        <v>100</v>
      </c>
      <c r="E1792" s="3">
        <v>13</v>
      </c>
      <c r="F1792" s="3">
        <v>21</v>
      </c>
      <c r="G1792" s="1">
        <v>3</v>
      </c>
      <c r="H1792" s="1">
        <v>43</v>
      </c>
      <c r="I1792" s="2" t="s">
        <v>6</v>
      </c>
      <c r="J1792" s="7">
        <f>Tabla_cocina[[#This Row],[Precio Unitario]]*Tabla_cocina[[#This Row],[Cantidad Ordenada]]</f>
        <v>63</v>
      </c>
      <c r="K1792" s="7">
        <f>Tabla_cocina[[#This Row],[Total del Pedido]]</f>
        <v>63</v>
      </c>
      <c r="L1792" s="7">
        <f>Tabla_cocina[[#This Row],[Ganancia Bruta]]-Tabla_cocina[[#This Row],[Costo]]</f>
        <v>24</v>
      </c>
      <c r="M1792" s="7">
        <f>Tabla_cocina[[#This Row],[Costo Unitario]]*Tabla_cocina[[#This Row],[Cantidad Ordenada]]</f>
        <v>39</v>
      </c>
      <c r="N1792" s="12">
        <f>(Tabla_cocina[[#This Row],[Ganancia Neta]]/Tabla_cocina[[#This Row],[Costo]])</f>
        <v>0.61538461538461542</v>
      </c>
      <c r="O1792" s="17">
        <f>Tabla_cocina[[#This Row],[Tiempo de Preparacion]]/1440</f>
        <v>2.9861111111111113E-2</v>
      </c>
    </row>
    <row r="1793" spans="1:15" x14ac:dyDescent="0.3">
      <c r="A1793" s="1">
        <v>723</v>
      </c>
      <c r="B1793" s="1">
        <v>12</v>
      </c>
      <c r="C1793" s="2" t="s">
        <v>17</v>
      </c>
      <c r="D1793" s="2" t="s">
        <v>94</v>
      </c>
      <c r="E1793" s="3">
        <v>21</v>
      </c>
      <c r="F1793" s="3">
        <v>35</v>
      </c>
      <c r="G1793" s="1">
        <v>2</v>
      </c>
      <c r="H1793" s="1">
        <v>9</v>
      </c>
      <c r="I1793" s="2" t="s">
        <v>6</v>
      </c>
      <c r="J1793" s="7">
        <f>Tabla_cocina[[#This Row],[Precio Unitario]]*Tabla_cocina[[#This Row],[Cantidad Ordenada]]</f>
        <v>70</v>
      </c>
      <c r="K1793" s="7">
        <f>Tabla_cocina[[#This Row],[Total del Pedido]]</f>
        <v>70</v>
      </c>
      <c r="L1793" s="7">
        <f>Tabla_cocina[[#This Row],[Ganancia Bruta]]-Tabla_cocina[[#This Row],[Costo]]</f>
        <v>28</v>
      </c>
      <c r="M1793" s="7">
        <f>Tabla_cocina[[#This Row],[Costo Unitario]]*Tabla_cocina[[#This Row],[Cantidad Ordenada]]</f>
        <v>42</v>
      </c>
      <c r="N1793" s="12">
        <f>(Tabla_cocina[[#This Row],[Ganancia Neta]]/Tabla_cocina[[#This Row],[Costo]])</f>
        <v>0.66666666666666663</v>
      </c>
      <c r="O1793" s="17">
        <f>Tabla_cocina[[#This Row],[Tiempo de Preparacion]]/1440</f>
        <v>6.2500000000000003E-3</v>
      </c>
    </row>
    <row r="1794" spans="1:15" x14ac:dyDescent="0.3">
      <c r="A1794" s="1">
        <v>723</v>
      </c>
      <c r="B1794" s="1">
        <v>12</v>
      </c>
      <c r="C1794" s="2" t="s">
        <v>15</v>
      </c>
      <c r="D1794" s="2" t="s">
        <v>92</v>
      </c>
      <c r="E1794" s="3">
        <v>16</v>
      </c>
      <c r="F1794" s="3">
        <v>28</v>
      </c>
      <c r="G1794" s="1">
        <v>2</v>
      </c>
      <c r="H1794" s="1">
        <v>22</v>
      </c>
      <c r="I1794" s="2" t="s">
        <v>6</v>
      </c>
      <c r="J1794" s="7">
        <f>Tabla_cocina[[#This Row],[Precio Unitario]]*Tabla_cocina[[#This Row],[Cantidad Ordenada]]</f>
        <v>56</v>
      </c>
      <c r="K1794" s="7">
        <f>Tabla_cocina[[#This Row],[Total del Pedido]]</f>
        <v>56</v>
      </c>
      <c r="L1794" s="7">
        <f>Tabla_cocina[[#This Row],[Ganancia Bruta]]-Tabla_cocina[[#This Row],[Costo]]</f>
        <v>24</v>
      </c>
      <c r="M1794" s="7">
        <f>Tabla_cocina[[#This Row],[Costo Unitario]]*Tabla_cocina[[#This Row],[Cantidad Ordenada]]</f>
        <v>32</v>
      </c>
      <c r="N1794" s="12">
        <f>(Tabla_cocina[[#This Row],[Ganancia Neta]]/Tabla_cocina[[#This Row],[Costo]])</f>
        <v>0.75</v>
      </c>
      <c r="O1794" s="17">
        <f>Tabla_cocina[[#This Row],[Tiempo de Preparacion]]/1440</f>
        <v>1.5277777777777777E-2</v>
      </c>
    </row>
    <row r="1795" spans="1:15" x14ac:dyDescent="0.3">
      <c r="A1795" s="1">
        <v>724</v>
      </c>
      <c r="B1795" s="1">
        <v>8</v>
      </c>
      <c r="C1795" s="2" t="s">
        <v>19</v>
      </c>
      <c r="D1795" s="2" t="s">
        <v>96</v>
      </c>
      <c r="E1795" s="3">
        <v>13</v>
      </c>
      <c r="F1795" s="3">
        <v>22</v>
      </c>
      <c r="G1795" s="1">
        <v>3</v>
      </c>
      <c r="H1795" s="1">
        <v>56</v>
      </c>
      <c r="I1795" s="2" t="s">
        <v>6</v>
      </c>
      <c r="J1795" s="7">
        <f>Tabla_cocina[[#This Row],[Precio Unitario]]*Tabla_cocina[[#This Row],[Cantidad Ordenada]]</f>
        <v>66</v>
      </c>
      <c r="K1795" s="7">
        <f>Tabla_cocina[[#This Row],[Total del Pedido]]</f>
        <v>66</v>
      </c>
      <c r="L1795" s="7">
        <f>Tabla_cocina[[#This Row],[Ganancia Bruta]]-Tabla_cocina[[#This Row],[Costo]]</f>
        <v>27</v>
      </c>
      <c r="M1795" s="7">
        <f>Tabla_cocina[[#This Row],[Costo Unitario]]*Tabla_cocina[[#This Row],[Cantidad Ordenada]]</f>
        <v>39</v>
      </c>
      <c r="N1795" s="12">
        <f>(Tabla_cocina[[#This Row],[Ganancia Neta]]/Tabla_cocina[[#This Row],[Costo]])</f>
        <v>0.69230769230769229</v>
      </c>
      <c r="O1795" s="17">
        <f>Tabla_cocina[[#This Row],[Tiempo de Preparacion]]/1440</f>
        <v>3.888888888888889E-2</v>
      </c>
    </row>
    <row r="1796" spans="1:15" x14ac:dyDescent="0.3">
      <c r="A1796" s="1">
        <v>725</v>
      </c>
      <c r="B1796" s="1">
        <v>10</v>
      </c>
      <c r="C1796" s="2" t="s">
        <v>20</v>
      </c>
      <c r="D1796" s="2" t="s">
        <v>97</v>
      </c>
      <c r="E1796" s="3">
        <v>20</v>
      </c>
      <c r="F1796" s="3">
        <v>34</v>
      </c>
      <c r="G1796" s="1">
        <v>3</v>
      </c>
      <c r="H1796" s="1">
        <v>30</v>
      </c>
      <c r="I1796" s="2" t="s">
        <v>6</v>
      </c>
      <c r="J1796" s="7">
        <f>Tabla_cocina[[#This Row],[Precio Unitario]]*Tabla_cocina[[#This Row],[Cantidad Ordenada]]</f>
        <v>102</v>
      </c>
      <c r="K1796" s="7">
        <f>Tabla_cocina[[#This Row],[Total del Pedido]]</f>
        <v>102</v>
      </c>
      <c r="L1796" s="7">
        <f>Tabla_cocina[[#This Row],[Ganancia Bruta]]-Tabla_cocina[[#This Row],[Costo]]</f>
        <v>42</v>
      </c>
      <c r="M1796" s="7">
        <f>Tabla_cocina[[#This Row],[Costo Unitario]]*Tabla_cocina[[#This Row],[Cantidad Ordenada]]</f>
        <v>60</v>
      </c>
      <c r="N1796" s="12">
        <f>(Tabla_cocina[[#This Row],[Ganancia Neta]]/Tabla_cocina[[#This Row],[Costo]])</f>
        <v>0.7</v>
      </c>
      <c r="O1796" s="17">
        <f>Tabla_cocina[[#This Row],[Tiempo de Preparacion]]/1440</f>
        <v>2.0833333333333332E-2</v>
      </c>
    </row>
    <row r="1797" spans="1:15" x14ac:dyDescent="0.3">
      <c r="A1797" s="1">
        <v>725</v>
      </c>
      <c r="B1797" s="1">
        <v>10</v>
      </c>
      <c r="C1797" s="2" t="s">
        <v>19</v>
      </c>
      <c r="D1797" s="2" t="s">
        <v>96</v>
      </c>
      <c r="E1797" s="3">
        <v>13</v>
      </c>
      <c r="F1797" s="3">
        <v>22</v>
      </c>
      <c r="G1797" s="1">
        <v>3</v>
      </c>
      <c r="H1797" s="1">
        <v>55</v>
      </c>
      <c r="I1797" s="2" t="s">
        <v>6</v>
      </c>
      <c r="J1797" s="7">
        <f>Tabla_cocina[[#This Row],[Precio Unitario]]*Tabla_cocina[[#This Row],[Cantidad Ordenada]]</f>
        <v>66</v>
      </c>
      <c r="K1797" s="7">
        <f>Tabla_cocina[[#This Row],[Total del Pedido]]</f>
        <v>66</v>
      </c>
      <c r="L1797" s="7">
        <f>Tabla_cocina[[#This Row],[Ganancia Bruta]]-Tabla_cocina[[#This Row],[Costo]]</f>
        <v>27</v>
      </c>
      <c r="M1797" s="7">
        <f>Tabla_cocina[[#This Row],[Costo Unitario]]*Tabla_cocina[[#This Row],[Cantidad Ordenada]]</f>
        <v>39</v>
      </c>
      <c r="N1797" s="12">
        <f>(Tabla_cocina[[#This Row],[Ganancia Neta]]/Tabla_cocina[[#This Row],[Costo]])</f>
        <v>0.69230769230769229</v>
      </c>
      <c r="O1797" s="17">
        <f>Tabla_cocina[[#This Row],[Tiempo de Preparacion]]/1440</f>
        <v>3.8194444444444448E-2</v>
      </c>
    </row>
    <row r="1798" spans="1:15" x14ac:dyDescent="0.3">
      <c r="A1798" s="1">
        <v>726</v>
      </c>
      <c r="B1798" s="1">
        <v>11</v>
      </c>
      <c r="C1798" s="2" t="s">
        <v>12</v>
      </c>
      <c r="D1798" s="2" t="s">
        <v>89</v>
      </c>
      <c r="E1798" s="3">
        <v>22</v>
      </c>
      <c r="F1798" s="3">
        <v>36</v>
      </c>
      <c r="G1798" s="1">
        <v>1</v>
      </c>
      <c r="H1798" s="1">
        <v>13</v>
      </c>
      <c r="I1798" s="2" t="s">
        <v>6</v>
      </c>
      <c r="J1798" s="7">
        <f>Tabla_cocina[[#This Row],[Precio Unitario]]*Tabla_cocina[[#This Row],[Cantidad Ordenada]]</f>
        <v>36</v>
      </c>
      <c r="K1798" s="7">
        <f>Tabla_cocina[[#This Row],[Total del Pedido]]</f>
        <v>36</v>
      </c>
      <c r="L1798" s="7">
        <f>Tabla_cocina[[#This Row],[Ganancia Bruta]]-Tabla_cocina[[#This Row],[Costo]]</f>
        <v>14</v>
      </c>
      <c r="M1798" s="7">
        <f>Tabla_cocina[[#This Row],[Costo Unitario]]*Tabla_cocina[[#This Row],[Cantidad Ordenada]]</f>
        <v>22</v>
      </c>
      <c r="N1798" s="12">
        <f>(Tabla_cocina[[#This Row],[Ganancia Neta]]/Tabla_cocina[[#This Row],[Costo]])</f>
        <v>0.63636363636363635</v>
      </c>
      <c r="O1798" s="17">
        <f>Tabla_cocina[[#This Row],[Tiempo de Preparacion]]/1440</f>
        <v>9.0277777777777769E-3</v>
      </c>
    </row>
    <row r="1799" spans="1:15" x14ac:dyDescent="0.3">
      <c r="A1799" s="1">
        <v>726</v>
      </c>
      <c r="B1799" s="1">
        <v>11</v>
      </c>
      <c r="C1799" s="2" t="s">
        <v>22</v>
      </c>
      <c r="D1799" s="2" t="s">
        <v>99</v>
      </c>
      <c r="E1799" s="3">
        <v>14</v>
      </c>
      <c r="F1799" s="3">
        <v>23</v>
      </c>
      <c r="G1799" s="1">
        <v>2</v>
      </c>
      <c r="H1799" s="1">
        <v>55</v>
      </c>
      <c r="I1799" s="2" t="s">
        <v>6</v>
      </c>
      <c r="J1799" s="7">
        <f>Tabla_cocina[[#This Row],[Precio Unitario]]*Tabla_cocina[[#This Row],[Cantidad Ordenada]]</f>
        <v>46</v>
      </c>
      <c r="K1799" s="7">
        <f>Tabla_cocina[[#This Row],[Total del Pedido]]</f>
        <v>46</v>
      </c>
      <c r="L1799" s="7">
        <f>Tabla_cocina[[#This Row],[Ganancia Bruta]]-Tabla_cocina[[#This Row],[Costo]]</f>
        <v>18</v>
      </c>
      <c r="M1799" s="7">
        <f>Tabla_cocina[[#This Row],[Costo Unitario]]*Tabla_cocina[[#This Row],[Cantidad Ordenada]]</f>
        <v>28</v>
      </c>
      <c r="N1799" s="12">
        <f>(Tabla_cocina[[#This Row],[Ganancia Neta]]/Tabla_cocina[[#This Row],[Costo]])</f>
        <v>0.6428571428571429</v>
      </c>
      <c r="O1799" s="17">
        <f>Tabla_cocina[[#This Row],[Tiempo de Preparacion]]/1440</f>
        <v>3.8194444444444448E-2</v>
      </c>
    </row>
    <row r="1800" spans="1:15" x14ac:dyDescent="0.3">
      <c r="A1800" s="1">
        <v>726</v>
      </c>
      <c r="B1800" s="1">
        <v>11</v>
      </c>
      <c r="C1800" s="2" t="s">
        <v>19</v>
      </c>
      <c r="D1800" s="2" t="s">
        <v>96</v>
      </c>
      <c r="E1800" s="3">
        <v>13</v>
      </c>
      <c r="F1800" s="3">
        <v>22</v>
      </c>
      <c r="G1800" s="1">
        <v>2</v>
      </c>
      <c r="H1800" s="1">
        <v>6</v>
      </c>
      <c r="I1800" s="2" t="s">
        <v>6</v>
      </c>
      <c r="J1800" s="7">
        <f>Tabla_cocina[[#This Row],[Precio Unitario]]*Tabla_cocina[[#This Row],[Cantidad Ordenada]]</f>
        <v>44</v>
      </c>
      <c r="K1800" s="7">
        <f>Tabla_cocina[[#This Row],[Total del Pedido]]</f>
        <v>44</v>
      </c>
      <c r="L1800" s="7">
        <f>Tabla_cocina[[#This Row],[Ganancia Bruta]]-Tabla_cocina[[#This Row],[Costo]]</f>
        <v>18</v>
      </c>
      <c r="M1800" s="7">
        <f>Tabla_cocina[[#This Row],[Costo Unitario]]*Tabla_cocina[[#This Row],[Cantidad Ordenada]]</f>
        <v>26</v>
      </c>
      <c r="N1800" s="12">
        <f>(Tabla_cocina[[#This Row],[Ganancia Neta]]/Tabla_cocina[[#This Row],[Costo]])</f>
        <v>0.69230769230769229</v>
      </c>
      <c r="O1800" s="17">
        <f>Tabla_cocina[[#This Row],[Tiempo de Preparacion]]/1440</f>
        <v>4.1666666666666666E-3</v>
      </c>
    </row>
    <row r="1801" spans="1:15" x14ac:dyDescent="0.3">
      <c r="A1801" s="1">
        <v>727</v>
      </c>
      <c r="B1801" s="1">
        <v>17</v>
      </c>
      <c r="C1801" s="2" t="s">
        <v>21</v>
      </c>
      <c r="D1801" s="2" t="s">
        <v>98</v>
      </c>
      <c r="E1801" s="3">
        <v>12</v>
      </c>
      <c r="F1801" s="3">
        <v>20</v>
      </c>
      <c r="G1801" s="1">
        <v>2</v>
      </c>
      <c r="H1801" s="1">
        <v>21</v>
      </c>
      <c r="I1801" s="2" t="s">
        <v>8</v>
      </c>
      <c r="J1801" s="7">
        <f>Tabla_cocina[[#This Row],[Precio Unitario]]*Tabla_cocina[[#This Row],[Cantidad Ordenada]]</f>
        <v>40</v>
      </c>
      <c r="K1801" s="7">
        <f>Tabla_cocina[[#This Row],[Total del Pedido]]</f>
        <v>40</v>
      </c>
      <c r="L1801" s="7">
        <f>Tabla_cocina[[#This Row],[Ganancia Bruta]]-Tabla_cocina[[#This Row],[Costo]]</f>
        <v>16</v>
      </c>
      <c r="M1801" s="7">
        <f>Tabla_cocina[[#This Row],[Costo Unitario]]*Tabla_cocina[[#This Row],[Cantidad Ordenada]]</f>
        <v>24</v>
      </c>
      <c r="N1801" s="12">
        <f>(Tabla_cocina[[#This Row],[Ganancia Neta]]/Tabla_cocina[[#This Row],[Costo]])</f>
        <v>0.66666666666666663</v>
      </c>
      <c r="O1801" s="17">
        <f>Tabla_cocina[[#This Row],[Tiempo de Preparacion]]/1440</f>
        <v>1.4583333333333334E-2</v>
      </c>
    </row>
    <row r="1802" spans="1:15" x14ac:dyDescent="0.3">
      <c r="A1802" s="1">
        <v>728</v>
      </c>
      <c r="B1802" s="1">
        <v>9</v>
      </c>
      <c r="C1802" s="2" t="s">
        <v>18</v>
      </c>
      <c r="D1802" s="2" t="s">
        <v>95</v>
      </c>
      <c r="E1802" s="3">
        <v>19</v>
      </c>
      <c r="F1802" s="3">
        <v>32</v>
      </c>
      <c r="G1802" s="1">
        <v>3</v>
      </c>
      <c r="H1802" s="1">
        <v>22</v>
      </c>
      <c r="I1802" s="2" t="s">
        <v>6</v>
      </c>
      <c r="J1802" s="7">
        <f>Tabla_cocina[[#This Row],[Precio Unitario]]*Tabla_cocina[[#This Row],[Cantidad Ordenada]]</f>
        <v>96</v>
      </c>
      <c r="K1802" s="7">
        <f>Tabla_cocina[[#This Row],[Total del Pedido]]</f>
        <v>96</v>
      </c>
      <c r="L1802" s="7">
        <f>Tabla_cocina[[#This Row],[Ganancia Bruta]]-Tabla_cocina[[#This Row],[Costo]]</f>
        <v>39</v>
      </c>
      <c r="M1802" s="7">
        <f>Tabla_cocina[[#This Row],[Costo Unitario]]*Tabla_cocina[[#This Row],[Cantidad Ordenada]]</f>
        <v>57</v>
      </c>
      <c r="N1802" s="12">
        <f>(Tabla_cocina[[#This Row],[Ganancia Neta]]/Tabla_cocina[[#This Row],[Costo]])</f>
        <v>0.68421052631578949</v>
      </c>
      <c r="O1802" s="17">
        <f>Tabla_cocina[[#This Row],[Tiempo de Preparacion]]/1440</f>
        <v>1.5277777777777777E-2</v>
      </c>
    </row>
    <row r="1803" spans="1:15" x14ac:dyDescent="0.3">
      <c r="A1803" s="1">
        <v>728</v>
      </c>
      <c r="B1803" s="1">
        <v>9</v>
      </c>
      <c r="C1803" s="2" t="s">
        <v>10</v>
      </c>
      <c r="D1803" s="2" t="s">
        <v>87</v>
      </c>
      <c r="E1803" s="3">
        <v>16</v>
      </c>
      <c r="F1803" s="3">
        <v>27</v>
      </c>
      <c r="G1803" s="1">
        <v>3</v>
      </c>
      <c r="H1803" s="1">
        <v>8</v>
      </c>
      <c r="I1803" s="2" t="s">
        <v>6</v>
      </c>
      <c r="J1803" s="7">
        <f>Tabla_cocina[[#This Row],[Precio Unitario]]*Tabla_cocina[[#This Row],[Cantidad Ordenada]]</f>
        <v>81</v>
      </c>
      <c r="K1803" s="7">
        <f>Tabla_cocina[[#This Row],[Total del Pedido]]</f>
        <v>81</v>
      </c>
      <c r="L1803" s="7">
        <f>Tabla_cocina[[#This Row],[Ganancia Bruta]]-Tabla_cocina[[#This Row],[Costo]]</f>
        <v>33</v>
      </c>
      <c r="M1803" s="7">
        <f>Tabla_cocina[[#This Row],[Costo Unitario]]*Tabla_cocina[[#This Row],[Cantidad Ordenada]]</f>
        <v>48</v>
      </c>
      <c r="N1803" s="12">
        <f>(Tabla_cocina[[#This Row],[Ganancia Neta]]/Tabla_cocina[[#This Row],[Costo]])</f>
        <v>0.6875</v>
      </c>
      <c r="O1803" s="17">
        <f>Tabla_cocina[[#This Row],[Tiempo de Preparacion]]/1440</f>
        <v>5.5555555555555558E-3</v>
      </c>
    </row>
    <row r="1804" spans="1:15" x14ac:dyDescent="0.3">
      <c r="A1804" s="1">
        <v>728</v>
      </c>
      <c r="B1804" s="1">
        <v>9</v>
      </c>
      <c r="C1804" s="2" t="s">
        <v>24</v>
      </c>
      <c r="D1804" s="2" t="s">
        <v>101</v>
      </c>
      <c r="E1804" s="3">
        <v>10</v>
      </c>
      <c r="F1804" s="3">
        <v>18</v>
      </c>
      <c r="G1804" s="1">
        <v>1</v>
      </c>
      <c r="H1804" s="1">
        <v>42</v>
      </c>
      <c r="I1804" s="2" t="s">
        <v>6</v>
      </c>
      <c r="J1804" s="7">
        <f>Tabla_cocina[[#This Row],[Precio Unitario]]*Tabla_cocina[[#This Row],[Cantidad Ordenada]]</f>
        <v>18</v>
      </c>
      <c r="K1804" s="7">
        <f>Tabla_cocina[[#This Row],[Total del Pedido]]</f>
        <v>18</v>
      </c>
      <c r="L1804" s="7">
        <f>Tabla_cocina[[#This Row],[Ganancia Bruta]]-Tabla_cocina[[#This Row],[Costo]]</f>
        <v>8</v>
      </c>
      <c r="M1804" s="7">
        <f>Tabla_cocina[[#This Row],[Costo Unitario]]*Tabla_cocina[[#This Row],[Cantidad Ordenada]]</f>
        <v>10</v>
      </c>
      <c r="N1804" s="12">
        <f>(Tabla_cocina[[#This Row],[Ganancia Neta]]/Tabla_cocina[[#This Row],[Costo]])</f>
        <v>0.8</v>
      </c>
      <c r="O1804" s="17">
        <f>Tabla_cocina[[#This Row],[Tiempo de Preparacion]]/1440</f>
        <v>2.9166666666666667E-2</v>
      </c>
    </row>
    <row r="1805" spans="1:15" x14ac:dyDescent="0.3">
      <c r="A1805" s="1">
        <v>729</v>
      </c>
      <c r="B1805" s="1">
        <v>20</v>
      </c>
      <c r="C1805" s="2" t="s">
        <v>20</v>
      </c>
      <c r="D1805" s="2" t="s">
        <v>97</v>
      </c>
      <c r="E1805" s="3">
        <v>20</v>
      </c>
      <c r="F1805" s="3">
        <v>34</v>
      </c>
      <c r="G1805" s="1">
        <v>2</v>
      </c>
      <c r="H1805" s="1">
        <v>57</v>
      </c>
      <c r="I1805" s="2" t="s">
        <v>6</v>
      </c>
      <c r="J1805" s="7">
        <f>Tabla_cocina[[#This Row],[Precio Unitario]]*Tabla_cocina[[#This Row],[Cantidad Ordenada]]</f>
        <v>68</v>
      </c>
      <c r="K1805" s="7">
        <f>Tabla_cocina[[#This Row],[Total del Pedido]]</f>
        <v>68</v>
      </c>
      <c r="L1805" s="7">
        <f>Tabla_cocina[[#This Row],[Ganancia Bruta]]-Tabla_cocina[[#This Row],[Costo]]</f>
        <v>28</v>
      </c>
      <c r="M1805" s="7">
        <f>Tabla_cocina[[#This Row],[Costo Unitario]]*Tabla_cocina[[#This Row],[Cantidad Ordenada]]</f>
        <v>40</v>
      </c>
      <c r="N1805" s="12">
        <f>(Tabla_cocina[[#This Row],[Ganancia Neta]]/Tabla_cocina[[#This Row],[Costo]])</f>
        <v>0.7</v>
      </c>
      <c r="O1805" s="17">
        <f>Tabla_cocina[[#This Row],[Tiempo de Preparacion]]/1440</f>
        <v>3.9583333333333331E-2</v>
      </c>
    </row>
    <row r="1806" spans="1:15" x14ac:dyDescent="0.3">
      <c r="A1806" s="1">
        <v>729</v>
      </c>
      <c r="B1806" s="1">
        <v>20</v>
      </c>
      <c r="C1806" s="2" t="s">
        <v>21</v>
      </c>
      <c r="D1806" s="2" t="s">
        <v>98</v>
      </c>
      <c r="E1806" s="3">
        <v>12</v>
      </c>
      <c r="F1806" s="3">
        <v>20</v>
      </c>
      <c r="G1806" s="1">
        <v>3</v>
      </c>
      <c r="H1806" s="1">
        <v>8</v>
      </c>
      <c r="I1806" s="2" t="s">
        <v>8</v>
      </c>
      <c r="J1806" s="7">
        <f>Tabla_cocina[[#This Row],[Precio Unitario]]*Tabla_cocina[[#This Row],[Cantidad Ordenada]]</f>
        <v>60</v>
      </c>
      <c r="K1806" s="7">
        <f>Tabla_cocina[[#This Row],[Total del Pedido]]</f>
        <v>60</v>
      </c>
      <c r="L1806" s="7">
        <f>Tabla_cocina[[#This Row],[Ganancia Bruta]]-Tabla_cocina[[#This Row],[Costo]]</f>
        <v>24</v>
      </c>
      <c r="M1806" s="7">
        <f>Tabla_cocina[[#This Row],[Costo Unitario]]*Tabla_cocina[[#This Row],[Cantidad Ordenada]]</f>
        <v>36</v>
      </c>
      <c r="N1806" s="12">
        <f>(Tabla_cocina[[#This Row],[Ganancia Neta]]/Tabla_cocina[[#This Row],[Costo]])</f>
        <v>0.66666666666666663</v>
      </c>
      <c r="O1806" s="17">
        <f>Tabla_cocina[[#This Row],[Tiempo de Preparacion]]/1440</f>
        <v>5.5555555555555558E-3</v>
      </c>
    </row>
    <row r="1807" spans="1:15" x14ac:dyDescent="0.3">
      <c r="A1807" s="1">
        <v>730</v>
      </c>
      <c r="B1807" s="1">
        <v>8</v>
      </c>
      <c r="C1807" s="2" t="s">
        <v>7</v>
      </c>
      <c r="D1807" s="2" t="s">
        <v>85</v>
      </c>
      <c r="E1807" s="3">
        <v>18</v>
      </c>
      <c r="F1807" s="3">
        <v>30</v>
      </c>
      <c r="G1807" s="1">
        <v>3</v>
      </c>
      <c r="H1807" s="1">
        <v>32</v>
      </c>
      <c r="I1807" s="2" t="s">
        <v>8</v>
      </c>
      <c r="J1807" s="7">
        <f>Tabla_cocina[[#This Row],[Precio Unitario]]*Tabla_cocina[[#This Row],[Cantidad Ordenada]]</f>
        <v>90</v>
      </c>
      <c r="K1807" s="7">
        <f>Tabla_cocina[[#This Row],[Total del Pedido]]</f>
        <v>90</v>
      </c>
      <c r="L1807" s="7">
        <f>Tabla_cocina[[#This Row],[Ganancia Bruta]]-Tabla_cocina[[#This Row],[Costo]]</f>
        <v>36</v>
      </c>
      <c r="M1807" s="7">
        <f>Tabla_cocina[[#This Row],[Costo Unitario]]*Tabla_cocina[[#This Row],[Cantidad Ordenada]]</f>
        <v>54</v>
      </c>
      <c r="N1807" s="12">
        <f>(Tabla_cocina[[#This Row],[Ganancia Neta]]/Tabla_cocina[[#This Row],[Costo]])</f>
        <v>0.66666666666666663</v>
      </c>
      <c r="O1807" s="17">
        <f>Tabla_cocina[[#This Row],[Tiempo de Preparacion]]/1440</f>
        <v>2.2222222222222223E-2</v>
      </c>
    </row>
    <row r="1808" spans="1:15" x14ac:dyDescent="0.3">
      <c r="A1808" s="1">
        <v>730</v>
      </c>
      <c r="B1808" s="1">
        <v>8</v>
      </c>
      <c r="C1808" s="2" t="s">
        <v>5</v>
      </c>
      <c r="D1808" s="2" t="s">
        <v>84</v>
      </c>
      <c r="E1808" s="3">
        <v>14</v>
      </c>
      <c r="F1808" s="3">
        <v>24</v>
      </c>
      <c r="G1808" s="1">
        <v>1</v>
      </c>
      <c r="H1808" s="1">
        <v>47</v>
      </c>
      <c r="I1808" s="2" t="s">
        <v>8</v>
      </c>
      <c r="J1808" s="7">
        <f>Tabla_cocina[[#This Row],[Precio Unitario]]*Tabla_cocina[[#This Row],[Cantidad Ordenada]]</f>
        <v>24</v>
      </c>
      <c r="K1808" s="7">
        <f>Tabla_cocina[[#This Row],[Total del Pedido]]</f>
        <v>24</v>
      </c>
      <c r="L1808" s="7">
        <f>Tabla_cocina[[#This Row],[Ganancia Bruta]]-Tabla_cocina[[#This Row],[Costo]]</f>
        <v>10</v>
      </c>
      <c r="M1808" s="7">
        <f>Tabla_cocina[[#This Row],[Costo Unitario]]*Tabla_cocina[[#This Row],[Cantidad Ordenada]]</f>
        <v>14</v>
      </c>
      <c r="N1808" s="12">
        <f>(Tabla_cocina[[#This Row],[Ganancia Neta]]/Tabla_cocina[[#This Row],[Costo]])</f>
        <v>0.7142857142857143</v>
      </c>
      <c r="O1808" s="17">
        <f>Tabla_cocina[[#This Row],[Tiempo de Preparacion]]/1440</f>
        <v>3.2638888888888891E-2</v>
      </c>
    </row>
    <row r="1809" spans="1:15" x14ac:dyDescent="0.3">
      <c r="A1809" s="1">
        <v>731</v>
      </c>
      <c r="B1809" s="1">
        <v>17</v>
      </c>
      <c r="C1809" s="2" t="s">
        <v>18</v>
      </c>
      <c r="D1809" s="2" t="s">
        <v>95</v>
      </c>
      <c r="E1809" s="3">
        <v>19</v>
      </c>
      <c r="F1809" s="3">
        <v>32</v>
      </c>
      <c r="G1809" s="1">
        <v>2</v>
      </c>
      <c r="H1809" s="1">
        <v>47</v>
      </c>
      <c r="I1809" s="2" t="s">
        <v>8</v>
      </c>
      <c r="J1809" s="7">
        <f>Tabla_cocina[[#This Row],[Precio Unitario]]*Tabla_cocina[[#This Row],[Cantidad Ordenada]]</f>
        <v>64</v>
      </c>
      <c r="K1809" s="7">
        <f>Tabla_cocina[[#This Row],[Total del Pedido]]</f>
        <v>64</v>
      </c>
      <c r="L1809" s="7">
        <f>Tabla_cocina[[#This Row],[Ganancia Bruta]]-Tabla_cocina[[#This Row],[Costo]]</f>
        <v>26</v>
      </c>
      <c r="M1809" s="7">
        <f>Tabla_cocina[[#This Row],[Costo Unitario]]*Tabla_cocina[[#This Row],[Cantidad Ordenada]]</f>
        <v>38</v>
      </c>
      <c r="N1809" s="12">
        <f>(Tabla_cocina[[#This Row],[Ganancia Neta]]/Tabla_cocina[[#This Row],[Costo]])</f>
        <v>0.68421052631578949</v>
      </c>
      <c r="O1809" s="17">
        <f>Tabla_cocina[[#This Row],[Tiempo de Preparacion]]/1440</f>
        <v>3.2638888888888891E-2</v>
      </c>
    </row>
    <row r="1810" spans="1:15" x14ac:dyDescent="0.3">
      <c r="A1810" s="1">
        <v>732</v>
      </c>
      <c r="B1810" s="1">
        <v>12</v>
      </c>
      <c r="C1810" s="2" t="s">
        <v>11</v>
      </c>
      <c r="D1810" s="2" t="s">
        <v>88</v>
      </c>
      <c r="E1810" s="3">
        <v>25</v>
      </c>
      <c r="F1810" s="3">
        <v>40</v>
      </c>
      <c r="G1810" s="1">
        <v>3</v>
      </c>
      <c r="H1810" s="1">
        <v>29</v>
      </c>
      <c r="I1810" s="2" t="s">
        <v>6</v>
      </c>
      <c r="J1810" s="7">
        <f>Tabla_cocina[[#This Row],[Precio Unitario]]*Tabla_cocina[[#This Row],[Cantidad Ordenada]]</f>
        <v>120</v>
      </c>
      <c r="K1810" s="7">
        <f>Tabla_cocina[[#This Row],[Total del Pedido]]</f>
        <v>120</v>
      </c>
      <c r="L1810" s="7">
        <f>Tabla_cocina[[#This Row],[Ganancia Bruta]]-Tabla_cocina[[#This Row],[Costo]]</f>
        <v>45</v>
      </c>
      <c r="M1810" s="7">
        <f>Tabla_cocina[[#This Row],[Costo Unitario]]*Tabla_cocina[[#This Row],[Cantidad Ordenada]]</f>
        <v>75</v>
      </c>
      <c r="N1810" s="12">
        <f>(Tabla_cocina[[#This Row],[Ganancia Neta]]/Tabla_cocina[[#This Row],[Costo]])</f>
        <v>0.6</v>
      </c>
      <c r="O1810" s="17">
        <f>Tabla_cocina[[#This Row],[Tiempo de Preparacion]]/1440</f>
        <v>2.013888888888889E-2</v>
      </c>
    </row>
    <row r="1811" spans="1:15" x14ac:dyDescent="0.3">
      <c r="A1811" s="1">
        <v>732</v>
      </c>
      <c r="B1811" s="1">
        <v>12</v>
      </c>
      <c r="C1811" s="2" t="s">
        <v>12</v>
      </c>
      <c r="D1811" s="2" t="s">
        <v>89</v>
      </c>
      <c r="E1811" s="3">
        <v>22</v>
      </c>
      <c r="F1811" s="3">
        <v>36</v>
      </c>
      <c r="G1811" s="1">
        <v>3</v>
      </c>
      <c r="H1811" s="1">
        <v>56</v>
      </c>
      <c r="I1811" s="2" t="s">
        <v>8</v>
      </c>
      <c r="J1811" s="7">
        <f>Tabla_cocina[[#This Row],[Precio Unitario]]*Tabla_cocina[[#This Row],[Cantidad Ordenada]]</f>
        <v>108</v>
      </c>
      <c r="K1811" s="7">
        <f>Tabla_cocina[[#This Row],[Total del Pedido]]</f>
        <v>108</v>
      </c>
      <c r="L1811" s="7">
        <f>Tabla_cocina[[#This Row],[Ganancia Bruta]]-Tabla_cocina[[#This Row],[Costo]]</f>
        <v>42</v>
      </c>
      <c r="M1811" s="7">
        <f>Tabla_cocina[[#This Row],[Costo Unitario]]*Tabla_cocina[[#This Row],[Cantidad Ordenada]]</f>
        <v>66</v>
      </c>
      <c r="N1811" s="12">
        <f>(Tabla_cocina[[#This Row],[Ganancia Neta]]/Tabla_cocina[[#This Row],[Costo]])</f>
        <v>0.63636363636363635</v>
      </c>
      <c r="O1811" s="17">
        <f>Tabla_cocina[[#This Row],[Tiempo de Preparacion]]/1440</f>
        <v>3.888888888888889E-2</v>
      </c>
    </row>
    <row r="1812" spans="1:15" x14ac:dyDescent="0.3">
      <c r="A1812" s="1">
        <v>732</v>
      </c>
      <c r="B1812" s="1">
        <v>12</v>
      </c>
      <c r="C1812" s="2" t="s">
        <v>25</v>
      </c>
      <c r="D1812" s="2" t="s">
        <v>102</v>
      </c>
      <c r="E1812" s="3">
        <v>15</v>
      </c>
      <c r="F1812" s="3">
        <v>26</v>
      </c>
      <c r="G1812" s="1">
        <v>3</v>
      </c>
      <c r="H1812" s="1">
        <v>36</v>
      </c>
      <c r="I1812" s="2" t="s">
        <v>8</v>
      </c>
      <c r="J1812" s="7">
        <f>Tabla_cocina[[#This Row],[Precio Unitario]]*Tabla_cocina[[#This Row],[Cantidad Ordenada]]</f>
        <v>78</v>
      </c>
      <c r="K1812" s="7">
        <f>Tabla_cocina[[#This Row],[Total del Pedido]]</f>
        <v>78</v>
      </c>
      <c r="L1812" s="7">
        <f>Tabla_cocina[[#This Row],[Ganancia Bruta]]-Tabla_cocina[[#This Row],[Costo]]</f>
        <v>33</v>
      </c>
      <c r="M1812" s="7">
        <f>Tabla_cocina[[#This Row],[Costo Unitario]]*Tabla_cocina[[#This Row],[Cantidad Ordenada]]</f>
        <v>45</v>
      </c>
      <c r="N1812" s="12">
        <f>(Tabla_cocina[[#This Row],[Ganancia Neta]]/Tabla_cocina[[#This Row],[Costo]])</f>
        <v>0.73333333333333328</v>
      </c>
      <c r="O1812" s="17">
        <f>Tabla_cocina[[#This Row],[Tiempo de Preparacion]]/1440</f>
        <v>2.5000000000000001E-2</v>
      </c>
    </row>
    <row r="1813" spans="1:15" x14ac:dyDescent="0.3">
      <c r="A1813" s="1">
        <v>733</v>
      </c>
      <c r="B1813" s="1">
        <v>14</v>
      </c>
      <c r="C1813" s="2" t="s">
        <v>12</v>
      </c>
      <c r="D1813" s="2" t="s">
        <v>89</v>
      </c>
      <c r="E1813" s="3">
        <v>22</v>
      </c>
      <c r="F1813" s="3">
        <v>36</v>
      </c>
      <c r="G1813" s="1">
        <v>3</v>
      </c>
      <c r="H1813" s="1">
        <v>31</v>
      </c>
      <c r="I1813" s="2" t="s">
        <v>8</v>
      </c>
      <c r="J1813" s="7">
        <f>Tabla_cocina[[#This Row],[Precio Unitario]]*Tabla_cocina[[#This Row],[Cantidad Ordenada]]</f>
        <v>108</v>
      </c>
      <c r="K1813" s="7">
        <f>Tabla_cocina[[#This Row],[Total del Pedido]]</f>
        <v>108</v>
      </c>
      <c r="L1813" s="7">
        <f>Tabla_cocina[[#This Row],[Ganancia Bruta]]-Tabla_cocina[[#This Row],[Costo]]</f>
        <v>42</v>
      </c>
      <c r="M1813" s="7">
        <f>Tabla_cocina[[#This Row],[Costo Unitario]]*Tabla_cocina[[#This Row],[Cantidad Ordenada]]</f>
        <v>66</v>
      </c>
      <c r="N1813" s="12">
        <f>(Tabla_cocina[[#This Row],[Ganancia Neta]]/Tabla_cocina[[#This Row],[Costo]])</f>
        <v>0.63636363636363635</v>
      </c>
      <c r="O1813" s="17">
        <f>Tabla_cocina[[#This Row],[Tiempo de Preparacion]]/1440</f>
        <v>2.1527777777777778E-2</v>
      </c>
    </row>
    <row r="1814" spans="1:15" x14ac:dyDescent="0.3">
      <c r="A1814" s="1">
        <v>733</v>
      </c>
      <c r="B1814" s="1">
        <v>14</v>
      </c>
      <c r="C1814" s="2" t="s">
        <v>10</v>
      </c>
      <c r="D1814" s="2" t="s">
        <v>87</v>
      </c>
      <c r="E1814" s="3">
        <v>16</v>
      </c>
      <c r="F1814" s="3">
        <v>27</v>
      </c>
      <c r="G1814" s="1">
        <v>2</v>
      </c>
      <c r="H1814" s="1">
        <v>9</v>
      </c>
      <c r="I1814" s="2" t="s">
        <v>8</v>
      </c>
      <c r="J1814" s="7">
        <f>Tabla_cocina[[#This Row],[Precio Unitario]]*Tabla_cocina[[#This Row],[Cantidad Ordenada]]</f>
        <v>54</v>
      </c>
      <c r="K1814" s="7">
        <f>Tabla_cocina[[#This Row],[Total del Pedido]]</f>
        <v>54</v>
      </c>
      <c r="L1814" s="7">
        <f>Tabla_cocina[[#This Row],[Ganancia Bruta]]-Tabla_cocina[[#This Row],[Costo]]</f>
        <v>22</v>
      </c>
      <c r="M1814" s="7">
        <f>Tabla_cocina[[#This Row],[Costo Unitario]]*Tabla_cocina[[#This Row],[Cantidad Ordenada]]</f>
        <v>32</v>
      </c>
      <c r="N1814" s="12">
        <f>(Tabla_cocina[[#This Row],[Ganancia Neta]]/Tabla_cocina[[#This Row],[Costo]])</f>
        <v>0.6875</v>
      </c>
      <c r="O1814" s="17">
        <f>Tabla_cocina[[#This Row],[Tiempo de Preparacion]]/1440</f>
        <v>6.2500000000000003E-3</v>
      </c>
    </row>
    <row r="1815" spans="1:15" x14ac:dyDescent="0.3">
      <c r="A1815" s="1">
        <v>733</v>
      </c>
      <c r="B1815" s="1">
        <v>14</v>
      </c>
      <c r="C1815" s="2" t="s">
        <v>5</v>
      </c>
      <c r="D1815" s="2" t="s">
        <v>84</v>
      </c>
      <c r="E1815" s="3">
        <v>14</v>
      </c>
      <c r="F1815" s="3">
        <v>24</v>
      </c>
      <c r="G1815" s="1">
        <v>1</v>
      </c>
      <c r="H1815" s="1">
        <v>34</v>
      </c>
      <c r="I1815" s="2" t="s">
        <v>6</v>
      </c>
      <c r="J1815" s="7">
        <f>Tabla_cocina[[#This Row],[Precio Unitario]]*Tabla_cocina[[#This Row],[Cantidad Ordenada]]</f>
        <v>24</v>
      </c>
      <c r="K1815" s="7">
        <f>Tabla_cocina[[#This Row],[Total del Pedido]]</f>
        <v>24</v>
      </c>
      <c r="L1815" s="7">
        <f>Tabla_cocina[[#This Row],[Ganancia Bruta]]-Tabla_cocina[[#This Row],[Costo]]</f>
        <v>10</v>
      </c>
      <c r="M1815" s="7">
        <f>Tabla_cocina[[#This Row],[Costo Unitario]]*Tabla_cocina[[#This Row],[Cantidad Ordenada]]</f>
        <v>14</v>
      </c>
      <c r="N1815" s="12">
        <f>(Tabla_cocina[[#This Row],[Ganancia Neta]]/Tabla_cocina[[#This Row],[Costo]])</f>
        <v>0.7142857142857143</v>
      </c>
      <c r="O1815" s="17">
        <f>Tabla_cocina[[#This Row],[Tiempo de Preparacion]]/1440</f>
        <v>2.361111111111111E-2</v>
      </c>
    </row>
    <row r="1816" spans="1:15" x14ac:dyDescent="0.3">
      <c r="A1816" s="1">
        <v>734</v>
      </c>
      <c r="B1816" s="1">
        <v>14</v>
      </c>
      <c r="C1816" s="2" t="s">
        <v>18</v>
      </c>
      <c r="D1816" s="2" t="s">
        <v>95</v>
      </c>
      <c r="E1816" s="3">
        <v>19</v>
      </c>
      <c r="F1816" s="3">
        <v>32</v>
      </c>
      <c r="G1816" s="1">
        <v>3</v>
      </c>
      <c r="H1816" s="1">
        <v>11</v>
      </c>
      <c r="I1816" s="2" t="s">
        <v>8</v>
      </c>
      <c r="J1816" s="7">
        <f>Tabla_cocina[[#This Row],[Precio Unitario]]*Tabla_cocina[[#This Row],[Cantidad Ordenada]]</f>
        <v>96</v>
      </c>
      <c r="K1816" s="7">
        <f>Tabla_cocina[[#This Row],[Total del Pedido]]</f>
        <v>96</v>
      </c>
      <c r="L1816" s="7">
        <f>Tabla_cocina[[#This Row],[Ganancia Bruta]]-Tabla_cocina[[#This Row],[Costo]]</f>
        <v>39</v>
      </c>
      <c r="M1816" s="7">
        <f>Tabla_cocina[[#This Row],[Costo Unitario]]*Tabla_cocina[[#This Row],[Cantidad Ordenada]]</f>
        <v>57</v>
      </c>
      <c r="N1816" s="12">
        <f>(Tabla_cocina[[#This Row],[Ganancia Neta]]/Tabla_cocina[[#This Row],[Costo]])</f>
        <v>0.68421052631578949</v>
      </c>
      <c r="O1816" s="17">
        <f>Tabla_cocina[[#This Row],[Tiempo de Preparacion]]/1440</f>
        <v>7.6388888888888886E-3</v>
      </c>
    </row>
    <row r="1817" spans="1:15" x14ac:dyDescent="0.3">
      <c r="A1817" s="1">
        <v>734</v>
      </c>
      <c r="B1817" s="1">
        <v>14</v>
      </c>
      <c r="C1817" s="2" t="s">
        <v>5</v>
      </c>
      <c r="D1817" s="2" t="s">
        <v>84</v>
      </c>
      <c r="E1817" s="3">
        <v>14</v>
      </c>
      <c r="F1817" s="3">
        <v>24</v>
      </c>
      <c r="G1817" s="1">
        <v>1</v>
      </c>
      <c r="H1817" s="1">
        <v>16</v>
      </c>
      <c r="I1817" s="2" t="s">
        <v>6</v>
      </c>
      <c r="J1817" s="7">
        <f>Tabla_cocina[[#This Row],[Precio Unitario]]*Tabla_cocina[[#This Row],[Cantidad Ordenada]]</f>
        <v>24</v>
      </c>
      <c r="K1817" s="7">
        <f>Tabla_cocina[[#This Row],[Total del Pedido]]</f>
        <v>24</v>
      </c>
      <c r="L1817" s="7">
        <f>Tabla_cocina[[#This Row],[Ganancia Bruta]]-Tabla_cocina[[#This Row],[Costo]]</f>
        <v>10</v>
      </c>
      <c r="M1817" s="7">
        <f>Tabla_cocina[[#This Row],[Costo Unitario]]*Tabla_cocina[[#This Row],[Cantidad Ordenada]]</f>
        <v>14</v>
      </c>
      <c r="N1817" s="12">
        <f>(Tabla_cocina[[#This Row],[Ganancia Neta]]/Tabla_cocina[[#This Row],[Costo]])</f>
        <v>0.7142857142857143</v>
      </c>
      <c r="O1817" s="17">
        <f>Tabla_cocina[[#This Row],[Tiempo de Preparacion]]/1440</f>
        <v>1.1111111111111112E-2</v>
      </c>
    </row>
    <row r="1818" spans="1:15" x14ac:dyDescent="0.3">
      <c r="A1818" s="1">
        <v>734</v>
      </c>
      <c r="B1818" s="1">
        <v>14</v>
      </c>
      <c r="C1818" s="2" t="s">
        <v>16</v>
      </c>
      <c r="D1818" s="2" t="s">
        <v>93</v>
      </c>
      <c r="E1818" s="3">
        <v>11</v>
      </c>
      <c r="F1818" s="3">
        <v>19</v>
      </c>
      <c r="G1818" s="1">
        <v>1</v>
      </c>
      <c r="H1818" s="1">
        <v>25</v>
      </c>
      <c r="I1818" s="2" t="s">
        <v>6</v>
      </c>
      <c r="J1818" s="7">
        <f>Tabla_cocina[[#This Row],[Precio Unitario]]*Tabla_cocina[[#This Row],[Cantidad Ordenada]]</f>
        <v>19</v>
      </c>
      <c r="K1818" s="7">
        <f>Tabla_cocina[[#This Row],[Total del Pedido]]</f>
        <v>19</v>
      </c>
      <c r="L1818" s="7">
        <f>Tabla_cocina[[#This Row],[Ganancia Bruta]]-Tabla_cocina[[#This Row],[Costo]]</f>
        <v>8</v>
      </c>
      <c r="M1818" s="7">
        <f>Tabla_cocina[[#This Row],[Costo Unitario]]*Tabla_cocina[[#This Row],[Cantidad Ordenada]]</f>
        <v>11</v>
      </c>
      <c r="N1818" s="12">
        <f>(Tabla_cocina[[#This Row],[Ganancia Neta]]/Tabla_cocina[[#This Row],[Costo]])</f>
        <v>0.72727272727272729</v>
      </c>
      <c r="O1818" s="17">
        <f>Tabla_cocina[[#This Row],[Tiempo de Preparacion]]/1440</f>
        <v>1.7361111111111112E-2</v>
      </c>
    </row>
    <row r="1819" spans="1:15" x14ac:dyDescent="0.3">
      <c r="A1819" s="1">
        <v>735</v>
      </c>
      <c r="B1819" s="1">
        <v>20</v>
      </c>
      <c r="C1819" s="2" t="s">
        <v>18</v>
      </c>
      <c r="D1819" s="2" t="s">
        <v>95</v>
      </c>
      <c r="E1819" s="3">
        <v>19</v>
      </c>
      <c r="F1819" s="3">
        <v>32</v>
      </c>
      <c r="G1819" s="1">
        <v>3</v>
      </c>
      <c r="H1819" s="1">
        <v>57</v>
      </c>
      <c r="I1819" s="2" t="s">
        <v>6</v>
      </c>
      <c r="J1819" s="7">
        <f>Tabla_cocina[[#This Row],[Precio Unitario]]*Tabla_cocina[[#This Row],[Cantidad Ordenada]]</f>
        <v>96</v>
      </c>
      <c r="K1819" s="7">
        <f>Tabla_cocina[[#This Row],[Total del Pedido]]</f>
        <v>96</v>
      </c>
      <c r="L1819" s="7">
        <f>Tabla_cocina[[#This Row],[Ganancia Bruta]]-Tabla_cocina[[#This Row],[Costo]]</f>
        <v>39</v>
      </c>
      <c r="M1819" s="7">
        <f>Tabla_cocina[[#This Row],[Costo Unitario]]*Tabla_cocina[[#This Row],[Cantidad Ordenada]]</f>
        <v>57</v>
      </c>
      <c r="N1819" s="12">
        <f>(Tabla_cocina[[#This Row],[Ganancia Neta]]/Tabla_cocina[[#This Row],[Costo]])</f>
        <v>0.68421052631578949</v>
      </c>
      <c r="O1819" s="17">
        <f>Tabla_cocina[[#This Row],[Tiempo de Preparacion]]/1440</f>
        <v>3.9583333333333331E-2</v>
      </c>
    </row>
    <row r="1820" spans="1:15" x14ac:dyDescent="0.3">
      <c r="A1820" s="1">
        <v>735</v>
      </c>
      <c r="B1820" s="1">
        <v>20</v>
      </c>
      <c r="C1820" s="2" t="s">
        <v>22</v>
      </c>
      <c r="D1820" s="2" t="s">
        <v>99</v>
      </c>
      <c r="E1820" s="3">
        <v>14</v>
      </c>
      <c r="F1820" s="3">
        <v>23</v>
      </c>
      <c r="G1820" s="1">
        <v>2</v>
      </c>
      <c r="H1820" s="1">
        <v>30</v>
      </c>
      <c r="I1820" s="2" t="s">
        <v>8</v>
      </c>
      <c r="J1820" s="7">
        <f>Tabla_cocina[[#This Row],[Precio Unitario]]*Tabla_cocina[[#This Row],[Cantidad Ordenada]]</f>
        <v>46</v>
      </c>
      <c r="K1820" s="7">
        <f>Tabla_cocina[[#This Row],[Total del Pedido]]</f>
        <v>46</v>
      </c>
      <c r="L1820" s="7">
        <f>Tabla_cocina[[#This Row],[Ganancia Bruta]]-Tabla_cocina[[#This Row],[Costo]]</f>
        <v>18</v>
      </c>
      <c r="M1820" s="7">
        <f>Tabla_cocina[[#This Row],[Costo Unitario]]*Tabla_cocina[[#This Row],[Cantidad Ordenada]]</f>
        <v>28</v>
      </c>
      <c r="N1820" s="12">
        <f>(Tabla_cocina[[#This Row],[Ganancia Neta]]/Tabla_cocina[[#This Row],[Costo]])</f>
        <v>0.6428571428571429</v>
      </c>
      <c r="O1820" s="17">
        <f>Tabla_cocina[[#This Row],[Tiempo de Preparacion]]/1440</f>
        <v>2.0833333333333332E-2</v>
      </c>
    </row>
    <row r="1821" spans="1:15" x14ac:dyDescent="0.3">
      <c r="A1821" s="1">
        <v>736</v>
      </c>
      <c r="B1821" s="1">
        <v>17</v>
      </c>
      <c r="C1821" s="2" t="s">
        <v>9</v>
      </c>
      <c r="D1821" s="2" t="s">
        <v>86</v>
      </c>
      <c r="E1821" s="3">
        <v>19</v>
      </c>
      <c r="F1821" s="3">
        <v>31</v>
      </c>
      <c r="G1821" s="1">
        <v>3</v>
      </c>
      <c r="H1821" s="1">
        <v>27</v>
      </c>
      <c r="I1821" s="2" t="s">
        <v>8</v>
      </c>
      <c r="J1821" s="7">
        <f>Tabla_cocina[[#This Row],[Precio Unitario]]*Tabla_cocina[[#This Row],[Cantidad Ordenada]]</f>
        <v>93</v>
      </c>
      <c r="K1821" s="7">
        <f>Tabla_cocina[[#This Row],[Total del Pedido]]</f>
        <v>93</v>
      </c>
      <c r="L1821" s="7">
        <f>Tabla_cocina[[#This Row],[Ganancia Bruta]]-Tabla_cocina[[#This Row],[Costo]]</f>
        <v>36</v>
      </c>
      <c r="M1821" s="7">
        <f>Tabla_cocina[[#This Row],[Costo Unitario]]*Tabla_cocina[[#This Row],[Cantidad Ordenada]]</f>
        <v>57</v>
      </c>
      <c r="N1821" s="12">
        <f>(Tabla_cocina[[#This Row],[Ganancia Neta]]/Tabla_cocina[[#This Row],[Costo]])</f>
        <v>0.63157894736842102</v>
      </c>
      <c r="O1821" s="17">
        <f>Tabla_cocina[[#This Row],[Tiempo de Preparacion]]/1440</f>
        <v>1.8749999999999999E-2</v>
      </c>
    </row>
    <row r="1822" spans="1:15" x14ac:dyDescent="0.3">
      <c r="A1822" s="1">
        <v>736</v>
      </c>
      <c r="B1822" s="1">
        <v>17</v>
      </c>
      <c r="C1822" s="2" t="s">
        <v>15</v>
      </c>
      <c r="D1822" s="2" t="s">
        <v>92</v>
      </c>
      <c r="E1822" s="3">
        <v>16</v>
      </c>
      <c r="F1822" s="3">
        <v>28</v>
      </c>
      <c r="G1822" s="1">
        <v>2</v>
      </c>
      <c r="H1822" s="1">
        <v>43</v>
      </c>
      <c r="I1822" s="2" t="s">
        <v>6</v>
      </c>
      <c r="J1822" s="7">
        <f>Tabla_cocina[[#This Row],[Precio Unitario]]*Tabla_cocina[[#This Row],[Cantidad Ordenada]]</f>
        <v>56</v>
      </c>
      <c r="K1822" s="7">
        <f>Tabla_cocina[[#This Row],[Total del Pedido]]</f>
        <v>56</v>
      </c>
      <c r="L1822" s="7">
        <f>Tabla_cocina[[#This Row],[Ganancia Bruta]]-Tabla_cocina[[#This Row],[Costo]]</f>
        <v>24</v>
      </c>
      <c r="M1822" s="7">
        <f>Tabla_cocina[[#This Row],[Costo Unitario]]*Tabla_cocina[[#This Row],[Cantidad Ordenada]]</f>
        <v>32</v>
      </c>
      <c r="N1822" s="12">
        <f>(Tabla_cocina[[#This Row],[Ganancia Neta]]/Tabla_cocina[[#This Row],[Costo]])</f>
        <v>0.75</v>
      </c>
      <c r="O1822" s="17">
        <f>Tabla_cocina[[#This Row],[Tiempo de Preparacion]]/1440</f>
        <v>2.9861111111111113E-2</v>
      </c>
    </row>
    <row r="1823" spans="1:15" x14ac:dyDescent="0.3">
      <c r="A1823" s="1">
        <v>736</v>
      </c>
      <c r="B1823" s="1">
        <v>17</v>
      </c>
      <c r="C1823" s="2" t="s">
        <v>19</v>
      </c>
      <c r="D1823" s="2" t="s">
        <v>96</v>
      </c>
      <c r="E1823" s="3">
        <v>13</v>
      </c>
      <c r="F1823" s="3">
        <v>22</v>
      </c>
      <c r="G1823" s="1">
        <v>3</v>
      </c>
      <c r="H1823" s="1">
        <v>22</v>
      </c>
      <c r="I1823" s="2" t="s">
        <v>8</v>
      </c>
      <c r="J1823" s="7">
        <f>Tabla_cocina[[#This Row],[Precio Unitario]]*Tabla_cocina[[#This Row],[Cantidad Ordenada]]</f>
        <v>66</v>
      </c>
      <c r="K1823" s="7">
        <f>Tabla_cocina[[#This Row],[Total del Pedido]]</f>
        <v>66</v>
      </c>
      <c r="L1823" s="7">
        <f>Tabla_cocina[[#This Row],[Ganancia Bruta]]-Tabla_cocina[[#This Row],[Costo]]</f>
        <v>27</v>
      </c>
      <c r="M1823" s="7">
        <f>Tabla_cocina[[#This Row],[Costo Unitario]]*Tabla_cocina[[#This Row],[Cantidad Ordenada]]</f>
        <v>39</v>
      </c>
      <c r="N1823" s="12">
        <f>(Tabla_cocina[[#This Row],[Ganancia Neta]]/Tabla_cocina[[#This Row],[Costo]])</f>
        <v>0.69230769230769229</v>
      </c>
      <c r="O1823" s="17">
        <f>Tabla_cocina[[#This Row],[Tiempo de Preparacion]]/1440</f>
        <v>1.5277777777777777E-2</v>
      </c>
    </row>
    <row r="1824" spans="1:15" x14ac:dyDescent="0.3">
      <c r="A1824" s="1">
        <v>737</v>
      </c>
      <c r="B1824" s="1">
        <v>6</v>
      </c>
      <c r="C1824" s="2" t="s">
        <v>7</v>
      </c>
      <c r="D1824" s="2" t="s">
        <v>85</v>
      </c>
      <c r="E1824" s="3">
        <v>18</v>
      </c>
      <c r="F1824" s="3">
        <v>30</v>
      </c>
      <c r="G1824" s="1">
        <v>2</v>
      </c>
      <c r="H1824" s="1">
        <v>5</v>
      </c>
      <c r="I1824" s="2" t="s">
        <v>6</v>
      </c>
      <c r="J1824" s="7">
        <f>Tabla_cocina[[#This Row],[Precio Unitario]]*Tabla_cocina[[#This Row],[Cantidad Ordenada]]</f>
        <v>60</v>
      </c>
      <c r="K1824" s="7">
        <f>Tabla_cocina[[#This Row],[Total del Pedido]]</f>
        <v>60</v>
      </c>
      <c r="L1824" s="7">
        <f>Tabla_cocina[[#This Row],[Ganancia Bruta]]-Tabla_cocina[[#This Row],[Costo]]</f>
        <v>24</v>
      </c>
      <c r="M1824" s="7">
        <f>Tabla_cocina[[#This Row],[Costo Unitario]]*Tabla_cocina[[#This Row],[Cantidad Ordenada]]</f>
        <v>36</v>
      </c>
      <c r="N1824" s="12">
        <f>(Tabla_cocina[[#This Row],[Ganancia Neta]]/Tabla_cocina[[#This Row],[Costo]])</f>
        <v>0.66666666666666663</v>
      </c>
      <c r="O1824" s="17">
        <f>Tabla_cocina[[#This Row],[Tiempo de Preparacion]]/1440</f>
        <v>3.472222222222222E-3</v>
      </c>
    </row>
    <row r="1825" spans="1:15" x14ac:dyDescent="0.3">
      <c r="A1825" s="1">
        <v>737</v>
      </c>
      <c r="B1825" s="1">
        <v>6</v>
      </c>
      <c r="C1825" s="2" t="s">
        <v>13</v>
      </c>
      <c r="D1825" s="2" t="s">
        <v>90</v>
      </c>
      <c r="E1825" s="3">
        <v>17</v>
      </c>
      <c r="F1825" s="3">
        <v>29</v>
      </c>
      <c r="G1825" s="1">
        <v>2</v>
      </c>
      <c r="H1825" s="1">
        <v>17</v>
      </c>
      <c r="I1825" s="2" t="s">
        <v>8</v>
      </c>
      <c r="J1825" s="7">
        <f>Tabla_cocina[[#This Row],[Precio Unitario]]*Tabla_cocina[[#This Row],[Cantidad Ordenada]]</f>
        <v>58</v>
      </c>
      <c r="K1825" s="7">
        <f>Tabla_cocina[[#This Row],[Total del Pedido]]</f>
        <v>58</v>
      </c>
      <c r="L1825" s="7">
        <f>Tabla_cocina[[#This Row],[Ganancia Bruta]]-Tabla_cocina[[#This Row],[Costo]]</f>
        <v>24</v>
      </c>
      <c r="M1825" s="7">
        <f>Tabla_cocina[[#This Row],[Costo Unitario]]*Tabla_cocina[[#This Row],[Cantidad Ordenada]]</f>
        <v>34</v>
      </c>
      <c r="N1825" s="12">
        <f>(Tabla_cocina[[#This Row],[Ganancia Neta]]/Tabla_cocina[[#This Row],[Costo]])</f>
        <v>0.70588235294117652</v>
      </c>
      <c r="O1825" s="17">
        <f>Tabla_cocina[[#This Row],[Tiempo de Preparacion]]/1440</f>
        <v>1.1805555555555555E-2</v>
      </c>
    </row>
    <row r="1826" spans="1:15" x14ac:dyDescent="0.3">
      <c r="A1826" s="1">
        <v>738</v>
      </c>
      <c r="B1826" s="1">
        <v>15</v>
      </c>
      <c r="C1826" s="2" t="s">
        <v>15</v>
      </c>
      <c r="D1826" s="2" t="s">
        <v>92</v>
      </c>
      <c r="E1826" s="3">
        <v>16</v>
      </c>
      <c r="F1826" s="3">
        <v>28</v>
      </c>
      <c r="G1826" s="1">
        <v>1</v>
      </c>
      <c r="H1826" s="1">
        <v>15</v>
      </c>
      <c r="I1826" s="2" t="s">
        <v>6</v>
      </c>
      <c r="J1826" s="7">
        <f>Tabla_cocina[[#This Row],[Precio Unitario]]*Tabla_cocina[[#This Row],[Cantidad Ordenada]]</f>
        <v>28</v>
      </c>
      <c r="K1826" s="7">
        <f>Tabla_cocina[[#This Row],[Total del Pedido]]</f>
        <v>28</v>
      </c>
      <c r="L1826" s="7">
        <f>Tabla_cocina[[#This Row],[Ganancia Bruta]]-Tabla_cocina[[#This Row],[Costo]]</f>
        <v>12</v>
      </c>
      <c r="M1826" s="7">
        <f>Tabla_cocina[[#This Row],[Costo Unitario]]*Tabla_cocina[[#This Row],[Cantidad Ordenada]]</f>
        <v>16</v>
      </c>
      <c r="N1826" s="12">
        <f>(Tabla_cocina[[#This Row],[Ganancia Neta]]/Tabla_cocina[[#This Row],[Costo]])</f>
        <v>0.75</v>
      </c>
      <c r="O1826" s="17">
        <f>Tabla_cocina[[#This Row],[Tiempo de Preparacion]]/1440</f>
        <v>1.0416666666666666E-2</v>
      </c>
    </row>
    <row r="1827" spans="1:15" x14ac:dyDescent="0.3">
      <c r="A1827" s="1">
        <v>738</v>
      </c>
      <c r="B1827" s="1">
        <v>15</v>
      </c>
      <c r="C1827" s="2" t="s">
        <v>25</v>
      </c>
      <c r="D1827" s="2" t="s">
        <v>102</v>
      </c>
      <c r="E1827" s="3">
        <v>15</v>
      </c>
      <c r="F1827" s="3">
        <v>26</v>
      </c>
      <c r="G1827" s="1">
        <v>2</v>
      </c>
      <c r="H1827" s="1">
        <v>59</v>
      </c>
      <c r="I1827" s="2" t="s">
        <v>6</v>
      </c>
      <c r="J1827" s="7">
        <f>Tabla_cocina[[#This Row],[Precio Unitario]]*Tabla_cocina[[#This Row],[Cantidad Ordenada]]</f>
        <v>52</v>
      </c>
      <c r="K1827" s="7">
        <f>Tabla_cocina[[#This Row],[Total del Pedido]]</f>
        <v>52</v>
      </c>
      <c r="L1827" s="7">
        <f>Tabla_cocina[[#This Row],[Ganancia Bruta]]-Tabla_cocina[[#This Row],[Costo]]</f>
        <v>22</v>
      </c>
      <c r="M1827" s="7">
        <f>Tabla_cocina[[#This Row],[Costo Unitario]]*Tabla_cocina[[#This Row],[Cantidad Ordenada]]</f>
        <v>30</v>
      </c>
      <c r="N1827" s="12">
        <f>(Tabla_cocina[[#This Row],[Ganancia Neta]]/Tabla_cocina[[#This Row],[Costo]])</f>
        <v>0.73333333333333328</v>
      </c>
      <c r="O1827" s="17">
        <f>Tabla_cocina[[#This Row],[Tiempo de Preparacion]]/1440</f>
        <v>4.0972222222222222E-2</v>
      </c>
    </row>
    <row r="1828" spans="1:15" x14ac:dyDescent="0.3">
      <c r="A1828" s="1">
        <v>738</v>
      </c>
      <c r="B1828" s="1">
        <v>15</v>
      </c>
      <c r="C1828" s="2" t="s">
        <v>24</v>
      </c>
      <c r="D1828" s="2" t="s">
        <v>101</v>
      </c>
      <c r="E1828" s="3">
        <v>10</v>
      </c>
      <c r="F1828" s="3">
        <v>18</v>
      </c>
      <c r="G1828" s="1">
        <v>3</v>
      </c>
      <c r="H1828" s="1">
        <v>20</v>
      </c>
      <c r="I1828" s="2" t="s">
        <v>8</v>
      </c>
      <c r="J1828" s="7">
        <f>Tabla_cocina[[#This Row],[Precio Unitario]]*Tabla_cocina[[#This Row],[Cantidad Ordenada]]</f>
        <v>54</v>
      </c>
      <c r="K1828" s="7">
        <f>Tabla_cocina[[#This Row],[Total del Pedido]]</f>
        <v>54</v>
      </c>
      <c r="L1828" s="7">
        <f>Tabla_cocina[[#This Row],[Ganancia Bruta]]-Tabla_cocina[[#This Row],[Costo]]</f>
        <v>24</v>
      </c>
      <c r="M1828" s="7">
        <f>Tabla_cocina[[#This Row],[Costo Unitario]]*Tabla_cocina[[#This Row],[Cantidad Ordenada]]</f>
        <v>30</v>
      </c>
      <c r="N1828" s="12">
        <f>(Tabla_cocina[[#This Row],[Ganancia Neta]]/Tabla_cocina[[#This Row],[Costo]])</f>
        <v>0.8</v>
      </c>
      <c r="O1828" s="17">
        <f>Tabla_cocina[[#This Row],[Tiempo de Preparacion]]/1440</f>
        <v>1.3888888888888888E-2</v>
      </c>
    </row>
    <row r="1829" spans="1:15" x14ac:dyDescent="0.3">
      <c r="A1829" s="1">
        <v>739</v>
      </c>
      <c r="B1829" s="1">
        <v>10</v>
      </c>
      <c r="C1829" s="2" t="s">
        <v>22</v>
      </c>
      <c r="D1829" s="2" t="s">
        <v>99</v>
      </c>
      <c r="E1829" s="3">
        <v>14</v>
      </c>
      <c r="F1829" s="3">
        <v>23</v>
      </c>
      <c r="G1829" s="1">
        <v>2</v>
      </c>
      <c r="H1829" s="1">
        <v>54</v>
      </c>
      <c r="I1829" s="2" t="s">
        <v>6</v>
      </c>
      <c r="J1829" s="7">
        <f>Tabla_cocina[[#This Row],[Precio Unitario]]*Tabla_cocina[[#This Row],[Cantidad Ordenada]]</f>
        <v>46</v>
      </c>
      <c r="K1829" s="7">
        <f>Tabla_cocina[[#This Row],[Total del Pedido]]</f>
        <v>46</v>
      </c>
      <c r="L1829" s="7">
        <f>Tabla_cocina[[#This Row],[Ganancia Bruta]]-Tabla_cocina[[#This Row],[Costo]]</f>
        <v>18</v>
      </c>
      <c r="M1829" s="7">
        <f>Tabla_cocina[[#This Row],[Costo Unitario]]*Tabla_cocina[[#This Row],[Cantidad Ordenada]]</f>
        <v>28</v>
      </c>
      <c r="N1829" s="12">
        <f>(Tabla_cocina[[#This Row],[Ganancia Neta]]/Tabla_cocina[[#This Row],[Costo]])</f>
        <v>0.6428571428571429</v>
      </c>
      <c r="O1829" s="17">
        <f>Tabla_cocina[[#This Row],[Tiempo de Preparacion]]/1440</f>
        <v>3.7499999999999999E-2</v>
      </c>
    </row>
    <row r="1830" spans="1:15" x14ac:dyDescent="0.3">
      <c r="A1830" s="1">
        <v>740</v>
      </c>
      <c r="B1830" s="1">
        <v>16</v>
      </c>
      <c r="C1830" s="2" t="s">
        <v>12</v>
      </c>
      <c r="D1830" s="2" t="s">
        <v>89</v>
      </c>
      <c r="E1830" s="3">
        <v>22</v>
      </c>
      <c r="F1830" s="3">
        <v>36</v>
      </c>
      <c r="G1830" s="1">
        <v>3</v>
      </c>
      <c r="H1830" s="1">
        <v>45</v>
      </c>
      <c r="I1830" s="2" t="s">
        <v>8</v>
      </c>
      <c r="J1830" s="7">
        <f>Tabla_cocina[[#This Row],[Precio Unitario]]*Tabla_cocina[[#This Row],[Cantidad Ordenada]]</f>
        <v>108</v>
      </c>
      <c r="K1830" s="7">
        <f>Tabla_cocina[[#This Row],[Total del Pedido]]</f>
        <v>108</v>
      </c>
      <c r="L1830" s="7">
        <f>Tabla_cocina[[#This Row],[Ganancia Bruta]]-Tabla_cocina[[#This Row],[Costo]]</f>
        <v>42</v>
      </c>
      <c r="M1830" s="7">
        <f>Tabla_cocina[[#This Row],[Costo Unitario]]*Tabla_cocina[[#This Row],[Cantidad Ordenada]]</f>
        <v>66</v>
      </c>
      <c r="N1830" s="12">
        <f>(Tabla_cocina[[#This Row],[Ganancia Neta]]/Tabla_cocina[[#This Row],[Costo]])</f>
        <v>0.63636363636363635</v>
      </c>
      <c r="O1830" s="17">
        <f>Tabla_cocina[[#This Row],[Tiempo de Preparacion]]/1440</f>
        <v>3.125E-2</v>
      </c>
    </row>
    <row r="1831" spans="1:15" x14ac:dyDescent="0.3">
      <c r="A1831" s="1">
        <v>740</v>
      </c>
      <c r="B1831" s="1">
        <v>16</v>
      </c>
      <c r="C1831" s="2" t="s">
        <v>18</v>
      </c>
      <c r="D1831" s="2" t="s">
        <v>95</v>
      </c>
      <c r="E1831" s="3">
        <v>19</v>
      </c>
      <c r="F1831" s="3">
        <v>32</v>
      </c>
      <c r="G1831" s="1">
        <v>1</v>
      </c>
      <c r="H1831" s="1">
        <v>16</v>
      </c>
      <c r="I1831" s="2" t="s">
        <v>8</v>
      </c>
      <c r="J1831" s="7">
        <f>Tabla_cocina[[#This Row],[Precio Unitario]]*Tabla_cocina[[#This Row],[Cantidad Ordenada]]</f>
        <v>32</v>
      </c>
      <c r="K1831" s="7">
        <f>Tabla_cocina[[#This Row],[Total del Pedido]]</f>
        <v>32</v>
      </c>
      <c r="L1831" s="7">
        <f>Tabla_cocina[[#This Row],[Ganancia Bruta]]-Tabla_cocina[[#This Row],[Costo]]</f>
        <v>13</v>
      </c>
      <c r="M1831" s="7">
        <f>Tabla_cocina[[#This Row],[Costo Unitario]]*Tabla_cocina[[#This Row],[Cantidad Ordenada]]</f>
        <v>19</v>
      </c>
      <c r="N1831" s="12">
        <f>(Tabla_cocina[[#This Row],[Ganancia Neta]]/Tabla_cocina[[#This Row],[Costo]])</f>
        <v>0.68421052631578949</v>
      </c>
      <c r="O1831" s="17">
        <f>Tabla_cocina[[#This Row],[Tiempo de Preparacion]]/1440</f>
        <v>1.1111111111111112E-2</v>
      </c>
    </row>
    <row r="1832" spans="1:15" x14ac:dyDescent="0.3">
      <c r="A1832" s="1">
        <v>740</v>
      </c>
      <c r="B1832" s="1">
        <v>16</v>
      </c>
      <c r="C1832" s="2" t="s">
        <v>15</v>
      </c>
      <c r="D1832" s="2" t="s">
        <v>92</v>
      </c>
      <c r="E1832" s="3">
        <v>16</v>
      </c>
      <c r="F1832" s="3">
        <v>28</v>
      </c>
      <c r="G1832" s="1">
        <v>3</v>
      </c>
      <c r="H1832" s="1">
        <v>31</v>
      </c>
      <c r="I1832" s="2" t="s">
        <v>6</v>
      </c>
      <c r="J1832" s="7">
        <f>Tabla_cocina[[#This Row],[Precio Unitario]]*Tabla_cocina[[#This Row],[Cantidad Ordenada]]</f>
        <v>84</v>
      </c>
      <c r="K1832" s="7">
        <f>Tabla_cocina[[#This Row],[Total del Pedido]]</f>
        <v>84</v>
      </c>
      <c r="L1832" s="7">
        <f>Tabla_cocina[[#This Row],[Ganancia Bruta]]-Tabla_cocina[[#This Row],[Costo]]</f>
        <v>36</v>
      </c>
      <c r="M1832" s="7">
        <f>Tabla_cocina[[#This Row],[Costo Unitario]]*Tabla_cocina[[#This Row],[Cantidad Ordenada]]</f>
        <v>48</v>
      </c>
      <c r="N1832" s="12">
        <f>(Tabla_cocina[[#This Row],[Ganancia Neta]]/Tabla_cocina[[#This Row],[Costo]])</f>
        <v>0.75</v>
      </c>
      <c r="O1832" s="17">
        <f>Tabla_cocina[[#This Row],[Tiempo de Preparacion]]/1440</f>
        <v>2.1527777777777778E-2</v>
      </c>
    </row>
    <row r="1833" spans="1:15" x14ac:dyDescent="0.3">
      <c r="A1833" s="1">
        <v>740</v>
      </c>
      <c r="B1833" s="1">
        <v>16</v>
      </c>
      <c r="C1833" s="2" t="s">
        <v>22</v>
      </c>
      <c r="D1833" s="2" t="s">
        <v>99</v>
      </c>
      <c r="E1833" s="3">
        <v>14</v>
      </c>
      <c r="F1833" s="3">
        <v>23</v>
      </c>
      <c r="G1833" s="1">
        <v>3</v>
      </c>
      <c r="H1833" s="1">
        <v>21</v>
      </c>
      <c r="I1833" s="2" t="s">
        <v>8</v>
      </c>
      <c r="J1833" s="7">
        <f>Tabla_cocina[[#This Row],[Precio Unitario]]*Tabla_cocina[[#This Row],[Cantidad Ordenada]]</f>
        <v>69</v>
      </c>
      <c r="K1833" s="7">
        <f>Tabla_cocina[[#This Row],[Total del Pedido]]</f>
        <v>69</v>
      </c>
      <c r="L1833" s="7">
        <f>Tabla_cocina[[#This Row],[Ganancia Bruta]]-Tabla_cocina[[#This Row],[Costo]]</f>
        <v>27</v>
      </c>
      <c r="M1833" s="7">
        <f>Tabla_cocina[[#This Row],[Costo Unitario]]*Tabla_cocina[[#This Row],[Cantidad Ordenada]]</f>
        <v>42</v>
      </c>
      <c r="N1833" s="12">
        <f>(Tabla_cocina[[#This Row],[Ganancia Neta]]/Tabla_cocina[[#This Row],[Costo]])</f>
        <v>0.6428571428571429</v>
      </c>
      <c r="O1833" s="17">
        <f>Tabla_cocina[[#This Row],[Tiempo de Preparacion]]/1440</f>
        <v>1.4583333333333334E-2</v>
      </c>
    </row>
    <row r="1834" spans="1:15" x14ac:dyDescent="0.3">
      <c r="A1834" s="1">
        <v>741</v>
      </c>
      <c r="B1834" s="1">
        <v>14</v>
      </c>
      <c r="C1834" s="2" t="s">
        <v>14</v>
      </c>
      <c r="D1834" s="2" t="s">
        <v>91</v>
      </c>
      <c r="E1834" s="3">
        <v>20</v>
      </c>
      <c r="F1834" s="3">
        <v>33</v>
      </c>
      <c r="G1834" s="1">
        <v>3</v>
      </c>
      <c r="H1834" s="1">
        <v>39</v>
      </c>
      <c r="I1834" s="2" t="s">
        <v>8</v>
      </c>
      <c r="J1834" s="7">
        <f>Tabla_cocina[[#This Row],[Precio Unitario]]*Tabla_cocina[[#This Row],[Cantidad Ordenada]]</f>
        <v>99</v>
      </c>
      <c r="K1834" s="7">
        <f>Tabla_cocina[[#This Row],[Total del Pedido]]</f>
        <v>99</v>
      </c>
      <c r="L1834" s="7">
        <f>Tabla_cocina[[#This Row],[Ganancia Bruta]]-Tabla_cocina[[#This Row],[Costo]]</f>
        <v>39</v>
      </c>
      <c r="M1834" s="7">
        <f>Tabla_cocina[[#This Row],[Costo Unitario]]*Tabla_cocina[[#This Row],[Cantidad Ordenada]]</f>
        <v>60</v>
      </c>
      <c r="N1834" s="12">
        <f>(Tabla_cocina[[#This Row],[Ganancia Neta]]/Tabla_cocina[[#This Row],[Costo]])</f>
        <v>0.65</v>
      </c>
      <c r="O1834" s="17">
        <f>Tabla_cocina[[#This Row],[Tiempo de Preparacion]]/1440</f>
        <v>2.7083333333333334E-2</v>
      </c>
    </row>
    <row r="1835" spans="1:15" x14ac:dyDescent="0.3">
      <c r="A1835" s="1">
        <v>741</v>
      </c>
      <c r="B1835" s="1">
        <v>14</v>
      </c>
      <c r="C1835" s="2" t="s">
        <v>13</v>
      </c>
      <c r="D1835" s="2" t="s">
        <v>90</v>
      </c>
      <c r="E1835" s="3">
        <v>17</v>
      </c>
      <c r="F1835" s="3">
        <v>29</v>
      </c>
      <c r="G1835" s="1">
        <v>2</v>
      </c>
      <c r="H1835" s="1">
        <v>40</v>
      </c>
      <c r="I1835" s="2" t="s">
        <v>6</v>
      </c>
      <c r="J1835" s="7">
        <f>Tabla_cocina[[#This Row],[Precio Unitario]]*Tabla_cocina[[#This Row],[Cantidad Ordenada]]</f>
        <v>58</v>
      </c>
      <c r="K1835" s="7">
        <f>Tabla_cocina[[#This Row],[Total del Pedido]]</f>
        <v>58</v>
      </c>
      <c r="L1835" s="7">
        <f>Tabla_cocina[[#This Row],[Ganancia Bruta]]-Tabla_cocina[[#This Row],[Costo]]</f>
        <v>24</v>
      </c>
      <c r="M1835" s="7">
        <f>Tabla_cocina[[#This Row],[Costo Unitario]]*Tabla_cocina[[#This Row],[Cantidad Ordenada]]</f>
        <v>34</v>
      </c>
      <c r="N1835" s="12">
        <f>(Tabla_cocina[[#This Row],[Ganancia Neta]]/Tabla_cocina[[#This Row],[Costo]])</f>
        <v>0.70588235294117652</v>
      </c>
      <c r="O1835" s="17">
        <f>Tabla_cocina[[#This Row],[Tiempo de Preparacion]]/1440</f>
        <v>2.7777777777777776E-2</v>
      </c>
    </row>
    <row r="1836" spans="1:15" x14ac:dyDescent="0.3">
      <c r="A1836" s="1">
        <v>741</v>
      </c>
      <c r="B1836" s="1">
        <v>14</v>
      </c>
      <c r="C1836" s="2" t="s">
        <v>15</v>
      </c>
      <c r="D1836" s="2" t="s">
        <v>92</v>
      </c>
      <c r="E1836" s="3">
        <v>16</v>
      </c>
      <c r="F1836" s="3">
        <v>28</v>
      </c>
      <c r="G1836" s="1">
        <v>2</v>
      </c>
      <c r="H1836" s="1">
        <v>34</v>
      </c>
      <c r="I1836" s="2" t="s">
        <v>8</v>
      </c>
      <c r="J1836" s="7">
        <f>Tabla_cocina[[#This Row],[Precio Unitario]]*Tabla_cocina[[#This Row],[Cantidad Ordenada]]</f>
        <v>56</v>
      </c>
      <c r="K1836" s="7">
        <f>Tabla_cocina[[#This Row],[Total del Pedido]]</f>
        <v>56</v>
      </c>
      <c r="L1836" s="7">
        <f>Tabla_cocina[[#This Row],[Ganancia Bruta]]-Tabla_cocina[[#This Row],[Costo]]</f>
        <v>24</v>
      </c>
      <c r="M1836" s="7">
        <f>Tabla_cocina[[#This Row],[Costo Unitario]]*Tabla_cocina[[#This Row],[Cantidad Ordenada]]</f>
        <v>32</v>
      </c>
      <c r="N1836" s="12">
        <f>(Tabla_cocina[[#This Row],[Ganancia Neta]]/Tabla_cocina[[#This Row],[Costo]])</f>
        <v>0.75</v>
      </c>
      <c r="O1836" s="17">
        <f>Tabla_cocina[[#This Row],[Tiempo de Preparacion]]/1440</f>
        <v>2.361111111111111E-2</v>
      </c>
    </row>
    <row r="1837" spans="1:15" x14ac:dyDescent="0.3">
      <c r="A1837" s="1">
        <v>741</v>
      </c>
      <c r="B1837" s="1">
        <v>14</v>
      </c>
      <c r="C1837" s="2" t="s">
        <v>5</v>
      </c>
      <c r="D1837" s="2" t="s">
        <v>84</v>
      </c>
      <c r="E1837" s="3">
        <v>14</v>
      </c>
      <c r="F1837" s="3">
        <v>24</v>
      </c>
      <c r="G1837" s="1">
        <v>3</v>
      </c>
      <c r="H1837" s="1">
        <v>52</v>
      </c>
      <c r="I1837" s="2" t="s">
        <v>8</v>
      </c>
      <c r="J1837" s="7">
        <f>Tabla_cocina[[#This Row],[Precio Unitario]]*Tabla_cocina[[#This Row],[Cantidad Ordenada]]</f>
        <v>72</v>
      </c>
      <c r="K1837" s="7">
        <f>Tabla_cocina[[#This Row],[Total del Pedido]]</f>
        <v>72</v>
      </c>
      <c r="L1837" s="7">
        <f>Tabla_cocina[[#This Row],[Ganancia Bruta]]-Tabla_cocina[[#This Row],[Costo]]</f>
        <v>30</v>
      </c>
      <c r="M1837" s="7">
        <f>Tabla_cocina[[#This Row],[Costo Unitario]]*Tabla_cocina[[#This Row],[Cantidad Ordenada]]</f>
        <v>42</v>
      </c>
      <c r="N1837" s="12">
        <f>(Tabla_cocina[[#This Row],[Ganancia Neta]]/Tabla_cocina[[#This Row],[Costo]])</f>
        <v>0.7142857142857143</v>
      </c>
      <c r="O1837" s="17">
        <f>Tabla_cocina[[#This Row],[Tiempo de Preparacion]]/1440</f>
        <v>3.6111111111111108E-2</v>
      </c>
    </row>
    <row r="1838" spans="1:15" x14ac:dyDescent="0.3">
      <c r="A1838" s="1">
        <v>742</v>
      </c>
      <c r="B1838" s="1">
        <v>20</v>
      </c>
      <c r="C1838" s="2" t="s">
        <v>9</v>
      </c>
      <c r="D1838" s="2" t="s">
        <v>86</v>
      </c>
      <c r="E1838" s="3">
        <v>19</v>
      </c>
      <c r="F1838" s="3">
        <v>31</v>
      </c>
      <c r="G1838" s="1">
        <v>1</v>
      </c>
      <c r="H1838" s="1">
        <v>41</v>
      </c>
      <c r="I1838" s="2" t="s">
        <v>8</v>
      </c>
      <c r="J1838" s="7">
        <f>Tabla_cocina[[#This Row],[Precio Unitario]]*Tabla_cocina[[#This Row],[Cantidad Ordenada]]</f>
        <v>31</v>
      </c>
      <c r="K1838" s="7">
        <f>Tabla_cocina[[#This Row],[Total del Pedido]]</f>
        <v>31</v>
      </c>
      <c r="L1838" s="7">
        <f>Tabla_cocina[[#This Row],[Ganancia Bruta]]-Tabla_cocina[[#This Row],[Costo]]</f>
        <v>12</v>
      </c>
      <c r="M1838" s="7">
        <f>Tabla_cocina[[#This Row],[Costo Unitario]]*Tabla_cocina[[#This Row],[Cantidad Ordenada]]</f>
        <v>19</v>
      </c>
      <c r="N1838" s="12">
        <f>(Tabla_cocina[[#This Row],[Ganancia Neta]]/Tabla_cocina[[#This Row],[Costo]])</f>
        <v>0.63157894736842102</v>
      </c>
      <c r="O1838" s="17">
        <f>Tabla_cocina[[#This Row],[Tiempo de Preparacion]]/1440</f>
        <v>2.8472222222222222E-2</v>
      </c>
    </row>
    <row r="1839" spans="1:15" x14ac:dyDescent="0.3">
      <c r="A1839" s="1">
        <v>742</v>
      </c>
      <c r="B1839" s="1">
        <v>20</v>
      </c>
      <c r="C1839" s="2" t="s">
        <v>7</v>
      </c>
      <c r="D1839" s="2" t="s">
        <v>85</v>
      </c>
      <c r="E1839" s="3">
        <v>18</v>
      </c>
      <c r="F1839" s="3">
        <v>30</v>
      </c>
      <c r="G1839" s="1">
        <v>3</v>
      </c>
      <c r="H1839" s="1">
        <v>43</v>
      </c>
      <c r="I1839" s="2" t="s">
        <v>6</v>
      </c>
      <c r="J1839" s="7">
        <f>Tabla_cocina[[#This Row],[Precio Unitario]]*Tabla_cocina[[#This Row],[Cantidad Ordenada]]</f>
        <v>90</v>
      </c>
      <c r="K1839" s="7">
        <f>Tabla_cocina[[#This Row],[Total del Pedido]]</f>
        <v>90</v>
      </c>
      <c r="L1839" s="7">
        <f>Tabla_cocina[[#This Row],[Ganancia Bruta]]-Tabla_cocina[[#This Row],[Costo]]</f>
        <v>36</v>
      </c>
      <c r="M1839" s="7">
        <f>Tabla_cocina[[#This Row],[Costo Unitario]]*Tabla_cocina[[#This Row],[Cantidad Ordenada]]</f>
        <v>54</v>
      </c>
      <c r="N1839" s="12">
        <f>(Tabla_cocina[[#This Row],[Ganancia Neta]]/Tabla_cocina[[#This Row],[Costo]])</f>
        <v>0.66666666666666663</v>
      </c>
      <c r="O1839" s="17">
        <f>Tabla_cocina[[#This Row],[Tiempo de Preparacion]]/1440</f>
        <v>2.9861111111111113E-2</v>
      </c>
    </row>
    <row r="1840" spans="1:15" x14ac:dyDescent="0.3">
      <c r="A1840" s="1">
        <v>742</v>
      </c>
      <c r="B1840" s="1">
        <v>20</v>
      </c>
      <c r="C1840" s="2" t="s">
        <v>25</v>
      </c>
      <c r="D1840" s="2" t="s">
        <v>102</v>
      </c>
      <c r="E1840" s="3">
        <v>15</v>
      </c>
      <c r="F1840" s="3">
        <v>26</v>
      </c>
      <c r="G1840" s="1">
        <v>1</v>
      </c>
      <c r="H1840" s="1">
        <v>26</v>
      </c>
      <c r="I1840" s="2" t="s">
        <v>8</v>
      </c>
      <c r="J1840" s="7">
        <f>Tabla_cocina[[#This Row],[Precio Unitario]]*Tabla_cocina[[#This Row],[Cantidad Ordenada]]</f>
        <v>26</v>
      </c>
      <c r="K1840" s="7">
        <f>Tabla_cocina[[#This Row],[Total del Pedido]]</f>
        <v>26</v>
      </c>
      <c r="L1840" s="7">
        <f>Tabla_cocina[[#This Row],[Ganancia Bruta]]-Tabla_cocina[[#This Row],[Costo]]</f>
        <v>11</v>
      </c>
      <c r="M1840" s="7">
        <f>Tabla_cocina[[#This Row],[Costo Unitario]]*Tabla_cocina[[#This Row],[Cantidad Ordenada]]</f>
        <v>15</v>
      </c>
      <c r="N1840" s="12">
        <f>(Tabla_cocina[[#This Row],[Ganancia Neta]]/Tabla_cocina[[#This Row],[Costo]])</f>
        <v>0.73333333333333328</v>
      </c>
      <c r="O1840" s="17">
        <f>Tabla_cocina[[#This Row],[Tiempo de Preparacion]]/1440</f>
        <v>1.8055555555555554E-2</v>
      </c>
    </row>
    <row r="1841" spans="1:15" x14ac:dyDescent="0.3">
      <c r="A1841" s="1">
        <v>742</v>
      </c>
      <c r="B1841" s="1">
        <v>20</v>
      </c>
      <c r="C1841" s="2" t="s">
        <v>16</v>
      </c>
      <c r="D1841" s="2" t="s">
        <v>93</v>
      </c>
      <c r="E1841" s="3">
        <v>11</v>
      </c>
      <c r="F1841" s="3">
        <v>19</v>
      </c>
      <c r="G1841" s="1">
        <v>1</v>
      </c>
      <c r="H1841" s="1">
        <v>35</v>
      </c>
      <c r="I1841" s="2" t="s">
        <v>6</v>
      </c>
      <c r="J1841" s="7">
        <f>Tabla_cocina[[#This Row],[Precio Unitario]]*Tabla_cocina[[#This Row],[Cantidad Ordenada]]</f>
        <v>19</v>
      </c>
      <c r="K1841" s="7">
        <f>Tabla_cocina[[#This Row],[Total del Pedido]]</f>
        <v>19</v>
      </c>
      <c r="L1841" s="7">
        <f>Tabla_cocina[[#This Row],[Ganancia Bruta]]-Tabla_cocina[[#This Row],[Costo]]</f>
        <v>8</v>
      </c>
      <c r="M1841" s="7">
        <f>Tabla_cocina[[#This Row],[Costo Unitario]]*Tabla_cocina[[#This Row],[Cantidad Ordenada]]</f>
        <v>11</v>
      </c>
      <c r="N1841" s="12">
        <f>(Tabla_cocina[[#This Row],[Ganancia Neta]]/Tabla_cocina[[#This Row],[Costo]])</f>
        <v>0.72727272727272729</v>
      </c>
      <c r="O1841" s="17">
        <f>Tabla_cocina[[#This Row],[Tiempo de Preparacion]]/1440</f>
        <v>2.4305555555555556E-2</v>
      </c>
    </row>
    <row r="1842" spans="1:15" x14ac:dyDescent="0.3">
      <c r="A1842" s="1">
        <v>743</v>
      </c>
      <c r="B1842" s="1">
        <v>19</v>
      </c>
      <c r="C1842" s="2" t="s">
        <v>25</v>
      </c>
      <c r="D1842" s="2" t="s">
        <v>102</v>
      </c>
      <c r="E1842" s="3">
        <v>15</v>
      </c>
      <c r="F1842" s="3">
        <v>26</v>
      </c>
      <c r="G1842" s="1">
        <v>2</v>
      </c>
      <c r="H1842" s="1">
        <v>59</v>
      </c>
      <c r="I1842" s="2" t="s">
        <v>8</v>
      </c>
      <c r="J1842" s="7">
        <f>Tabla_cocina[[#This Row],[Precio Unitario]]*Tabla_cocina[[#This Row],[Cantidad Ordenada]]</f>
        <v>52</v>
      </c>
      <c r="K1842" s="7">
        <f>Tabla_cocina[[#This Row],[Total del Pedido]]</f>
        <v>52</v>
      </c>
      <c r="L1842" s="7">
        <f>Tabla_cocina[[#This Row],[Ganancia Bruta]]-Tabla_cocina[[#This Row],[Costo]]</f>
        <v>22</v>
      </c>
      <c r="M1842" s="7">
        <f>Tabla_cocina[[#This Row],[Costo Unitario]]*Tabla_cocina[[#This Row],[Cantidad Ordenada]]</f>
        <v>30</v>
      </c>
      <c r="N1842" s="12">
        <f>(Tabla_cocina[[#This Row],[Ganancia Neta]]/Tabla_cocina[[#This Row],[Costo]])</f>
        <v>0.73333333333333328</v>
      </c>
      <c r="O1842" s="17">
        <f>Tabla_cocina[[#This Row],[Tiempo de Preparacion]]/1440</f>
        <v>4.0972222222222222E-2</v>
      </c>
    </row>
    <row r="1843" spans="1:15" x14ac:dyDescent="0.3">
      <c r="A1843" s="1">
        <v>743</v>
      </c>
      <c r="B1843" s="1">
        <v>19</v>
      </c>
      <c r="C1843" s="2" t="s">
        <v>22</v>
      </c>
      <c r="D1843" s="2" t="s">
        <v>99</v>
      </c>
      <c r="E1843" s="3">
        <v>14</v>
      </c>
      <c r="F1843" s="3">
        <v>23</v>
      </c>
      <c r="G1843" s="1">
        <v>2</v>
      </c>
      <c r="H1843" s="1">
        <v>43</v>
      </c>
      <c r="I1843" s="2" t="s">
        <v>8</v>
      </c>
      <c r="J1843" s="7">
        <f>Tabla_cocina[[#This Row],[Precio Unitario]]*Tabla_cocina[[#This Row],[Cantidad Ordenada]]</f>
        <v>46</v>
      </c>
      <c r="K1843" s="7">
        <f>Tabla_cocina[[#This Row],[Total del Pedido]]</f>
        <v>46</v>
      </c>
      <c r="L1843" s="7">
        <f>Tabla_cocina[[#This Row],[Ganancia Bruta]]-Tabla_cocina[[#This Row],[Costo]]</f>
        <v>18</v>
      </c>
      <c r="M1843" s="7">
        <f>Tabla_cocina[[#This Row],[Costo Unitario]]*Tabla_cocina[[#This Row],[Cantidad Ordenada]]</f>
        <v>28</v>
      </c>
      <c r="N1843" s="12">
        <f>(Tabla_cocina[[#This Row],[Ganancia Neta]]/Tabla_cocina[[#This Row],[Costo]])</f>
        <v>0.6428571428571429</v>
      </c>
      <c r="O1843" s="17">
        <f>Tabla_cocina[[#This Row],[Tiempo de Preparacion]]/1440</f>
        <v>2.9861111111111113E-2</v>
      </c>
    </row>
    <row r="1844" spans="1:15" x14ac:dyDescent="0.3">
      <c r="A1844" s="1">
        <v>743</v>
      </c>
      <c r="B1844" s="1">
        <v>19</v>
      </c>
      <c r="C1844" s="2" t="s">
        <v>24</v>
      </c>
      <c r="D1844" s="2" t="s">
        <v>101</v>
      </c>
      <c r="E1844" s="3">
        <v>10</v>
      </c>
      <c r="F1844" s="3">
        <v>18</v>
      </c>
      <c r="G1844" s="1">
        <v>2</v>
      </c>
      <c r="H1844" s="1">
        <v>41</v>
      </c>
      <c r="I1844" s="2" t="s">
        <v>6</v>
      </c>
      <c r="J1844" s="7">
        <f>Tabla_cocina[[#This Row],[Precio Unitario]]*Tabla_cocina[[#This Row],[Cantidad Ordenada]]</f>
        <v>36</v>
      </c>
      <c r="K1844" s="7">
        <f>Tabla_cocina[[#This Row],[Total del Pedido]]</f>
        <v>36</v>
      </c>
      <c r="L1844" s="7">
        <f>Tabla_cocina[[#This Row],[Ganancia Bruta]]-Tabla_cocina[[#This Row],[Costo]]</f>
        <v>16</v>
      </c>
      <c r="M1844" s="7">
        <f>Tabla_cocina[[#This Row],[Costo Unitario]]*Tabla_cocina[[#This Row],[Cantidad Ordenada]]</f>
        <v>20</v>
      </c>
      <c r="N1844" s="12">
        <f>(Tabla_cocina[[#This Row],[Ganancia Neta]]/Tabla_cocina[[#This Row],[Costo]])</f>
        <v>0.8</v>
      </c>
      <c r="O1844" s="17">
        <f>Tabla_cocina[[#This Row],[Tiempo de Preparacion]]/1440</f>
        <v>2.8472222222222222E-2</v>
      </c>
    </row>
    <row r="1845" spans="1:15" x14ac:dyDescent="0.3">
      <c r="A1845" s="1">
        <v>744</v>
      </c>
      <c r="B1845" s="1">
        <v>11</v>
      </c>
      <c r="C1845" s="2" t="s">
        <v>13</v>
      </c>
      <c r="D1845" s="2" t="s">
        <v>90</v>
      </c>
      <c r="E1845" s="3">
        <v>17</v>
      </c>
      <c r="F1845" s="3">
        <v>29</v>
      </c>
      <c r="G1845" s="1">
        <v>2</v>
      </c>
      <c r="H1845" s="1">
        <v>10</v>
      </c>
      <c r="I1845" s="2" t="s">
        <v>6</v>
      </c>
      <c r="J1845" s="7">
        <f>Tabla_cocina[[#This Row],[Precio Unitario]]*Tabla_cocina[[#This Row],[Cantidad Ordenada]]</f>
        <v>58</v>
      </c>
      <c r="K1845" s="7">
        <f>Tabla_cocina[[#This Row],[Total del Pedido]]</f>
        <v>58</v>
      </c>
      <c r="L1845" s="7">
        <f>Tabla_cocina[[#This Row],[Ganancia Bruta]]-Tabla_cocina[[#This Row],[Costo]]</f>
        <v>24</v>
      </c>
      <c r="M1845" s="7">
        <f>Tabla_cocina[[#This Row],[Costo Unitario]]*Tabla_cocina[[#This Row],[Cantidad Ordenada]]</f>
        <v>34</v>
      </c>
      <c r="N1845" s="12">
        <f>(Tabla_cocina[[#This Row],[Ganancia Neta]]/Tabla_cocina[[#This Row],[Costo]])</f>
        <v>0.70588235294117652</v>
      </c>
      <c r="O1845" s="17">
        <f>Tabla_cocina[[#This Row],[Tiempo de Preparacion]]/1440</f>
        <v>6.9444444444444441E-3</v>
      </c>
    </row>
    <row r="1846" spans="1:15" x14ac:dyDescent="0.3">
      <c r="A1846" s="1">
        <v>744</v>
      </c>
      <c r="B1846" s="1">
        <v>11</v>
      </c>
      <c r="C1846" s="2" t="s">
        <v>24</v>
      </c>
      <c r="D1846" s="2" t="s">
        <v>101</v>
      </c>
      <c r="E1846" s="3">
        <v>10</v>
      </c>
      <c r="F1846" s="3">
        <v>18</v>
      </c>
      <c r="G1846" s="1">
        <v>1</v>
      </c>
      <c r="H1846" s="1">
        <v>57</v>
      </c>
      <c r="I1846" s="2" t="s">
        <v>6</v>
      </c>
      <c r="J1846" s="7">
        <f>Tabla_cocina[[#This Row],[Precio Unitario]]*Tabla_cocina[[#This Row],[Cantidad Ordenada]]</f>
        <v>18</v>
      </c>
      <c r="K1846" s="7">
        <f>Tabla_cocina[[#This Row],[Total del Pedido]]</f>
        <v>18</v>
      </c>
      <c r="L1846" s="7">
        <f>Tabla_cocina[[#This Row],[Ganancia Bruta]]-Tabla_cocina[[#This Row],[Costo]]</f>
        <v>8</v>
      </c>
      <c r="M1846" s="7">
        <f>Tabla_cocina[[#This Row],[Costo Unitario]]*Tabla_cocina[[#This Row],[Cantidad Ordenada]]</f>
        <v>10</v>
      </c>
      <c r="N1846" s="12">
        <f>(Tabla_cocina[[#This Row],[Ganancia Neta]]/Tabla_cocina[[#This Row],[Costo]])</f>
        <v>0.8</v>
      </c>
      <c r="O1846" s="17">
        <f>Tabla_cocina[[#This Row],[Tiempo de Preparacion]]/1440</f>
        <v>3.9583333333333331E-2</v>
      </c>
    </row>
    <row r="1847" spans="1:15" x14ac:dyDescent="0.3">
      <c r="A1847" s="1">
        <v>745</v>
      </c>
      <c r="B1847" s="1">
        <v>3</v>
      </c>
      <c r="C1847" s="2" t="s">
        <v>17</v>
      </c>
      <c r="D1847" s="2" t="s">
        <v>94</v>
      </c>
      <c r="E1847" s="3">
        <v>21</v>
      </c>
      <c r="F1847" s="3">
        <v>35</v>
      </c>
      <c r="G1847" s="1">
        <v>3</v>
      </c>
      <c r="H1847" s="1">
        <v>34</v>
      </c>
      <c r="I1847" s="2" t="s">
        <v>6</v>
      </c>
      <c r="J1847" s="7">
        <f>Tabla_cocina[[#This Row],[Precio Unitario]]*Tabla_cocina[[#This Row],[Cantidad Ordenada]]</f>
        <v>105</v>
      </c>
      <c r="K1847" s="7">
        <f>Tabla_cocina[[#This Row],[Total del Pedido]]</f>
        <v>105</v>
      </c>
      <c r="L1847" s="7">
        <f>Tabla_cocina[[#This Row],[Ganancia Bruta]]-Tabla_cocina[[#This Row],[Costo]]</f>
        <v>42</v>
      </c>
      <c r="M1847" s="7">
        <f>Tabla_cocina[[#This Row],[Costo Unitario]]*Tabla_cocina[[#This Row],[Cantidad Ordenada]]</f>
        <v>63</v>
      </c>
      <c r="N1847" s="12">
        <f>(Tabla_cocina[[#This Row],[Ganancia Neta]]/Tabla_cocina[[#This Row],[Costo]])</f>
        <v>0.66666666666666663</v>
      </c>
      <c r="O1847" s="17">
        <f>Tabla_cocina[[#This Row],[Tiempo de Preparacion]]/1440</f>
        <v>2.361111111111111E-2</v>
      </c>
    </row>
    <row r="1848" spans="1:15" x14ac:dyDescent="0.3">
      <c r="A1848" s="1">
        <v>745</v>
      </c>
      <c r="B1848" s="1">
        <v>3</v>
      </c>
      <c r="C1848" s="2" t="s">
        <v>10</v>
      </c>
      <c r="D1848" s="2" t="s">
        <v>87</v>
      </c>
      <c r="E1848" s="3">
        <v>16</v>
      </c>
      <c r="F1848" s="3">
        <v>27</v>
      </c>
      <c r="G1848" s="1">
        <v>3</v>
      </c>
      <c r="H1848" s="1">
        <v>7</v>
      </c>
      <c r="I1848" s="2" t="s">
        <v>8</v>
      </c>
      <c r="J1848" s="7">
        <f>Tabla_cocina[[#This Row],[Precio Unitario]]*Tabla_cocina[[#This Row],[Cantidad Ordenada]]</f>
        <v>81</v>
      </c>
      <c r="K1848" s="7">
        <f>Tabla_cocina[[#This Row],[Total del Pedido]]</f>
        <v>81</v>
      </c>
      <c r="L1848" s="7">
        <f>Tabla_cocina[[#This Row],[Ganancia Bruta]]-Tabla_cocina[[#This Row],[Costo]]</f>
        <v>33</v>
      </c>
      <c r="M1848" s="7">
        <f>Tabla_cocina[[#This Row],[Costo Unitario]]*Tabla_cocina[[#This Row],[Cantidad Ordenada]]</f>
        <v>48</v>
      </c>
      <c r="N1848" s="12">
        <f>(Tabla_cocina[[#This Row],[Ganancia Neta]]/Tabla_cocina[[#This Row],[Costo]])</f>
        <v>0.6875</v>
      </c>
      <c r="O1848" s="17">
        <f>Tabla_cocina[[#This Row],[Tiempo de Preparacion]]/1440</f>
        <v>4.8611111111111112E-3</v>
      </c>
    </row>
    <row r="1849" spans="1:15" x14ac:dyDescent="0.3">
      <c r="A1849" s="1">
        <v>745</v>
      </c>
      <c r="B1849" s="1">
        <v>3</v>
      </c>
      <c r="C1849" s="2" t="s">
        <v>26</v>
      </c>
      <c r="D1849" s="2" t="s">
        <v>103</v>
      </c>
      <c r="E1849" s="3">
        <v>15</v>
      </c>
      <c r="F1849" s="3">
        <v>25</v>
      </c>
      <c r="G1849" s="1">
        <v>2</v>
      </c>
      <c r="H1849" s="1">
        <v>23</v>
      </c>
      <c r="I1849" s="2" t="s">
        <v>6</v>
      </c>
      <c r="J1849" s="7">
        <f>Tabla_cocina[[#This Row],[Precio Unitario]]*Tabla_cocina[[#This Row],[Cantidad Ordenada]]</f>
        <v>50</v>
      </c>
      <c r="K1849" s="7">
        <f>Tabla_cocina[[#This Row],[Total del Pedido]]</f>
        <v>50</v>
      </c>
      <c r="L1849" s="7">
        <f>Tabla_cocina[[#This Row],[Ganancia Bruta]]-Tabla_cocina[[#This Row],[Costo]]</f>
        <v>20</v>
      </c>
      <c r="M1849" s="7">
        <f>Tabla_cocina[[#This Row],[Costo Unitario]]*Tabla_cocina[[#This Row],[Cantidad Ordenada]]</f>
        <v>30</v>
      </c>
      <c r="N1849" s="12">
        <f>(Tabla_cocina[[#This Row],[Ganancia Neta]]/Tabla_cocina[[#This Row],[Costo]])</f>
        <v>0.66666666666666663</v>
      </c>
      <c r="O1849" s="17">
        <f>Tabla_cocina[[#This Row],[Tiempo de Preparacion]]/1440</f>
        <v>1.5972222222222221E-2</v>
      </c>
    </row>
    <row r="1850" spans="1:15" x14ac:dyDescent="0.3">
      <c r="A1850" s="1">
        <v>745</v>
      </c>
      <c r="B1850" s="1">
        <v>3</v>
      </c>
      <c r="C1850" s="2" t="s">
        <v>5</v>
      </c>
      <c r="D1850" s="2" t="s">
        <v>84</v>
      </c>
      <c r="E1850" s="3">
        <v>14</v>
      </c>
      <c r="F1850" s="3">
        <v>24</v>
      </c>
      <c r="G1850" s="1">
        <v>2</v>
      </c>
      <c r="H1850" s="1">
        <v>9</v>
      </c>
      <c r="I1850" s="2" t="s">
        <v>6</v>
      </c>
      <c r="J1850" s="7">
        <f>Tabla_cocina[[#This Row],[Precio Unitario]]*Tabla_cocina[[#This Row],[Cantidad Ordenada]]</f>
        <v>48</v>
      </c>
      <c r="K1850" s="7">
        <f>Tabla_cocina[[#This Row],[Total del Pedido]]</f>
        <v>48</v>
      </c>
      <c r="L1850" s="7">
        <f>Tabla_cocina[[#This Row],[Ganancia Bruta]]-Tabla_cocina[[#This Row],[Costo]]</f>
        <v>20</v>
      </c>
      <c r="M1850" s="7">
        <f>Tabla_cocina[[#This Row],[Costo Unitario]]*Tabla_cocina[[#This Row],[Cantidad Ordenada]]</f>
        <v>28</v>
      </c>
      <c r="N1850" s="12">
        <f>(Tabla_cocina[[#This Row],[Ganancia Neta]]/Tabla_cocina[[#This Row],[Costo]])</f>
        <v>0.7142857142857143</v>
      </c>
      <c r="O1850" s="17">
        <f>Tabla_cocina[[#This Row],[Tiempo de Preparacion]]/1440</f>
        <v>6.2500000000000003E-3</v>
      </c>
    </row>
    <row r="1851" spans="1:15" x14ac:dyDescent="0.3">
      <c r="A1851" s="1">
        <v>746</v>
      </c>
      <c r="B1851" s="1">
        <v>13</v>
      </c>
      <c r="C1851" s="2" t="s">
        <v>17</v>
      </c>
      <c r="D1851" s="2" t="s">
        <v>94</v>
      </c>
      <c r="E1851" s="3">
        <v>21</v>
      </c>
      <c r="F1851" s="3">
        <v>35</v>
      </c>
      <c r="G1851" s="1">
        <v>3</v>
      </c>
      <c r="H1851" s="1">
        <v>34</v>
      </c>
      <c r="I1851" s="2" t="s">
        <v>6</v>
      </c>
      <c r="J1851" s="7">
        <f>Tabla_cocina[[#This Row],[Precio Unitario]]*Tabla_cocina[[#This Row],[Cantidad Ordenada]]</f>
        <v>105</v>
      </c>
      <c r="K1851" s="7">
        <f>Tabla_cocina[[#This Row],[Total del Pedido]]</f>
        <v>105</v>
      </c>
      <c r="L1851" s="7">
        <f>Tabla_cocina[[#This Row],[Ganancia Bruta]]-Tabla_cocina[[#This Row],[Costo]]</f>
        <v>42</v>
      </c>
      <c r="M1851" s="7">
        <f>Tabla_cocina[[#This Row],[Costo Unitario]]*Tabla_cocina[[#This Row],[Cantidad Ordenada]]</f>
        <v>63</v>
      </c>
      <c r="N1851" s="12">
        <f>(Tabla_cocina[[#This Row],[Ganancia Neta]]/Tabla_cocina[[#This Row],[Costo]])</f>
        <v>0.66666666666666663</v>
      </c>
      <c r="O1851" s="17">
        <f>Tabla_cocina[[#This Row],[Tiempo de Preparacion]]/1440</f>
        <v>2.361111111111111E-2</v>
      </c>
    </row>
    <row r="1852" spans="1:15" x14ac:dyDescent="0.3">
      <c r="A1852" s="1">
        <v>746</v>
      </c>
      <c r="B1852" s="1">
        <v>13</v>
      </c>
      <c r="C1852" s="2" t="s">
        <v>18</v>
      </c>
      <c r="D1852" s="2" t="s">
        <v>95</v>
      </c>
      <c r="E1852" s="3">
        <v>19</v>
      </c>
      <c r="F1852" s="3">
        <v>32</v>
      </c>
      <c r="G1852" s="1">
        <v>3</v>
      </c>
      <c r="H1852" s="1">
        <v>43</v>
      </c>
      <c r="I1852" s="2" t="s">
        <v>6</v>
      </c>
      <c r="J1852" s="7">
        <f>Tabla_cocina[[#This Row],[Precio Unitario]]*Tabla_cocina[[#This Row],[Cantidad Ordenada]]</f>
        <v>96</v>
      </c>
      <c r="K1852" s="7">
        <f>Tabla_cocina[[#This Row],[Total del Pedido]]</f>
        <v>96</v>
      </c>
      <c r="L1852" s="7">
        <f>Tabla_cocina[[#This Row],[Ganancia Bruta]]-Tabla_cocina[[#This Row],[Costo]]</f>
        <v>39</v>
      </c>
      <c r="M1852" s="7">
        <f>Tabla_cocina[[#This Row],[Costo Unitario]]*Tabla_cocina[[#This Row],[Cantidad Ordenada]]</f>
        <v>57</v>
      </c>
      <c r="N1852" s="12">
        <f>(Tabla_cocina[[#This Row],[Ganancia Neta]]/Tabla_cocina[[#This Row],[Costo]])</f>
        <v>0.68421052631578949</v>
      </c>
      <c r="O1852" s="17">
        <f>Tabla_cocina[[#This Row],[Tiempo de Preparacion]]/1440</f>
        <v>2.9861111111111113E-2</v>
      </c>
    </row>
    <row r="1853" spans="1:15" x14ac:dyDescent="0.3">
      <c r="A1853" s="1">
        <v>747</v>
      </c>
      <c r="B1853" s="1">
        <v>16</v>
      </c>
      <c r="C1853" s="2" t="s">
        <v>26</v>
      </c>
      <c r="D1853" s="2" t="s">
        <v>103</v>
      </c>
      <c r="E1853" s="3">
        <v>15</v>
      </c>
      <c r="F1853" s="3">
        <v>25</v>
      </c>
      <c r="G1853" s="1">
        <v>1</v>
      </c>
      <c r="H1853" s="1">
        <v>28</v>
      </c>
      <c r="I1853" s="2" t="s">
        <v>6</v>
      </c>
      <c r="J1853" s="7">
        <f>Tabla_cocina[[#This Row],[Precio Unitario]]*Tabla_cocina[[#This Row],[Cantidad Ordenada]]</f>
        <v>25</v>
      </c>
      <c r="K1853" s="7">
        <f>Tabla_cocina[[#This Row],[Total del Pedido]]</f>
        <v>25</v>
      </c>
      <c r="L1853" s="7">
        <f>Tabla_cocina[[#This Row],[Ganancia Bruta]]-Tabla_cocina[[#This Row],[Costo]]</f>
        <v>10</v>
      </c>
      <c r="M1853" s="7">
        <f>Tabla_cocina[[#This Row],[Costo Unitario]]*Tabla_cocina[[#This Row],[Cantidad Ordenada]]</f>
        <v>15</v>
      </c>
      <c r="N1853" s="12">
        <f>(Tabla_cocina[[#This Row],[Ganancia Neta]]/Tabla_cocina[[#This Row],[Costo]])</f>
        <v>0.66666666666666663</v>
      </c>
      <c r="O1853" s="17">
        <f>Tabla_cocina[[#This Row],[Tiempo de Preparacion]]/1440</f>
        <v>1.9444444444444445E-2</v>
      </c>
    </row>
    <row r="1854" spans="1:15" x14ac:dyDescent="0.3">
      <c r="A1854" s="1">
        <v>748</v>
      </c>
      <c r="B1854" s="1">
        <v>2</v>
      </c>
      <c r="C1854" s="2" t="s">
        <v>18</v>
      </c>
      <c r="D1854" s="2" t="s">
        <v>95</v>
      </c>
      <c r="E1854" s="3">
        <v>19</v>
      </c>
      <c r="F1854" s="3">
        <v>32</v>
      </c>
      <c r="G1854" s="1">
        <v>1</v>
      </c>
      <c r="H1854" s="1">
        <v>5</v>
      </c>
      <c r="I1854" s="2" t="s">
        <v>8</v>
      </c>
      <c r="J1854" s="7">
        <f>Tabla_cocina[[#This Row],[Precio Unitario]]*Tabla_cocina[[#This Row],[Cantidad Ordenada]]</f>
        <v>32</v>
      </c>
      <c r="K1854" s="7">
        <f>Tabla_cocina[[#This Row],[Total del Pedido]]</f>
        <v>32</v>
      </c>
      <c r="L1854" s="7">
        <f>Tabla_cocina[[#This Row],[Ganancia Bruta]]-Tabla_cocina[[#This Row],[Costo]]</f>
        <v>13</v>
      </c>
      <c r="M1854" s="7">
        <f>Tabla_cocina[[#This Row],[Costo Unitario]]*Tabla_cocina[[#This Row],[Cantidad Ordenada]]</f>
        <v>19</v>
      </c>
      <c r="N1854" s="12">
        <f>(Tabla_cocina[[#This Row],[Ganancia Neta]]/Tabla_cocina[[#This Row],[Costo]])</f>
        <v>0.68421052631578949</v>
      </c>
      <c r="O1854" s="17">
        <f>Tabla_cocina[[#This Row],[Tiempo de Preparacion]]/1440</f>
        <v>3.472222222222222E-3</v>
      </c>
    </row>
    <row r="1855" spans="1:15" x14ac:dyDescent="0.3">
      <c r="A1855" s="1">
        <v>748</v>
      </c>
      <c r="B1855" s="1">
        <v>2</v>
      </c>
      <c r="C1855" s="2" t="s">
        <v>25</v>
      </c>
      <c r="D1855" s="2" t="s">
        <v>102</v>
      </c>
      <c r="E1855" s="3">
        <v>15</v>
      </c>
      <c r="F1855" s="3">
        <v>26</v>
      </c>
      <c r="G1855" s="1">
        <v>3</v>
      </c>
      <c r="H1855" s="1">
        <v>32</v>
      </c>
      <c r="I1855" s="2" t="s">
        <v>6</v>
      </c>
      <c r="J1855" s="7">
        <f>Tabla_cocina[[#This Row],[Precio Unitario]]*Tabla_cocina[[#This Row],[Cantidad Ordenada]]</f>
        <v>78</v>
      </c>
      <c r="K1855" s="7">
        <f>Tabla_cocina[[#This Row],[Total del Pedido]]</f>
        <v>78</v>
      </c>
      <c r="L1855" s="7">
        <f>Tabla_cocina[[#This Row],[Ganancia Bruta]]-Tabla_cocina[[#This Row],[Costo]]</f>
        <v>33</v>
      </c>
      <c r="M1855" s="7">
        <f>Tabla_cocina[[#This Row],[Costo Unitario]]*Tabla_cocina[[#This Row],[Cantidad Ordenada]]</f>
        <v>45</v>
      </c>
      <c r="N1855" s="12">
        <f>(Tabla_cocina[[#This Row],[Ganancia Neta]]/Tabla_cocina[[#This Row],[Costo]])</f>
        <v>0.73333333333333328</v>
      </c>
      <c r="O1855" s="17">
        <f>Tabla_cocina[[#This Row],[Tiempo de Preparacion]]/1440</f>
        <v>2.2222222222222223E-2</v>
      </c>
    </row>
    <row r="1856" spans="1:15" x14ac:dyDescent="0.3">
      <c r="A1856" s="1">
        <v>749</v>
      </c>
      <c r="B1856" s="1">
        <v>1</v>
      </c>
      <c r="C1856" s="2" t="s">
        <v>17</v>
      </c>
      <c r="D1856" s="2" t="s">
        <v>94</v>
      </c>
      <c r="E1856" s="3">
        <v>21</v>
      </c>
      <c r="F1856" s="3">
        <v>35</v>
      </c>
      <c r="G1856" s="1">
        <v>2</v>
      </c>
      <c r="H1856" s="1">
        <v>8</v>
      </c>
      <c r="I1856" s="2" t="s">
        <v>6</v>
      </c>
      <c r="J1856" s="7">
        <f>Tabla_cocina[[#This Row],[Precio Unitario]]*Tabla_cocina[[#This Row],[Cantidad Ordenada]]</f>
        <v>70</v>
      </c>
      <c r="K1856" s="7">
        <f>Tabla_cocina[[#This Row],[Total del Pedido]]</f>
        <v>70</v>
      </c>
      <c r="L1856" s="7">
        <f>Tabla_cocina[[#This Row],[Ganancia Bruta]]-Tabla_cocina[[#This Row],[Costo]]</f>
        <v>28</v>
      </c>
      <c r="M1856" s="7">
        <f>Tabla_cocina[[#This Row],[Costo Unitario]]*Tabla_cocina[[#This Row],[Cantidad Ordenada]]</f>
        <v>42</v>
      </c>
      <c r="N1856" s="12">
        <f>(Tabla_cocina[[#This Row],[Ganancia Neta]]/Tabla_cocina[[#This Row],[Costo]])</f>
        <v>0.66666666666666663</v>
      </c>
      <c r="O1856" s="17">
        <f>Tabla_cocina[[#This Row],[Tiempo de Preparacion]]/1440</f>
        <v>5.5555555555555558E-3</v>
      </c>
    </row>
    <row r="1857" spans="1:15" x14ac:dyDescent="0.3">
      <c r="A1857" s="1">
        <v>750</v>
      </c>
      <c r="B1857" s="1">
        <v>6</v>
      </c>
      <c r="C1857" s="2" t="s">
        <v>9</v>
      </c>
      <c r="D1857" s="2" t="s">
        <v>86</v>
      </c>
      <c r="E1857" s="3">
        <v>19</v>
      </c>
      <c r="F1857" s="3">
        <v>31</v>
      </c>
      <c r="G1857" s="1">
        <v>3</v>
      </c>
      <c r="H1857" s="1">
        <v>47</v>
      </c>
      <c r="I1857" s="2" t="s">
        <v>6</v>
      </c>
      <c r="J1857" s="7">
        <f>Tabla_cocina[[#This Row],[Precio Unitario]]*Tabla_cocina[[#This Row],[Cantidad Ordenada]]</f>
        <v>93</v>
      </c>
      <c r="K1857" s="7">
        <f>Tabla_cocina[[#This Row],[Total del Pedido]]</f>
        <v>93</v>
      </c>
      <c r="L1857" s="7">
        <f>Tabla_cocina[[#This Row],[Ganancia Bruta]]-Tabla_cocina[[#This Row],[Costo]]</f>
        <v>36</v>
      </c>
      <c r="M1857" s="7">
        <f>Tabla_cocina[[#This Row],[Costo Unitario]]*Tabla_cocina[[#This Row],[Cantidad Ordenada]]</f>
        <v>57</v>
      </c>
      <c r="N1857" s="12">
        <f>(Tabla_cocina[[#This Row],[Ganancia Neta]]/Tabla_cocina[[#This Row],[Costo]])</f>
        <v>0.63157894736842102</v>
      </c>
      <c r="O1857" s="17">
        <f>Tabla_cocina[[#This Row],[Tiempo de Preparacion]]/1440</f>
        <v>3.2638888888888891E-2</v>
      </c>
    </row>
    <row r="1858" spans="1:15" x14ac:dyDescent="0.3">
      <c r="A1858" s="1">
        <v>750</v>
      </c>
      <c r="B1858" s="1">
        <v>6</v>
      </c>
      <c r="C1858" s="2" t="s">
        <v>25</v>
      </c>
      <c r="D1858" s="2" t="s">
        <v>102</v>
      </c>
      <c r="E1858" s="3">
        <v>15</v>
      </c>
      <c r="F1858" s="3">
        <v>26</v>
      </c>
      <c r="G1858" s="1">
        <v>1</v>
      </c>
      <c r="H1858" s="1">
        <v>39</v>
      </c>
      <c r="I1858" s="2" t="s">
        <v>6</v>
      </c>
      <c r="J1858" s="7">
        <f>Tabla_cocina[[#This Row],[Precio Unitario]]*Tabla_cocina[[#This Row],[Cantidad Ordenada]]</f>
        <v>26</v>
      </c>
      <c r="K1858" s="7">
        <f>Tabla_cocina[[#This Row],[Total del Pedido]]</f>
        <v>26</v>
      </c>
      <c r="L1858" s="7">
        <f>Tabla_cocina[[#This Row],[Ganancia Bruta]]-Tabla_cocina[[#This Row],[Costo]]</f>
        <v>11</v>
      </c>
      <c r="M1858" s="7">
        <f>Tabla_cocina[[#This Row],[Costo Unitario]]*Tabla_cocina[[#This Row],[Cantidad Ordenada]]</f>
        <v>15</v>
      </c>
      <c r="N1858" s="12">
        <f>(Tabla_cocina[[#This Row],[Ganancia Neta]]/Tabla_cocina[[#This Row],[Costo]])</f>
        <v>0.73333333333333328</v>
      </c>
      <c r="O1858" s="17">
        <f>Tabla_cocina[[#This Row],[Tiempo de Preparacion]]/1440</f>
        <v>2.7083333333333334E-2</v>
      </c>
    </row>
    <row r="1859" spans="1:15" x14ac:dyDescent="0.3">
      <c r="A1859" s="1">
        <v>751</v>
      </c>
      <c r="B1859" s="1">
        <v>17</v>
      </c>
      <c r="C1859" s="2" t="s">
        <v>13</v>
      </c>
      <c r="D1859" s="2" t="s">
        <v>90</v>
      </c>
      <c r="E1859" s="3">
        <v>17</v>
      </c>
      <c r="F1859" s="3">
        <v>29</v>
      </c>
      <c r="G1859" s="1">
        <v>1</v>
      </c>
      <c r="H1859" s="1">
        <v>37</v>
      </c>
      <c r="I1859" s="2" t="s">
        <v>6</v>
      </c>
      <c r="J1859" s="7">
        <f>Tabla_cocina[[#This Row],[Precio Unitario]]*Tabla_cocina[[#This Row],[Cantidad Ordenada]]</f>
        <v>29</v>
      </c>
      <c r="K1859" s="7">
        <f>Tabla_cocina[[#This Row],[Total del Pedido]]</f>
        <v>29</v>
      </c>
      <c r="L1859" s="7">
        <f>Tabla_cocina[[#This Row],[Ganancia Bruta]]-Tabla_cocina[[#This Row],[Costo]]</f>
        <v>12</v>
      </c>
      <c r="M1859" s="7">
        <f>Tabla_cocina[[#This Row],[Costo Unitario]]*Tabla_cocina[[#This Row],[Cantidad Ordenada]]</f>
        <v>17</v>
      </c>
      <c r="N1859" s="12">
        <f>(Tabla_cocina[[#This Row],[Ganancia Neta]]/Tabla_cocina[[#This Row],[Costo]])</f>
        <v>0.70588235294117652</v>
      </c>
      <c r="O1859" s="17">
        <f>Tabla_cocina[[#This Row],[Tiempo de Preparacion]]/1440</f>
        <v>2.5694444444444443E-2</v>
      </c>
    </row>
    <row r="1860" spans="1:15" x14ac:dyDescent="0.3">
      <c r="A1860" s="1">
        <v>751</v>
      </c>
      <c r="B1860" s="1">
        <v>17</v>
      </c>
      <c r="C1860" s="2" t="s">
        <v>26</v>
      </c>
      <c r="D1860" s="2" t="s">
        <v>103</v>
      </c>
      <c r="E1860" s="3">
        <v>15</v>
      </c>
      <c r="F1860" s="3">
        <v>25</v>
      </c>
      <c r="G1860" s="1">
        <v>3</v>
      </c>
      <c r="H1860" s="1">
        <v>31</v>
      </c>
      <c r="I1860" s="2" t="s">
        <v>8</v>
      </c>
      <c r="J1860" s="7">
        <f>Tabla_cocina[[#This Row],[Precio Unitario]]*Tabla_cocina[[#This Row],[Cantidad Ordenada]]</f>
        <v>75</v>
      </c>
      <c r="K1860" s="7">
        <f>Tabla_cocina[[#This Row],[Total del Pedido]]</f>
        <v>75</v>
      </c>
      <c r="L1860" s="7">
        <f>Tabla_cocina[[#This Row],[Ganancia Bruta]]-Tabla_cocina[[#This Row],[Costo]]</f>
        <v>30</v>
      </c>
      <c r="M1860" s="7">
        <f>Tabla_cocina[[#This Row],[Costo Unitario]]*Tabla_cocina[[#This Row],[Cantidad Ordenada]]</f>
        <v>45</v>
      </c>
      <c r="N1860" s="12">
        <f>(Tabla_cocina[[#This Row],[Ganancia Neta]]/Tabla_cocina[[#This Row],[Costo]])</f>
        <v>0.66666666666666663</v>
      </c>
      <c r="O1860" s="17">
        <f>Tabla_cocina[[#This Row],[Tiempo de Preparacion]]/1440</f>
        <v>2.1527777777777778E-2</v>
      </c>
    </row>
    <row r="1861" spans="1:15" x14ac:dyDescent="0.3">
      <c r="A1861" s="1">
        <v>751</v>
      </c>
      <c r="B1861" s="1">
        <v>17</v>
      </c>
      <c r="C1861" s="2" t="s">
        <v>19</v>
      </c>
      <c r="D1861" s="2" t="s">
        <v>96</v>
      </c>
      <c r="E1861" s="3">
        <v>13</v>
      </c>
      <c r="F1861" s="3">
        <v>22</v>
      </c>
      <c r="G1861" s="1">
        <v>3</v>
      </c>
      <c r="H1861" s="1">
        <v>19</v>
      </c>
      <c r="I1861" s="2" t="s">
        <v>6</v>
      </c>
      <c r="J1861" s="7">
        <f>Tabla_cocina[[#This Row],[Precio Unitario]]*Tabla_cocina[[#This Row],[Cantidad Ordenada]]</f>
        <v>66</v>
      </c>
      <c r="K1861" s="7">
        <f>Tabla_cocina[[#This Row],[Total del Pedido]]</f>
        <v>66</v>
      </c>
      <c r="L1861" s="7">
        <f>Tabla_cocina[[#This Row],[Ganancia Bruta]]-Tabla_cocina[[#This Row],[Costo]]</f>
        <v>27</v>
      </c>
      <c r="M1861" s="7">
        <f>Tabla_cocina[[#This Row],[Costo Unitario]]*Tabla_cocina[[#This Row],[Cantidad Ordenada]]</f>
        <v>39</v>
      </c>
      <c r="N1861" s="12">
        <f>(Tabla_cocina[[#This Row],[Ganancia Neta]]/Tabla_cocina[[#This Row],[Costo]])</f>
        <v>0.69230769230769229</v>
      </c>
      <c r="O1861" s="17">
        <f>Tabla_cocina[[#This Row],[Tiempo de Preparacion]]/1440</f>
        <v>1.3194444444444444E-2</v>
      </c>
    </row>
    <row r="1862" spans="1:15" x14ac:dyDescent="0.3">
      <c r="A1862" s="1">
        <v>752</v>
      </c>
      <c r="B1862" s="1">
        <v>3</v>
      </c>
      <c r="C1862" s="2" t="s">
        <v>7</v>
      </c>
      <c r="D1862" s="2" t="s">
        <v>85</v>
      </c>
      <c r="E1862" s="3">
        <v>18</v>
      </c>
      <c r="F1862" s="3">
        <v>30</v>
      </c>
      <c r="G1862" s="1">
        <v>2</v>
      </c>
      <c r="H1862" s="1">
        <v>30</v>
      </c>
      <c r="I1862" s="2" t="s">
        <v>8</v>
      </c>
      <c r="J1862" s="7">
        <f>Tabla_cocina[[#This Row],[Precio Unitario]]*Tabla_cocina[[#This Row],[Cantidad Ordenada]]</f>
        <v>60</v>
      </c>
      <c r="K1862" s="7">
        <f>Tabla_cocina[[#This Row],[Total del Pedido]]</f>
        <v>60</v>
      </c>
      <c r="L1862" s="7">
        <f>Tabla_cocina[[#This Row],[Ganancia Bruta]]-Tabla_cocina[[#This Row],[Costo]]</f>
        <v>24</v>
      </c>
      <c r="M1862" s="7">
        <f>Tabla_cocina[[#This Row],[Costo Unitario]]*Tabla_cocina[[#This Row],[Cantidad Ordenada]]</f>
        <v>36</v>
      </c>
      <c r="N1862" s="12">
        <f>(Tabla_cocina[[#This Row],[Ganancia Neta]]/Tabla_cocina[[#This Row],[Costo]])</f>
        <v>0.66666666666666663</v>
      </c>
      <c r="O1862" s="17">
        <f>Tabla_cocina[[#This Row],[Tiempo de Preparacion]]/1440</f>
        <v>2.0833333333333332E-2</v>
      </c>
    </row>
    <row r="1863" spans="1:15" x14ac:dyDescent="0.3">
      <c r="A1863" s="1">
        <v>753</v>
      </c>
      <c r="B1863" s="1">
        <v>11</v>
      </c>
      <c r="C1863" s="2" t="s">
        <v>12</v>
      </c>
      <c r="D1863" s="2" t="s">
        <v>89</v>
      </c>
      <c r="E1863" s="3">
        <v>22</v>
      </c>
      <c r="F1863" s="3">
        <v>36</v>
      </c>
      <c r="G1863" s="1">
        <v>1</v>
      </c>
      <c r="H1863" s="1">
        <v>46</v>
      </c>
      <c r="I1863" s="2" t="s">
        <v>6</v>
      </c>
      <c r="J1863" s="7">
        <f>Tabla_cocina[[#This Row],[Precio Unitario]]*Tabla_cocina[[#This Row],[Cantidad Ordenada]]</f>
        <v>36</v>
      </c>
      <c r="K1863" s="7">
        <f>Tabla_cocina[[#This Row],[Total del Pedido]]</f>
        <v>36</v>
      </c>
      <c r="L1863" s="7">
        <f>Tabla_cocina[[#This Row],[Ganancia Bruta]]-Tabla_cocina[[#This Row],[Costo]]</f>
        <v>14</v>
      </c>
      <c r="M1863" s="7">
        <f>Tabla_cocina[[#This Row],[Costo Unitario]]*Tabla_cocina[[#This Row],[Cantidad Ordenada]]</f>
        <v>22</v>
      </c>
      <c r="N1863" s="12">
        <f>(Tabla_cocina[[#This Row],[Ganancia Neta]]/Tabla_cocina[[#This Row],[Costo]])</f>
        <v>0.63636363636363635</v>
      </c>
      <c r="O1863" s="17">
        <f>Tabla_cocina[[#This Row],[Tiempo de Preparacion]]/1440</f>
        <v>3.1944444444444442E-2</v>
      </c>
    </row>
    <row r="1864" spans="1:15" x14ac:dyDescent="0.3">
      <c r="A1864" s="1">
        <v>753</v>
      </c>
      <c r="B1864" s="1">
        <v>11</v>
      </c>
      <c r="C1864" s="2" t="s">
        <v>18</v>
      </c>
      <c r="D1864" s="2" t="s">
        <v>95</v>
      </c>
      <c r="E1864" s="3">
        <v>19</v>
      </c>
      <c r="F1864" s="3">
        <v>32</v>
      </c>
      <c r="G1864" s="1">
        <v>1</v>
      </c>
      <c r="H1864" s="1">
        <v>35</v>
      </c>
      <c r="I1864" s="2" t="s">
        <v>8</v>
      </c>
      <c r="J1864" s="7">
        <f>Tabla_cocina[[#This Row],[Precio Unitario]]*Tabla_cocina[[#This Row],[Cantidad Ordenada]]</f>
        <v>32</v>
      </c>
      <c r="K1864" s="7">
        <f>Tabla_cocina[[#This Row],[Total del Pedido]]</f>
        <v>32</v>
      </c>
      <c r="L1864" s="7">
        <f>Tabla_cocina[[#This Row],[Ganancia Bruta]]-Tabla_cocina[[#This Row],[Costo]]</f>
        <v>13</v>
      </c>
      <c r="M1864" s="7">
        <f>Tabla_cocina[[#This Row],[Costo Unitario]]*Tabla_cocina[[#This Row],[Cantidad Ordenada]]</f>
        <v>19</v>
      </c>
      <c r="N1864" s="12">
        <f>(Tabla_cocina[[#This Row],[Ganancia Neta]]/Tabla_cocina[[#This Row],[Costo]])</f>
        <v>0.68421052631578949</v>
      </c>
      <c r="O1864" s="17">
        <f>Tabla_cocina[[#This Row],[Tiempo de Preparacion]]/1440</f>
        <v>2.4305555555555556E-2</v>
      </c>
    </row>
    <row r="1865" spans="1:15" x14ac:dyDescent="0.3">
      <c r="A1865" s="1">
        <v>753</v>
      </c>
      <c r="B1865" s="1">
        <v>11</v>
      </c>
      <c r="C1865" s="2" t="s">
        <v>5</v>
      </c>
      <c r="D1865" s="2" t="s">
        <v>84</v>
      </c>
      <c r="E1865" s="3">
        <v>14</v>
      </c>
      <c r="F1865" s="3">
        <v>24</v>
      </c>
      <c r="G1865" s="1">
        <v>3</v>
      </c>
      <c r="H1865" s="1">
        <v>24</v>
      </c>
      <c r="I1865" s="2" t="s">
        <v>6</v>
      </c>
      <c r="J1865" s="7">
        <f>Tabla_cocina[[#This Row],[Precio Unitario]]*Tabla_cocina[[#This Row],[Cantidad Ordenada]]</f>
        <v>72</v>
      </c>
      <c r="K1865" s="7">
        <f>Tabla_cocina[[#This Row],[Total del Pedido]]</f>
        <v>72</v>
      </c>
      <c r="L1865" s="7">
        <f>Tabla_cocina[[#This Row],[Ganancia Bruta]]-Tabla_cocina[[#This Row],[Costo]]</f>
        <v>30</v>
      </c>
      <c r="M1865" s="7">
        <f>Tabla_cocina[[#This Row],[Costo Unitario]]*Tabla_cocina[[#This Row],[Cantidad Ordenada]]</f>
        <v>42</v>
      </c>
      <c r="N1865" s="12">
        <f>(Tabla_cocina[[#This Row],[Ganancia Neta]]/Tabla_cocina[[#This Row],[Costo]])</f>
        <v>0.7142857142857143</v>
      </c>
      <c r="O1865" s="17">
        <f>Tabla_cocina[[#This Row],[Tiempo de Preparacion]]/1440</f>
        <v>1.6666666666666666E-2</v>
      </c>
    </row>
    <row r="1866" spans="1:15" x14ac:dyDescent="0.3">
      <c r="A1866" s="1">
        <v>753</v>
      </c>
      <c r="B1866" s="1">
        <v>11</v>
      </c>
      <c r="C1866" s="2" t="s">
        <v>22</v>
      </c>
      <c r="D1866" s="2" t="s">
        <v>99</v>
      </c>
      <c r="E1866" s="3">
        <v>14</v>
      </c>
      <c r="F1866" s="3">
        <v>23</v>
      </c>
      <c r="G1866" s="1">
        <v>1</v>
      </c>
      <c r="H1866" s="1">
        <v>23</v>
      </c>
      <c r="I1866" s="2" t="s">
        <v>8</v>
      </c>
      <c r="J1866" s="7">
        <f>Tabla_cocina[[#This Row],[Precio Unitario]]*Tabla_cocina[[#This Row],[Cantidad Ordenada]]</f>
        <v>23</v>
      </c>
      <c r="K1866" s="7">
        <f>Tabla_cocina[[#This Row],[Total del Pedido]]</f>
        <v>23</v>
      </c>
      <c r="L1866" s="7">
        <f>Tabla_cocina[[#This Row],[Ganancia Bruta]]-Tabla_cocina[[#This Row],[Costo]]</f>
        <v>9</v>
      </c>
      <c r="M1866" s="7">
        <f>Tabla_cocina[[#This Row],[Costo Unitario]]*Tabla_cocina[[#This Row],[Cantidad Ordenada]]</f>
        <v>14</v>
      </c>
      <c r="N1866" s="12">
        <f>(Tabla_cocina[[#This Row],[Ganancia Neta]]/Tabla_cocina[[#This Row],[Costo]])</f>
        <v>0.6428571428571429</v>
      </c>
      <c r="O1866" s="17">
        <f>Tabla_cocina[[#This Row],[Tiempo de Preparacion]]/1440</f>
        <v>1.5972222222222221E-2</v>
      </c>
    </row>
    <row r="1867" spans="1:15" x14ac:dyDescent="0.3">
      <c r="A1867" s="1">
        <v>754</v>
      </c>
      <c r="B1867" s="1">
        <v>8</v>
      </c>
      <c r="C1867" s="2" t="s">
        <v>15</v>
      </c>
      <c r="D1867" s="2" t="s">
        <v>92</v>
      </c>
      <c r="E1867" s="3">
        <v>16</v>
      </c>
      <c r="F1867" s="3">
        <v>28</v>
      </c>
      <c r="G1867" s="1">
        <v>3</v>
      </c>
      <c r="H1867" s="1">
        <v>52</v>
      </c>
      <c r="I1867" s="2" t="s">
        <v>6</v>
      </c>
      <c r="J1867" s="7">
        <f>Tabla_cocina[[#This Row],[Precio Unitario]]*Tabla_cocina[[#This Row],[Cantidad Ordenada]]</f>
        <v>84</v>
      </c>
      <c r="K1867" s="7">
        <f>Tabla_cocina[[#This Row],[Total del Pedido]]</f>
        <v>84</v>
      </c>
      <c r="L1867" s="7">
        <f>Tabla_cocina[[#This Row],[Ganancia Bruta]]-Tabla_cocina[[#This Row],[Costo]]</f>
        <v>36</v>
      </c>
      <c r="M1867" s="7">
        <f>Tabla_cocina[[#This Row],[Costo Unitario]]*Tabla_cocina[[#This Row],[Cantidad Ordenada]]</f>
        <v>48</v>
      </c>
      <c r="N1867" s="12">
        <f>(Tabla_cocina[[#This Row],[Ganancia Neta]]/Tabla_cocina[[#This Row],[Costo]])</f>
        <v>0.75</v>
      </c>
      <c r="O1867" s="17">
        <f>Tabla_cocina[[#This Row],[Tiempo de Preparacion]]/1440</f>
        <v>3.6111111111111108E-2</v>
      </c>
    </row>
    <row r="1868" spans="1:15" x14ac:dyDescent="0.3">
      <c r="A1868" s="1">
        <v>754</v>
      </c>
      <c r="B1868" s="1">
        <v>8</v>
      </c>
      <c r="C1868" s="2" t="s">
        <v>10</v>
      </c>
      <c r="D1868" s="2" t="s">
        <v>87</v>
      </c>
      <c r="E1868" s="3">
        <v>16</v>
      </c>
      <c r="F1868" s="3">
        <v>27</v>
      </c>
      <c r="G1868" s="1">
        <v>3</v>
      </c>
      <c r="H1868" s="1">
        <v>11</v>
      </c>
      <c r="I1868" s="2" t="s">
        <v>8</v>
      </c>
      <c r="J1868" s="7">
        <f>Tabla_cocina[[#This Row],[Precio Unitario]]*Tabla_cocina[[#This Row],[Cantidad Ordenada]]</f>
        <v>81</v>
      </c>
      <c r="K1868" s="7">
        <f>Tabla_cocina[[#This Row],[Total del Pedido]]</f>
        <v>81</v>
      </c>
      <c r="L1868" s="7">
        <f>Tabla_cocina[[#This Row],[Ganancia Bruta]]-Tabla_cocina[[#This Row],[Costo]]</f>
        <v>33</v>
      </c>
      <c r="M1868" s="7">
        <f>Tabla_cocina[[#This Row],[Costo Unitario]]*Tabla_cocina[[#This Row],[Cantidad Ordenada]]</f>
        <v>48</v>
      </c>
      <c r="N1868" s="12">
        <f>(Tabla_cocina[[#This Row],[Ganancia Neta]]/Tabla_cocina[[#This Row],[Costo]])</f>
        <v>0.6875</v>
      </c>
      <c r="O1868" s="17">
        <f>Tabla_cocina[[#This Row],[Tiempo de Preparacion]]/1440</f>
        <v>7.6388888888888886E-3</v>
      </c>
    </row>
    <row r="1869" spans="1:15" x14ac:dyDescent="0.3">
      <c r="A1869" s="1">
        <v>754</v>
      </c>
      <c r="B1869" s="1">
        <v>8</v>
      </c>
      <c r="C1869" s="2" t="s">
        <v>5</v>
      </c>
      <c r="D1869" s="2" t="s">
        <v>84</v>
      </c>
      <c r="E1869" s="3">
        <v>14</v>
      </c>
      <c r="F1869" s="3">
        <v>24</v>
      </c>
      <c r="G1869" s="1">
        <v>3</v>
      </c>
      <c r="H1869" s="1">
        <v>26</v>
      </c>
      <c r="I1869" s="2" t="s">
        <v>6</v>
      </c>
      <c r="J1869" s="7">
        <f>Tabla_cocina[[#This Row],[Precio Unitario]]*Tabla_cocina[[#This Row],[Cantidad Ordenada]]</f>
        <v>72</v>
      </c>
      <c r="K1869" s="7">
        <f>Tabla_cocina[[#This Row],[Total del Pedido]]</f>
        <v>72</v>
      </c>
      <c r="L1869" s="7">
        <f>Tabla_cocina[[#This Row],[Ganancia Bruta]]-Tabla_cocina[[#This Row],[Costo]]</f>
        <v>30</v>
      </c>
      <c r="M1869" s="7">
        <f>Tabla_cocina[[#This Row],[Costo Unitario]]*Tabla_cocina[[#This Row],[Cantidad Ordenada]]</f>
        <v>42</v>
      </c>
      <c r="N1869" s="12">
        <f>(Tabla_cocina[[#This Row],[Ganancia Neta]]/Tabla_cocina[[#This Row],[Costo]])</f>
        <v>0.7142857142857143</v>
      </c>
      <c r="O1869" s="17">
        <f>Tabla_cocina[[#This Row],[Tiempo de Preparacion]]/1440</f>
        <v>1.8055555555555554E-2</v>
      </c>
    </row>
    <row r="1870" spans="1:15" x14ac:dyDescent="0.3">
      <c r="A1870" s="1">
        <v>755</v>
      </c>
      <c r="B1870" s="1">
        <v>12</v>
      </c>
      <c r="C1870" s="2" t="s">
        <v>13</v>
      </c>
      <c r="D1870" s="2" t="s">
        <v>90</v>
      </c>
      <c r="E1870" s="3">
        <v>17</v>
      </c>
      <c r="F1870" s="3">
        <v>29</v>
      </c>
      <c r="G1870" s="1">
        <v>2</v>
      </c>
      <c r="H1870" s="1">
        <v>20</v>
      </c>
      <c r="I1870" s="2" t="s">
        <v>8</v>
      </c>
      <c r="J1870" s="7">
        <f>Tabla_cocina[[#This Row],[Precio Unitario]]*Tabla_cocina[[#This Row],[Cantidad Ordenada]]</f>
        <v>58</v>
      </c>
      <c r="K1870" s="7">
        <f>Tabla_cocina[[#This Row],[Total del Pedido]]</f>
        <v>58</v>
      </c>
      <c r="L1870" s="7">
        <f>Tabla_cocina[[#This Row],[Ganancia Bruta]]-Tabla_cocina[[#This Row],[Costo]]</f>
        <v>24</v>
      </c>
      <c r="M1870" s="7">
        <f>Tabla_cocina[[#This Row],[Costo Unitario]]*Tabla_cocina[[#This Row],[Cantidad Ordenada]]</f>
        <v>34</v>
      </c>
      <c r="N1870" s="12">
        <f>(Tabla_cocina[[#This Row],[Ganancia Neta]]/Tabla_cocina[[#This Row],[Costo]])</f>
        <v>0.70588235294117652</v>
      </c>
      <c r="O1870" s="17">
        <f>Tabla_cocina[[#This Row],[Tiempo de Preparacion]]/1440</f>
        <v>1.3888888888888888E-2</v>
      </c>
    </row>
    <row r="1871" spans="1:15" x14ac:dyDescent="0.3">
      <c r="A1871" s="1">
        <v>755</v>
      </c>
      <c r="B1871" s="1">
        <v>12</v>
      </c>
      <c r="C1871" s="2" t="s">
        <v>26</v>
      </c>
      <c r="D1871" s="2" t="s">
        <v>103</v>
      </c>
      <c r="E1871" s="3">
        <v>15</v>
      </c>
      <c r="F1871" s="3">
        <v>25</v>
      </c>
      <c r="G1871" s="1">
        <v>3</v>
      </c>
      <c r="H1871" s="1">
        <v>37</v>
      </c>
      <c r="I1871" s="2" t="s">
        <v>6</v>
      </c>
      <c r="J1871" s="7">
        <f>Tabla_cocina[[#This Row],[Precio Unitario]]*Tabla_cocina[[#This Row],[Cantidad Ordenada]]</f>
        <v>75</v>
      </c>
      <c r="K1871" s="7">
        <f>Tabla_cocina[[#This Row],[Total del Pedido]]</f>
        <v>75</v>
      </c>
      <c r="L1871" s="7">
        <f>Tabla_cocina[[#This Row],[Ganancia Bruta]]-Tabla_cocina[[#This Row],[Costo]]</f>
        <v>30</v>
      </c>
      <c r="M1871" s="7">
        <f>Tabla_cocina[[#This Row],[Costo Unitario]]*Tabla_cocina[[#This Row],[Cantidad Ordenada]]</f>
        <v>45</v>
      </c>
      <c r="N1871" s="12">
        <f>(Tabla_cocina[[#This Row],[Ganancia Neta]]/Tabla_cocina[[#This Row],[Costo]])</f>
        <v>0.66666666666666663</v>
      </c>
      <c r="O1871" s="17">
        <f>Tabla_cocina[[#This Row],[Tiempo de Preparacion]]/1440</f>
        <v>2.5694444444444443E-2</v>
      </c>
    </row>
    <row r="1872" spans="1:15" x14ac:dyDescent="0.3">
      <c r="A1872" s="1">
        <v>755</v>
      </c>
      <c r="B1872" s="1">
        <v>12</v>
      </c>
      <c r="C1872" s="2" t="s">
        <v>23</v>
      </c>
      <c r="D1872" s="2" t="s">
        <v>100</v>
      </c>
      <c r="E1872" s="3">
        <v>13</v>
      </c>
      <c r="F1872" s="3">
        <v>21</v>
      </c>
      <c r="G1872" s="1">
        <v>1</v>
      </c>
      <c r="H1872" s="1">
        <v>6</v>
      </c>
      <c r="I1872" s="2" t="s">
        <v>6</v>
      </c>
      <c r="J1872" s="7">
        <f>Tabla_cocina[[#This Row],[Precio Unitario]]*Tabla_cocina[[#This Row],[Cantidad Ordenada]]</f>
        <v>21</v>
      </c>
      <c r="K1872" s="7">
        <f>Tabla_cocina[[#This Row],[Total del Pedido]]</f>
        <v>21</v>
      </c>
      <c r="L1872" s="7">
        <f>Tabla_cocina[[#This Row],[Ganancia Bruta]]-Tabla_cocina[[#This Row],[Costo]]</f>
        <v>8</v>
      </c>
      <c r="M1872" s="7">
        <f>Tabla_cocina[[#This Row],[Costo Unitario]]*Tabla_cocina[[#This Row],[Cantidad Ordenada]]</f>
        <v>13</v>
      </c>
      <c r="N1872" s="12">
        <f>(Tabla_cocina[[#This Row],[Ganancia Neta]]/Tabla_cocina[[#This Row],[Costo]])</f>
        <v>0.61538461538461542</v>
      </c>
      <c r="O1872" s="17">
        <f>Tabla_cocina[[#This Row],[Tiempo de Preparacion]]/1440</f>
        <v>4.1666666666666666E-3</v>
      </c>
    </row>
    <row r="1873" spans="1:15" x14ac:dyDescent="0.3">
      <c r="A1873" s="1">
        <v>755</v>
      </c>
      <c r="B1873" s="1">
        <v>12</v>
      </c>
      <c r="C1873" s="2" t="s">
        <v>16</v>
      </c>
      <c r="D1873" s="2" t="s">
        <v>93</v>
      </c>
      <c r="E1873" s="3">
        <v>11</v>
      </c>
      <c r="F1873" s="3">
        <v>19</v>
      </c>
      <c r="G1873" s="1">
        <v>3</v>
      </c>
      <c r="H1873" s="1">
        <v>46</v>
      </c>
      <c r="I1873" s="2" t="s">
        <v>6</v>
      </c>
      <c r="J1873" s="7">
        <f>Tabla_cocina[[#This Row],[Precio Unitario]]*Tabla_cocina[[#This Row],[Cantidad Ordenada]]</f>
        <v>57</v>
      </c>
      <c r="K1873" s="7">
        <f>Tabla_cocina[[#This Row],[Total del Pedido]]</f>
        <v>57</v>
      </c>
      <c r="L1873" s="7">
        <f>Tabla_cocina[[#This Row],[Ganancia Bruta]]-Tabla_cocina[[#This Row],[Costo]]</f>
        <v>24</v>
      </c>
      <c r="M1873" s="7">
        <f>Tabla_cocina[[#This Row],[Costo Unitario]]*Tabla_cocina[[#This Row],[Cantidad Ordenada]]</f>
        <v>33</v>
      </c>
      <c r="N1873" s="12">
        <f>(Tabla_cocina[[#This Row],[Ganancia Neta]]/Tabla_cocina[[#This Row],[Costo]])</f>
        <v>0.72727272727272729</v>
      </c>
      <c r="O1873" s="17">
        <f>Tabla_cocina[[#This Row],[Tiempo de Preparacion]]/1440</f>
        <v>3.1944444444444442E-2</v>
      </c>
    </row>
    <row r="1874" spans="1:15" x14ac:dyDescent="0.3">
      <c r="A1874" s="1">
        <v>756</v>
      </c>
      <c r="B1874" s="1">
        <v>11</v>
      </c>
      <c r="C1874" s="2" t="s">
        <v>9</v>
      </c>
      <c r="D1874" s="2" t="s">
        <v>86</v>
      </c>
      <c r="E1874" s="3">
        <v>19</v>
      </c>
      <c r="F1874" s="3">
        <v>31</v>
      </c>
      <c r="G1874" s="1">
        <v>1</v>
      </c>
      <c r="H1874" s="1">
        <v>21</v>
      </c>
      <c r="I1874" s="2" t="s">
        <v>6</v>
      </c>
      <c r="J1874" s="7">
        <f>Tabla_cocina[[#This Row],[Precio Unitario]]*Tabla_cocina[[#This Row],[Cantidad Ordenada]]</f>
        <v>31</v>
      </c>
      <c r="K1874" s="7">
        <f>Tabla_cocina[[#This Row],[Total del Pedido]]</f>
        <v>31</v>
      </c>
      <c r="L1874" s="7">
        <f>Tabla_cocina[[#This Row],[Ganancia Bruta]]-Tabla_cocina[[#This Row],[Costo]]</f>
        <v>12</v>
      </c>
      <c r="M1874" s="7">
        <f>Tabla_cocina[[#This Row],[Costo Unitario]]*Tabla_cocina[[#This Row],[Cantidad Ordenada]]</f>
        <v>19</v>
      </c>
      <c r="N1874" s="12">
        <f>(Tabla_cocina[[#This Row],[Ganancia Neta]]/Tabla_cocina[[#This Row],[Costo]])</f>
        <v>0.63157894736842102</v>
      </c>
      <c r="O1874" s="17">
        <f>Tabla_cocina[[#This Row],[Tiempo de Preparacion]]/1440</f>
        <v>1.4583333333333334E-2</v>
      </c>
    </row>
    <row r="1875" spans="1:15" x14ac:dyDescent="0.3">
      <c r="A1875" s="1">
        <v>756</v>
      </c>
      <c r="B1875" s="1">
        <v>11</v>
      </c>
      <c r="C1875" s="2" t="s">
        <v>16</v>
      </c>
      <c r="D1875" s="2" t="s">
        <v>93</v>
      </c>
      <c r="E1875" s="3">
        <v>11</v>
      </c>
      <c r="F1875" s="3">
        <v>19</v>
      </c>
      <c r="G1875" s="1">
        <v>1</v>
      </c>
      <c r="H1875" s="1">
        <v>13</v>
      </c>
      <c r="I1875" s="2" t="s">
        <v>6</v>
      </c>
      <c r="J1875" s="7">
        <f>Tabla_cocina[[#This Row],[Precio Unitario]]*Tabla_cocina[[#This Row],[Cantidad Ordenada]]</f>
        <v>19</v>
      </c>
      <c r="K1875" s="7">
        <f>Tabla_cocina[[#This Row],[Total del Pedido]]</f>
        <v>19</v>
      </c>
      <c r="L1875" s="7">
        <f>Tabla_cocina[[#This Row],[Ganancia Bruta]]-Tabla_cocina[[#This Row],[Costo]]</f>
        <v>8</v>
      </c>
      <c r="M1875" s="7">
        <f>Tabla_cocina[[#This Row],[Costo Unitario]]*Tabla_cocina[[#This Row],[Cantidad Ordenada]]</f>
        <v>11</v>
      </c>
      <c r="N1875" s="12">
        <f>(Tabla_cocina[[#This Row],[Ganancia Neta]]/Tabla_cocina[[#This Row],[Costo]])</f>
        <v>0.72727272727272729</v>
      </c>
      <c r="O1875" s="17">
        <f>Tabla_cocina[[#This Row],[Tiempo de Preparacion]]/1440</f>
        <v>9.0277777777777769E-3</v>
      </c>
    </row>
    <row r="1876" spans="1:15" x14ac:dyDescent="0.3">
      <c r="A1876" s="1">
        <v>757</v>
      </c>
      <c r="B1876" s="1">
        <v>3</v>
      </c>
      <c r="C1876" s="2" t="s">
        <v>7</v>
      </c>
      <c r="D1876" s="2" t="s">
        <v>85</v>
      </c>
      <c r="E1876" s="3">
        <v>18</v>
      </c>
      <c r="F1876" s="3">
        <v>30</v>
      </c>
      <c r="G1876" s="1">
        <v>2</v>
      </c>
      <c r="H1876" s="1">
        <v>40</v>
      </c>
      <c r="I1876" s="2" t="s">
        <v>6</v>
      </c>
      <c r="J1876" s="7">
        <f>Tabla_cocina[[#This Row],[Precio Unitario]]*Tabla_cocina[[#This Row],[Cantidad Ordenada]]</f>
        <v>60</v>
      </c>
      <c r="K1876" s="7">
        <f>Tabla_cocina[[#This Row],[Total del Pedido]]</f>
        <v>60</v>
      </c>
      <c r="L1876" s="7">
        <f>Tabla_cocina[[#This Row],[Ganancia Bruta]]-Tabla_cocina[[#This Row],[Costo]]</f>
        <v>24</v>
      </c>
      <c r="M1876" s="7">
        <f>Tabla_cocina[[#This Row],[Costo Unitario]]*Tabla_cocina[[#This Row],[Cantidad Ordenada]]</f>
        <v>36</v>
      </c>
      <c r="N1876" s="12">
        <f>(Tabla_cocina[[#This Row],[Ganancia Neta]]/Tabla_cocina[[#This Row],[Costo]])</f>
        <v>0.66666666666666663</v>
      </c>
      <c r="O1876" s="17">
        <f>Tabla_cocina[[#This Row],[Tiempo de Preparacion]]/1440</f>
        <v>2.7777777777777776E-2</v>
      </c>
    </row>
    <row r="1877" spans="1:15" x14ac:dyDescent="0.3">
      <c r="A1877" s="1">
        <v>758</v>
      </c>
      <c r="B1877" s="1">
        <v>18</v>
      </c>
      <c r="C1877" s="2" t="s">
        <v>7</v>
      </c>
      <c r="D1877" s="2" t="s">
        <v>85</v>
      </c>
      <c r="E1877" s="3">
        <v>18</v>
      </c>
      <c r="F1877" s="3">
        <v>30</v>
      </c>
      <c r="G1877" s="1">
        <v>1</v>
      </c>
      <c r="H1877" s="1">
        <v>32</v>
      </c>
      <c r="I1877" s="2" t="s">
        <v>6</v>
      </c>
      <c r="J1877" s="7">
        <f>Tabla_cocina[[#This Row],[Precio Unitario]]*Tabla_cocina[[#This Row],[Cantidad Ordenada]]</f>
        <v>30</v>
      </c>
      <c r="K1877" s="7">
        <f>Tabla_cocina[[#This Row],[Total del Pedido]]</f>
        <v>30</v>
      </c>
      <c r="L1877" s="7">
        <f>Tabla_cocina[[#This Row],[Ganancia Bruta]]-Tabla_cocina[[#This Row],[Costo]]</f>
        <v>12</v>
      </c>
      <c r="M1877" s="7">
        <f>Tabla_cocina[[#This Row],[Costo Unitario]]*Tabla_cocina[[#This Row],[Cantidad Ordenada]]</f>
        <v>18</v>
      </c>
      <c r="N1877" s="12">
        <f>(Tabla_cocina[[#This Row],[Ganancia Neta]]/Tabla_cocina[[#This Row],[Costo]])</f>
        <v>0.66666666666666663</v>
      </c>
      <c r="O1877" s="17">
        <f>Tabla_cocina[[#This Row],[Tiempo de Preparacion]]/1440</f>
        <v>2.2222222222222223E-2</v>
      </c>
    </row>
    <row r="1878" spans="1:15" x14ac:dyDescent="0.3">
      <c r="A1878" s="1">
        <v>758</v>
      </c>
      <c r="B1878" s="1">
        <v>18</v>
      </c>
      <c r="C1878" s="2" t="s">
        <v>19</v>
      </c>
      <c r="D1878" s="2" t="s">
        <v>96</v>
      </c>
      <c r="E1878" s="3">
        <v>13</v>
      </c>
      <c r="F1878" s="3">
        <v>22</v>
      </c>
      <c r="G1878" s="1">
        <v>1</v>
      </c>
      <c r="H1878" s="1">
        <v>9</v>
      </c>
      <c r="I1878" s="2" t="s">
        <v>8</v>
      </c>
      <c r="J1878" s="7">
        <f>Tabla_cocina[[#This Row],[Precio Unitario]]*Tabla_cocina[[#This Row],[Cantidad Ordenada]]</f>
        <v>22</v>
      </c>
      <c r="K1878" s="7">
        <f>Tabla_cocina[[#This Row],[Total del Pedido]]</f>
        <v>22</v>
      </c>
      <c r="L1878" s="7">
        <f>Tabla_cocina[[#This Row],[Ganancia Bruta]]-Tabla_cocina[[#This Row],[Costo]]</f>
        <v>9</v>
      </c>
      <c r="M1878" s="7">
        <f>Tabla_cocina[[#This Row],[Costo Unitario]]*Tabla_cocina[[#This Row],[Cantidad Ordenada]]</f>
        <v>13</v>
      </c>
      <c r="N1878" s="12">
        <f>(Tabla_cocina[[#This Row],[Ganancia Neta]]/Tabla_cocina[[#This Row],[Costo]])</f>
        <v>0.69230769230769229</v>
      </c>
      <c r="O1878" s="17">
        <f>Tabla_cocina[[#This Row],[Tiempo de Preparacion]]/1440</f>
        <v>6.2500000000000003E-3</v>
      </c>
    </row>
    <row r="1879" spans="1:15" x14ac:dyDescent="0.3">
      <c r="A1879" s="1">
        <v>759</v>
      </c>
      <c r="B1879" s="1">
        <v>20</v>
      </c>
      <c r="C1879" s="2" t="s">
        <v>14</v>
      </c>
      <c r="D1879" s="2" t="s">
        <v>91</v>
      </c>
      <c r="E1879" s="3">
        <v>20</v>
      </c>
      <c r="F1879" s="3">
        <v>33</v>
      </c>
      <c r="G1879" s="1">
        <v>3</v>
      </c>
      <c r="H1879" s="1">
        <v>48</v>
      </c>
      <c r="I1879" s="2" t="s">
        <v>6</v>
      </c>
      <c r="J1879" s="7">
        <f>Tabla_cocina[[#This Row],[Precio Unitario]]*Tabla_cocina[[#This Row],[Cantidad Ordenada]]</f>
        <v>99</v>
      </c>
      <c r="K1879" s="7">
        <f>Tabla_cocina[[#This Row],[Total del Pedido]]</f>
        <v>99</v>
      </c>
      <c r="L1879" s="7">
        <f>Tabla_cocina[[#This Row],[Ganancia Bruta]]-Tabla_cocina[[#This Row],[Costo]]</f>
        <v>39</v>
      </c>
      <c r="M1879" s="7">
        <f>Tabla_cocina[[#This Row],[Costo Unitario]]*Tabla_cocina[[#This Row],[Cantidad Ordenada]]</f>
        <v>60</v>
      </c>
      <c r="N1879" s="12">
        <f>(Tabla_cocina[[#This Row],[Ganancia Neta]]/Tabla_cocina[[#This Row],[Costo]])</f>
        <v>0.65</v>
      </c>
      <c r="O1879" s="17">
        <f>Tabla_cocina[[#This Row],[Tiempo de Preparacion]]/1440</f>
        <v>3.3333333333333333E-2</v>
      </c>
    </row>
    <row r="1880" spans="1:15" x14ac:dyDescent="0.3">
      <c r="A1880" s="1">
        <v>759</v>
      </c>
      <c r="B1880" s="1">
        <v>20</v>
      </c>
      <c r="C1880" s="2" t="s">
        <v>13</v>
      </c>
      <c r="D1880" s="2" t="s">
        <v>90</v>
      </c>
      <c r="E1880" s="3">
        <v>17</v>
      </c>
      <c r="F1880" s="3">
        <v>29</v>
      </c>
      <c r="G1880" s="1">
        <v>3</v>
      </c>
      <c r="H1880" s="1">
        <v>56</v>
      </c>
      <c r="I1880" s="2" t="s">
        <v>8</v>
      </c>
      <c r="J1880" s="7">
        <f>Tabla_cocina[[#This Row],[Precio Unitario]]*Tabla_cocina[[#This Row],[Cantidad Ordenada]]</f>
        <v>87</v>
      </c>
      <c r="K1880" s="7">
        <f>Tabla_cocina[[#This Row],[Total del Pedido]]</f>
        <v>87</v>
      </c>
      <c r="L1880" s="7">
        <f>Tabla_cocina[[#This Row],[Ganancia Bruta]]-Tabla_cocina[[#This Row],[Costo]]</f>
        <v>36</v>
      </c>
      <c r="M1880" s="7">
        <f>Tabla_cocina[[#This Row],[Costo Unitario]]*Tabla_cocina[[#This Row],[Cantidad Ordenada]]</f>
        <v>51</v>
      </c>
      <c r="N1880" s="12">
        <f>(Tabla_cocina[[#This Row],[Ganancia Neta]]/Tabla_cocina[[#This Row],[Costo]])</f>
        <v>0.70588235294117652</v>
      </c>
      <c r="O1880" s="17">
        <f>Tabla_cocina[[#This Row],[Tiempo de Preparacion]]/1440</f>
        <v>3.888888888888889E-2</v>
      </c>
    </row>
    <row r="1881" spans="1:15" x14ac:dyDescent="0.3">
      <c r="A1881" s="1">
        <v>759</v>
      </c>
      <c r="B1881" s="1">
        <v>20</v>
      </c>
      <c r="C1881" s="2" t="s">
        <v>10</v>
      </c>
      <c r="D1881" s="2" t="s">
        <v>87</v>
      </c>
      <c r="E1881" s="3">
        <v>16</v>
      </c>
      <c r="F1881" s="3">
        <v>27</v>
      </c>
      <c r="G1881" s="1">
        <v>3</v>
      </c>
      <c r="H1881" s="1">
        <v>51</v>
      </c>
      <c r="I1881" s="2" t="s">
        <v>6</v>
      </c>
      <c r="J1881" s="7">
        <f>Tabla_cocina[[#This Row],[Precio Unitario]]*Tabla_cocina[[#This Row],[Cantidad Ordenada]]</f>
        <v>81</v>
      </c>
      <c r="K1881" s="7">
        <f>Tabla_cocina[[#This Row],[Total del Pedido]]</f>
        <v>81</v>
      </c>
      <c r="L1881" s="7">
        <f>Tabla_cocina[[#This Row],[Ganancia Bruta]]-Tabla_cocina[[#This Row],[Costo]]</f>
        <v>33</v>
      </c>
      <c r="M1881" s="7">
        <f>Tabla_cocina[[#This Row],[Costo Unitario]]*Tabla_cocina[[#This Row],[Cantidad Ordenada]]</f>
        <v>48</v>
      </c>
      <c r="N1881" s="12">
        <f>(Tabla_cocina[[#This Row],[Ganancia Neta]]/Tabla_cocina[[#This Row],[Costo]])</f>
        <v>0.6875</v>
      </c>
      <c r="O1881" s="17">
        <f>Tabla_cocina[[#This Row],[Tiempo de Preparacion]]/1440</f>
        <v>3.5416666666666666E-2</v>
      </c>
    </row>
    <row r="1882" spans="1:15" x14ac:dyDescent="0.3">
      <c r="A1882" s="1">
        <v>759</v>
      </c>
      <c r="B1882" s="1">
        <v>20</v>
      </c>
      <c r="C1882" s="2" t="s">
        <v>26</v>
      </c>
      <c r="D1882" s="2" t="s">
        <v>103</v>
      </c>
      <c r="E1882" s="3">
        <v>15</v>
      </c>
      <c r="F1882" s="3">
        <v>25</v>
      </c>
      <c r="G1882" s="1">
        <v>3</v>
      </c>
      <c r="H1882" s="1">
        <v>41</v>
      </c>
      <c r="I1882" s="2" t="s">
        <v>6</v>
      </c>
      <c r="J1882" s="7">
        <f>Tabla_cocina[[#This Row],[Precio Unitario]]*Tabla_cocina[[#This Row],[Cantidad Ordenada]]</f>
        <v>75</v>
      </c>
      <c r="K1882" s="7">
        <f>Tabla_cocina[[#This Row],[Total del Pedido]]</f>
        <v>75</v>
      </c>
      <c r="L1882" s="7">
        <f>Tabla_cocina[[#This Row],[Ganancia Bruta]]-Tabla_cocina[[#This Row],[Costo]]</f>
        <v>30</v>
      </c>
      <c r="M1882" s="7">
        <f>Tabla_cocina[[#This Row],[Costo Unitario]]*Tabla_cocina[[#This Row],[Cantidad Ordenada]]</f>
        <v>45</v>
      </c>
      <c r="N1882" s="12">
        <f>(Tabla_cocina[[#This Row],[Ganancia Neta]]/Tabla_cocina[[#This Row],[Costo]])</f>
        <v>0.66666666666666663</v>
      </c>
      <c r="O1882" s="17">
        <f>Tabla_cocina[[#This Row],[Tiempo de Preparacion]]/1440</f>
        <v>2.8472222222222222E-2</v>
      </c>
    </row>
    <row r="1883" spans="1:15" x14ac:dyDescent="0.3">
      <c r="A1883" s="1">
        <v>760</v>
      </c>
      <c r="B1883" s="1">
        <v>5</v>
      </c>
      <c r="C1883" s="2" t="s">
        <v>17</v>
      </c>
      <c r="D1883" s="2" t="s">
        <v>94</v>
      </c>
      <c r="E1883" s="3">
        <v>21</v>
      </c>
      <c r="F1883" s="3">
        <v>35</v>
      </c>
      <c r="G1883" s="1">
        <v>3</v>
      </c>
      <c r="H1883" s="1">
        <v>20</v>
      </c>
      <c r="I1883" s="2" t="s">
        <v>6</v>
      </c>
      <c r="J1883" s="7">
        <f>Tabla_cocina[[#This Row],[Precio Unitario]]*Tabla_cocina[[#This Row],[Cantidad Ordenada]]</f>
        <v>105</v>
      </c>
      <c r="K1883" s="7">
        <f>Tabla_cocina[[#This Row],[Total del Pedido]]</f>
        <v>105</v>
      </c>
      <c r="L1883" s="7">
        <f>Tabla_cocina[[#This Row],[Ganancia Bruta]]-Tabla_cocina[[#This Row],[Costo]]</f>
        <v>42</v>
      </c>
      <c r="M1883" s="7">
        <f>Tabla_cocina[[#This Row],[Costo Unitario]]*Tabla_cocina[[#This Row],[Cantidad Ordenada]]</f>
        <v>63</v>
      </c>
      <c r="N1883" s="12">
        <f>(Tabla_cocina[[#This Row],[Ganancia Neta]]/Tabla_cocina[[#This Row],[Costo]])</f>
        <v>0.66666666666666663</v>
      </c>
      <c r="O1883" s="17">
        <f>Tabla_cocina[[#This Row],[Tiempo de Preparacion]]/1440</f>
        <v>1.3888888888888888E-2</v>
      </c>
    </row>
    <row r="1884" spans="1:15" x14ac:dyDescent="0.3">
      <c r="A1884" s="1">
        <v>761</v>
      </c>
      <c r="B1884" s="1">
        <v>4</v>
      </c>
      <c r="C1884" s="2" t="s">
        <v>15</v>
      </c>
      <c r="D1884" s="2" t="s">
        <v>92</v>
      </c>
      <c r="E1884" s="3">
        <v>16</v>
      </c>
      <c r="F1884" s="3">
        <v>28</v>
      </c>
      <c r="G1884" s="1">
        <v>2</v>
      </c>
      <c r="H1884" s="1">
        <v>20</v>
      </c>
      <c r="I1884" s="2" t="s">
        <v>6</v>
      </c>
      <c r="J1884" s="7">
        <f>Tabla_cocina[[#This Row],[Precio Unitario]]*Tabla_cocina[[#This Row],[Cantidad Ordenada]]</f>
        <v>56</v>
      </c>
      <c r="K1884" s="7">
        <f>Tabla_cocina[[#This Row],[Total del Pedido]]</f>
        <v>56</v>
      </c>
      <c r="L1884" s="7">
        <f>Tabla_cocina[[#This Row],[Ganancia Bruta]]-Tabla_cocina[[#This Row],[Costo]]</f>
        <v>24</v>
      </c>
      <c r="M1884" s="7">
        <f>Tabla_cocina[[#This Row],[Costo Unitario]]*Tabla_cocina[[#This Row],[Cantidad Ordenada]]</f>
        <v>32</v>
      </c>
      <c r="N1884" s="12">
        <f>(Tabla_cocina[[#This Row],[Ganancia Neta]]/Tabla_cocina[[#This Row],[Costo]])</f>
        <v>0.75</v>
      </c>
      <c r="O1884" s="17">
        <f>Tabla_cocina[[#This Row],[Tiempo de Preparacion]]/1440</f>
        <v>1.3888888888888888E-2</v>
      </c>
    </row>
    <row r="1885" spans="1:15" x14ac:dyDescent="0.3">
      <c r="A1885" s="1">
        <v>761</v>
      </c>
      <c r="B1885" s="1">
        <v>4</v>
      </c>
      <c r="C1885" s="2" t="s">
        <v>5</v>
      </c>
      <c r="D1885" s="2" t="s">
        <v>84</v>
      </c>
      <c r="E1885" s="3">
        <v>14</v>
      </c>
      <c r="F1885" s="3">
        <v>24</v>
      </c>
      <c r="G1885" s="1">
        <v>3</v>
      </c>
      <c r="H1885" s="1">
        <v>54</v>
      </c>
      <c r="I1885" s="2" t="s">
        <v>8</v>
      </c>
      <c r="J1885" s="7">
        <f>Tabla_cocina[[#This Row],[Precio Unitario]]*Tabla_cocina[[#This Row],[Cantidad Ordenada]]</f>
        <v>72</v>
      </c>
      <c r="K1885" s="7">
        <f>Tabla_cocina[[#This Row],[Total del Pedido]]</f>
        <v>72</v>
      </c>
      <c r="L1885" s="7">
        <f>Tabla_cocina[[#This Row],[Ganancia Bruta]]-Tabla_cocina[[#This Row],[Costo]]</f>
        <v>30</v>
      </c>
      <c r="M1885" s="7">
        <f>Tabla_cocina[[#This Row],[Costo Unitario]]*Tabla_cocina[[#This Row],[Cantidad Ordenada]]</f>
        <v>42</v>
      </c>
      <c r="N1885" s="12">
        <f>(Tabla_cocina[[#This Row],[Ganancia Neta]]/Tabla_cocina[[#This Row],[Costo]])</f>
        <v>0.7142857142857143</v>
      </c>
      <c r="O1885" s="17">
        <f>Tabla_cocina[[#This Row],[Tiempo de Preparacion]]/1440</f>
        <v>3.7499999999999999E-2</v>
      </c>
    </row>
    <row r="1886" spans="1:15" x14ac:dyDescent="0.3">
      <c r="A1886" s="1">
        <v>761</v>
      </c>
      <c r="B1886" s="1">
        <v>4</v>
      </c>
      <c r="C1886" s="2" t="s">
        <v>22</v>
      </c>
      <c r="D1886" s="2" t="s">
        <v>99</v>
      </c>
      <c r="E1886" s="3">
        <v>14</v>
      </c>
      <c r="F1886" s="3">
        <v>23</v>
      </c>
      <c r="G1886" s="1">
        <v>2</v>
      </c>
      <c r="H1886" s="1">
        <v>28</v>
      </c>
      <c r="I1886" s="2" t="s">
        <v>6</v>
      </c>
      <c r="J1886" s="7">
        <f>Tabla_cocina[[#This Row],[Precio Unitario]]*Tabla_cocina[[#This Row],[Cantidad Ordenada]]</f>
        <v>46</v>
      </c>
      <c r="K1886" s="7">
        <f>Tabla_cocina[[#This Row],[Total del Pedido]]</f>
        <v>46</v>
      </c>
      <c r="L1886" s="7">
        <f>Tabla_cocina[[#This Row],[Ganancia Bruta]]-Tabla_cocina[[#This Row],[Costo]]</f>
        <v>18</v>
      </c>
      <c r="M1886" s="7">
        <f>Tabla_cocina[[#This Row],[Costo Unitario]]*Tabla_cocina[[#This Row],[Cantidad Ordenada]]</f>
        <v>28</v>
      </c>
      <c r="N1886" s="12">
        <f>(Tabla_cocina[[#This Row],[Ganancia Neta]]/Tabla_cocina[[#This Row],[Costo]])</f>
        <v>0.6428571428571429</v>
      </c>
      <c r="O1886" s="17">
        <f>Tabla_cocina[[#This Row],[Tiempo de Preparacion]]/1440</f>
        <v>1.9444444444444445E-2</v>
      </c>
    </row>
    <row r="1887" spans="1:15" x14ac:dyDescent="0.3">
      <c r="A1887" s="1">
        <v>762</v>
      </c>
      <c r="B1887" s="1">
        <v>4</v>
      </c>
      <c r="C1887" s="2" t="s">
        <v>25</v>
      </c>
      <c r="D1887" s="2" t="s">
        <v>102</v>
      </c>
      <c r="E1887" s="3">
        <v>15</v>
      </c>
      <c r="F1887" s="3">
        <v>26</v>
      </c>
      <c r="G1887" s="1">
        <v>3</v>
      </c>
      <c r="H1887" s="1">
        <v>9</v>
      </c>
      <c r="I1887" s="2" t="s">
        <v>6</v>
      </c>
      <c r="J1887" s="7">
        <f>Tabla_cocina[[#This Row],[Precio Unitario]]*Tabla_cocina[[#This Row],[Cantidad Ordenada]]</f>
        <v>78</v>
      </c>
      <c r="K1887" s="7">
        <f>Tabla_cocina[[#This Row],[Total del Pedido]]</f>
        <v>78</v>
      </c>
      <c r="L1887" s="7">
        <f>Tabla_cocina[[#This Row],[Ganancia Bruta]]-Tabla_cocina[[#This Row],[Costo]]</f>
        <v>33</v>
      </c>
      <c r="M1887" s="7">
        <f>Tabla_cocina[[#This Row],[Costo Unitario]]*Tabla_cocina[[#This Row],[Cantidad Ordenada]]</f>
        <v>45</v>
      </c>
      <c r="N1887" s="12">
        <f>(Tabla_cocina[[#This Row],[Ganancia Neta]]/Tabla_cocina[[#This Row],[Costo]])</f>
        <v>0.73333333333333328</v>
      </c>
      <c r="O1887" s="17">
        <f>Tabla_cocina[[#This Row],[Tiempo de Preparacion]]/1440</f>
        <v>6.2500000000000003E-3</v>
      </c>
    </row>
    <row r="1888" spans="1:15" x14ac:dyDescent="0.3">
      <c r="A1888" s="1">
        <v>762</v>
      </c>
      <c r="B1888" s="1">
        <v>4</v>
      </c>
      <c r="C1888" s="2" t="s">
        <v>23</v>
      </c>
      <c r="D1888" s="2" t="s">
        <v>100</v>
      </c>
      <c r="E1888" s="3">
        <v>13</v>
      </c>
      <c r="F1888" s="3">
        <v>21</v>
      </c>
      <c r="G1888" s="1">
        <v>1</v>
      </c>
      <c r="H1888" s="1">
        <v>20</v>
      </c>
      <c r="I1888" s="2" t="s">
        <v>8</v>
      </c>
      <c r="J1888" s="7">
        <f>Tabla_cocina[[#This Row],[Precio Unitario]]*Tabla_cocina[[#This Row],[Cantidad Ordenada]]</f>
        <v>21</v>
      </c>
      <c r="K1888" s="7">
        <f>Tabla_cocina[[#This Row],[Total del Pedido]]</f>
        <v>21</v>
      </c>
      <c r="L1888" s="7">
        <f>Tabla_cocina[[#This Row],[Ganancia Bruta]]-Tabla_cocina[[#This Row],[Costo]]</f>
        <v>8</v>
      </c>
      <c r="M1888" s="7">
        <f>Tabla_cocina[[#This Row],[Costo Unitario]]*Tabla_cocina[[#This Row],[Cantidad Ordenada]]</f>
        <v>13</v>
      </c>
      <c r="N1888" s="12">
        <f>(Tabla_cocina[[#This Row],[Ganancia Neta]]/Tabla_cocina[[#This Row],[Costo]])</f>
        <v>0.61538461538461542</v>
      </c>
      <c r="O1888" s="17">
        <f>Tabla_cocina[[#This Row],[Tiempo de Preparacion]]/1440</f>
        <v>1.3888888888888888E-2</v>
      </c>
    </row>
    <row r="1889" spans="1:15" x14ac:dyDescent="0.3">
      <c r="A1889" s="1">
        <v>763</v>
      </c>
      <c r="B1889" s="1">
        <v>18</v>
      </c>
      <c r="C1889" s="2" t="s">
        <v>14</v>
      </c>
      <c r="D1889" s="2" t="s">
        <v>91</v>
      </c>
      <c r="E1889" s="3">
        <v>20</v>
      </c>
      <c r="F1889" s="3">
        <v>33</v>
      </c>
      <c r="G1889" s="1">
        <v>2</v>
      </c>
      <c r="H1889" s="1">
        <v>14</v>
      </c>
      <c r="I1889" s="2" t="s">
        <v>8</v>
      </c>
      <c r="J1889" s="7">
        <f>Tabla_cocina[[#This Row],[Precio Unitario]]*Tabla_cocina[[#This Row],[Cantidad Ordenada]]</f>
        <v>66</v>
      </c>
      <c r="K1889" s="7">
        <f>Tabla_cocina[[#This Row],[Total del Pedido]]</f>
        <v>66</v>
      </c>
      <c r="L1889" s="7">
        <f>Tabla_cocina[[#This Row],[Ganancia Bruta]]-Tabla_cocina[[#This Row],[Costo]]</f>
        <v>26</v>
      </c>
      <c r="M1889" s="7">
        <f>Tabla_cocina[[#This Row],[Costo Unitario]]*Tabla_cocina[[#This Row],[Cantidad Ordenada]]</f>
        <v>40</v>
      </c>
      <c r="N1889" s="12">
        <f>(Tabla_cocina[[#This Row],[Ganancia Neta]]/Tabla_cocina[[#This Row],[Costo]])</f>
        <v>0.65</v>
      </c>
      <c r="O1889" s="17">
        <f>Tabla_cocina[[#This Row],[Tiempo de Preparacion]]/1440</f>
        <v>9.7222222222222224E-3</v>
      </c>
    </row>
    <row r="1890" spans="1:15" x14ac:dyDescent="0.3">
      <c r="A1890" s="1">
        <v>763</v>
      </c>
      <c r="B1890" s="1">
        <v>18</v>
      </c>
      <c r="C1890" s="2" t="s">
        <v>16</v>
      </c>
      <c r="D1890" s="2" t="s">
        <v>93</v>
      </c>
      <c r="E1890" s="3">
        <v>11</v>
      </c>
      <c r="F1890" s="3">
        <v>19</v>
      </c>
      <c r="G1890" s="1">
        <v>2</v>
      </c>
      <c r="H1890" s="1">
        <v>18</v>
      </c>
      <c r="I1890" s="2" t="s">
        <v>8</v>
      </c>
      <c r="J1890" s="7">
        <f>Tabla_cocina[[#This Row],[Precio Unitario]]*Tabla_cocina[[#This Row],[Cantidad Ordenada]]</f>
        <v>38</v>
      </c>
      <c r="K1890" s="7">
        <f>Tabla_cocina[[#This Row],[Total del Pedido]]</f>
        <v>38</v>
      </c>
      <c r="L1890" s="7">
        <f>Tabla_cocina[[#This Row],[Ganancia Bruta]]-Tabla_cocina[[#This Row],[Costo]]</f>
        <v>16</v>
      </c>
      <c r="M1890" s="7">
        <f>Tabla_cocina[[#This Row],[Costo Unitario]]*Tabla_cocina[[#This Row],[Cantidad Ordenada]]</f>
        <v>22</v>
      </c>
      <c r="N1890" s="12">
        <f>(Tabla_cocina[[#This Row],[Ganancia Neta]]/Tabla_cocina[[#This Row],[Costo]])</f>
        <v>0.72727272727272729</v>
      </c>
      <c r="O1890" s="17">
        <f>Tabla_cocina[[#This Row],[Tiempo de Preparacion]]/1440</f>
        <v>1.2500000000000001E-2</v>
      </c>
    </row>
    <row r="1891" spans="1:15" x14ac:dyDescent="0.3">
      <c r="A1891" s="1">
        <v>764</v>
      </c>
      <c r="B1891" s="1">
        <v>20</v>
      </c>
      <c r="C1891" s="2" t="s">
        <v>20</v>
      </c>
      <c r="D1891" s="2" t="s">
        <v>97</v>
      </c>
      <c r="E1891" s="3">
        <v>20</v>
      </c>
      <c r="F1891" s="3">
        <v>34</v>
      </c>
      <c r="G1891" s="1">
        <v>1</v>
      </c>
      <c r="H1891" s="1">
        <v>24</v>
      </c>
      <c r="I1891" s="2" t="s">
        <v>6</v>
      </c>
      <c r="J1891" s="7">
        <f>Tabla_cocina[[#This Row],[Precio Unitario]]*Tabla_cocina[[#This Row],[Cantidad Ordenada]]</f>
        <v>34</v>
      </c>
      <c r="K1891" s="7">
        <f>Tabla_cocina[[#This Row],[Total del Pedido]]</f>
        <v>34</v>
      </c>
      <c r="L1891" s="7">
        <f>Tabla_cocina[[#This Row],[Ganancia Bruta]]-Tabla_cocina[[#This Row],[Costo]]</f>
        <v>14</v>
      </c>
      <c r="M1891" s="7">
        <f>Tabla_cocina[[#This Row],[Costo Unitario]]*Tabla_cocina[[#This Row],[Cantidad Ordenada]]</f>
        <v>20</v>
      </c>
      <c r="N1891" s="12">
        <f>(Tabla_cocina[[#This Row],[Ganancia Neta]]/Tabla_cocina[[#This Row],[Costo]])</f>
        <v>0.7</v>
      </c>
      <c r="O1891" s="17">
        <f>Tabla_cocina[[#This Row],[Tiempo de Preparacion]]/1440</f>
        <v>1.6666666666666666E-2</v>
      </c>
    </row>
    <row r="1892" spans="1:15" x14ac:dyDescent="0.3">
      <c r="A1892" s="1">
        <v>764</v>
      </c>
      <c r="B1892" s="1">
        <v>20</v>
      </c>
      <c r="C1892" s="2" t="s">
        <v>10</v>
      </c>
      <c r="D1892" s="2" t="s">
        <v>87</v>
      </c>
      <c r="E1892" s="3">
        <v>16</v>
      </c>
      <c r="F1892" s="3">
        <v>27</v>
      </c>
      <c r="G1892" s="1">
        <v>1</v>
      </c>
      <c r="H1892" s="1">
        <v>53</v>
      </c>
      <c r="I1892" s="2" t="s">
        <v>6</v>
      </c>
      <c r="J1892" s="7">
        <f>Tabla_cocina[[#This Row],[Precio Unitario]]*Tabla_cocina[[#This Row],[Cantidad Ordenada]]</f>
        <v>27</v>
      </c>
      <c r="K1892" s="7">
        <f>Tabla_cocina[[#This Row],[Total del Pedido]]</f>
        <v>27</v>
      </c>
      <c r="L1892" s="7">
        <f>Tabla_cocina[[#This Row],[Ganancia Bruta]]-Tabla_cocina[[#This Row],[Costo]]</f>
        <v>11</v>
      </c>
      <c r="M1892" s="7">
        <f>Tabla_cocina[[#This Row],[Costo Unitario]]*Tabla_cocina[[#This Row],[Cantidad Ordenada]]</f>
        <v>16</v>
      </c>
      <c r="N1892" s="12">
        <f>(Tabla_cocina[[#This Row],[Ganancia Neta]]/Tabla_cocina[[#This Row],[Costo]])</f>
        <v>0.6875</v>
      </c>
      <c r="O1892" s="17">
        <f>Tabla_cocina[[#This Row],[Tiempo de Preparacion]]/1440</f>
        <v>3.6805555555555557E-2</v>
      </c>
    </row>
    <row r="1893" spans="1:15" x14ac:dyDescent="0.3">
      <c r="A1893" s="1">
        <v>764</v>
      </c>
      <c r="B1893" s="1">
        <v>20</v>
      </c>
      <c r="C1893" s="2" t="s">
        <v>5</v>
      </c>
      <c r="D1893" s="2" t="s">
        <v>84</v>
      </c>
      <c r="E1893" s="3">
        <v>14</v>
      </c>
      <c r="F1893" s="3">
        <v>24</v>
      </c>
      <c r="G1893" s="1">
        <v>1</v>
      </c>
      <c r="H1893" s="1">
        <v>35</v>
      </c>
      <c r="I1893" s="2" t="s">
        <v>6</v>
      </c>
      <c r="J1893" s="7">
        <f>Tabla_cocina[[#This Row],[Precio Unitario]]*Tabla_cocina[[#This Row],[Cantidad Ordenada]]</f>
        <v>24</v>
      </c>
      <c r="K1893" s="7">
        <f>Tabla_cocina[[#This Row],[Total del Pedido]]</f>
        <v>24</v>
      </c>
      <c r="L1893" s="7">
        <f>Tabla_cocina[[#This Row],[Ganancia Bruta]]-Tabla_cocina[[#This Row],[Costo]]</f>
        <v>10</v>
      </c>
      <c r="M1893" s="7">
        <f>Tabla_cocina[[#This Row],[Costo Unitario]]*Tabla_cocina[[#This Row],[Cantidad Ordenada]]</f>
        <v>14</v>
      </c>
      <c r="N1893" s="12">
        <f>(Tabla_cocina[[#This Row],[Ganancia Neta]]/Tabla_cocina[[#This Row],[Costo]])</f>
        <v>0.7142857142857143</v>
      </c>
      <c r="O1893" s="17">
        <f>Tabla_cocina[[#This Row],[Tiempo de Preparacion]]/1440</f>
        <v>2.4305555555555556E-2</v>
      </c>
    </row>
    <row r="1894" spans="1:15" x14ac:dyDescent="0.3">
      <c r="A1894" s="1">
        <v>765</v>
      </c>
      <c r="B1894" s="1">
        <v>20</v>
      </c>
      <c r="C1894" s="2" t="s">
        <v>12</v>
      </c>
      <c r="D1894" s="2" t="s">
        <v>89</v>
      </c>
      <c r="E1894" s="3">
        <v>22</v>
      </c>
      <c r="F1894" s="3">
        <v>36</v>
      </c>
      <c r="G1894" s="1">
        <v>1</v>
      </c>
      <c r="H1894" s="1">
        <v>43</v>
      </c>
      <c r="I1894" s="2" t="s">
        <v>6</v>
      </c>
      <c r="J1894" s="7">
        <f>Tabla_cocina[[#This Row],[Precio Unitario]]*Tabla_cocina[[#This Row],[Cantidad Ordenada]]</f>
        <v>36</v>
      </c>
      <c r="K1894" s="7">
        <f>Tabla_cocina[[#This Row],[Total del Pedido]]</f>
        <v>36</v>
      </c>
      <c r="L1894" s="7">
        <f>Tabla_cocina[[#This Row],[Ganancia Bruta]]-Tabla_cocina[[#This Row],[Costo]]</f>
        <v>14</v>
      </c>
      <c r="M1894" s="7">
        <f>Tabla_cocina[[#This Row],[Costo Unitario]]*Tabla_cocina[[#This Row],[Cantidad Ordenada]]</f>
        <v>22</v>
      </c>
      <c r="N1894" s="12">
        <f>(Tabla_cocina[[#This Row],[Ganancia Neta]]/Tabla_cocina[[#This Row],[Costo]])</f>
        <v>0.63636363636363635</v>
      </c>
      <c r="O1894" s="17">
        <f>Tabla_cocina[[#This Row],[Tiempo de Preparacion]]/1440</f>
        <v>2.9861111111111113E-2</v>
      </c>
    </row>
    <row r="1895" spans="1:15" x14ac:dyDescent="0.3">
      <c r="A1895" s="1">
        <v>765</v>
      </c>
      <c r="B1895" s="1">
        <v>20</v>
      </c>
      <c r="C1895" s="2" t="s">
        <v>15</v>
      </c>
      <c r="D1895" s="2" t="s">
        <v>92</v>
      </c>
      <c r="E1895" s="3">
        <v>16</v>
      </c>
      <c r="F1895" s="3">
        <v>28</v>
      </c>
      <c r="G1895" s="1">
        <v>2</v>
      </c>
      <c r="H1895" s="1">
        <v>14</v>
      </c>
      <c r="I1895" s="2" t="s">
        <v>6</v>
      </c>
      <c r="J1895" s="7">
        <f>Tabla_cocina[[#This Row],[Precio Unitario]]*Tabla_cocina[[#This Row],[Cantidad Ordenada]]</f>
        <v>56</v>
      </c>
      <c r="K1895" s="7">
        <f>Tabla_cocina[[#This Row],[Total del Pedido]]</f>
        <v>56</v>
      </c>
      <c r="L1895" s="7">
        <f>Tabla_cocina[[#This Row],[Ganancia Bruta]]-Tabla_cocina[[#This Row],[Costo]]</f>
        <v>24</v>
      </c>
      <c r="M1895" s="7">
        <f>Tabla_cocina[[#This Row],[Costo Unitario]]*Tabla_cocina[[#This Row],[Cantidad Ordenada]]</f>
        <v>32</v>
      </c>
      <c r="N1895" s="12">
        <f>(Tabla_cocina[[#This Row],[Ganancia Neta]]/Tabla_cocina[[#This Row],[Costo]])</f>
        <v>0.75</v>
      </c>
      <c r="O1895" s="17">
        <f>Tabla_cocina[[#This Row],[Tiempo de Preparacion]]/1440</f>
        <v>9.7222222222222224E-3</v>
      </c>
    </row>
    <row r="1896" spans="1:15" x14ac:dyDescent="0.3">
      <c r="A1896" s="1">
        <v>765</v>
      </c>
      <c r="B1896" s="1">
        <v>20</v>
      </c>
      <c r="C1896" s="2" t="s">
        <v>25</v>
      </c>
      <c r="D1896" s="2" t="s">
        <v>102</v>
      </c>
      <c r="E1896" s="3">
        <v>15</v>
      </c>
      <c r="F1896" s="3">
        <v>26</v>
      </c>
      <c r="G1896" s="1">
        <v>3</v>
      </c>
      <c r="H1896" s="1">
        <v>55</v>
      </c>
      <c r="I1896" s="2" t="s">
        <v>8</v>
      </c>
      <c r="J1896" s="7">
        <f>Tabla_cocina[[#This Row],[Precio Unitario]]*Tabla_cocina[[#This Row],[Cantidad Ordenada]]</f>
        <v>78</v>
      </c>
      <c r="K1896" s="7">
        <f>Tabla_cocina[[#This Row],[Total del Pedido]]</f>
        <v>78</v>
      </c>
      <c r="L1896" s="7">
        <f>Tabla_cocina[[#This Row],[Ganancia Bruta]]-Tabla_cocina[[#This Row],[Costo]]</f>
        <v>33</v>
      </c>
      <c r="M1896" s="7">
        <f>Tabla_cocina[[#This Row],[Costo Unitario]]*Tabla_cocina[[#This Row],[Cantidad Ordenada]]</f>
        <v>45</v>
      </c>
      <c r="N1896" s="12">
        <f>(Tabla_cocina[[#This Row],[Ganancia Neta]]/Tabla_cocina[[#This Row],[Costo]])</f>
        <v>0.73333333333333328</v>
      </c>
      <c r="O1896" s="17">
        <f>Tabla_cocina[[#This Row],[Tiempo de Preparacion]]/1440</f>
        <v>3.8194444444444448E-2</v>
      </c>
    </row>
    <row r="1897" spans="1:15" x14ac:dyDescent="0.3">
      <c r="A1897" s="1">
        <v>765</v>
      </c>
      <c r="B1897" s="1">
        <v>20</v>
      </c>
      <c r="C1897" s="2" t="s">
        <v>23</v>
      </c>
      <c r="D1897" s="2" t="s">
        <v>100</v>
      </c>
      <c r="E1897" s="3">
        <v>13</v>
      </c>
      <c r="F1897" s="3">
        <v>21</v>
      </c>
      <c r="G1897" s="1">
        <v>3</v>
      </c>
      <c r="H1897" s="1">
        <v>52</v>
      </c>
      <c r="I1897" s="2" t="s">
        <v>6</v>
      </c>
      <c r="J1897" s="7">
        <f>Tabla_cocina[[#This Row],[Precio Unitario]]*Tabla_cocina[[#This Row],[Cantidad Ordenada]]</f>
        <v>63</v>
      </c>
      <c r="K1897" s="7">
        <f>Tabla_cocina[[#This Row],[Total del Pedido]]</f>
        <v>63</v>
      </c>
      <c r="L1897" s="7">
        <f>Tabla_cocina[[#This Row],[Ganancia Bruta]]-Tabla_cocina[[#This Row],[Costo]]</f>
        <v>24</v>
      </c>
      <c r="M1897" s="7">
        <f>Tabla_cocina[[#This Row],[Costo Unitario]]*Tabla_cocina[[#This Row],[Cantidad Ordenada]]</f>
        <v>39</v>
      </c>
      <c r="N1897" s="12">
        <f>(Tabla_cocina[[#This Row],[Ganancia Neta]]/Tabla_cocina[[#This Row],[Costo]])</f>
        <v>0.61538461538461542</v>
      </c>
      <c r="O1897" s="17">
        <f>Tabla_cocina[[#This Row],[Tiempo de Preparacion]]/1440</f>
        <v>3.6111111111111108E-2</v>
      </c>
    </row>
    <row r="1898" spans="1:15" x14ac:dyDescent="0.3">
      <c r="A1898" s="1">
        <v>766</v>
      </c>
      <c r="B1898" s="1">
        <v>17</v>
      </c>
      <c r="C1898" s="2" t="s">
        <v>7</v>
      </c>
      <c r="D1898" s="2" t="s">
        <v>85</v>
      </c>
      <c r="E1898" s="3">
        <v>18</v>
      </c>
      <c r="F1898" s="3">
        <v>30</v>
      </c>
      <c r="G1898" s="1">
        <v>2</v>
      </c>
      <c r="H1898" s="1">
        <v>52</v>
      </c>
      <c r="I1898" s="2" t="s">
        <v>6</v>
      </c>
      <c r="J1898" s="7">
        <f>Tabla_cocina[[#This Row],[Precio Unitario]]*Tabla_cocina[[#This Row],[Cantidad Ordenada]]</f>
        <v>60</v>
      </c>
      <c r="K1898" s="7">
        <f>Tabla_cocina[[#This Row],[Total del Pedido]]</f>
        <v>60</v>
      </c>
      <c r="L1898" s="7">
        <f>Tabla_cocina[[#This Row],[Ganancia Bruta]]-Tabla_cocina[[#This Row],[Costo]]</f>
        <v>24</v>
      </c>
      <c r="M1898" s="7">
        <f>Tabla_cocina[[#This Row],[Costo Unitario]]*Tabla_cocina[[#This Row],[Cantidad Ordenada]]</f>
        <v>36</v>
      </c>
      <c r="N1898" s="12">
        <f>(Tabla_cocina[[#This Row],[Ganancia Neta]]/Tabla_cocina[[#This Row],[Costo]])</f>
        <v>0.66666666666666663</v>
      </c>
      <c r="O1898" s="17">
        <f>Tabla_cocina[[#This Row],[Tiempo de Preparacion]]/1440</f>
        <v>3.6111111111111108E-2</v>
      </c>
    </row>
    <row r="1899" spans="1:15" x14ac:dyDescent="0.3">
      <c r="A1899" s="1">
        <v>766</v>
      </c>
      <c r="B1899" s="1">
        <v>17</v>
      </c>
      <c r="C1899" s="2" t="s">
        <v>22</v>
      </c>
      <c r="D1899" s="2" t="s">
        <v>99</v>
      </c>
      <c r="E1899" s="3">
        <v>14</v>
      </c>
      <c r="F1899" s="3">
        <v>23</v>
      </c>
      <c r="G1899" s="1">
        <v>2</v>
      </c>
      <c r="H1899" s="1">
        <v>16</v>
      </c>
      <c r="I1899" s="2" t="s">
        <v>8</v>
      </c>
      <c r="J1899" s="7">
        <f>Tabla_cocina[[#This Row],[Precio Unitario]]*Tabla_cocina[[#This Row],[Cantidad Ordenada]]</f>
        <v>46</v>
      </c>
      <c r="K1899" s="7">
        <f>Tabla_cocina[[#This Row],[Total del Pedido]]</f>
        <v>46</v>
      </c>
      <c r="L1899" s="7">
        <f>Tabla_cocina[[#This Row],[Ganancia Bruta]]-Tabla_cocina[[#This Row],[Costo]]</f>
        <v>18</v>
      </c>
      <c r="M1899" s="7">
        <f>Tabla_cocina[[#This Row],[Costo Unitario]]*Tabla_cocina[[#This Row],[Cantidad Ordenada]]</f>
        <v>28</v>
      </c>
      <c r="N1899" s="12">
        <f>(Tabla_cocina[[#This Row],[Ganancia Neta]]/Tabla_cocina[[#This Row],[Costo]])</f>
        <v>0.6428571428571429</v>
      </c>
      <c r="O1899" s="17">
        <f>Tabla_cocina[[#This Row],[Tiempo de Preparacion]]/1440</f>
        <v>1.1111111111111112E-2</v>
      </c>
    </row>
    <row r="1900" spans="1:15" x14ac:dyDescent="0.3">
      <c r="A1900" s="1">
        <v>766</v>
      </c>
      <c r="B1900" s="1">
        <v>17</v>
      </c>
      <c r="C1900" s="2" t="s">
        <v>21</v>
      </c>
      <c r="D1900" s="2" t="s">
        <v>98</v>
      </c>
      <c r="E1900" s="3">
        <v>12</v>
      </c>
      <c r="F1900" s="3">
        <v>20</v>
      </c>
      <c r="G1900" s="1">
        <v>3</v>
      </c>
      <c r="H1900" s="1">
        <v>7</v>
      </c>
      <c r="I1900" s="2" t="s">
        <v>6</v>
      </c>
      <c r="J1900" s="7">
        <f>Tabla_cocina[[#This Row],[Precio Unitario]]*Tabla_cocina[[#This Row],[Cantidad Ordenada]]</f>
        <v>60</v>
      </c>
      <c r="K1900" s="7">
        <f>Tabla_cocina[[#This Row],[Total del Pedido]]</f>
        <v>60</v>
      </c>
      <c r="L1900" s="7">
        <f>Tabla_cocina[[#This Row],[Ganancia Bruta]]-Tabla_cocina[[#This Row],[Costo]]</f>
        <v>24</v>
      </c>
      <c r="M1900" s="7">
        <f>Tabla_cocina[[#This Row],[Costo Unitario]]*Tabla_cocina[[#This Row],[Cantidad Ordenada]]</f>
        <v>36</v>
      </c>
      <c r="N1900" s="12">
        <f>(Tabla_cocina[[#This Row],[Ganancia Neta]]/Tabla_cocina[[#This Row],[Costo]])</f>
        <v>0.66666666666666663</v>
      </c>
      <c r="O1900" s="17">
        <f>Tabla_cocina[[#This Row],[Tiempo de Preparacion]]/1440</f>
        <v>4.8611111111111112E-3</v>
      </c>
    </row>
    <row r="1901" spans="1:15" x14ac:dyDescent="0.3">
      <c r="A1901" s="1">
        <v>766</v>
      </c>
      <c r="B1901" s="1">
        <v>17</v>
      </c>
      <c r="C1901" s="2" t="s">
        <v>16</v>
      </c>
      <c r="D1901" s="2" t="s">
        <v>93</v>
      </c>
      <c r="E1901" s="3">
        <v>11</v>
      </c>
      <c r="F1901" s="3">
        <v>19</v>
      </c>
      <c r="G1901" s="1">
        <v>1</v>
      </c>
      <c r="H1901" s="1">
        <v>59</v>
      </c>
      <c r="I1901" s="2" t="s">
        <v>6</v>
      </c>
      <c r="J1901" s="7">
        <f>Tabla_cocina[[#This Row],[Precio Unitario]]*Tabla_cocina[[#This Row],[Cantidad Ordenada]]</f>
        <v>19</v>
      </c>
      <c r="K1901" s="7">
        <f>Tabla_cocina[[#This Row],[Total del Pedido]]</f>
        <v>19</v>
      </c>
      <c r="L1901" s="7">
        <f>Tabla_cocina[[#This Row],[Ganancia Bruta]]-Tabla_cocina[[#This Row],[Costo]]</f>
        <v>8</v>
      </c>
      <c r="M1901" s="7">
        <f>Tabla_cocina[[#This Row],[Costo Unitario]]*Tabla_cocina[[#This Row],[Cantidad Ordenada]]</f>
        <v>11</v>
      </c>
      <c r="N1901" s="12">
        <f>(Tabla_cocina[[#This Row],[Ganancia Neta]]/Tabla_cocina[[#This Row],[Costo]])</f>
        <v>0.72727272727272729</v>
      </c>
      <c r="O1901" s="17">
        <f>Tabla_cocina[[#This Row],[Tiempo de Preparacion]]/1440</f>
        <v>4.0972222222222222E-2</v>
      </c>
    </row>
    <row r="1902" spans="1:15" x14ac:dyDescent="0.3">
      <c r="A1902" s="1">
        <v>767</v>
      </c>
      <c r="B1902" s="1">
        <v>10</v>
      </c>
      <c r="C1902" s="2" t="s">
        <v>13</v>
      </c>
      <c r="D1902" s="2" t="s">
        <v>90</v>
      </c>
      <c r="E1902" s="3">
        <v>17</v>
      </c>
      <c r="F1902" s="3">
        <v>29</v>
      </c>
      <c r="G1902" s="1">
        <v>2</v>
      </c>
      <c r="H1902" s="1">
        <v>12</v>
      </c>
      <c r="I1902" s="2" t="s">
        <v>8</v>
      </c>
      <c r="J1902" s="7">
        <f>Tabla_cocina[[#This Row],[Precio Unitario]]*Tabla_cocina[[#This Row],[Cantidad Ordenada]]</f>
        <v>58</v>
      </c>
      <c r="K1902" s="7">
        <f>Tabla_cocina[[#This Row],[Total del Pedido]]</f>
        <v>58</v>
      </c>
      <c r="L1902" s="7">
        <f>Tabla_cocina[[#This Row],[Ganancia Bruta]]-Tabla_cocina[[#This Row],[Costo]]</f>
        <v>24</v>
      </c>
      <c r="M1902" s="7">
        <f>Tabla_cocina[[#This Row],[Costo Unitario]]*Tabla_cocina[[#This Row],[Cantidad Ordenada]]</f>
        <v>34</v>
      </c>
      <c r="N1902" s="12">
        <f>(Tabla_cocina[[#This Row],[Ganancia Neta]]/Tabla_cocina[[#This Row],[Costo]])</f>
        <v>0.70588235294117652</v>
      </c>
      <c r="O1902" s="17">
        <f>Tabla_cocina[[#This Row],[Tiempo de Preparacion]]/1440</f>
        <v>8.3333333333333332E-3</v>
      </c>
    </row>
    <row r="1903" spans="1:15" x14ac:dyDescent="0.3">
      <c r="A1903" s="1">
        <v>767</v>
      </c>
      <c r="B1903" s="1">
        <v>10</v>
      </c>
      <c r="C1903" s="2" t="s">
        <v>5</v>
      </c>
      <c r="D1903" s="2" t="s">
        <v>84</v>
      </c>
      <c r="E1903" s="3">
        <v>14</v>
      </c>
      <c r="F1903" s="3">
        <v>24</v>
      </c>
      <c r="G1903" s="1">
        <v>2</v>
      </c>
      <c r="H1903" s="1">
        <v>30</v>
      </c>
      <c r="I1903" s="2" t="s">
        <v>8</v>
      </c>
      <c r="J1903" s="7">
        <f>Tabla_cocina[[#This Row],[Precio Unitario]]*Tabla_cocina[[#This Row],[Cantidad Ordenada]]</f>
        <v>48</v>
      </c>
      <c r="K1903" s="7">
        <f>Tabla_cocina[[#This Row],[Total del Pedido]]</f>
        <v>48</v>
      </c>
      <c r="L1903" s="7">
        <f>Tabla_cocina[[#This Row],[Ganancia Bruta]]-Tabla_cocina[[#This Row],[Costo]]</f>
        <v>20</v>
      </c>
      <c r="M1903" s="7">
        <f>Tabla_cocina[[#This Row],[Costo Unitario]]*Tabla_cocina[[#This Row],[Cantidad Ordenada]]</f>
        <v>28</v>
      </c>
      <c r="N1903" s="12">
        <f>(Tabla_cocina[[#This Row],[Ganancia Neta]]/Tabla_cocina[[#This Row],[Costo]])</f>
        <v>0.7142857142857143</v>
      </c>
      <c r="O1903" s="17">
        <f>Tabla_cocina[[#This Row],[Tiempo de Preparacion]]/1440</f>
        <v>2.0833333333333332E-2</v>
      </c>
    </row>
    <row r="1904" spans="1:15" x14ac:dyDescent="0.3">
      <c r="A1904" s="1">
        <v>767</v>
      </c>
      <c r="B1904" s="1">
        <v>10</v>
      </c>
      <c r="C1904" s="2" t="s">
        <v>23</v>
      </c>
      <c r="D1904" s="2" t="s">
        <v>100</v>
      </c>
      <c r="E1904" s="3">
        <v>13</v>
      </c>
      <c r="F1904" s="3">
        <v>21</v>
      </c>
      <c r="G1904" s="1">
        <v>3</v>
      </c>
      <c r="H1904" s="1">
        <v>43</v>
      </c>
      <c r="I1904" s="2" t="s">
        <v>8</v>
      </c>
      <c r="J1904" s="7">
        <f>Tabla_cocina[[#This Row],[Precio Unitario]]*Tabla_cocina[[#This Row],[Cantidad Ordenada]]</f>
        <v>63</v>
      </c>
      <c r="K1904" s="7">
        <f>Tabla_cocina[[#This Row],[Total del Pedido]]</f>
        <v>63</v>
      </c>
      <c r="L1904" s="7">
        <f>Tabla_cocina[[#This Row],[Ganancia Bruta]]-Tabla_cocina[[#This Row],[Costo]]</f>
        <v>24</v>
      </c>
      <c r="M1904" s="7">
        <f>Tabla_cocina[[#This Row],[Costo Unitario]]*Tabla_cocina[[#This Row],[Cantidad Ordenada]]</f>
        <v>39</v>
      </c>
      <c r="N1904" s="12">
        <f>(Tabla_cocina[[#This Row],[Ganancia Neta]]/Tabla_cocina[[#This Row],[Costo]])</f>
        <v>0.61538461538461542</v>
      </c>
      <c r="O1904" s="17">
        <f>Tabla_cocina[[#This Row],[Tiempo de Preparacion]]/1440</f>
        <v>2.9861111111111113E-2</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BF69C-9F64-498B-93D3-850A9FB38C12}">
  <dimension ref="A1:Z769"/>
  <sheetViews>
    <sheetView zoomScaleNormal="100" workbookViewId="0">
      <selection activeCell="B52" sqref="B52"/>
    </sheetView>
  </sheetViews>
  <sheetFormatPr baseColWidth="10" defaultRowHeight="14.4" x14ac:dyDescent="0.3"/>
  <cols>
    <col min="1" max="1" width="17.44140625" style="2" customWidth="1"/>
    <col min="2" max="2" width="16.6640625" style="2" customWidth="1"/>
    <col min="3" max="3" width="19.44140625" bestFit="1" customWidth="1"/>
    <col min="4" max="4" width="19" style="2" customWidth="1"/>
    <col min="5" max="5" width="17.33203125" bestFit="1" customWidth="1"/>
    <col min="6" max="6" width="22.5546875" style="4" customWidth="1"/>
    <col min="7" max="7" width="16.109375" customWidth="1"/>
    <col min="8" max="8" width="23.44140625" bestFit="1" customWidth="1"/>
    <col min="9" max="9" width="20" bestFit="1" customWidth="1"/>
    <col min="10" max="10" width="22.5546875" bestFit="1" customWidth="1"/>
    <col min="11" max="11" width="15" customWidth="1"/>
    <col min="12" max="12" width="16.77734375" style="2" customWidth="1"/>
    <col min="13" max="13" width="16" style="2" customWidth="1"/>
    <col min="14" max="14" width="15.88671875" style="2" customWidth="1"/>
    <col min="15" max="15" width="17.88671875" style="5" bestFit="1" customWidth="1"/>
    <col min="16" max="16" width="23.5546875" style="2" bestFit="1" customWidth="1"/>
    <col min="17" max="17" width="23.5546875" style="2" customWidth="1"/>
    <col min="18" max="18" width="32.6640625" style="2" bestFit="1" customWidth="1"/>
    <col min="20" max="20" width="32.6640625" style="2" bestFit="1" customWidth="1"/>
    <col min="22" max="22" width="14.6640625" style="2" customWidth="1"/>
    <col min="23" max="23" width="17.5546875" style="2" customWidth="1"/>
    <col min="24" max="24" width="28.88671875" style="2" bestFit="1" customWidth="1"/>
    <col min="25" max="25" width="15.77734375" bestFit="1" customWidth="1"/>
    <col min="26" max="26" width="23.44140625" bestFit="1" customWidth="1"/>
    <col min="27" max="27" width="32.6640625" bestFit="1" customWidth="1"/>
  </cols>
  <sheetData>
    <row r="1" spans="1:26" ht="99.6" customHeight="1" x14ac:dyDescent="0.3">
      <c r="A1" s="10"/>
      <c r="B1" s="10"/>
      <c r="C1" s="6"/>
      <c r="D1" s="10"/>
      <c r="F1" s="13"/>
      <c r="G1" s="6"/>
      <c r="K1" s="6"/>
      <c r="L1" s="10"/>
      <c r="M1" s="10"/>
      <c r="N1" s="10"/>
      <c r="O1" s="14"/>
      <c r="P1" s="10" t="s">
        <v>672</v>
      </c>
      <c r="Q1" s="10" t="s">
        <v>673</v>
      </c>
      <c r="R1" s="10"/>
      <c r="S1" s="6"/>
      <c r="T1" s="10"/>
      <c r="U1" s="6"/>
      <c r="V1" s="10"/>
      <c r="W1" s="10"/>
    </row>
    <row r="2" spans="1:26" x14ac:dyDescent="0.3">
      <c r="A2" s="2" t="s">
        <v>37</v>
      </c>
      <c r="B2" s="2" t="s">
        <v>27</v>
      </c>
      <c r="C2" s="2" t="s">
        <v>28</v>
      </c>
      <c r="D2" t="s">
        <v>29</v>
      </c>
      <c r="E2" s="2" t="s">
        <v>674</v>
      </c>
      <c r="F2" t="s">
        <v>30</v>
      </c>
      <c r="G2" t="s">
        <v>31</v>
      </c>
      <c r="H2" s="2" t="s">
        <v>675</v>
      </c>
      <c r="I2" s="2" t="s">
        <v>676</v>
      </c>
      <c r="J2" s="2" t="s">
        <v>678</v>
      </c>
      <c r="K2" s="2" t="s">
        <v>32</v>
      </c>
      <c r="L2" s="2" t="s">
        <v>33</v>
      </c>
      <c r="M2" s="2" t="s">
        <v>34</v>
      </c>
      <c r="N2" t="s">
        <v>35</v>
      </c>
      <c r="O2" s="2" t="s">
        <v>36</v>
      </c>
      <c r="P2" s="2" t="s">
        <v>669</v>
      </c>
      <c r="Q2" s="2" t="s">
        <v>671</v>
      </c>
      <c r="R2" s="2" t="s">
        <v>659</v>
      </c>
      <c r="S2" s="2" t="s">
        <v>38</v>
      </c>
      <c r="T2" s="2" t="s">
        <v>39</v>
      </c>
      <c r="U2" s="2" t="s">
        <v>104</v>
      </c>
      <c r="V2" s="2" t="s">
        <v>105</v>
      </c>
      <c r="W2" s="2" t="s">
        <v>106</v>
      </c>
      <c r="X2" s="2" t="s">
        <v>670</v>
      </c>
      <c r="Y2" s="2" t="s">
        <v>679</v>
      </c>
      <c r="Z2" s="2" t="s">
        <v>724</v>
      </c>
    </row>
    <row r="3" spans="1:26" x14ac:dyDescent="0.3">
      <c r="A3" s="2">
        <v>1</v>
      </c>
      <c r="B3" s="2">
        <v>10</v>
      </c>
      <c r="C3" s="2" t="s">
        <v>108</v>
      </c>
      <c r="D3" s="4">
        <v>6</v>
      </c>
      <c r="E3" s="15">
        <f>Tabla_Sala[[#This Row],[Hora de Salida]]</f>
        <v>45017.159722222219</v>
      </c>
      <c r="F3" s="16">
        <v>45017.046527777777</v>
      </c>
      <c r="G3" s="16">
        <v>45017.159722222219</v>
      </c>
      <c r="H3" s="16">
        <f>IF(Tabla_Sala[[#This Row],[Estado de la Mesa]]="Ocupada",(Tabla_Sala[[#This Row],[Hora de Salida]]-Tabla_Sala[[#This Row],[Hora de Llegada]]) + 15/1440, Tabla_Sala[[#This Row],[Hora de Salida]]-Tabla_Sala[[#This Row],[Hora de Llegada]])</f>
        <v>0.1131944444423425</v>
      </c>
      <c r="I3" s="16">
        <f>SUMIFS(Tabla_cocina[minutos preparacion],Tabla_cocina[Numero de Orden],Tabla_Sala[[#This Row],[Número de Orden]])</f>
        <v>3.9583333333333331E-2</v>
      </c>
      <c r="J3" s="16">
        <f>IF(Tabla_Sala[[#This Row],[Tiempo de Permanencia]]-Tabla_Sala[[#This Row],[Tiempo Preparacion]] &gt; 0, Tabla_Sala[[#This Row],[Tiempo de Permanencia]]-Tabla_Sala[[#This Row],[Tiempo Preparacion]], 0)</f>
        <v>7.361111110900917E-2</v>
      </c>
      <c r="K3" s="2" t="s">
        <v>109</v>
      </c>
      <c r="L3" s="2" t="s">
        <v>40</v>
      </c>
      <c r="M3" s="2" t="s">
        <v>41</v>
      </c>
      <c r="N3" s="3">
        <v>48.55</v>
      </c>
      <c r="O3" s="2" t="s">
        <v>42</v>
      </c>
      <c r="P3" s="3">
        <f>SUMIFS(Tabla_cocina[Ganancia Bruta],Tabla_cocina[Numero de Orden],Tabla_Sala[[#This Row],[Número de Orden]])</f>
        <v>138</v>
      </c>
      <c r="Q3" s="3">
        <f>Tabla_Sala[[#This Row],[Propina]]+Tabla_Sala[[#This Row],[Monto Total de la Cuenta]]</f>
        <v>186.55</v>
      </c>
      <c r="R3" t="str">
        <f t="shared" ref="R3:R66" si="0">_xlfn.TEXTJOIN(", ",TRUE,T3:W3)</f>
        <v>Plato_7,  Plato_2</v>
      </c>
      <c r="S3" s="2" t="s">
        <v>43</v>
      </c>
      <c r="T3" s="2" t="s">
        <v>5</v>
      </c>
      <c r="U3" s="2" t="s">
        <v>79</v>
      </c>
      <c r="X3" t="str" cm="1">
        <f t="array" ref="X3">_xlfn.CONCAT(_xlfn._xlws.FILTER(Tabla_cocina[Nombre del Plato], Tabla_cocina[Numero de Orden]=Tabla_Sala[[#This Row],[Número de Orden]]), "")</f>
        <v>Plato_2Plato_7</v>
      </c>
      <c r="Y3" s="18" t="b">
        <f>IF(Tabla_Sala[[#This Row],[Tiempo de Degustacion]]&gt;0,TRUE,FALSE)</f>
        <v>1</v>
      </c>
      <c r="Z3" s="3">
        <f>SUMIFS(Tabla_cocina[Costo],Tabla_cocina[Numero de Orden],Tabla_Sala[[#This Row],[Número de Orden]])</f>
        <v>82</v>
      </c>
    </row>
    <row r="4" spans="1:26" x14ac:dyDescent="0.3">
      <c r="A4" s="2">
        <v>2</v>
      </c>
      <c r="B4" s="2">
        <v>6</v>
      </c>
      <c r="C4" s="2" t="s">
        <v>110</v>
      </c>
      <c r="D4" s="4">
        <v>6</v>
      </c>
      <c r="E4" s="15">
        <f>Tabla_Sala[[#This Row],[Hora de Salida]]</f>
        <v>45017.15902777778</v>
      </c>
      <c r="F4" s="16">
        <v>45017.061111111114</v>
      </c>
      <c r="G4" s="16">
        <v>45017.15902777778</v>
      </c>
      <c r="H4" s="16">
        <f>IF(Tabla_Sala[[#This Row],[Estado de la Mesa]]="Ocupada",(Tabla_Sala[[#This Row],[Hora de Salida]]-Tabla_Sala[[#This Row],[Hora de Llegada]]) + 15/1440, Tabla_Sala[[#This Row],[Hora de Salida]]-Tabla_Sala[[#This Row],[Hora de Llegada]])</f>
        <v>9.7916666665696539E-2</v>
      </c>
      <c r="I4" s="16">
        <f>SUMIFS(Tabla_cocina[minutos preparacion],Tabla_cocina[Numero de Orden],Tabla_Sala[[#This Row],[Número de Orden]])</f>
        <v>5.9027777777777776E-2</v>
      </c>
      <c r="J4" s="16">
        <f>IF(Tabla_Sala[[#This Row],[Tiempo de Permanencia]]-Tabla_Sala[[#This Row],[Tiempo Preparacion]] &gt; 0, Tabla_Sala[[#This Row],[Tiempo de Permanencia]]-Tabla_Sala[[#This Row],[Tiempo Preparacion]], 0)</f>
        <v>3.8888888887918763E-2</v>
      </c>
      <c r="K4" s="2" t="s">
        <v>111</v>
      </c>
      <c r="L4" s="2" t="s">
        <v>44</v>
      </c>
      <c r="M4" s="2" t="s">
        <v>45</v>
      </c>
      <c r="N4" s="5">
        <v>43.3</v>
      </c>
      <c r="O4" s="2" t="s">
        <v>42</v>
      </c>
      <c r="P4" s="3">
        <f>SUMIFS(Tabla_cocina[Ganancia Bruta],Tabla_cocina[Numero de Orden],Tabla_Sala[[#This Row],[Número de Orden]])</f>
        <v>58</v>
      </c>
      <c r="Q4" s="3">
        <f>Tabla_Sala[[#This Row],[Propina]]+Tabla_Sala[[#This Row],[Monto Total de la Cuenta]]</f>
        <v>101.3</v>
      </c>
      <c r="R4" t="str">
        <f t="shared" si="0"/>
        <v>Plato_17,  Plato_6</v>
      </c>
      <c r="S4" s="2" t="s">
        <v>46</v>
      </c>
      <c r="T4" s="2" t="s">
        <v>9</v>
      </c>
      <c r="U4" s="2" t="s">
        <v>77</v>
      </c>
      <c r="X4" t="str" cm="1">
        <f t="array" ref="X4">_xlfn.CONCAT(_xlfn._xlws.FILTER(Tabla_cocina[Nombre del Plato], Tabla_cocina[Numero de Orden]=Tabla_Sala[[#This Row],[Número de Orden]]), "")</f>
        <v>Plato_17Plato_6</v>
      </c>
      <c r="Y4" s="18" t="b">
        <f>IF(Tabla_Sala[[#This Row],[Tiempo de Degustacion]]&gt;0,TRUE,FALSE)</f>
        <v>1</v>
      </c>
      <c r="Z4" s="3">
        <f>SUMIFS(Tabla_cocina[Costo],Tabla_cocina[Numero de Orden],Tabla_Sala[[#This Row],[Número de Orden]])</f>
        <v>35</v>
      </c>
    </row>
    <row r="5" spans="1:26" x14ac:dyDescent="0.3">
      <c r="A5" s="2">
        <v>3</v>
      </c>
      <c r="B5" s="2">
        <v>20</v>
      </c>
      <c r="C5" s="2" t="s">
        <v>112</v>
      </c>
      <c r="D5" s="4">
        <v>1</v>
      </c>
      <c r="E5" s="15">
        <f>Tabla_Sala[[#This Row],[Hora de Salida]]</f>
        <v>45017.163888888892</v>
      </c>
      <c r="F5" s="16">
        <v>45017.020138888889</v>
      </c>
      <c r="G5" s="16">
        <v>45017.163888888892</v>
      </c>
      <c r="H5" s="16">
        <f>IF(Tabla_Sala[[#This Row],[Estado de la Mesa]]="Ocupada",(Tabla_Sala[[#This Row],[Hora de Salida]]-Tabla_Sala[[#This Row],[Hora de Llegada]]) + 15/1440, Tabla_Sala[[#This Row],[Hora de Salida]]-Tabla_Sala[[#This Row],[Hora de Llegada]])</f>
        <v>0.14375000000291038</v>
      </c>
      <c r="I5" s="16">
        <f>SUMIFS(Tabla_cocina[minutos preparacion],Tabla_cocina[Numero de Orden],Tabla_Sala[[#This Row],[Número de Orden]])</f>
        <v>8.7499999999999994E-2</v>
      </c>
      <c r="J5" s="16">
        <f>IF(Tabla_Sala[[#This Row],[Tiempo de Permanencia]]-Tabla_Sala[[#This Row],[Tiempo Preparacion]] &gt; 0, Tabla_Sala[[#This Row],[Tiempo de Permanencia]]-Tabla_Sala[[#This Row],[Tiempo Preparacion]], 0)</f>
        <v>5.6250000002910389E-2</v>
      </c>
      <c r="K5" s="2" t="s">
        <v>113</v>
      </c>
      <c r="L5" s="2" t="s">
        <v>44</v>
      </c>
      <c r="M5" s="2" t="s">
        <v>47</v>
      </c>
      <c r="N5" s="5">
        <v>30.87</v>
      </c>
      <c r="O5" s="2" t="s">
        <v>48</v>
      </c>
      <c r="P5" s="3">
        <f>SUMIFS(Tabla_cocina[Ganancia Bruta],Tabla_cocina[Numero de Orden],Tabla_Sala[[#This Row],[Número de Orden]])</f>
        <v>165</v>
      </c>
      <c r="Q5" s="3">
        <f>Tabla_Sala[[#This Row],[Propina]]+Tabla_Sala[[#This Row],[Monto Total de la Cuenta]]</f>
        <v>195.87</v>
      </c>
      <c r="R5" t="str">
        <f t="shared" si="0"/>
        <v>Plato_20,  Plato_17,  Plato_19,  Plato_9</v>
      </c>
      <c r="S5" s="2" t="s">
        <v>49</v>
      </c>
      <c r="T5" s="2" t="s">
        <v>11</v>
      </c>
      <c r="U5" s="2" t="s">
        <v>50</v>
      </c>
      <c r="V5" s="2" t="s">
        <v>51</v>
      </c>
      <c r="W5" s="2" t="s">
        <v>75</v>
      </c>
      <c r="X5" t="str" cm="1">
        <f t="array" ref="X5">_xlfn.CONCAT(_xlfn._xlws.FILTER(Tabla_cocina[Nombre del Plato], Tabla_cocina[Numero de Orden]=Tabla_Sala[[#This Row],[Número de Orden]]), "")</f>
        <v>Plato_20Plato_19Plato_17Plato_9</v>
      </c>
      <c r="Y5" s="18" t="b">
        <f>IF(Tabla_Sala[[#This Row],[Tiempo de Degustacion]]&gt;0,TRUE,FALSE)</f>
        <v>1</v>
      </c>
      <c r="Z5" s="3">
        <f>SUMIFS(Tabla_cocina[Costo],Tabla_cocina[Numero de Orden],Tabla_Sala[[#This Row],[Número de Orden]])</f>
        <v>100</v>
      </c>
    </row>
    <row r="6" spans="1:26" x14ac:dyDescent="0.3">
      <c r="A6" s="2">
        <v>4</v>
      </c>
      <c r="B6" s="2">
        <v>3</v>
      </c>
      <c r="C6" s="2" t="s">
        <v>114</v>
      </c>
      <c r="D6" s="4">
        <v>1</v>
      </c>
      <c r="E6" s="15">
        <f>Tabla_Sala[[#This Row],[Hora de Salida]]</f>
        <v>45017.188194444447</v>
      </c>
      <c r="F6" s="16">
        <v>45017.127083333333</v>
      </c>
      <c r="G6" s="16">
        <v>45017.188194444447</v>
      </c>
      <c r="H6" s="16">
        <f>IF(Tabla_Sala[[#This Row],[Estado de la Mesa]]="Ocupada",(Tabla_Sala[[#This Row],[Hora de Salida]]-Tabla_Sala[[#This Row],[Hora de Llegada]]) + 15/1440, Tabla_Sala[[#This Row],[Hora de Salida]]-Tabla_Sala[[#This Row],[Hora de Llegada]])</f>
        <v>6.1111111113859806E-2</v>
      </c>
      <c r="I6" s="16">
        <f>SUMIFS(Tabla_cocina[minutos preparacion],Tabla_cocina[Numero de Orden],Tabla_Sala[[#This Row],[Número de Orden]])</f>
        <v>2.7777777777777776E-2</v>
      </c>
      <c r="J6" s="16">
        <f>IF(Tabla_Sala[[#This Row],[Tiempo de Permanencia]]-Tabla_Sala[[#This Row],[Tiempo Preparacion]] &gt; 0, Tabla_Sala[[#This Row],[Tiempo de Permanencia]]-Tabla_Sala[[#This Row],[Tiempo Preparacion]], 0)</f>
        <v>3.333333333608203E-2</v>
      </c>
      <c r="K6" s="2" t="s">
        <v>115</v>
      </c>
      <c r="L6" s="2" t="s">
        <v>40</v>
      </c>
      <c r="M6" s="2" t="s">
        <v>47</v>
      </c>
      <c r="N6" s="5">
        <v>34.68</v>
      </c>
      <c r="O6" s="2" t="s">
        <v>48</v>
      </c>
      <c r="P6" s="7">
        <f>SUMIFS(Tabla_cocina[Ganancia Bruta],Tabla_cocina[Numero de Orden],Tabla_Sala[[#This Row],[Número de Orden]])</f>
        <v>183</v>
      </c>
      <c r="Q6" s="7">
        <f>Tabla_Sala[[#This Row],[Propina]]+Tabla_Sala[[#This Row],[Monto Total de la Cuenta]]</f>
        <v>217.68</v>
      </c>
      <c r="R6" t="str">
        <f t="shared" si="0"/>
        <v>Plato_11,  Plato_16</v>
      </c>
      <c r="S6" s="2" t="s">
        <v>52</v>
      </c>
      <c r="T6" s="2" t="s">
        <v>14</v>
      </c>
      <c r="U6" s="2" t="s">
        <v>57</v>
      </c>
      <c r="X6" t="str" cm="1">
        <f t="array" ref="X6">_xlfn.CONCAT(_xlfn._xlws.FILTER(Tabla_cocina[Nombre del Plato], Tabla_cocina[Numero de Orden]=Tabla_Sala[[#This Row],[Número de Orden]]), "")</f>
        <v>Plato_11Plato_16</v>
      </c>
      <c r="Y6" s="18" t="b">
        <f>IF(Tabla_Sala[[#This Row],[Tiempo de Degustacion]]&gt;0,TRUE,FALSE)</f>
        <v>1</v>
      </c>
      <c r="Z6" s="3">
        <f>SUMIFS(Tabla_cocina[Costo],Tabla_cocina[Numero de Orden],Tabla_Sala[[#This Row],[Número de Orden]])</f>
        <v>108</v>
      </c>
    </row>
    <row r="7" spans="1:26" x14ac:dyDescent="0.3">
      <c r="A7" s="2">
        <v>5</v>
      </c>
      <c r="B7" s="2">
        <v>8</v>
      </c>
      <c r="C7" s="2" t="s">
        <v>116</v>
      </c>
      <c r="D7" s="4">
        <v>2</v>
      </c>
      <c r="E7" s="15">
        <f>Tabla_Sala[[#This Row],[Hora de Salida]]</f>
        <v>45017.087500000001</v>
      </c>
      <c r="F7" s="16">
        <v>45017.000694444447</v>
      </c>
      <c r="G7" s="16">
        <v>45017.087500000001</v>
      </c>
      <c r="H7" s="16">
        <f>IF(Tabla_Sala[[#This Row],[Estado de la Mesa]]="Ocupada",(Tabla_Sala[[#This Row],[Hora de Salida]]-Tabla_Sala[[#This Row],[Hora de Llegada]]) + 15/1440, Tabla_Sala[[#This Row],[Hora de Salida]]-Tabla_Sala[[#This Row],[Hora de Llegada]])</f>
        <v>8.6805555554747116E-2</v>
      </c>
      <c r="I7" s="16">
        <f>SUMIFS(Tabla_cocina[minutos preparacion],Tabla_cocina[Numero de Orden],Tabla_Sala[[#This Row],[Número de Orden]])</f>
        <v>1.1805555555555555E-2</v>
      </c>
      <c r="J7" s="16">
        <f>IF(Tabla_Sala[[#This Row],[Tiempo de Permanencia]]-Tabla_Sala[[#This Row],[Tiempo Preparacion]] &gt; 0, Tabla_Sala[[#This Row],[Tiempo de Permanencia]]-Tabla_Sala[[#This Row],[Tiempo Preparacion]], 0)</f>
        <v>7.4999999999191561E-2</v>
      </c>
      <c r="K7" s="2" t="s">
        <v>117</v>
      </c>
      <c r="L7" s="2" t="s">
        <v>40</v>
      </c>
      <c r="M7" s="2" t="s">
        <v>47</v>
      </c>
      <c r="N7" s="5">
        <v>24.33</v>
      </c>
      <c r="O7" s="2" t="s">
        <v>48</v>
      </c>
      <c r="P7" s="7">
        <f>SUMIFS(Tabla_cocina[Ganancia Bruta],Tabla_cocina[Numero de Orden],Tabla_Sala[[#This Row],[Número de Orden]])</f>
        <v>67</v>
      </c>
      <c r="Q7" s="7">
        <f>Tabla_Sala[[#This Row],[Propina]]+Tabla_Sala[[#This Row],[Monto Total de la Cuenta]]</f>
        <v>91.33</v>
      </c>
      <c r="R7" t="str">
        <f t="shared" si="0"/>
        <v>Plato_12,  Plato_7</v>
      </c>
      <c r="S7" s="2" t="s">
        <v>53</v>
      </c>
      <c r="T7" s="2" t="s">
        <v>16</v>
      </c>
      <c r="U7" s="2" t="s">
        <v>59</v>
      </c>
      <c r="X7" t="str" cm="1">
        <f t="array" ref="X7">_xlfn.CONCAT(_xlfn._xlws.FILTER(Tabla_cocina[Nombre del Plato], Tabla_cocina[Numero de Orden]=Tabla_Sala[[#This Row],[Número de Orden]]), "")</f>
        <v>Plato_7Plato_12</v>
      </c>
      <c r="Y7" s="18" t="b">
        <f>IF(Tabla_Sala[[#This Row],[Tiempo de Degustacion]]&gt;0,TRUE,FALSE)</f>
        <v>1</v>
      </c>
      <c r="Z7" s="3">
        <f>SUMIFS(Tabla_cocina[Costo],Tabla_cocina[Numero de Orden],Tabla_Sala[[#This Row],[Número de Orden]])</f>
        <v>39</v>
      </c>
    </row>
    <row r="8" spans="1:26" x14ac:dyDescent="0.3">
      <c r="A8" s="2">
        <v>6</v>
      </c>
      <c r="B8" s="2">
        <v>7</v>
      </c>
      <c r="C8" s="2" t="s">
        <v>118</v>
      </c>
      <c r="D8" s="4">
        <v>5</v>
      </c>
      <c r="E8" s="15">
        <f>Tabla_Sala[[#This Row],[Hora de Salida]]</f>
        <v>45017.147222222222</v>
      </c>
      <c r="F8" s="16">
        <v>45017.058333333334</v>
      </c>
      <c r="G8" s="16">
        <v>45017.147222222222</v>
      </c>
      <c r="H8" s="16">
        <f>IF(Tabla_Sala[[#This Row],[Estado de la Mesa]]="Ocupada",(Tabla_Sala[[#This Row],[Hora de Salida]]-Tabla_Sala[[#This Row],[Hora de Llegada]]) + 15/1440, Tabla_Sala[[#This Row],[Hora de Salida]]-Tabla_Sala[[#This Row],[Hora de Llegada]])</f>
        <v>8.8888888887595385E-2</v>
      </c>
      <c r="I8" s="16">
        <f>SUMIFS(Tabla_cocina[minutos preparacion],Tabla_cocina[Numero de Orden],Tabla_Sala[[#This Row],[Número de Orden]])</f>
        <v>7.6388888888888886E-3</v>
      </c>
      <c r="J8" s="16">
        <f>IF(Tabla_Sala[[#This Row],[Tiempo de Permanencia]]-Tabla_Sala[[#This Row],[Tiempo Preparacion]] &gt; 0, Tabla_Sala[[#This Row],[Tiempo de Permanencia]]-Tabla_Sala[[#This Row],[Tiempo Preparacion]], 0)</f>
        <v>8.1249999998706496E-2</v>
      </c>
      <c r="K8" s="2" t="s">
        <v>117</v>
      </c>
      <c r="L8" s="2" t="s">
        <v>54</v>
      </c>
      <c r="M8" s="2" t="s">
        <v>47</v>
      </c>
      <c r="N8" s="5">
        <v>26.57</v>
      </c>
      <c r="O8" s="2" t="s">
        <v>48</v>
      </c>
      <c r="P8" s="7">
        <f>SUMIFS(Tabla_cocina[Ganancia Bruta],Tabla_cocina[Numero de Orden],Tabla_Sala[[#This Row],[Número de Orden]])</f>
        <v>70</v>
      </c>
      <c r="Q8" s="7">
        <f>Tabla_Sala[[#This Row],[Propina]]+Tabla_Sala[[#This Row],[Monto Total de la Cuenta]]</f>
        <v>96.57</v>
      </c>
      <c r="R8" t="str">
        <f t="shared" si="0"/>
        <v>Plato_8</v>
      </c>
      <c r="S8" s="2" t="s">
        <v>53</v>
      </c>
      <c r="T8" s="2" t="s">
        <v>17</v>
      </c>
      <c r="U8" s="2"/>
      <c r="X8" t="str" cm="1">
        <f t="array" ref="X8">_xlfn.CONCAT(_xlfn._xlws.FILTER(Tabla_cocina[Nombre del Plato], Tabla_cocina[Numero de Orden]=Tabla_Sala[[#This Row],[Número de Orden]]), "")</f>
        <v>Plato_8</v>
      </c>
      <c r="Y8" s="18" t="b">
        <f>IF(Tabla_Sala[[#This Row],[Tiempo de Degustacion]]&gt;0,TRUE,FALSE)</f>
        <v>1</v>
      </c>
      <c r="Z8" s="3">
        <f>SUMIFS(Tabla_cocina[Costo],Tabla_cocina[Numero de Orden],Tabla_Sala[[#This Row],[Número de Orden]])</f>
        <v>42</v>
      </c>
    </row>
    <row r="9" spans="1:26" x14ac:dyDescent="0.3">
      <c r="A9" s="2">
        <v>7</v>
      </c>
      <c r="B9" s="2">
        <v>17</v>
      </c>
      <c r="C9" s="2" t="s">
        <v>119</v>
      </c>
      <c r="D9" s="4">
        <v>6</v>
      </c>
      <c r="E9" s="15">
        <f>Tabla_Sala[[#This Row],[Hora de Salida]]</f>
        <v>45017.181944444441</v>
      </c>
      <c r="F9" s="16">
        <v>45017.081250000003</v>
      </c>
      <c r="G9" s="16">
        <v>45017.181944444441</v>
      </c>
      <c r="H9" s="16">
        <f>IF(Tabla_Sala[[#This Row],[Estado de la Mesa]]="Ocupada",(Tabla_Sala[[#This Row],[Hora de Salida]]-Tabla_Sala[[#This Row],[Hora de Llegada]]) + 15/1440, Tabla_Sala[[#This Row],[Hora de Salida]]-Tabla_Sala[[#This Row],[Hora de Llegada]])</f>
        <v>0.1111111111046436</v>
      </c>
      <c r="I9" s="16">
        <f>SUMIFS(Tabla_cocina[minutos preparacion],Tabla_cocina[Numero de Orden],Tabla_Sala[[#This Row],[Número de Orden]])</f>
        <v>2.8472222222222218E-2</v>
      </c>
      <c r="J9" s="16">
        <f>IF(Tabla_Sala[[#This Row],[Tiempo de Permanencia]]-Tabla_Sala[[#This Row],[Tiempo Preparacion]] &gt; 0, Tabla_Sala[[#This Row],[Tiempo de Permanencia]]-Tabla_Sala[[#This Row],[Tiempo Preparacion]], 0)</f>
        <v>8.263888888242138E-2</v>
      </c>
      <c r="K9" s="2" t="s">
        <v>113</v>
      </c>
      <c r="L9" s="2" t="s">
        <v>54</v>
      </c>
      <c r="M9" s="2" t="s">
        <v>47</v>
      </c>
      <c r="N9" s="5">
        <v>10.54</v>
      </c>
      <c r="O9" s="2" t="s">
        <v>55</v>
      </c>
      <c r="P9" s="7">
        <f>SUMIFS(Tabla_cocina[Ganancia Bruta],Tabla_cocina[Numero de Orden],Tabla_Sala[[#This Row],[Número de Orden]])</f>
        <v>172</v>
      </c>
      <c r="Q9" s="7">
        <f>Tabla_Sala[[#This Row],[Propina]]+Tabla_Sala[[#This Row],[Monto Total de la Cuenta]]</f>
        <v>182.54</v>
      </c>
      <c r="R9" t="str">
        <f t="shared" si="0"/>
        <v>Plato_15,  Plato_19</v>
      </c>
      <c r="S9" s="2" t="s">
        <v>56</v>
      </c>
      <c r="T9" s="2" t="s">
        <v>18</v>
      </c>
      <c r="U9" s="2" t="s">
        <v>51</v>
      </c>
      <c r="X9" t="str" cm="1">
        <f t="array" ref="X9">_xlfn.CONCAT(_xlfn._xlws.FILTER(Tabla_cocina[Nombre del Plato], Tabla_cocina[Numero de Orden]=Tabla_Sala[[#This Row],[Número de Orden]]), "")</f>
        <v>Plato_19Plato_15</v>
      </c>
      <c r="Y9" s="18" t="b">
        <f>IF(Tabla_Sala[[#This Row],[Tiempo de Degustacion]]&gt;0,TRUE,FALSE)</f>
        <v>1</v>
      </c>
      <c r="Z9" s="3">
        <f>SUMIFS(Tabla_cocina[Costo],Tabla_cocina[Numero de Orden],Tabla_Sala[[#This Row],[Número de Orden]])</f>
        <v>104</v>
      </c>
    </row>
    <row r="10" spans="1:26" x14ac:dyDescent="0.3">
      <c r="A10" s="2">
        <v>8</v>
      </c>
      <c r="B10" s="2">
        <v>11</v>
      </c>
      <c r="C10" s="2" t="s">
        <v>120</v>
      </c>
      <c r="D10" s="4">
        <v>1</v>
      </c>
      <c r="E10" s="15">
        <f>Tabla_Sala[[#This Row],[Hora de Salida]]</f>
        <v>45017.200694444444</v>
      </c>
      <c r="F10" s="16">
        <v>45017.09097222222</v>
      </c>
      <c r="G10" s="16">
        <v>45017.200694444444</v>
      </c>
      <c r="H10" s="16">
        <f>IF(Tabla_Sala[[#This Row],[Estado de la Mesa]]="Ocupada",(Tabla_Sala[[#This Row],[Hora de Salida]]-Tabla_Sala[[#This Row],[Hora de Llegada]]) + 15/1440, Tabla_Sala[[#This Row],[Hora de Salida]]-Tabla_Sala[[#This Row],[Hora de Llegada]])</f>
        <v>0.10972222222335404</v>
      </c>
      <c r="I10" s="16">
        <f>SUMIFS(Tabla_cocina[minutos preparacion],Tabla_cocina[Numero de Orden],Tabla_Sala[[#This Row],[Número de Orden]])</f>
        <v>3.8194444444444448E-2</v>
      </c>
      <c r="J10" s="16">
        <f>IF(Tabla_Sala[[#This Row],[Tiempo de Permanencia]]-Tabla_Sala[[#This Row],[Tiempo Preparacion]] &gt; 0, Tabla_Sala[[#This Row],[Tiempo de Permanencia]]-Tabla_Sala[[#This Row],[Tiempo Preparacion]], 0)</f>
        <v>7.152777777890959E-2</v>
      </c>
      <c r="K10" s="2" t="s">
        <v>113</v>
      </c>
      <c r="L10" s="2" t="s">
        <v>44</v>
      </c>
      <c r="M10" s="2" t="s">
        <v>47</v>
      </c>
      <c r="N10" s="5">
        <v>49.18</v>
      </c>
      <c r="O10" s="2" t="s">
        <v>42</v>
      </c>
      <c r="P10" s="7">
        <f>SUMIFS(Tabla_cocina[Ganancia Bruta],Tabla_cocina[Numero de Orden],Tabla_Sala[[#This Row],[Número de Orden]])</f>
        <v>242</v>
      </c>
      <c r="Q10" s="7">
        <f>Tabla_Sala[[#This Row],[Propina]]+Tabla_Sala[[#This Row],[Monto Total de la Cuenta]]</f>
        <v>291.18</v>
      </c>
      <c r="R10" t="str">
        <f t="shared" si="0"/>
        <v>Plato_5,  Plato_16,  Plato_20</v>
      </c>
      <c r="S10" s="2" t="s">
        <v>52</v>
      </c>
      <c r="T10" s="2" t="s">
        <v>19</v>
      </c>
      <c r="U10" s="2" t="s">
        <v>57</v>
      </c>
      <c r="V10" s="2" t="s">
        <v>68</v>
      </c>
      <c r="X10" t="str" cm="1">
        <f t="array" ref="X10">_xlfn.CONCAT(_xlfn._xlws.FILTER(Tabla_cocina[Nombre del Plato], Tabla_cocina[Numero de Orden]=Tabla_Sala[[#This Row],[Número de Orden]]), "")</f>
        <v>Plato_20Plato_16Plato_5</v>
      </c>
      <c r="Y10" s="18" t="b">
        <f>IF(Tabla_Sala[[#This Row],[Tiempo de Degustacion]]&gt;0,TRUE,FALSE)</f>
        <v>1</v>
      </c>
      <c r="Z10" s="3">
        <f>SUMIFS(Tabla_cocina[Costo],Tabla_cocina[Numero de Orden],Tabla_Sala[[#This Row],[Número de Orden]])</f>
        <v>146</v>
      </c>
    </row>
    <row r="11" spans="1:26" x14ac:dyDescent="0.3">
      <c r="A11" s="2">
        <v>9</v>
      </c>
      <c r="B11" s="2">
        <v>15</v>
      </c>
      <c r="C11" s="2" t="s">
        <v>121</v>
      </c>
      <c r="D11" s="4">
        <v>5</v>
      </c>
      <c r="E11" s="15">
        <f>Tabla_Sala[[#This Row],[Hora de Salida]]</f>
        <v>45017.184027777781</v>
      </c>
      <c r="F11" s="16">
        <v>45017.085416666669</v>
      </c>
      <c r="G11" s="16">
        <v>45017.184027777781</v>
      </c>
      <c r="H11" s="16">
        <f>IF(Tabla_Sala[[#This Row],[Estado de la Mesa]]="Ocupada",(Tabla_Sala[[#This Row],[Hora de Salida]]-Tabla_Sala[[#This Row],[Hora de Llegada]]) + 15/1440, Tabla_Sala[[#This Row],[Hora de Salida]]-Tabla_Sala[[#This Row],[Hora de Llegada]])</f>
        <v>9.8611111112404615E-2</v>
      </c>
      <c r="I11" s="16">
        <f>SUMIFS(Tabla_cocina[minutos preparacion],Tabla_cocina[Numero de Orden],Tabla_Sala[[#This Row],[Número de Orden]])</f>
        <v>0.10138888888888889</v>
      </c>
      <c r="J11" s="16">
        <f>IF(Tabla_Sala[[#This Row],[Tiempo de Permanencia]]-Tabla_Sala[[#This Row],[Tiempo Preparacion]] &gt; 0, Tabla_Sala[[#This Row],[Tiempo de Permanencia]]-Tabla_Sala[[#This Row],[Tiempo Preparacion]], 0)</f>
        <v>0</v>
      </c>
      <c r="K11" s="2" t="s">
        <v>113</v>
      </c>
      <c r="L11" s="2" t="s">
        <v>40</v>
      </c>
      <c r="M11" s="2" t="s">
        <v>41</v>
      </c>
      <c r="N11" s="5">
        <v>46.85</v>
      </c>
      <c r="O11" s="2" t="s">
        <v>48</v>
      </c>
      <c r="P11" s="7">
        <f>SUMIFS(Tabla_cocina[Ganancia Bruta],Tabla_cocina[Numero de Orden],Tabla_Sala[[#This Row],[Número de Orden]])</f>
        <v>169</v>
      </c>
      <c r="Q11" s="7">
        <f>Tabla_Sala[[#This Row],[Propina]]+Tabla_Sala[[#This Row],[Monto Total de la Cuenta]]</f>
        <v>215.85</v>
      </c>
      <c r="R11" t="str">
        <f t="shared" si="0"/>
        <v>Plato_2,  Plato_7,  Plato_12,  Plato_15</v>
      </c>
      <c r="S11" s="2" t="s">
        <v>58</v>
      </c>
      <c r="T11" s="2" t="s">
        <v>7</v>
      </c>
      <c r="U11" s="2" t="s">
        <v>59</v>
      </c>
      <c r="V11" s="2" t="s">
        <v>60</v>
      </c>
      <c r="W11" s="2" t="s">
        <v>73</v>
      </c>
      <c r="X11" t="str" cm="1">
        <f t="array" ref="X11">_xlfn.CONCAT(_xlfn._xlws.FILTER(Tabla_cocina[Nombre del Plato], Tabla_cocina[Numero de Orden]=Tabla_Sala[[#This Row],[Número de Orden]]), "")</f>
        <v>Plato_15Plato_2Plato_7Plato_12</v>
      </c>
      <c r="Y11" s="18" t="b">
        <f>IF(Tabla_Sala[[#This Row],[Tiempo de Degustacion]]&gt;0,TRUE,FALSE)</f>
        <v>0</v>
      </c>
      <c r="Z11" s="3">
        <f>SUMIFS(Tabla_cocina[Costo],Tabla_cocina[Numero de Orden],Tabla_Sala[[#This Row],[Número de Orden]])</f>
        <v>100</v>
      </c>
    </row>
    <row r="12" spans="1:26" x14ac:dyDescent="0.3">
      <c r="A12" s="2">
        <v>10</v>
      </c>
      <c r="B12" s="2">
        <v>17</v>
      </c>
      <c r="C12" s="2" t="s">
        <v>122</v>
      </c>
      <c r="D12" s="4">
        <v>1</v>
      </c>
      <c r="E12" s="15">
        <f>Tabla_Sala[[#This Row],[Hora de Salida]]</f>
        <v>45017.078472222223</v>
      </c>
      <c r="F12" s="16">
        <v>45017.001388888886</v>
      </c>
      <c r="G12" s="16">
        <v>45017.078472222223</v>
      </c>
      <c r="H12" s="16">
        <f>IF(Tabla_Sala[[#This Row],[Estado de la Mesa]]="Ocupada",(Tabla_Sala[[#This Row],[Hora de Salida]]-Tabla_Sala[[#This Row],[Hora de Llegada]]) + 15/1440, Tabla_Sala[[#This Row],[Hora de Salida]]-Tabla_Sala[[#This Row],[Hora de Llegada]])</f>
        <v>8.7500000003880515E-2</v>
      </c>
      <c r="I12" s="16">
        <f>SUMIFS(Tabla_cocina[minutos preparacion],Tabla_cocina[Numero de Orden],Tabla_Sala[[#This Row],[Número de Orden]])</f>
        <v>2.0138888888888887E-2</v>
      </c>
      <c r="J12" s="16">
        <f>IF(Tabla_Sala[[#This Row],[Tiempo de Permanencia]]-Tabla_Sala[[#This Row],[Tiempo Preparacion]] &gt; 0, Tabla_Sala[[#This Row],[Tiempo de Permanencia]]-Tabla_Sala[[#This Row],[Tiempo Preparacion]], 0)</f>
        <v>6.7361111114991629E-2</v>
      </c>
      <c r="K12" s="2" t="s">
        <v>117</v>
      </c>
      <c r="L12" s="2" t="s">
        <v>40</v>
      </c>
      <c r="M12" s="2" t="s">
        <v>47</v>
      </c>
      <c r="N12" s="5">
        <v>16.600000000000001</v>
      </c>
      <c r="O12" s="2" t="s">
        <v>55</v>
      </c>
      <c r="P12" s="7">
        <f>SUMIFS(Tabla_cocina[Ganancia Bruta],Tabla_cocina[Numero de Orden],Tabla_Sala[[#This Row],[Número de Orden]])</f>
        <v>148</v>
      </c>
      <c r="Q12" s="7">
        <f>Tabla_Sala[[#This Row],[Propina]]+Tabla_Sala[[#This Row],[Monto Total de la Cuenta]]</f>
        <v>164.6</v>
      </c>
      <c r="R12" t="str">
        <f t="shared" si="0"/>
        <v>Plato_18,  Plato_20</v>
      </c>
      <c r="S12" s="2" t="s">
        <v>61</v>
      </c>
      <c r="T12" s="2" t="s">
        <v>20</v>
      </c>
      <c r="U12" s="2" t="s">
        <v>68</v>
      </c>
      <c r="X12" t="str" cm="1">
        <f t="array" ref="X12">_xlfn.CONCAT(_xlfn._xlws.FILTER(Tabla_cocina[Nombre del Plato], Tabla_cocina[Numero de Orden]=Tabla_Sala[[#This Row],[Número de Orden]]), "")</f>
        <v>Plato_20Plato_18</v>
      </c>
      <c r="Y12" s="18" t="b">
        <f>IF(Tabla_Sala[[#This Row],[Tiempo de Degustacion]]&gt;0,TRUE,FALSE)</f>
        <v>1</v>
      </c>
      <c r="Z12" s="3">
        <f>SUMIFS(Tabla_cocina[Costo],Tabla_cocina[Numero de Orden],Tabla_Sala[[#This Row],[Número de Orden]])</f>
        <v>90</v>
      </c>
    </row>
    <row r="13" spans="1:26" x14ac:dyDescent="0.3">
      <c r="A13" s="2">
        <v>11</v>
      </c>
      <c r="B13" s="2">
        <v>14</v>
      </c>
      <c r="C13" s="2" t="s">
        <v>123</v>
      </c>
      <c r="D13" s="4">
        <v>1</v>
      </c>
      <c r="E13" s="15">
        <f>Tabla_Sala[[#This Row],[Hora de Salida]]</f>
        <v>45017.272916666669</v>
      </c>
      <c r="F13" s="16">
        <v>45017.156944444447</v>
      </c>
      <c r="G13" s="16">
        <v>45017.272916666669</v>
      </c>
      <c r="H13" s="16">
        <f>IF(Tabla_Sala[[#This Row],[Estado de la Mesa]]="Ocupada",(Tabla_Sala[[#This Row],[Hora de Salida]]-Tabla_Sala[[#This Row],[Hora de Llegada]]) + 15/1440, Tabla_Sala[[#This Row],[Hora de Salida]]-Tabla_Sala[[#This Row],[Hora de Llegada]])</f>
        <v>0.11597222222189885</v>
      </c>
      <c r="I13" s="16">
        <f>SUMIFS(Tabla_cocina[minutos preparacion],Tabla_cocina[Numero de Orden],Tabla_Sala[[#This Row],[Número de Orden]])</f>
        <v>3.888888888888889E-2</v>
      </c>
      <c r="J13" s="16">
        <f>IF(Tabla_Sala[[#This Row],[Tiempo de Permanencia]]-Tabla_Sala[[#This Row],[Tiempo Preparacion]] &gt; 0, Tabla_Sala[[#This Row],[Tiempo de Permanencia]]-Tabla_Sala[[#This Row],[Tiempo Preparacion]], 0)</f>
        <v>7.7083333333009957E-2</v>
      </c>
      <c r="K13" s="2" t="s">
        <v>111</v>
      </c>
      <c r="L13" s="2" t="s">
        <v>40</v>
      </c>
      <c r="M13" s="2" t="s">
        <v>47</v>
      </c>
      <c r="N13" s="5">
        <v>32.89</v>
      </c>
      <c r="O13" s="2" t="s">
        <v>48</v>
      </c>
      <c r="P13" s="7">
        <f>SUMIFS(Tabla_cocina[Ganancia Bruta],Tabla_cocina[Numero de Orden],Tabla_Sala[[#This Row],[Número de Orden]])</f>
        <v>88</v>
      </c>
      <c r="Q13" s="7">
        <f>Tabla_Sala[[#This Row],[Propina]]+Tabla_Sala[[#This Row],[Monto Total de la Cuenta]]</f>
        <v>120.89</v>
      </c>
      <c r="R13" t="str">
        <f t="shared" si="0"/>
        <v>Plato_16,  Plato_2</v>
      </c>
      <c r="S13" s="2" t="s">
        <v>53</v>
      </c>
      <c r="T13" s="2" t="s">
        <v>15</v>
      </c>
      <c r="U13" s="2" t="s">
        <v>79</v>
      </c>
      <c r="X13" t="str" cm="1">
        <f t="array" ref="X13">_xlfn.CONCAT(_xlfn._xlws.FILTER(Tabla_cocina[Nombre del Plato], Tabla_cocina[Numero de Orden]=Tabla_Sala[[#This Row],[Número de Orden]]), "")</f>
        <v>Plato_2Plato_16</v>
      </c>
      <c r="Y13" s="18" t="b">
        <f>IF(Tabla_Sala[[#This Row],[Tiempo de Degustacion]]&gt;0,TRUE,FALSE)</f>
        <v>1</v>
      </c>
      <c r="Z13" s="3">
        <f>SUMIFS(Tabla_cocina[Costo],Tabla_cocina[Numero de Orden],Tabla_Sala[[#This Row],[Número de Orden]])</f>
        <v>52</v>
      </c>
    </row>
    <row r="14" spans="1:26" x14ac:dyDescent="0.3">
      <c r="A14" s="2">
        <v>12</v>
      </c>
      <c r="B14" s="2">
        <v>14</v>
      </c>
      <c r="C14" s="2" t="s">
        <v>124</v>
      </c>
      <c r="D14" s="4">
        <v>6</v>
      </c>
      <c r="E14" s="15">
        <f>Tabla_Sala[[#This Row],[Hora de Salida]]</f>
        <v>45017.140972222223</v>
      </c>
      <c r="F14" s="16">
        <v>45017.00277777778</v>
      </c>
      <c r="G14" s="16">
        <v>45017.140972222223</v>
      </c>
      <c r="H14" s="16">
        <f>IF(Tabla_Sala[[#This Row],[Estado de la Mesa]]="Ocupada",(Tabla_Sala[[#This Row],[Hora de Salida]]-Tabla_Sala[[#This Row],[Hora de Llegada]]) + 15/1440, Tabla_Sala[[#This Row],[Hora de Salida]]-Tabla_Sala[[#This Row],[Hora de Llegada]])</f>
        <v>0.14861111111046435</v>
      </c>
      <c r="I14" s="16">
        <f>SUMIFS(Tabla_cocina[minutos preparacion],Tabla_cocina[Numero de Orden],Tabla_Sala[[#This Row],[Número de Orden]])</f>
        <v>6.5972222222222224E-2</v>
      </c>
      <c r="J14" s="16">
        <f>IF(Tabla_Sala[[#This Row],[Tiempo de Permanencia]]-Tabla_Sala[[#This Row],[Tiempo Preparacion]] &gt; 0, Tabla_Sala[[#This Row],[Tiempo de Permanencia]]-Tabla_Sala[[#This Row],[Tiempo Preparacion]], 0)</f>
        <v>8.2638888888242126E-2</v>
      </c>
      <c r="K14" s="2" t="s">
        <v>117</v>
      </c>
      <c r="L14" s="2" t="s">
        <v>54</v>
      </c>
      <c r="M14" s="2" t="s">
        <v>47</v>
      </c>
      <c r="N14" s="5">
        <v>45.27</v>
      </c>
      <c r="O14" s="2" t="s">
        <v>55</v>
      </c>
      <c r="P14" s="7">
        <f>SUMIFS(Tabla_cocina[Ganancia Bruta],Tabla_cocina[Numero de Orden],Tabla_Sala[[#This Row],[Número de Orden]])</f>
        <v>326</v>
      </c>
      <c r="Q14" s="7">
        <f>Tabla_Sala[[#This Row],[Propina]]+Tabla_Sala[[#This Row],[Monto Total de la Cuenta]]</f>
        <v>371.27</v>
      </c>
      <c r="R14" t="str">
        <f t="shared" si="0"/>
        <v>Plato_16,  Plato_19,  Plato_8,  Plato_20</v>
      </c>
      <c r="S14" s="2" t="s">
        <v>46</v>
      </c>
      <c r="T14" s="2" t="s">
        <v>15</v>
      </c>
      <c r="U14" s="2" t="s">
        <v>51</v>
      </c>
      <c r="V14" s="2" t="s">
        <v>62</v>
      </c>
      <c r="W14" s="2" t="s">
        <v>68</v>
      </c>
      <c r="X14" t="str" cm="1">
        <f t="array" ref="X14">_xlfn.CONCAT(_xlfn._xlws.FILTER(Tabla_cocina[Nombre del Plato], Tabla_cocina[Numero de Orden]=Tabla_Sala[[#This Row],[Número de Orden]]), "")</f>
        <v>Plato_20Plato_19Plato_8Plato_16</v>
      </c>
      <c r="Y14" s="18" t="b">
        <f>IF(Tabla_Sala[[#This Row],[Tiempo de Degustacion]]&gt;0,TRUE,FALSE)</f>
        <v>1</v>
      </c>
      <c r="Z14" s="3">
        <f>SUMIFS(Tabla_cocina[Costo],Tabla_cocina[Numero de Orden],Tabla_Sala[[#This Row],[Número de Orden]])</f>
        <v>199</v>
      </c>
    </row>
    <row r="15" spans="1:26" x14ac:dyDescent="0.3">
      <c r="A15" s="2">
        <v>13</v>
      </c>
      <c r="B15" s="2">
        <v>2</v>
      </c>
      <c r="C15" s="2" t="s">
        <v>125</v>
      </c>
      <c r="D15" s="4">
        <v>1</v>
      </c>
      <c r="E15" s="15">
        <f>Tabla_Sala[[#This Row],[Hora de Salida]]</f>
        <v>45017.230555555558</v>
      </c>
      <c r="F15" s="16">
        <v>45017.131249999999</v>
      </c>
      <c r="G15" s="16">
        <v>45017.230555555558</v>
      </c>
      <c r="H15" s="16">
        <f>IF(Tabla_Sala[[#This Row],[Estado de la Mesa]]="Ocupada",(Tabla_Sala[[#This Row],[Hora de Salida]]-Tabla_Sala[[#This Row],[Hora de Llegada]]) + 15/1440, Tabla_Sala[[#This Row],[Hora de Salida]]-Tabla_Sala[[#This Row],[Hora de Llegada]])</f>
        <v>0.10972222222577936</v>
      </c>
      <c r="I15" s="16">
        <f>SUMIFS(Tabla_cocina[minutos preparacion],Tabla_cocina[Numero de Orden],Tabla_Sala[[#This Row],[Número de Orden]])</f>
        <v>4.0972222222222222E-2</v>
      </c>
      <c r="J15" s="16">
        <f>IF(Tabla_Sala[[#This Row],[Tiempo de Permanencia]]-Tabla_Sala[[#This Row],[Tiempo Preparacion]] &gt; 0, Tabla_Sala[[#This Row],[Tiempo de Permanencia]]-Tabla_Sala[[#This Row],[Tiempo Preparacion]], 0)</f>
        <v>6.8750000003557132E-2</v>
      </c>
      <c r="K15" s="2" t="s">
        <v>115</v>
      </c>
      <c r="L15" s="2" t="s">
        <v>40</v>
      </c>
      <c r="M15" s="2" t="s">
        <v>45</v>
      </c>
      <c r="N15" s="5">
        <v>22.06</v>
      </c>
      <c r="O15" s="2" t="s">
        <v>55</v>
      </c>
      <c r="P15" s="7">
        <f>SUMIFS(Tabla_cocina[Ganancia Bruta],Tabla_cocina[Numero de Orden],Tabla_Sala[[#This Row],[Número de Orden]])</f>
        <v>87</v>
      </c>
      <c r="Q15" s="7">
        <f>Tabla_Sala[[#This Row],[Propina]]+Tabla_Sala[[#This Row],[Monto Total de la Cuenta]]</f>
        <v>109.06</v>
      </c>
      <c r="R15" t="str">
        <f t="shared" si="0"/>
        <v>Plato_9</v>
      </c>
      <c r="S15" s="2" t="s">
        <v>49</v>
      </c>
      <c r="T15" s="2" t="s">
        <v>13</v>
      </c>
      <c r="U15" s="2"/>
      <c r="X15" t="str" cm="1">
        <f t="array" ref="X15">_xlfn.CONCAT(_xlfn._xlws.FILTER(Tabla_cocina[Nombre del Plato], Tabla_cocina[Numero de Orden]=Tabla_Sala[[#This Row],[Número de Orden]]), "")</f>
        <v>Plato_9</v>
      </c>
      <c r="Y15" s="18" t="b">
        <f>IF(Tabla_Sala[[#This Row],[Tiempo de Degustacion]]&gt;0,TRUE,FALSE)</f>
        <v>1</v>
      </c>
      <c r="Z15" s="3">
        <f>SUMIFS(Tabla_cocina[Costo],Tabla_cocina[Numero de Orden],Tabla_Sala[[#This Row],[Número de Orden]])</f>
        <v>51</v>
      </c>
    </row>
    <row r="16" spans="1:26" x14ac:dyDescent="0.3">
      <c r="A16" s="2">
        <v>14</v>
      </c>
      <c r="B16" s="2">
        <v>16</v>
      </c>
      <c r="C16" s="2" t="s">
        <v>126</v>
      </c>
      <c r="D16" s="4">
        <v>6</v>
      </c>
      <c r="E16" s="15">
        <f>Tabla_Sala[[#This Row],[Hora de Salida]]</f>
        <v>45017.081944444442</v>
      </c>
      <c r="F16" s="16">
        <v>45017.012499999997</v>
      </c>
      <c r="G16" s="16">
        <v>45017.081944444442</v>
      </c>
      <c r="H16" s="16">
        <f>IF(Tabla_Sala[[#This Row],[Estado de la Mesa]]="Ocupada",(Tabla_Sala[[#This Row],[Hora de Salida]]-Tabla_Sala[[#This Row],[Hora de Llegada]]) + 15/1440, Tabla_Sala[[#This Row],[Hora de Salida]]-Tabla_Sala[[#This Row],[Hora de Llegada]])</f>
        <v>6.9444444445252884E-2</v>
      </c>
      <c r="I16" s="16">
        <f>SUMIFS(Tabla_cocina[minutos preparacion],Tabla_cocina[Numero de Orden],Tabla_Sala[[#This Row],[Número de Orden]])</f>
        <v>0.10694444444444445</v>
      </c>
      <c r="J16" s="16">
        <f>IF(Tabla_Sala[[#This Row],[Tiempo de Permanencia]]-Tabla_Sala[[#This Row],[Tiempo Preparacion]] &gt; 0, Tabla_Sala[[#This Row],[Tiempo de Permanencia]]-Tabla_Sala[[#This Row],[Tiempo Preparacion]], 0)</f>
        <v>0</v>
      </c>
      <c r="K16" s="2" t="s">
        <v>113</v>
      </c>
      <c r="L16" s="2" t="s">
        <v>40</v>
      </c>
      <c r="M16" s="2" t="s">
        <v>45</v>
      </c>
      <c r="N16" s="5">
        <v>48.76</v>
      </c>
      <c r="O16" s="2" t="s">
        <v>48</v>
      </c>
      <c r="P16" s="7">
        <f>SUMIFS(Tabla_cocina[Ganancia Bruta],Tabla_cocina[Numero de Orden],Tabla_Sala[[#This Row],[Número de Orden]])</f>
        <v>129</v>
      </c>
      <c r="Q16" s="7">
        <f>Tabla_Sala[[#This Row],[Propina]]+Tabla_Sala[[#This Row],[Monto Total de la Cuenta]]</f>
        <v>177.76</v>
      </c>
      <c r="R16" t="str">
        <f t="shared" si="0"/>
        <v>Plato_3,  Plato_11,  Plato_14,  Plato_2</v>
      </c>
      <c r="S16" s="2" t="s">
        <v>53</v>
      </c>
      <c r="T16" s="2" t="s">
        <v>21</v>
      </c>
      <c r="U16" s="2" t="s">
        <v>63</v>
      </c>
      <c r="V16" s="2" t="s">
        <v>64</v>
      </c>
      <c r="W16" s="2" t="s">
        <v>79</v>
      </c>
      <c r="X16" t="str" cm="1">
        <f t="array" ref="X16">_xlfn.CONCAT(_xlfn._xlws.FILTER(Tabla_cocina[Nombre del Plato], Tabla_cocina[Numero de Orden]=Tabla_Sala[[#This Row],[Número de Orden]]), "")</f>
        <v>Plato_11Plato_2Plato_14Plato_3</v>
      </c>
      <c r="Y16" s="18" t="b">
        <f>IF(Tabla_Sala[[#This Row],[Tiempo de Degustacion]]&gt;0,TRUE,FALSE)</f>
        <v>0</v>
      </c>
      <c r="Z16" s="3">
        <f>SUMIFS(Tabla_cocina[Costo],Tabla_cocina[Numero de Orden],Tabla_Sala[[#This Row],[Número de Orden]])</f>
        <v>78</v>
      </c>
    </row>
    <row r="17" spans="1:26" x14ac:dyDescent="0.3">
      <c r="A17" s="2">
        <v>15</v>
      </c>
      <c r="B17" s="2">
        <v>6</v>
      </c>
      <c r="C17" s="2" t="s">
        <v>127</v>
      </c>
      <c r="D17" s="4">
        <v>4</v>
      </c>
      <c r="E17" s="15">
        <f>Tabla_Sala[[#This Row],[Hora de Salida]]</f>
        <v>45017.207638888889</v>
      </c>
      <c r="F17" s="16">
        <v>45017.14166666667</v>
      </c>
      <c r="G17" s="16">
        <v>45017.207638888889</v>
      </c>
      <c r="H17" s="16">
        <f>IF(Tabla_Sala[[#This Row],[Estado de la Mesa]]="Ocupada",(Tabla_Sala[[#This Row],[Hora de Salida]]-Tabla_Sala[[#This Row],[Hora de Llegada]]) + 15/1440, Tabla_Sala[[#This Row],[Hora de Salida]]-Tabla_Sala[[#This Row],[Hora de Llegada]])</f>
        <v>7.6388888885655135E-2</v>
      </c>
      <c r="I17" s="16">
        <f>SUMIFS(Tabla_cocina[minutos preparacion],Tabla_cocina[Numero de Orden],Tabla_Sala[[#This Row],[Número de Orden]])</f>
        <v>7.1527777777777773E-2</v>
      </c>
      <c r="J17" s="16">
        <f>IF(Tabla_Sala[[#This Row],[Tiempo de Permanencia]]-Tabla_Sala[[#This Row],[Tiempo Preparacion]] &gt; 0, Tabla_Sala[[#This Row],[Tiempo de Permanencia]]-Tabla_Sala[[#This Row],[Tiempo Preparacion]], 0)</f>
        <v>4.8611111078773611E-3</v>
      </c>
      <c r="K17" s="2" t="s">
        <v>111</v>
      </c>
      <c r="L17" s="2" t="s">
        <v>44</v>
      </c>
      <c r="M17" s="2" t="s">
        <v>47</v>
      </c>
      <c r="N17" s="5">
        <v>28.77</v>
      </c>
      <c r="O17" s="2" t="s">
        <v>55</v>
      </c>
      <c r="P17" s="7">
        <f>SUMIFS(Tabla_cocina[Ganancia Bruta],Tabla_cocina[Numero de Orden],Tabla_Sala[[#This Row],[Número de Orden]])</f>
        <v>224</v>
      </c>
      <c r="Q17" s="7">
        <f>Tabla_Sala[[#This Row],[Propina]]+Tabla_Sala[[#This Row],[Monto Total de la Cuenta]]</f>
        <v>252.77</v>
      </c>
      <c r="R17" t="str">
        <f t="shared" si="0"/>
        <v>Plato_16,  Plato_13,  Plato_8</v>
      </c>
      <c r="S17" s="2" t="s">
        <v>61</v>
      </c>
      <c r="T17" s="2" t="s">
        <v>15</v>
      </c>
      <c r="U17" s="2" t="s">
        <v>65</v>
      </c>
      <c r="V17" s="2" t="s">
        <v>62</v>
      </c>
      <c r="X17" t="str" cm="1">
        <f t="array" ref="X17">_xlfn.CONCAT(_xlfn._xlws.FILTER(Tabla_cocina[Nombre del Plato], Tabla_cocina[Numero de Orden]=Tabla_Sala[[#This Row],[Número de Orden]]), "")</f>
        <v>Plato_8Plato_16Plato_13</v>
      </c>
      <c r="Y17" s="18" t="b">
        <f>IF(Tabla_Sala[[#This Row],[Tiempo de Degustacion]]&gt;0,TRUE,FALSE)</f>
        <v>1</v>
      </c>
      <c r="Z17" s="3">
        <f>SUMIFS(Tabla_cocina[Costo],Tabla_cocina[Numero de Orden],Tabla_Sala[[#This Row],[Número de Orden]])</f>
        <v>134</v>
      </c>
    </row>
    <row r="18" spans="1:26" x14ac:dyDescent="0.3">
      <c r="A18" s="2">
        <v>16</v>
      </c>
      <c r="B18" s="2">
        <v>20</v>
      </c>
      <c r="C18" s="2" t="s">
        <v>128</v>
      </c>
      <c r="D18" s="4">
        <v>5</v>
      </c>
      <c r="E18" s="15">
        <f>Tabla_Sala[[#This Row],[Hora de Salida]]</f>
        <v>45017.183333333334</v>
      </c>
      <c r="F18" s="16">
        <v>45017.104861111111</v>
      </c>
      <c r="G18" s="16">
        <v>45017.183333333334</v>
      </c>
      <c r="H18" s="16">
        <f>IF(Tabla_Sala[[#This Row],[Estado de la Mesa]]="Ocupada",(Tabla_Sala[[#This Row],[Hora de Salida]]-Tabla_Sala[[#This Row],[Hora de Llegada]]) + 15/1440, Tabla_Sala[[#This Row],[Hora de Salida]]-Tabla_Sala[[#This Row],[Hora de Llegada]])</f>
        <v>7.8472222223354038E-2</v>
      </c>
      <c r="I18" s="16">
        <f>SUMIFS(Tabla_cocina[minutos preparacion],Tabla_cocina[Numero de Orden],Tabla_Sala[[#This Row],[Número de Orden]])</f>
        <v>2.6388888888888889E-2</v>
      </c>
      <c r="J18" s="16">
        <f>IF(Tabla_Sala[[#This Row],[Tiempo de Permanencia]]-Tabla_Sala[[#This Row],[Tiempo Preparacion]] &gt; 0, Tabla_Sala[[#This Row],[Tiempo de Permanencia]]-Tabla_Sala[[#This Row],[Tiempo Preparacion]], 0)</f>
        <v>5.2083333334465146E-2</v>
      </c>
      <c r="K18" s="2" t="s">
        <v>117</v>
      </c>
      <c r="L18" s="2" t="s">
        <v>40</v>
      </c>
      <c r="M18" s="2" t="s">
        <v>45</v>
      </c>
      <c r="N18" s="5">
        <v>37.9</v>
      </c>
      <c r="O18" s="2" t="s">
        <v>42</v>
      </c>
      <c r="P18" s="7">
        <f>SUMIFS(Tabla_cocina[Ganancia Bruta],Tabla_cocina[Numero de Orden],Tabla_Sala[[#This Row],[Número de Orden]])</f>
        <v>28</v>
      </c>
      <c r="Q18" s="7">
        <f>Tabla_Sala[[#This Row],[Propina]]+Tabla_Sala[[#This Row],[Monto Total de la Cuenta]]</f>
        <v>65.900000000000006</v>
      </c>
      <c r="R18" t="str">
        <f t="shared" si="0"/>
        <v>Plato_16</v>
      </c>
      <c r="S18" s="2" t="s">
        <v>58</v>
      </c>
      <c r="T18" s="2" t="s">
        <v>15</v>
      </c>
      <c r="U18" s="2"/>
      <c r="X18" t="str" cm="1">
        <f t="array" ref="X18">_xlfn.CONCAT(_xlfn._xlws.FILTER(Tabla_cocina[Nombre del Plato], Tabla_cocina[Numero de Orden]=Tabla_Sala[[#This Row],[Número de Orden]]), "")</f>
        <v>Plato_16</v>
      </c>
      <c r="Y18" s="18" t="b">
        <f>IF(Tabla_Sala[[#This Row],[Tiempo de Degustacion]]&gt;0,TRUE,FALSE)</f>
        <v>1</v>
      </c>
      <c r="Z18" s="3">
        <f>SUMIFS(Tabla_cocina[Costo],Tabla_cocina[Numero de Orden],Tabla_Sala[[#This Row],[Número de Orden]])</f>
        <v>16</v>
      </c>
    </row>
    <row r="19" spans="1:26" x14ac:dyDescent="0.3">
      <c r="A19" s="2">
        <v>17</v>
      </c>
      <c r="B19" s="2">
        <v>14</v>
      </c>
      <c r="C19" s="2" t="s">
        <v>129</v>
      </c>
      <c r="D19" s="4">
        <v>6</v>
      </c>
      <c r="E19" s="15">
        <f>Tabla_Sala[[#This Row],[Hora de Salida]]</f>
        <v>45017.143750000003</v>
      </c>
      <c r="F19" s="16">
        <v>45017.006249999999</v>
      </c>
      <c r="G19" s="16">
        <v>45017.143750000003</v>
      </c>
      <c r="H19" s="16">
        <f>IF(Tabla_Sala[[#This Row],[Estado de la Mesa]]="Ocupada",(Tabla_Sala[[#This Row],[Hora de Salida]]-Tabla_Sala[[#This Row],[Hora de Llegada]]) + 15/1440, Tabla_Sala[[#This Row],[Hora de Salida]]-Tabla_Sala[[#This Row],[Hora de Llegada]])</f>
        <v>0.13750000000436557</v>
      </c>
      <c r="I19" s="16">
        <f>SUMIFS(Tabla_cocina[minutos preparacion],Tabla_cocina[Numero de Orden],Tabla_Sala[[#This Row],[Número de Orden]])</f>
        <v>0.10972222222222222</v>
      </c>
      <c r="J19" s="16">
        <f>IF(Tabla_Sala[[#This Row],[Tiempo de Permanencia]]-Tabla_Sala[[#This Row],[Tiempo Preparacion]] &gt; 0, Tabla_Sala[[#This Row],[Tiempo de Permanencia]]-Tabla_Sala[[#This Row],[Tiempo Preparacion]], 0)</f>
        <v>2.7777777782143354E-2</v>
      </c>
      <c r="K19" s="2" t="s">
        <v>113</v>
      </c>
      <c r="L19" s="2" t="s">
        <v>44</v>
      </c>
      <c r="M19" s="2" t="s">
        <v>47</v>
      </c>
      <c r="N19" s="5">
        <v>12.17</v>
      </c>
      <c r="O19" s="2" t="s">
        <v>48</v>
      </c>
      <c r="P19" s="7">
        <f>SUMIFS(Tabla_cocina[Ganancia Bruta],Tabla_cocina[Numero de Orden],Tabla_Sala[[#This Row],[Número de Orden]])</f>
        <v>137</v>
      </c>
      <c r="Q19" s="7">
        <f>Tabla_Sala[[#This Row],[Propina]]+Tabla_Sala[[#This Row],[Monto Total de la Cuenta]]</f>
        <v>149.16999999999999</v>
      </c>
      <c r="R19" t="str">
        <f t="shared" si="0"/>
        <v>Plato_8,  Plato_4,  Plato_5</v>
      </c>
      <c r="S19" s="2" t="s">
        <v>66</v>
      </c>
      <c r="T19" s="2" t="s">
        <v>17</v>
      </c>
      <c r="U19" s="2" t="s">
        <v>67</v>
      </c>
      <c r="V19" s="2" t="s">
        <v>78</v>
      </c>
      <c r="X19" t="str" cm="1">
        <f t="array" ref="X19">_xlfn.CONCAT(_xlfn._xlws.FILTER(Tabla_cocina[Nombre del Plato], Tabla_cocina[Numero de Orden]=Tabla_Sala[[#This Row],[Número de Orden]]), "")</f>
        <v>Plato_8Plato_5Plato_4</v>
      </c>
      <c r="Y19" s="18" t="b">
        <f>IF(Tabla_Sala[[#This Row],[Tiempo de Degustacion]]&gt;0,TRUE,FALSE)</f>
        <v>1</v>
      </c>
      <c r="Z19" s="3">
        <f>SUMIFS(Tabla_cocina[Costo],Tabla_cocina[Numero de Orden],Tabla_Sala[[#This Row],[Número de Orden]])</f>
        <v>80</v>
      </c>
    </row>
    <row r="20" spans="1:26" x14ac:dyDescent="0.3">
      <c r="A20" s="2">
        <v>18</v>
      </c>
      <c r="B20" s="2">
        <v>9</v>
      </c>
      <c r="C20" s="2" t="s">
        <v>130</v>
      </c>
      <c r="D20" s="4">
        <v>2</v>
      </c>
      <c r="E20" s="15">
        <f>Tabla_Sala[[#This Row],[Hora de Salida]]</f>
        <v>45017.18472222222</v>
      </c>
      <c r="F20" s="16">
        <v>45017.087500000001</v>
      </c>
      <c r="G20" s="16">
        <v>45017.18472222222</v>
      </c>
      <c r="H20" s="16">
        <f>IF(Tabla_Sala[[#This Row],[Estado de la Mesa]]="Ocupada",(Tabla_Sala[[#This Row],[Hora de Salida]]-Tabla_Sala[[#This Row],[Hora de Llegada]]) + 15/1440, Tabla_Sala[[#This Row],[Hora de Salida]]-Tabla_Sala[[#This Row],[Hora de Llegada]])</f>
        <v>9.7222222218988463E-2</v>
      </c>
      <c r="I20" s="16">
        <f>SUMIFS(Tabla_cocina[minutos preparacion],Tabla_cocina[Numero de Orden],Tabla_Sala[[#This Row],[Número de Orden]])</f>
        <v>9.3055555555555558E-2</v>
      </c>
      <c r="J20" s="16">
        <f>IF(Tabla_Sala[[#This Row],[Tiempo de Permanencia]]-Tabla_Sala[[#This Row],[Tiempo Preparacion]] &gt; 0, Tabla_Sala[[#This Row],[Tiempo de Permanencia]]-Tabla_Sala[[#This Row],[Tiempo Preparacion]], 0)</f>
        <v>4.1666666634329053E-3</v>
      </c>
      <c r="K20" s="2" t="s">
        <v>113</v>
      </c>
      <c r="L20" s="2" t="s">
        <v>44</v>
      </c>
      <c r="M20" s="2" t="s">
        <v>47</v>
      </c>
      <c r="N20" s="5">
        <v>33.090000000000003</v>
      </c>
      <c r="O20" s="2" t="s">
        <v>48</v>
      </c>
      <c r="P20" s="7">
        <f>SUMIFS(Tabla_cocina[Ganancia Bruta],Tabla_cocina[Numero de Orden],Tabla_Sala[[#This Row],[Número de Orden]])</f>
        <v>251</v>
      </c>
      <c r="Q20" s="7">
        <f>Tabla_Sala[[#This Row],[Propina]]+Tabla_Sala[[#This Row],[Monto Total de la Cuenta]]</f>
        <v>284.09000000000003</v>
      </c>
      <c r="R20" t="str">
        <f t="shared" si="0"/>
        <v>Plato_9,  Plato_20,  Plato_10,  Plato_15</v>
      </c>
      <c r="S20" s="2" t="s">
        <v>46</v>
      </c>
      <c r="T20" s="2" t="s">
        <v>13</v>
      </c>
      <c r="U20" s="2" t="s">
        <v>68</v>
      </c>
      <c r="V20" s="2" t="s">
        <v>69</v>
      </c>
      <c r="W20" s="2" t="s">
        <v>73</v>
      </c>
      <c r="X20" t="str" cm="1">
        <f t="array" ref="X20">_xlfn.CONCAT(_xlfn._xlws.FILTER(Tabla_cocina[Nombre del Plato], Tabla_cocina[Numero de Orden]=Tabla_Sala[[#This Row],[Número de Orden]]), "")</f>
        <v>Plato_20Plato_15Plato_9Plato_10</v>
      </c>
      <c r="Y20" s="18" t="b">
        <f>IF(Tabla_Sala[[#This Row],[Tiempo de Degustacion]]&gt;0,TRUE,FALSE)</f>
        <v>1</v>
      </c>
      <c r="Z20" s="3">
        <f>SUMIFS(Tabla_cocina[Costo],Tabla_cocina[Numero de Orden],Tabla_Sala[[#This Row],[Número de Orden]])</f>
        <v>150</v>
      </c>
    </row>
    <row r="21" spans="1:26" x14ac:dyDescent="0.3">
      <c r="A21" s="2">
        <v>19</v>
      </c>
      <c r="B21" s="2">
        <v>18</v>
      </c>
      <c r="C21" s="2" t="s">
        <v>131</v>
      </c>
      <c r="D21" s="4">
        <v>3</v>
      </c>
      <c r="E21" s="15">
        <f>Tabla_Sala[[#This Row],[Hora de Salida]]</f>
        <v>45017.145138888889</v>
      </c>
      <c r="F21" s="16">
        <v>45017.024305555555</v>
      </c>
      <c r="G21" s="16">
        <v>45017.145138888889</v>
      </c>
      <c r="H21" s="16">
        <f>IF(Tabla_Sala[[#This Row],[Estado de la Mesa]]="Ocupada",(Tabla_Sala[[#This Row],[Hora de Salida]]-Tabla_Sala[[#This Row],[Hora de Llegada]]) + 15/1440, Tabla_Sala[[#This Row],[Hora de Salida]]-Tabla_Sala[[#This Row],[Hora de Llegada]])</f>
        <v>0.12083333333430346</v>
      </c>
      <c r="I21" s="16">
        <f>SUMIFS(Tabla_cocina[minutos preparacion],Tabla_cocina[Numero de Orden],Tabla_Sala[[#This Row],[Número de Orden]])</f>
        <v>3.0555555555555555E-2</v>
      </c>
      <c r="J21" s="16">
        <f>IF(Tabla_Sala[[#This Row],[Tiempo de Permanencia]]-Tabla_Sala[[#This Row],[Tiempo Preparacion]] &gt; 0, Tabla_Sala[[#This Row],[Tiempo de Permanencia]]-Tabla_Sala[[#This Row],[Tiempo Preparacion]], 0)</f>
        <v>9.0277777778747903E-2</v>
      </c>
      <c r="K21" s="2" t="s">
        <v>113</v>
      </c>
      <c r="L21" s="2" t="s">
        <v>40</v>
      </c>
      <c r="M21" s="2" t="s">
        <v>47</v>
      </c>
      <c r="N21" s="5">
        <v>17.45</v>
      </c>
      <c r="O21" s="2" t="s">
        <v>48</v>
      </c>
      <c r="P21" s="7">
        <f>SUMIFS(Tabla_cocina[Ganancia Bruta],Tabla_cocina[Numero de Orden],Tabla_Sala[[#This Row],[Número de Orden]])</f>
        <v>80</v>
      </c>
      <c r="Q21" s="7">
        <f>Tabla_Sala[[#This Row],[Propina]]+Tabla_Sala[[#This Row],[Monto Total de la Cuenta]]</f>
        <v>97.45</v>
      </c>
      <c r="R21" t="str">
        <f t="shared" si="0"/>
        <v>Plato_20</v>
      </c>
      <c r="S21" s="2" t="s">
        <v>70</v>
      </c>
      <c r="T21" s="2" t="s">
        <v>11</v>
      </c>
      <c r="U21" s="2"/>
      <c r="X21" t="str" cm="1">
        <f t="array" ref="X21">_xlfn.CONCAT(_xlfn._xlws.FILTER(Tabla_cocina[Nombre del Plato], Tabla_cocina[Numero de Orden]=Tabla_Sala[[#This Row],[Número de Orden]]), "")</f>
        <v>Plato_20</v>
      </c>
      <c r="Y21" s="18" t="b">
        <f>IF(Tabla_Sala[[#This Row],[Tiempo de Degustacion]]&gt;0,TRUE,FALSE)</f>
        <v>1</v>
      </c>
      <c r="Z21" s="3">
        <f>SUMIFS(Tabla_cocina[Costo],Tabla_cocina[Numero de Orden],Tabla_Sala[[#This Row],[Número de Orden]])</f>
        <v>50</v>
      </c>
    </row>
    <row r="22" spans="1:26" x14ac:dyDescent="0.3">
      <c r="A22" s="2">
        <v>20</v>
      </c>
      <c r="B22" s="2">
        <v>8</v>
      </c>
      <c r="C22" s="2" t="s">
        <v>132</v>
      </c>
      <c r="D22" s="4">
        <v>2</v>
      </c>
      <c r="E22" s="15">
        <f>Tabla_Sala[[#This Row],[Hora de Salida]]</f>
        <v>45017.216666666667</v>
      </c>
      <c r="F22" s="16">
        <v>45017.059027777781</v>
      </c>
      <c r="G22" s="16">
        <v>45017.216666666667</v>
      </c>
      <c r="H22" s="16">
        <f>IF(Tabla_Sala[[#This Row],[Estado de la Mesa]]="Ocupada",(Tabla_Sala[[#This Row],[Hora de Salida]]-Tabla_Sala[[#This Row],[Hora de Llegada]]) + 15/1440, Tabla_Sala[[#This Row],[Hora de Salida]]-Tabla_Sala[[#This Row],[Hora de Llegada]])</f>
        <v>0.15763888888614019</v>
      </c>
      <c r="I22" s="16">
        <f>SUMIFS(Tabla_cocina[minutos preparacion],Tabla_cocina[Numero de Orden],Tabla_Sala[[#This Row],[Número de Orden]])</f>
        <v>4.8611111111111112E-2</v>
      </c>
      <c r="J22" s="16">
        <f>IF(Tabla_Sala[[#This Row],[Tiempo de Permanencia]]-Tabla_Sala[[#This Row],[Tiempo Preparacion]] &gt; 0, Tabla_Sala[[#This Row],[Tiempo de Permanencia]]-Tabla_Sala[[#This Row],[Tiempo Preparacion]], 0)</f>
        <v>0.10902777777502909</v>
      </c>
      <c r="K22" s="2" t="s">
        <v>109</v>
      </c>
      <c r="L22" s="2" t="s">
        <v>40</v>
      </c>
      <c r="M22" s="2" t="s">
        <v>47</v>
      </c>
      <c r="N22" s="5">
        <v>31.7</v>
      </c>
      <c r="O22" s="2" t="s">
        <v>42</v>
      </c>
      <c r="P22" s="7">
        <f>SUMIFS(Tabla_cocina[Ganancia Bruta],Tabla_cocina[Numero de Orden],Tabla_Sala[[#This Row],[Número de Orden]])</f>
        <v>178</v>
      </c>
      <c r="Q22" s="7">
        <f>Tabla_Sala[[#This Row],[Propina]]+Tabla_Sala[[#This Row],[Monto Total de la Cuenta]]</f>
        <v>209.7</v>
      </c>
      <c r="R22" t="str">
        <f t="shared" si="0"/>
        <v>Plato_8,  Plato_1,  Plato_14</v>
      </c>
      <c r="S22" s="2" t="s">
        <v>70</v>
      </c>
      <c r="T22" s="2" t="s">
        <v>17</v>
      </c>
      <c r="U22" s="2" t="s">
        <v>71</v>
      </c>
      <c r="V22" s="2" t="s">
        <v>64</v>
      </c>
      <c r="X22" t="str" cm="1">
        <f t="array" ref="X22">_xlfn.CONCAT(_xlfn._xlws.FILTER(Tabla_cocina[Nombre del Plato], Tabla_cocina[Numero de Orden]=Tabla_Sala[[#This Row],[Número de Orden]]), "")</f>
        <v>Plato_8Plato_1Plato_14</v>
      </c>
      <c r="Y22" s="18" t="b">
        <f>IF(Tabla_Sala[[#This Row],[Tiempo de Degustacion]]&gt;0,TRUE,FALSE)</f>
        <v>1</v>
      </c>
      <c r="Z22" s="3">
        <f>SUMIFS(Tabla_cocina[Costo],Tabla_cocina[Numero de Orden],Tabla_Sala[[#This Row],[Número de Orden]])</f>
        <v>107</v>
      </c>
    </row>
    <row r="23" spans="1:26" x14ac:dyDescent="0.3">
      <c r="A23" s="2">
        <v>21</v>
      </c>
      <c r="B23" s="2">
        <v>12</v>
      </c>
      <c r="C23" s="2" t="s">
        <v>133</v>
      </c>
      <c r="D23" s="4">
        <v>2</v>
      </c>
      <c r="E23" s="15">
        <f>Tabla_Sala[[#This Row],[Hora de Salida]]</f>
        <v>45017.244444444441</v>
      </c>
      <c r="F23" s="16">
        <v>45017.152083333334</v>
      </c>
      <c r="G23" s="16">
        <v>45017.244444444441</v>
      </c>
      <c r="H23" s="16">
        <f>IF(Tabla_Sala[[#This Row],[Estado de la Mesa]]="Ocupada",(Tabla_Sala[[#This Row],[Hora de Salida]]-Tabla_Sala[[#This Row],[Hora de Llegada]]) + 15/1440, Tabla_Sala[[#This Row],[Hora de Salida]]-Tabla_Sala[[#This Row],[Hora de Llegada]])</f>
        <v>9.2361111106583849E-2</v>
      </c>
      <c r="I23" s="16">
        <f>SUMIFS(Tabla_cocina[minutos preparacion],Tabla_cocina[Numero de Orden],Tabla_Sala[[#This Row],[Número de Orden]])</f>
        <v>0.10555555555555556</v>
      </c>
      <c r="J23" s="16">
        <f>IF(Tabla_Sala[[#This Row],[Tiempo de Permanencia]]-Tabla_Sala[[#This Row],[Tiempo Preparacion]] &gt; 0, Tabla_Sala[[#This Row],[Tiempo de Permanencia]]-Tabla_Sala[[#This Row],[Tiempo Preparacion]], 0)</f>
        <v>0</v>
      </c>
      <c r="K23" s="2" t="s">
        <v>109</v>
      </c>
      <c r="L23" s="2" t="s">
        <v>40</v>
      </c>
      <c r="M23" s="2" t="s">
        <v>47</v>
      </c>
      <c r="N23" s="5">
        <v>20.53</v>
      </c>
      <c r="O23" s="2" t="s">
        <v>42</v>
      </c>
      <c r="P23" s="7">
        <f>SUMIFS(Tabla_cocina[Ganancia Bruta],Tabla_cocina[Numero de Orden],Tabla_Sala[[#This Row],[Número de Orden]])</f>
        <v>274</v>
      </c>
      <c r="Q23" s="7">
        <f>Tabla_Sala[[#This Row],[Propina]]+Tabla_Sala[[#This Row],[Monto Total de la Cuenta]]</f>
        <v>294.52999999999997</v>
      </c>
      <c r="R23" t="str">
        <f t="shared" si="0"/>
        <v>Plato_20,  Plato_3,  Plato_15,  Plato_1</v>
      </c>
      <c r="S23" s="2" t="s">
        <v>61</v>
      </c>
      <c r="T23" s="2" t="s">
        <v>11</v>
      </c>
      <c r="U23" s="2" t="s">
        <v>72</v>
      </c>
      <c r="V23" s="2" t="s">
        <v>73</v>
      </c>
      <c r="W23" s="2" t="s">
        <v>71</v>
      </c>
      <c r="X23" t="str" cm="1">
        <f t="array" ref="X23">_xlfn.CONCAT(_xlfn._xlws.FILTER(Tabla_cocina[Nombre del Plato], Tabla_cocina[Numero de Orden]=Tabla_Sala[[#This Row],[Número de Orden]]), "")</f>
        <v>Plato_20Plato_15Plato_1Plato_3</v>
      </c>
      <c r="Y23" s="18" t="b">
        <f>IF(Tabla_Sala[[#This Row],[Tiempo de Degustacion]]&gt;0,TRUE,FALSE)</f>
        <v>0</v>
      </c>
      <c r="Z23" s="3">
        <f>SUMIFS(Tabla_cocina[Costo],Tabla_cocina[Numero de Orden],Tabla_Sala[[#This Row],[Número de Orden]])</f>
        <v>167</v>
      </c>
    </row>
    <row r="24" spans="1:26" x14ac:dyDescent="0.3">
      <c r="A24" s="2">
        <v>22</v>
      </c>
      <c r="B24" s="2">
        <v>15</v>
      </c>
      <c r="C24" s="2" t="s">
        <v>134</v>
      </c>
      <c r="D24" s="4">
        <v>1</v>
      </c>
      <c r="E24" s="15">
        <f>Tabla_Sala[[#This Row],[Hora de Salida]]</f>
        <v>45017.199305555558</v>
      </c>
      <c r="F24" s="16">
        <v>45017.094444444447</v>
      </c>
      <c r="G24" s="16">
        <v>45017.199305555558</v>
      </c>
      <c r="H24" s="16">
        <f>IF(Tabla_Sala[[#This Row],[Estado de la Mesa]]="Ocupada",(Tabla_Sala[[#This Row],[Hora de Salida]]-Tabla_Sala[[#This Row],[Hora de Llegada]]) + 15/1440, Tabla_Sala[[#This Row],[Hora de Salida]]-Tabla_Sala[[#This Row],[Hora de Llegada]])</f>
        <v>0.10486111111094942</v>
      </c>
      <c r="I24" s="16">
        <f>SUMIFS(Tabla_cocina[minutos preparacion],Tabla_cocina[Numero de Orden],Tabla_Sala[[#This Row],[Número de Orden]])</f>
        <v>8.5416666666666669E-2</v>
      </c>
      <c r="J24" s="16">
        <f>IF(Tabla_Sala[[#This Row],[Tiempo de Permanencia]]-Tabla_Sala[[#This Row],[Tiempo Preparacion]] &gt; 0, Tabla_Sala[[#This Row],[Tiempo de Permanencia]]-Tabla_Sala[[#This Row],[Tiempo Preparacion]], 0)</f>
        <v>1.9444444444282755E-2</v>
      </c>
      <c r="K24" s="2" t="s">
        <v>117</v>
      </c>
      <c r="L24" s="2" t="s">
        <v>40</v>
      </c>
      <c r="M24" s="2" t="s">
        <v>47</v>
      </c>
      <c r="N24" s="5">
        <v>45.41</v>
      </c>
      <c r="O24" s="2" t="s">
        <v>48</v>
      </c>
      <c r="P24" s="7">
        <f>SUMIFS(Tabla_cocina[Ganancia Bruta],Tabla_cocina[Numero de Orden],Tabla_Sala[[#This Row],[Número de Orden]])</f>
        <v>213</v>
      </c>
      <c r="Q24" s="7">
        <f>Tabla_Sala[[#This Row],[Propina]]+Tabla_Sala[[#This Row],[Monto Total de la Cuenta]]</f>
        <v>258.40999999999997</v>
      </c>
      <c r="R24" t="str">
        <f t="shared" si="0"/>
        <v>Plato_4,  Plato_18,  Plato_9,  Plato_8</v>
      </c>
      <c r="S24" s="2" t="s">
        <v>66</v>
      </c>
      <c r="T24" s="2" t="s">
        <v>24</v>
      </c>
      <c r="U24" s="2" t="s">
        <v>74</v>
      </c>
      <c r="V24" s="2" t="s">
        <v>75</v>
      </c>
      <c r="W24" s="2" t="s">
        <v>62</v>
      </c>
      <c r="X24" t="str" cm="1">
        <f t="array" ref="X24">_xlfn.CONCAT(_xlfn._xlws.FILTER(Tabla_cocina[Nombre del Plato], Tabla_cocina[Numero de Orden]=Tabla_Sala[[#This Row],[Número de Orden]]), "")</f>
        <v>Plato_8Plato_18Plato_9Plato_4</v>
      </c>
      <c r="Y24" s="18" t="b">
        <f>IF(Tabla_Sala[[#This Row],[Tiempo de Degustacion]]&gt;0,TRUE,FALSE)</f>
        <v>1</v>
      </c>
      <c r="Z24" s="3">
        <f>SUMIFS(Tabla_cocina[Costo],Tabla_cocina[Numero de Orden],Tabla_Sala[[#This Row],[Número de Orden]])</f>
        <v>125</v>
      </c>
    </row>
    <row r="25" spans="1:26" x14ac:dyDescent="0.3">
      <c r="A25" s="2">
        <v>23</v>
      </c>
      <c r="B25" s="2">
        <v>1</v>
      </c>
      <c r="C25" s="2" t="s">
        <v>135</v>
      </c>
      <c r="D25" s="4">
        <v>5</v>
      </c>
      <c r="E25" s="15">
        <f>Tabla_Sala[[#This Row],[Hora de Salida]]</f>
        <v>45017.17291666667</v>
      </c>
      <c r="F25" s="16">
        <v>45017.113888888889</v>
      </c>
      <c r="G25" s="16">
        <v>45017.17291666667</v>
      </c>
      <c r="H25" s="16">
        <f>IF(Tabla_Sala[[#This Row],[Estado de la Mesa]]="Ocupada",(Tabla_Sala[[#This Row],[Hora de Salida]]-Tabla_Sala[[#This Row],[Hora de Llegada]]) + 15/1440, Tabla_Sala[[#This Row],[Hora de Salida]]-Tabla_Sala[[#This Row],[Hora de Llegada]])</f>
        <v>5.9027777781011537E-2</v>
      </c>
      <c r="I25" s="16">
        <f>SUMIFS(Tabla_cocina[minutos preparacion],Tabla_cocina[Numero de Orden],Tabla_Sala[[#This Row],[Número de Orden]])</f>
        <v>4.3749999999999997E-2</v>
      </c>
      <c r="J25" s="16">
        <f>IF(Tabla_Sala[[#This Row],[Tiempo de Permanencia]]-Tabla_Sala[[#This Row],[Tiempo Preparacion]] &gt; 0, Tabla_Sala[[#This Row],[Tiempo de Permanencia]]-Tabla_Sala[[#This Row],[Tiempo Preparacion]], 0)</f>
        <v>1.5277777781011539E-2</v>
      </c>
      <c r="K25" s="2" t="s">
        <v>115</v>
      </c>
      <c r="L25" s="2" t="s">
        <v>54</v>
      </c>
      <c r="M25" s="2" t="s">
        <v>47</v>
      </c>
      <c r="N25" s="5">
        <v>38.46</v>
      </c>
      <c r="O25" s="2" t="s">
        <v>48</v>
      </c>
      <c r="P25" s="7">
        <f>SUMIFS(Tabla_cocina[Ganancia Bruta],Tabla_cocina[Numero de Orden],Tabla_Sala[[#This Row],[Número de Orden]])</f>
        <v>138</v>
      </c>
      <c r="Q25" s="7">
        <f>Tabla_Sala[[#This Row],[Propina]]+Tabla_Sala[[#This Row],[Monto Total de la Cuenta]]</f>
        <v>176.46</v>
      </c>
      <c r="R25" t="str">
        <f t="shared" si="0"/>
        <v>Plato_12,  Plato_6</v>
      </c>
      <c r="S25" s="2" t="s">
        <v>70</v>
      </c>
      <c r="T25" s="2" t="s">
        <v>16</v>
      </c>
      <c r="U25" s="2" t="s">
        <v>77</v>
      </c>
      <c r="X25" t="str" cm="1">
        <f t="array" ref="X25">_xlfn.CONCAT(_xlfn._xlws.FILTER(Tabla_cocina[Nombre del Plato], Tabla_cocina[Numero de Orden]=Tabla_Sala[[#This Row],[Número de Orden]]), "")</f>
        <v>Plato_6Plato_12</v>
      </c>
      <c r="Y25" s="18" t="b">
        <f>IF(Tabla_Sala[[#This Row],[Tiempo de Degustacion]]&gt;0,TRUE,FALSE)</f>
        <v>1</v>
      </c>
      <c r="Z25" s="3">
        <f>SUMIFS(Tabla_cocina[Costo],Tabla_cocina[Numero de Orden],Tabla_Sala[[#This Row],[Número de Orden]])</f>
        <v>81</v>
      </c>
    </row>
    <row r="26" spans="1:26" x14ac:dyDescent="0.3">
      <c r="A26" s="2">
        <v>24</v>
      </c>
      <c r="B26" s="2">
        <v>5</v>
      </c>
      <c r="C26" s="2" t="s">
        <v>136</v>
      </c>
      <c r="D26" s="4">
        <v>5</v>
      </c>
      <c r="E26" s="15">
        <f>Tabla_Sala[[#This Row],[Hora de Salida]]</f>
        <v>45017.263888888891</v>
      </c>
      <c r="F26" s="16">
        <v>45017.125694444447</v>
      </c>
      <c r="G26" s="16">
        <v>45017.263888888891</v>
      </c>
      <c r="H26" s="16">
        <f>IF(Tabla_Sala[[#This Row],[Estado de la Mesa]]="Ocupada",(Tabla_Sala[[#This Row],[Hora de Salida]]-Tabla_Sala[[#This Row],[Hora de Llegada]]) + 15/1440, Tabla_Sala[[#This Row],[Hora de Salida]]-Tabla_Sala[[#This Row],[Hora de Llegada]])</f>
        <v>0.14861111111046435</v>
      </c>
      <c r="I26" s="16">
        <f>SUMIFS(Tabla_cocina[minutos preparacion],Tabla_cocina[Numero de Orden],Tabla_Sala[[#This Row],[Número de Orden]])</f>
        <v>0.125</v>
      </c>
      <c r="J26" s="16">
        <f>IF(Tabla_Sala[[#This Row],[Tiempo de Permanencia]]-Tabla_Sala[[#This Row],[Tiempo Preparacion]] &gt; 0, Tabla_Sala[[#This Row],[Tiempo de Permanencia]]-Tabla_Sala[[#This Row],[Tiempo Preparacion]], 0)</f>
        <v>2.361111111046435E-2</v>
      </c>
      <c r="K26" s="2" t="s">
        <v>109</v>
      </c>
      <c r="L26" s="2" t="s">
        <v>40</v>
      </c>
      <c r="M26" s="2" t="s">
        <v>47</v>
      </c>
      <c r="N26" s="5">
        <v>38.18</v>
      </c>
      <c r="O26" s="2" t="s">
        <v>55</v>
      </c>
      <c r="P26" s="7">
        <f>SUMIFS(Tabla_cocina[Ganancia Bruta],Tabla_cocina[Numero de Orden],Tabla_Sala[[#This Row],[Número de Orden]])</f>
        <v>233</v>
      </c>
      <c r="Q26" s="7">
        <f>Tabla_Sala[[#This Row],[Propina]]+Tabla_Sala[[#This Row],[Monto Total de la Cuenta]]</f>
        <v>271.18</v>
      </c>
      <c r="R26" t="str">
        <f t="shared" si="0"/>
        <v>Plato_10,  Plato_9,  Plato_14,  Plato_20</v>
      </c>
      <c r="S26" s="2" t="s">
        <v>56</v>
      </c>
      <c r="T26" s="2" t="s">
        <v>25</v>
      </c>
      <c r="U26" s="2" t="s">
        <v>75</v>
      </c>
      <c r="V26" s="2" t="s">
        <v>64</v>
      </c>
      <c r="W26" s="2" t="s">
        <v>68</v>
      </c>
      <c r="X26" t="str" cm="1">
        <f t="array" ref="X26">_xlfn.CONCAT(_xlfn._xlws.FILTER(Tabla_cocina[Nombre del Plato], Tabla_cocina[Numero de Orden]=Tabla_Sala[[#This Row],[Número de Orden]]), "")</f>
        <v>Plato_20Plato_9Plato_10Plato_14</v>
      </c>
      <c r="Y26" s="18" t="b">
        <f>IF(Tabla_Sala[[#This Row],[Tiempo de Degustacion]]&gt;0,TRUE,FALSE)</f>
        <v>1</v>
      </c>
      <c r="Z26" s="3">
        <f>SUMIFS(Tabla_cocina[Costo],Tabla_cocina[Numero de Orden],Tabla_Sala[[#This Row],[Número de Orden]])</f>
        <v>140</v>
      </c>
    </row>
    <row r="27" spans="1:26" x14ac:dyDescent="0.3">
      <c r="A27" s="2">
        <v>25</v>
      </c>
      <c r="B27" s="2">
        <v>12</v>
      </c>
      <c r="C27" s="2" t="s">
        <v>137</v>
      </c>
      <c r="D27" s="4">
        <v>5</v>
      </c>
      <c r="E27" s="15">
        <f>Tabla_Sala[[#This Row],[Hora de Salida]]</f>
        <v>45017.207638888889</v>
      </c>
      <c r="F27" s="16">
        <v>45017.125694444447</v>
      </c>
      <c r="G27" s="16">
        <v>45017.207638888889</v>
      </c>
      <c r="H27" s="16">
        <f>IF(Tabla_Sala[[#This Row],[Estado de la Mesa]]="Ocupada",(Tabla_Sala[[#This Row],[Hora de Salida]]-Tabla_Sala[[#This Row],[Hora de Llegada]]) + 15/1440, Tabla_Sala[[#This Row],[Hora de Salida]]-Tabla_Sala[[#This Row],[Hora de Llegada]])</f>
        <v>9.2361111109009172E-2</v>
      </c>
      <c r="I27" s="16">
        <f>SUMIFS(Tabla_cocina[minutos preparacion],Tabla_cocina[Numero de Orden],Tabla_Sala[[#This Row],[Número de Orden]])</f>
        <v>2.4305555555555556E-2</v>
      </c>
      <c r="J27" s="16">
        <f>IF(Tabla_Sala[[#This Row],[Tiempo de Permanencia]]-Tabla_Sala[[#This Row],[Tiempo Preparacion]] &gt; 0, Tabla_Sala[[#This Row],[Tiempo de Permanencia]]-Tabla_Sala[[#This Row],[Tiempo Preparacion]], 0)</f>
        <v>6.805555555345362E-2</v>
      </c>
      <c r="K27" s="2" t="s">
        <v>115</v>
      </c>
      <c r="L27" s="2" t="s">
        <v>54</v>
      </c>
      <c r="M27" s="2" t="s">
        <v>41</v>
      </c>
      <c r="N27" s="5">
        <v>46.15</v>
      </c>
      <c r="O27" s="2" t="s">
        <v>55</v>
      </c>
      <c r="P27" s="7">
        <f>SUMIFS(Tabla_cocina[Ganancia Bruta],Tabla_cocina[Numero de Orden],Tabla_Sala[[#This Row],[Número de Orden]])</f>
        <v>34</v>
      </c>
      <c r="Q27" s="7">
        <f>Tabla_Sala[[#This Row],[Propina]]+Tabla_Sala[[#This Row],[Monto Total de la Cuenta]]</f>
        <v>80.150000000000006</v>
      </c>
      <c r="R27" t="str">
        <f t="shared" si="0"/>
        <v>Plato_18</v>
      </c>
      <c r="S27" s="2" t="s">
        <v>46</v>
      </c>
      <c r="T27" s="2" t="s">
        <v>20</v>
      </c>
      <c r="U27" s="2"/>
      <c r="X27" t="str" cm="1">
        <f t="array" ref="X27">_xlfn.CONCAT(_xlfn._xlws.FILTER(Tabla_cocina[Nombre del Plato], Tabla_cocina[Numero de Orden]=Tabla_Sala[[#This Row],[Número de Orden]]), "")</f>
        <v>Plato_18</v>
      </c>
      <c r="Y27" s="18" t="b">
        <f>IF(Tabla_Sala[[#This Row],[Tiempo de Degustacion]]&gt;0,TRUE,FALSE)</f>
        <v>1</v>
      </c>
      <c r="Z27" s="3">
        <f>SUMIFS(Tabla_cocina[Costo],Tabla_cocina[Numero de Orden],Tabla_Sala[[#This Row],[Número de Orden]])</f>
        <v>20</v>
      </c>
    </row>
    <row r="28" spans="1:26" x14ac:dyDescent="0.3">
      <c r="A28" s="2">
        <v>26</v>
      </c>
      <c r="B28" s="2">
        <v>18</v>
      </c>
      <c r="C28" s="2" t="s">
        <v>138</v>
      </c>
      <c r="D28" s="4">
        <v>2</v>
      </c>
      <c r="E28" s="15">
        <f>Tabla_Sala[[#This Row],[Hora de Salida]]</f>
        <v>45017.240972222222</v>
      </c>
      <c r="F28" s="16">
        <v>45017.086111111108</v>
      </c>
      <c r="G28" s="16">
        <v>45017.240972222222</v>
      </c>
      <c r="H28" s="16">
        <f>IF(Tabla_Sala[[#This Row],[Estado de la Mesa]]="Ocupada",(Tabla_Sala[[#This Row],[Hora de Salida]]-Tabla_Sala[[#This Row],[Hora de Llegada]]) + 15/1440, Tabla_Sala[[#This Row],[Hora de Salida]]-Tabla_Sala[[#This Row],[Hora de Llegada]])</f>
        <v>0.16527777778052646</v>
      </c>
      <c r="I28" s="16">
        <f>SUMIFS(Tabla_cocina[minutos preparacion],Tabla_cocina[Numero de Orden],Tabla_Sala[[#This Row],[Número de Orden]])</f>
        <v>7.5694444444444439E-2</v>
      </c>
      <c r="J28" s="16">
        <f>IF(Tabla_Sala[[#This Row],[Tiempo de Permanencia]]-Tabla_Sala[[#This Row],[Tiempo Preparacion]] &gt; 0, Tabla_Sala[[#This Row],[Tiempo de Permanencia]]-Tabla_Sala[[#This Row],[Tiempo Preparacion]], 0)</f>
        <v>8.9583333336082024E-2</v>
      </c>
      <c r="K28" s="2" t="s">
        <v>115</v>
      </c>
      <c r="L28" s="2" t="s">
        <v>44</v>
      </c>
      <c r="M28" s="2" t="s">
        <v>47</v>
      </c>
      <c r="N28" s="5">
        <v>10.37</v>
      </c>
      <c r="O28" s="2" t="s">
        <v>55</v>
      </c>
      <c r="P28" s="7">
        <f>SUMIFS(Tabla_cocina[Ganancia Bruta],Tabla_cocina[Numero de Orden],Tabla_Sala[[#This Row],[Número de Orden]])</f>
        <v>126</v>
      </c>
      <c r="Q28" s="7">
        <f>Tabla_Sala[[#This Row],[Propina]]+Tabla_Sala[[#This Row],[Monto Total de la Cuenta]]</f>
        <v>136.37</v>
      </c>
      <c r="R28" t="str">
        <f t="shared" si="0"/>
        <v>Plato_4,  Plato_13,  Plato_7</v>
      </c>
      <c r="S28" s="2" t="s">
        <v>61</v>
      </c>
      <c r="T28" s="2" t="s">
        <v>24</v>
      </c>
      <c r="U28" s="2" t="s">
        <v>65</v>
      </c>
      <c r="V28" s="2" t="s">
        <v>59</v>
      </c>
      <c r="X28" t="str" cm="1">
        <f t="array" ref="X28">_xlfn.CONCAT(_xlfn._xlws.FILTER(Tabla_cocina[Nombre del Plato], Tabla_cocina[Numero de Orden]=Tabla_Sala[[#This Row],[Número de Orden]]), "")</f>
        <v>Plato_7Plato_13Plato_4</v>
      </c>
      <c r="Y28" s="18" t="b">
        <f>IF(Tabla_Sala[[#This Row],[Tiempo de Degustacion]]&gt;0,TRUE,FALSE)</f>
        <v>1</v>
      </c>
      <c r="Z28" s="3">
        <f>SUMIFS(Tabla_cocina[Costo],Tabla_cocina[Numero de Orden],Tabla_Sala[[#This Row],[Número de Orden]])</f>
        <v>74</v>
      </c>
    </row>
    <row r="29" spans="1:26" x14ac:dyDescent="0.3">
      <c r="A29" s="2">
        <v>27</v>
      </c>
      <c r="B29" s="2">
        <v>4</v>
      </c>
      <c r="C29" s="2" t="s">
        <v>139</v>
      </c>
      <c r="D29" s="4">
        <v>2</v>
      </c>
      <c r="E29" s="15">
        <f>Tabla_Sala[[#This Row],[Hora de Salida]]</f>
        <v>45017.102083333331</v>
      </c>
      <c r="F29" s="16">
        <v>45017.054861111108</v>
      </c>
      <c r="G29" s="16">
        <v>45017.102083333331</v>
      </c>
      <c r="H29" s="16">
        <f>IF(Tabla_Sala[[#This Row],[Estado de la Mesa]]="Ocupada",(Tabla_Sala[[#This Row],[Hora de Salida]]-Tabla_Sala[[#This Row],[Hora de Llegada]]) + 15/1440, Tabla_Sala[[#This Row],[Hora de Salida]]-Tabla_Sala[[#This Row],[Hora de Llegada]])</f>
        <v>5.7638888890020702E-2</v>
      </c>
      <c r="I29" s="16">
        <f>SUMIFS(Tabla_cocina[minutos preparacion],Tabla_cocina[Numero de Orden],Tabla_Sala[[#This Row],[Número de Orden]])</f>
        <v>3.8194444444444448E-2</v>
      </c>
      <c r="J29" s="16">
        <f>IF(Tabla_Sala[[#This Row],[Tiempo de Permanencia]]-Tabla_Sala[[#This Row],[Tiempo Preparacion]] &gt; 0, Tabla_Sala[[#This Row],[Tiempo de Permanencia]]-Tabla_Sala[[#This Row],[Tiempo Preparacion]], 0)</f>
        <v>1.9444444445576255E-2</v>
      </c>
      <c r="K29" s="2" t="s">
        <v>115</v>
      </c>
      <c r="L29" s="2" t="s">
        <v>40</v>
      </c>
      <c r="M29" s="2" t="s">
        <v>47</v>
      </c>
      <c r="N29" s="5">
        <v>19.27</v>
      </c>
      <c r="O29" s="2" t="s">
        <v>55</v>
      </c>
      <c r="P29" s="7">
        <f>SUMIFS(Tabla_cocina[Ganancia Bruta],Tabla_cocina[Numero de Orden],Tabla_Sala[[#This Row],[Número de Orden]])</f>
        <v>61</v>
      </c>
      <c r="Q29" s="7">
        <f>Tabla_Sala[[#This Row],[Propina]]+Tabla_Sala[[#This Row],[Monto Total de la Cuenta]]</f>
        <v>80.27</v>
      </c>
      <c r="R29" t="str">
        <f t="shared" si="0"/>
        <v>Plato_8,  Plato_10</v>
      </c>
      <c r="S29" s="2" t="s">
        <v>49</v>
      </c>
      <c r="T29" s="2" t="s">
        <v>17</v>
      </c>
      <c r="U29" s="2" t="s">
        <v>69</v>
      </c>
      <c r="X29" t="str" cm="1">
        <f t="array" ref="X29">_xlfn.CONCAT(_xlfn._xlws.FILTER(Tabla_cocina[Nombre del Plato], Tabla_cocina[Numero de Orden]=Tabla_Sala[[#This Row],[Número de Orden]]), "")</f>
        <v>Plato_8Plato_10</v>
      </c>
      <c r="Y29" s="18" t="b">
        <f>IF(Tabla_Sala[[#This Row],[Tiempo de Degustacion]]&gt;0,TRUE,FALSE)</f>
        <v>1</v>
      </c>
      <c r="Z29" s="3">
        <f>SUMIFS(Tabla_cocina[Costo],Tabla_cocina[Numero de Orden],Tabla_Sala[[#This Row],[Número de Orden]])</f>
        <v>36</v>
      </c>
    </row>
    <row r="30" spans="1:26" x14ac:dyDescent="0.3">
      <c r="A30" s="2">
        <v>28</v>
      </c>
      <c r="B30" s="2">
        <v>2</v>
      </c>
      <c r="C30" s="2" t="s">
        <v>140</v>
      </c>
      <c r="D30" s="4">
        <v>2</v>
      </c>
      <c r="E30" s="15">
        <f>Tabla_Sala[[#This Row],[Hora de Salida]]</f>
        <v>45017.136111111111</v>
      </c>
      <c r="F30" s="16">
        <v>45017.03402777778</v>
      </c>
      <c r="G30" s="16">
        <v>45017.136111111111</v>
      </c>
      <c r="H30" s="16">
        <f>IF(Tabla_Sala[[#This Row],[Estado de la Mesa]]="Ocupada",(Tabla_Sala[[#This Row],[Hora de Salida]]-Tabla_Sala[[#This Row],[Hora de Llegada]]) + 15/1440, Tabla_Sala[[#This Row],[Hora de Salida]]-Tabla_Sala[[#This Row],[Hora de Llegada]])</f>
        <v>0.10208333333139308</v>
      </c>
      <c r="I30" s="16">
        <f>SUMIFS(Tabla_cocina[minutos preparacion],Tabla_cocina[Numero de Orden],Tabla_Sala[[#This Row],[Número de Orden]])</f>
        <v>3.888888888888889E-2</v>
      </c>
      <c r="J30" s="16">
        <f>IF(Tabla_Sala[[#This Row],[Tiempo de Permanencia]]-Tabla_Sala[[#This Row],[Tiempo Preparacion]] &gt; 0, Tabla_Sala[[#This Row],[Tiempo de Permanencia]]-Tabla_Sala[[#This Row],[Tiempo Preparacion]], 0)</f>
        <v>6.3194444442504188E-2</v>
      </c>
      <c r="K30" s="2" t="s">
        <v>117</v>
      </c>
      <c r="L30" s="2" t="s">
        <v>54</v>
      </c>
      <c r="M30" s="2" t="s">
        <v>47</v>
      </c>
      <c r="N30" s="5">
        <v>41.22</v>
      </c>
      <c r="O30" s="2" t="s">
        <v>42</v>
      </c>
      <c r="P30" s="7">
        <f>SUMIFS(Tabla_cocina[Ganancia Bruta],Tabla_cocina[Numero de Orden],Tabla_Sala[[#This Row],[Número de Orden]])</f>
        <v>94</v>
      </c>
      <c r="Q30" s="7">
        <f>Tabla_Sala[[#This Row],[Propina]]+Tabla_Sala[[#This Row],[Monto Total de la Cuenta]]</f>
        <v>135.22</v>
      </c>
      <c r="R30" t="str">
        <f t="shared" si="0"/>
        <v>Plato_4,  Plato_9</v>
      </c>
      <c r="S30" s="2" t="s">
        <v>76</v>
      </c>
      <c r="T30" s="2" t="s">
        <v>24</v>
      </c>
      <c r="U30" s="2" t="s">
        <v>75</v>
      </c>
      <c r="X30" t="str" cm="1">
        <f t="array" ref="X30">_xlfn.CONCAT(_xlfn._xlws.FILTER(Tabla_cocina[Nombre del Plato], Tabla_cocina[Numero de Orden]=Tabla_Sala[[#This Row],[Número de Orden]]), "")</f>
        <v>Plato_9Plato_4</v>
      </c>
      <c r="Y30" s="18" t="b">
        <f>IF(Tabla_Sala[[#This Row],[Tiempo de Degustacion]]&gt;0,TRUE,FALSE)</f>
        <v>1</v>
      </c>
      <c r="Z30" s="3">
        <f>SUMIFS(Tabla_cocina[Costo],Tabla_cocina[Numero de Orden],Tabla_Sala[[#This Row],[Número de Orden]])</f>
        <v>54</v>
      </c>
    </row>
    <row r="31" spans="1:26" x14ac:dyDescent="0.3">
      <c r="A31" s="2">
        <v>29</v>
      </c>
      <c r="B31" s="2">
        <v>20</v>
      </c>
      <c r="C31" s="2" t="s">
        <v>141</v>
      </c>
      <c r="D31" s="4">
        <v>5</v>
      </c>
      <c r="E31" s="15">
        <f>Tabla_Sala[[#This Row],[Hora de Salida]]</f>
        <v>45017.256944444445</v>
      </c>
      <c r="F31" s="16">
        <v>45017.126388888886</v>
      </c>
      <c r="G31" s="16">
        <v>45017.256944444445</v>
      </c>
      <c r="H31" s="16">
        <f>IF(Tabla_Sala[[#This Row],[Estado de la Mesa]]="Ocupada",(Tabla_Sala[[#This Row],[Hora de Salida]]-Tabla_Sala[[#This Row],[Hora de Llegada]]) + 15/1440, Tabla_Sala[[#This Row],[Hora de Salida]]-Tabla_Sala[[#This Row],[Hora de Llegada]])</f>
        <v>0.14097222222577935</v>
      </c>
      <c r="I31" s="16">
        <f>SUMIFS(Tabla_cocina[minutos preparacion],Tabla_cocina[Numero de Orden],Tabla_Sala[[#This Row],[Número de Orden]])</f>
        <v>4.9305555555555561E-2</v>
      </c>
      <c r="J31" s="16">
        <f>IF(Tabla_Sala[[#This Row],[Tiempo de Permanencia]]-Tabla_Sala[[#This Row],[Tiempo Preparacion]] &gt; 0, Tabla_Sala[[#This Row],[Tiempo de Permanencia]]-Tabla_Sala[[#This Row],[Tiempo Preparacion]], 0)</f>
        <v>9.1666666670223787E-2</v>
      </c>
      <c r="K31" s="2" t="s">
        <v>113</v>
      </c>
      <c r="L31" s="2" t="s">
        <v>40</v>
      </c>
      <c r="M31" s="2" t="s">
        <v>47</v>
      </c>
      <c r="N31" s="5">
        <v>14.83</v>
      </c>
      <c r="O31" s="2" t="s">
        <v>55</v>
      </c>
      <c r="P31" s="7">
        <f>SUMIFS(Tabla_cocina[Ganancia Bruta],Tabla_cocina[Numero de Orden],Tabla_Sala[[#This Row],[Número de Orden]])</f>
        <v>173</v>
      </c>
      <c r="Q31" s="7">
        <f>Tabla_Sala[[#This Row],[Propina]]+Tabla_Sala[[#This Row],[Monto Total de la Cuenta]]</f>
        <v>187.83</v>
      </c>
      <c r="R31" t="str">
        <f t="shared" si="0"/>
        <v>Plato_1,  Plato_4,  Plato_17</v>
      </c>
      <c r="S31" s="2" t="s">
        <v>66</v>
      </c>
      <c r="T31" s="2" t="s">
        <v>26</v>
      </c>
      <c r="U31" s="2" t="s">
        <v>67</v>
      </c>
      <c r="V31" s="2" t="s">
        <v>50</v>
      </c>
      <c r="X31" t="str" cm="1">
        <f t="array" ref="X31">_xlfn.CONCAT(_xlfn._xlws.FILTER(Tabla_cocina[Nombre del Plato], Tabla_cocina[Numero de Orden]=Tabla_Sala[[#This Row],[Número de Orden]]), "")</f>
        <v>Plato_17Plato_1Plato_4</v>
      </c>
      <c r="Y31" s="18" t="b">
        <f>IF(Tabla_Sala[[#This Row],[Tiempo de Degustacion]]&gt;0,TRUE,FALSE)</f>
        <v>1</v>
      </c>
      <c r="Z31" s="3">
        <f>SUMIFS(Tabla_cocina[Costo],Tabla_cocina[Numero de Orden],Tabla_Sala[[#This Row],[Número de Orden]])</f>
        <v>103</v>
      </c>
    </row>
    <row r="32" spans="1:26" x14ac:dyDescent="0.3">
      <c r="A32" s="2">
        <v>30</v>
      </c>
      <c r="B32" s="2">
        <v>14</v>
      </c>
      <c r="C32" s="2" t="s">
        <v>142</v>
      </c>
      <c r="D32" s="4">
        <v>4</v>
      </c>
      <c r="E32" s="15">
        <f>Tabla_Sala[[#This Row],[Hora de Salida]]</f>
        <v>45017.259027777778</v>
      </c>
      <c r="F32" s="16">
        <v>45017.121527777781</v>
      </c>
      <c r="G32" s="16">
        <v>45017.259027777778</v>
      </c>
      <c r="H32" s="16">
        <f>IF(Tabla_Sala[[#This Row],[Estado de la Mesa]]="Ocupada",(Tabla_Sala[[#This Row],[Hora de Salida]]-Tabla_Sala[[#This Row],[Hora de Llegada]]) + 15/1440, Tabla_Sala[[#This Row],[Hora de Salida]]-Tabla_Sala[[#This Row],[Hora de Llegada]])</f>
        <v>0.13749999999708962</v>
      </c>
      <c r="I32" s="16">
        <f>SUMIFS(Tabla_cocina[minutos preparacion],Tabla_cocina[Numero de Orden],Tabla_Sala[[#This Row],[Número de Orden]])</f>
        <v>4.791666666666667E-2</v>
      </c>
      <c r="J32" s="16">
        <f>IF(Tabla_Sala[[#This Row],[Tiempo de Permanencia]]-Tabla_Sala[[#This Row],[Tiempo Preparacion]] &gt; 0, Tabla_Sala[[#This Row],[Tiempo de Permanencia]]-Tabla_Sala[[#This Row],[Tiempo Preparacion]], 0)</f>
        <v>8.9583333330422954E-2</v>
      </c>
      <c r="K32" s="2" t="s">
        <v>117</v>
      </c>
      <c r="L32" s="2" t="s">
        <v>40</v>
      </c>
      <c r="M32" s="2" t="s">
        <v>45</v>
      </c>
      <c r="N32" s="5">
        <v>26.29</v>
      </c>
      <c r="O32" s="2" t="s">
        <v>48</v>
      </c>
      <c r="P32" s="7">
        <f>SUMIFS(Tabla_cocina[Ganancia Bruta],Tabla_cocina[Numero de Orden],Tabla_Sala[[#This Row],[Número de Orden]])</f>
        <v>112</v>
      </c>
      <c r="Q32" s="7">
        <f>Tabla_Sala[[#This Row],[Propina]]+Tabla_Sala[[#This Row],[Monto Total de la Cuenta]]</f>
        <v>138.29</v>
      </c>
      <c r="R32" t="str">
        <f t="shared" si="0"/>
        <v>Plato_10,  Plato_3</v>
      </c>
      <c r="S32" s="2" t="s">
        <v>56</v>
      </c>
      <c r="T32" s="2" t="s">
        <v>25</v>
      </c>
      <c r="U32" s="2" t="s">
        <v>72</v>
      </c>
      <c r="X32" t="str" cm="1">
        <f t="array" ref="X32">_xlfn.CONCAT(_xlfn._xlws.FILTER(Tabla_cocina[Nombre del Plato], Tabla_cocina[Numero de Orden]=Tabla_Sala[[#This Row],[Número de Orden]]), "")</f>
        <v>Plato_10Plato_3</v>
      </c>
      <c r="Y32" s="18" t="b">
        <f>IF(Tabla_Sala[[#This Row],[Tiempo de Degustacion]]&gt;0,TRUE,FALSE)</f>
        <v>1</v>
      </c>
      <c r="Z32" s="3">
        <f>SUMIFS(Tabla_cocina[Costo],Tabla_cocina[Numero de Orden],Tabla_Sala[[#This Row],[Número de Orden]])</f>
        <v>66</v>
      </c>
    </row>
    <row r="33" spans="1:26" x14ac:dyDescent="0.3">
      <c r="A33" s="2">
        <v>31</v>
      </c>
      <c r="B33" s="2">
        <v>13</v>
      </c>
      <c r="C33" s="2" t="s">
        <v>143</v>
      </c>
      <c r="D33" s="4">
        <v>3</v>
      </c>
      <c r="E33" s="15">
        <f>Tabla_Sala[[#This Row],[Hora de Salida]]</f>
        <v>45017.251388888886</v>
      </c>
      <c r="F33" s="16">
        <v>45017.118750000001</v>
      </c>
      <c r="G33" s="16">
        <v>45017.251388888886</v>
      </c>
      <c r="H33" s="16">
        <f>IF(Tabla_Sala[[#This Row],[Estado de la Mesa]]="Ocupada",(Tabla_Sala[[#This Row],[Hora de Salida]]-Tabla_Sala[[#This Row],[Hora de Llegada]]) + 15/1440, Tabla_Sala[[#This Row],[Hora de Salida]]-Tabla_Sala[[#This Row],[Hora de Llegada]])</f>
        <v>0.14305555555135166</v>
      </c>
      <c r="I33" s="16">
        <f>SUMIFS(Tabla_cocina[minutos preparacion],Tabla_cocina[Numero de Orden],Tabla_Sala[[#This Row],[Número de Orden]])</f>
        <v>7.2916666666666657E-2</v>
      </c>
      <c r="J33" s="16">
        <f>IF(Tabla_Sala[[#This Row],[Tiempo de Permanencia]]-Tabla_Sala[[#This Row],[Tiempo Preparacion]] &gt; 0, Tabla_Sala[[#This Row],[Tiempo de Permanencia]]-Tabla_Sala[[#This Row],[Tiempo Preparacion]], 0)</f>
        <v>7.0138888884685002E-2</v>
      </c>
      <c r="K33" s="2" t="s">
        <v>113</v>
      </c>
      <c r="L33" s="2" t="s">
        <v>44</v>
      </c>
      <c r="M33" s="2" t="s">
        <v>47</v>
      </c>
      <c r="N33" s="5">
        <v>19.809999999999999</v>
      </c>
      <c r="O33" s="2" t="s">
        <v>55</v>
      </c>
      <c r="P33" s="7">
        <f>SUMIFS(Tabla_cocina[Ganancia Bruta],Tabla_cocina[Numero de Orden],Tabla_Sala[[#This Row],[Número de Orden]])</f>
        <v>67</v>
      </c>
      <c r="Q33" s="7">
        <f>Tabla_Sala[[#This Row],[Propina]]+Tabla_Sala[[#This Row],[Monto Total de la Cuenta]]</f>
        <v>86.81</v>
      </c>
      <c r="R33" t="str">
        <f t="shared" si="0"/>
        <v>Plato_9,  Plato_12</v>
      </c>
      <c r="S33" s="2" t="s">
        <v>76</v>
      </c>
      <c r="T33" s="2" t="s">
        <v>13</v>
      </c>
      <c r="U33" s="2" t="s">
        <v>60</v>
      </c>
      <c r="X33" t="str" cm="1">
        <f t="array" ref="X33">_xlfn.CONCAT(_xlfn._xlws.FILTER(Tabla_cocina[Nombre del Plato], Tabla_cocina[Numero de Orden]=Tabla_Sala[[#This Row],[Número de Orden]]), "")</f>
        <v>Plato_9Plato_12</v>
      </c>
      <c r="Y33" s="18" t="b">
        <f>IF(Tabla_Sala[[#This Row],[Tiempo de Degustacion]]&gt;0,TRUE,FALSE)</f>
        <v>1</v>
      </c>
      <c r="Z33" s="3">
        <f>SUMIFS(Tabla_cocina[Costo],Tabla_cocina[Numero de Orden],Tabla_Sala[[#This Row],[Número de Orden]])</f>
        <v>39</v>
      </c>
    </row>
    <row r="34" spans="1:26" x14ac:dyDescent="0.3">
      <c r="A34" s="2">
        <v>32</v>
      </c>
      <c r="B34" s="2">
        <v>5</v>
      </c>
      <c r="C34" s="2" t="s">
        <v>144</v>
      </c>
      <c r="D34" s="4">
        <v>1</v>
      </c>
      <c r="E34" s="15">
        <f>Tabla_Sala[[#This Row],[Hora de Salida]]</f>
        <v>45017.28402777778</v>
      </c>
      <c r="F34" s="16">
        <v>45017.130555555559</v>
      </c>
      <c r="G34" s="16">
        <v>45017.28402777778</v>
      </c>
      <c r="H34" s="16">
        <f>IF(Tabla_Sala[[#This Row],[Estado de la Mesa]]="Ocupada",(Tabla_Sala[[#This Row],[Hora de Salida]]-Tabla_Sala[[#This Row],[Hora de Llegada]]) + 15/1440, Tabla_Sala[[#This Row],[Hora de Salida]]-Tabla_Sala[[#This Row],[Hora de Llegada]])</f>
        <v>0.16388888888711031</v>
      </c>
      <c r="I34" s="16">
        <f>SUMIFS(Tabla_cocina[minutos preparacion],Tabla_cocina[Numero de Orden],Tabla_Sala[[#This Row],[Número de Orden]])</f>
        <v>8.8888888888888892E-2</v>
      </c>
      <c r="J34" s="16">
        <f>IF(Tabla_Sala[[#This Row],[Tiempo de Permanencia]]-Tabla_Sala[[#This Row],[Tiempo Preparacion]] &gt; 0, Tabla_Sala[[#This Row],[Tiempo de Permanencia]]-Tabla_Sala[[#This Row],[Tiempo Preparacion]], 0)</f>
        <v>7.499999999822142E-2</v>
      </c>
      <c r="K34" s="2" t="s">
        <v>111</v>
      </c>
      <c r="L34" s="2" t="s">
        <v>40</v>
      </c>
      <c r="M34" s="2" t="s">
        <v>47</v>
      </c>
      <c r="N34" s="5">
        <v>28.25</v>
      </c>
      <c r="O34" s="2" t="s">
        <v>55</v>
      </c>
      <c r="P34" s="7">
        <f>SUMIFS(Tabla_cocina[Ganancia Bruta],Tabla_cocina[Numero de Orden],Tabla_Sala[[#This Row],[Número de Orden]])</f>
        <v>211</v>
      </c>
      <c r="Q34" s="7">
        <f>Tabla_Sala[[#This Row],[Propina]]+Tabla_Sala[[#This Row],[Monto Total de la Cuenta]]</f>
        <v>239.25</v>
      </c>
      <c r="R34" t="str">
        <f t="shared" si="0"/>
        <v>Plato_15,  Plato_11,  Plato_10,  Plato_4</v>
      </c>
      <c r="S34" s="2" t="s">
        <v>61</v>
      </c>
      <c r="T34" s="2" t="s">
        <v>18</v>
      </c>
      <c r="U34" s="2" t="s">
        <v>63</v>
      </c>
      <c r="V34" s="2" t="s">
        <v>69</v>
      </c>
      <c r="W34" s="2" t="s">
        <v>67</v>
      </c>
      <c r="X34" t="str" cm="1">
        <f t="array" ref="X34">_xlfn.CONCAT(_xlfn._xlws.FILTER(Tabla_cocina[Nombre del Plato], Tabla_cocina[Numero de Orden]=Tabla_Sala[[#This Row],[Número de Orden]]), "")</f>
        <v>Plato_11Plato_15Plato_10Plato_4</v>
      </c>
      <c r="Y34" s="18" t="b">
        <f>IF(Tabla_Sala[[#This Row],[Tiempo de Degustacion]]&gt;0,TRUE,FALSE)</f>
        <v>1</v>
      </c>
      <c r="Z34" s="3">
        <f>SUMIFS(Tabla_cocina[Costo],Tabla_cocina[Numero de Orden],Tabla_Sala[[#This Row],[Número de Orden]])</f>
        <v>123</v>
      </c>
    </row>
    <row r="35" spans="1:26" x14ac:dyDescent="0.3">
      <c r="A35" s="2">
        <v>33</v>
      </c>
      <c r="B35" s="2">
        <v>4</v>
      </c>
      <c r="C35" s="2" t="s">
        <v>145</v>
      </c>
      <c r="D35" s="4">
        <v>5</v>
      </c>
      <c r="E35" s="15">
        <f>Tabla_Sala[[#This Row],[Hora de Salida]]</f>
        <v>45017.26458333333</v>
      </c>
      <c r="F35" s="16">
        <v>45017.147916666669</v>
      </c>
      <c r="G35" s="16">
        <v>45017.26458333333</v>
      </c>
      <c r="H35" s="16">
        <f>IF(Tabla_Sala[[#This Row],[Estado de la Mesa]]="Ocupada",(Tabla_Sala[[#This Row],[Hora de Salida]]-Tabla_Sala[[#This Row],[Hora de Llegada]]) + 15/1440, Tabla_Sala[[#This Row],[Hora de Salida]]-Tabla_Sala[[#This Row],[Hora de Llegada]])</f>
        <v>0.12708333332799762</v>
      </c>
      <c r="I35" s="16">
        <f>SUMIFS(Tabla_cocina[minutos preparacion],Tabla_cocina[Numero de Orden],Tabla_Sala[[#This Row],[Número de Orden]])</f>
        <v>9.027777777777779E-2</v>
      </c>
      <c r="J35" s="16">
        <f>IF(Tabla_Sala[[#This Row],[Tiempo de Permanencia]]-Tabla_Sala[[#This Row],[Tiempo Preparacion]] &gt; 0, Tabla_Sala[[#This Row],[Tiempo de Permanencia]]-Tabla_Sala[[#This Row],[Tiempo Preparacion]], 0)</f>
        <v>3.6805555550219832E-2</v>
      </c>
      <c r="K35" s="2" t="s">
        <v>117</v>
      </c>
      <c r="L35" s="2" t="s">
        <v>54</v>
      </c>
      <c r="M35" s="2" t="s">
        <v>41</v>
      </c>
      <c r="N35" s="5">
        <v>20.38</v>
      </c>
      <c r="O35" s="2" t="s">
        <v>55</v>
      </c>
      <c r="P35" s="7">
        <f>SUMIFS(Tabla_cocina[Ganancia Bruta],Tabla_cocina[Numero de Orden],Tabla_Sala[[#This Row],[Número de Orden]])</f>
        <v>306</v>
      </c>
      <c r="Q35" s="7">
        <f>Tabla_Sala[[#This Row],[Propina]]+Tabla_Sala[[#This Row],[Monto Total de la Cuenta]]</f>
        <v>326.38</v>
      </c>
      <c r="R35" t="str">
        <f t="shared" si="0"/>
        <v>Plato_8,  Plato_6,  Plato_15,  Plato_10</v>
      </c>
      <c r="S35" s="2" t="s">
        <v>53</v>
      </c>
      <c r="T35" s="2" t="s">
        <v>17</v>
      </c>
      <c r="U35" s="2" t="s">
        <v>77</v>
      </c>
      <c r="V35" s="2" t="s">
        <v>73</v>
      </c>
      <c r="W35" s="2" t="s">
        <v>69</v>
      </c>
      <c r="X35" t="str" cm="1">
        <f t="array" ref="X35">_xlfn.CONCAT(_xlfn._xlws.FILTER(Tabla_cocina[Nombre del Plato], Tabla_cocina[Numero de Orden]=Tabla_Sala[[#This Row],[Número de Orden]]), "")</f>
        <v>Plato_8Plato_15Plato_6Plato_10</v>
      </c>
      <c r="Y35" s="18" t="b">
        <f>IF(Tabla_Sala[[#This Row],[Tiempo de Degustacion]]&gt;0,TRUE,FALSE)</f>
        <v>1</v>
      </c>
      <c r="Z35" s="3">
        <f>SUMIFS(Tabla_cocina[Costo],Tabla_cocina[Numero de Orden],Tabla_Sala[[#This Row],[Número de Orden]])</f>
        <v>181</v>
      </c>
    </row>
    <row r="36" spans="1:26" x14ac:dyDescent="0.3">
      <c r="A36" s="2">
        <v>34</v>
      </c>
      <c r="B36" s="2">
        <v>15</v>
      </c>
      <c r="C36" s="2" t="s">
        <v>146</v>
      </c>
      <c r="D36" s="4">
        <v>1</v>
      </c>
      <c r="E36" s="15">
        <f>Tabla_Sala[[#This Row],[Hora de Salida]]</f>
        <v>45017.254861111112</v>
      </c>
      <c r="F36" s="16">
        <v>45017.094444444447</v>
      </c>
      <c r="G36" s="16">
        <v>45017.254861111112</v>
      </c>
      <c r="H36" s="16">
        <f>IF(Tabla_Sala[[#This Row],[Estado de la Mesa]]="Ocupada",(Tabla_Sala[[#This Row],[Hora de Salida]]-Tabla_Sala[[#This Row],[Hora de Llegada]]) + 15/1440, Tabla_Sala[[#This Row],[Hora de Salida]]-Tabla_Sala[[#This Row],[Hora de Llegada]])</f>
        <v>0.16041666666569654</v>
      </c>
      <c r="I36" s="16">
        <f>SUMIFS(Tabla_cocina[minutos preparacion],Tabla_cocina[Numero de Orden],Tabla_Sala[[#This Row],[Número de Orden]])</f>
        <v>4.5138888888888888E-2</v>
      </c>
      <c r="J36" s="16">
        <f>IF(Tabla_Sala[[#This Row],[Tiempo de Permanencia]]-Tabla_Sala[[#This Row],[Tiempo Preparacion]] &gt; 0, Tabla_Sala[[#This Row],[Tiempo de Permanencia]]-Tabla_Sala[[#This Row],[Tiempo Preparacion]], 0)</f>
        <v>0.11527777777680764</v>
      </c>
      <c r="K36" s="2" t="s">
        <v>117</v>
      </c>
      <c r="L36" s="2" t="s">
        <v>44</v>
      </c>
      <c r="M36" s="2" t="s">
        <v>47</v>
      </c>
      <c r="N36" s="5">
        <v>13.08</v>
      </c>
      <c r="O36" s="2" t="s">
        <v>48</v>
      </c>
      <c r="P36" s="7">
        <f>SUMIFS(Tabla_cocina[Ganancia Bruta],Tabla_cocina[Numero de Orden],Tabla_Sala[[#This Row],[Número de Orden]])</f>
        <v>112</v>
      </c>
      <c r="Q36" s="7">
        <f>Tabla_Sala[[#This Row],[Propina]]+Tabla_Sala[[#This Row],[Monto Total de la Cuenta]]</f>
        <v>125.08</v>
      </c>
      <c r="R36" t="str">
        <f t="shared" si="0"/>
        <v>Plato_18,  Plato_10</v>
      </c>
      <c r="S36" s="2" t="s">
        <v>53</v>
      </c>
      <c r="T36" s="2" t="s">
        <v>20</v>
      </c>
      <c r="U36" s="2" t="s">
        <v>69</v>
      </c>
      <c r="X36" t="str" cm="1">
        <f t="array" ref="X36">_xlfn.CONCAT(_xlfn._xlws.FILTER(Tabla_cocina[Nombre del Plato], Tabla_cocina[Numero de Orden]=Tabla_Sala[[#This Row],[Número de Orden]]), "")</f>
        <v>Plato_18Plato_10</v>
      </c>
      <c r="Y36" s="18" t="b">
        <f>IF(Tabla_Sala[[#This Row],[Tiempo de Degustacion]]&gt;0,TRUE,FALSE)</f>
        <v>1</v>
      </c>
      <c r="Z36" s="3">
        <f>SUMIFS(Tabla_cocina[Costo],Tabla_cocina[Numero de Orden],Tabla_Sala[[#This Row],[Número de Orden]])</f>
        <v>65</v>
      </c>
    </row>
    <row r="37" spans="1:26" x14ac:dyDescent="0.3">
      <c r="A37" s="2">
        <v>35</v>
      </c>
      <c r="B37" s="2">
        <v>13</v>
      </c>
      <c r="C37" s="2" t="s">
        <v>147</v>
      </c>
      <c r="D37" s="4">
        <v>2</v>
      </c>
      <c r="E37" s="15">
        <f>Tabla_Sala[[#This Row],[Hora de Salida]]</f>
        <v>45017.246527777781</v>
      </c>
      <c r="F37" s="16">
        <v>45017.137499999997</v>
      </c>
      <c r="G37" s="16">
        <v>45017.246527777781</v>
      </c>
      <c r="H37" s="16">
        <f>IF(Tabla_Sala[[#This Row],[Estado de la Mesa]]="Ocupada",(Tabla_Sala[[#This Row],[Hora de Salida]]-Tabla_Sala[[#This Row],[Hora de Llegada]]) + 15/1440, Tabla_Sala[[#This Row],[Hora de Salida]]-Tabla_Sala[[#This Row],[Hora de Llegada]])</f>
        <v>0.11944444445058859</v>
      </c>
      <c r="I37" s="16">
        <f>SUMIFS(Tabla_cocina[minutos preparacion],Tabla_cocina[Numero de Orden],Tabla_Sala[[#This Row],[Número de Orden]])</f>
        <v>4.5138888888888888E-2</v>
      </c>
      <c r="J37" s="16">
        <f>IF(Tabla_Sala[[#This Row],[Tiempo de Permanencia]]-Tabla_Sala[[#This Row],[Tiempo Preparacion]] &gt; 0, Tabla_Sala[[#This Row],[Tiempo de Permanencia]]-Tabla_Sala[[#This Row],[Tiempo Preparacion]], 0)</f>
        <v>7.430555556169971E-2</v>
      </c>
      <c r="K37" s="2" t="s">
        <v>109</v>
      </c>
      <c r="L37" s="2" t="s">
        <v>40</v>
      </c>
      <c r="M37" s="2" t="s">
        <v>47</v>
      </c>
      <c r="N37" s="5">
        <v>15.75</v>
      </c>
      <c r="O37" s="2" t="s">
        <v>55</v>
      </c>
      <c r="P37" s="7">
        <f>SUMIFS(Tabla_cocina[Ganancia Bruta],Tabla_cocina[Numero de Orden],Tabla_Sala[[#This Row],[Número de Orden]])</f>
        <v>214</v>
      </c>
      <c r="Q37" s="7">
        <f>Tabla_Sala[[#This Row],[Propina]]+Tabla_Sala[[#This Row],[Monto Total de la Cuenta]]</f>
        <v>229.75</v>
      </c>
      <c r="R37" t="str">
        <f t="shared" si="0"/>
        <v>Plato_2,  Plato_9,  Plato_11,  Plato_17</v>
      </c>
      <c r="S37" s="2" t="s">
        <v>53</v>
      </c>
      <c r="T37" s="2" t="s">
        <v>7</v>
      </c>
      <c r="U37" s="2" t="s">
        <v>75</v>
      </c>
      <c r="V37" s="2" t="s">
        <v>63</v>
      </c>
      <c r="W37" s="2" t="s">
        <v>50</v>
      </c>
      <c r="X37" t="str" cm="1">
        <f t="array" ref="X37">_xlfn.CONCAT(_xlfn._xlws.FILTER(Tabla_cocina[Nombre del Plato], Tabla_cocina[Numero de Orden]=Tabla_Sala[[#This Row],[Número de Orden]]), "")</f>
        <v>Plato_11Plato_17Plato_2Plato_9</v>
      </c>
      <c r="Y37" s="18" t="b">
        <f>IF(Tabla_Sala[[#This Row],[Tiempo de Degustacion]]&gt;0,TRUE,FALSE)</f>
        <v>1</v>
      </c>
      <c r="Z37" s="3">
        <f>SUMIFS(Tabla_cocina[Costo],Tabla_cocina[Numero de Orden],Tabla_Sala[[#This Row],[Número de Orden]])</f>
        <v>129</v>
      </c>
    </row>
    <row r="38" spans="1:26" x14ac:dyDescent="0.3">
      <c r="A38" s="2">
        <v>36</v>
      </c>
      <c r="B38" s="2">
        <v>5</v>
      </c>
      <c r="C38" s="2" t="s">
        <v>148</v>
      </c>
      <c r="D38" s="4">
        <v>5</v>
      </c>
      <c r="E38" s="15">
        <f>Tabla_Sala[[#This Row],[Hora de Salida]]</f>
        <v>45017.268055555556</v>
      </c>
      <c r="F38" s="16">
        <v>45017.143750000003</v>
      </c>
      <c r="G38" s="16">
        <v>45017.268055555556</v>
      </c>
      <c r="H38" s="16">
        <f>IF(Tabla_Sala[[#This Row],[Estado de la Mesa]]="Ocupada",(Tabla_Sala[[#This Row],[Hora de Salida]]-Tabla_Sala[[#This Row],[Hora de Llegada]]) + 15/1440, Tabla_Sala[[#This Row],[Hora de Salida]]-Tabla_Sala[[#This Row],[Hora de Llegada]])</f>
        <v>0.13472222221995858</v>
      </c>
      <c r="I38" s="16">
        <f>SUMIFS(Tabla_cocina[minutos preparacion],Tabla_cocina[Numero de Orden],Tabla_Sala[[#This Row],[Número de Orden]])</f>
        <v>2.6388888888888889E-2</v>
      </c>
      <c r="J38" s="16">
        <f>IF(Tabla_Sala[[#This Row],[Tiempo de Permanencia]]-Tabla_Sala[[#This Row],[Tiempo Preparacion]] &gt; 0, Tabla_Sala[[#This Row],[Tiempo de Permanencia]]-Tabla_Sala[[#This Row],[Tiempo Preparacion]], 0)</f>
        <v>0.10833333333106969</v>
      </c>
      <c r="K38" s="2" t="s">
        <v>113</v>
      </c>
      <c r="L38" s="2" t="s">
        <v>40</v>
      </c>
      <c r="M38" s="2" t="s">
        <v>47</v>
      </c>
      <c r="N38" s="5">
        <v>45.28</v>
      </c>
      <c r="O38" s="2" t="s">
        <v>55</v>
      </c>
      <c r="P38" s="7">
        <f>SUMIFS(Tabla_cocina[Ganancia Bruta],Tabla_cocina[Numero de Orden],Tabla_Sala[[#This Row],[Número de Orden]])</f>
        <v>30</v>
      </c>
      <c r="Q38" s="7">
        <f>Tabla_Sala[[#This Row],[Propina]]+Tabla_Sala[[#This Row],[Monto Total de la Cuenta]]</f>
        <v>75.28</v>
      </c>
      <c r="R38" t="str">
        <f t="shared" si="0"/>
        <v>Plato_2</v>
      </c>
      <c r="S38" s="2" t="s">
        <v>58</v>
      </c>
      <c r="T38" s="2" t="s">
        <v>7</v>
      </c>
      <c r="U38" s="2"/>
      <c r="X38" t="str" cm="1">
        <f t="array" ref="X38">_xlfn.CONCAT(_xlfn._xlws.FILTER(Tabla_cocina[Nombre del Plato], Tabla_cocina[Numero de Orden]=Tabla_Sala[[#This Row],[Número de Orden]]), "")</f>
        <v>Plato_2</v>
      </c>
      <c r="Y38" s="18" t="b">
        <f>IF(Tabla_Sala[[#This Row],[Tiempo de Degustacion]]&gt;0,TRUE,FALSE)</f>
        <v>1</v>
      </c>
      <c r="Z38" s="3">
        <f>SUMIFS(Tabla_cocina[Costo],Tabla_cocina[Numero de Orden],Tabla_Sala[[#This Row],[Número de Orden]])</f>
        <v>18</v>
      </c>
    </row>
    <row r="39" spans="1:26" x14ac:dyDescent="0.3">
      <c r="A39" s="2">
        <v>37</v>
      </c>
      <c r="B39" s="2">
        <v>20</v>
      </c>
      <c r="C39" s="2" t="s">
        <v>149</v>
      </c>
      <c r="D39" s="4">
        <v>1</v>
      </c>
      <c r="E39" s="15">
        <f>Tabla_Sala[[#This Row],[Hora de Salida]]</f>
        <v>45017.251388888886</v>
      </c>
      <c r="F39" s="16">
        <v>45017.14166666667</v>
      </c>
      <c r="G39" s="16">
        <v>45017.251388888886</v>
      </c>
      <c r="H39" s="16">
        <f>IF(Tabla_Sala[[#This Row],[Estado de la Mesa]]="Ocupada",(Tabla_Sala[[#This Row],[Hora de Salida]]-Tabla_Sala[[#This Row],[Hora de Llegada]]) + 15/1440, Tabla_Sala[[#This Row],[Hora de Salida]]-Tabla_Sala[[#This Row],[Hora de Llegada]])</f>
        <v>0.12013888888274475</v>
      </c>
      <c r="I39" s="16">
        <f>SUMIFS(Tabla_cocina[minutos preparacion],Tabla_cocina[Numero de Orden],Tabla_Sala[[#This Row],[Número de Orden]])</f>
        <v>3.2638888888888891E-2</v>
      </c>
      <c r="J39" s="16">
        <f>IF(Tabla_Sala[[#This Row],[Tiempo de Permanencia]]-Tabla_Sala[[#This Row],[Tiempo Preparacion]] &gt; 0, Tabla_Sala[[#This Row],[Tiempo de Permanencia]]-Tabla_Sala[[#This Row],[Tiempo Preparacion]], 0)</f>
        <v>8.7499999993855854E-2</v>
      </c>
      <c r="K39" s="2" t="s">
        <v>115</v>
      </c>
      <c r="L39" s="2" t="s">
        <v>54</v>
      </c>
      <c r="M39" s="2" t="s">
        <v>47</v>
      </c>
      <c r="N39" s="5">
        <v>10.39</v>
      </c>
      <c r="O39" s="2" t="s">
        <v>55</v>
      </c>
      <c r="P39" s="7">
        <f>SUMIFS(Tabla_cocina[Ganancia Bruta],Tabla_cocina[Numero de Orden],Tabla_Sala[[#This Row],[Número de Orden]])</f>
        <v>21</v>
      </c>
      <c r="Q39" s="7">
        <f>Tabla_Sala[[#This Row],[Propina]]+Tabla_Sala[[#This Row],[Monto Total de la Cuenta]]</f>
        <v>31.39</v>
      </c>
      <c r="R39" t="str">
        <f t="shared" si="0"/>
        <v>Plato_13</v>
      </c>
      <c r="S39" s="2" t="s">
        <v>49</v>
      </c>
      <c r="T39" s="2" t="s">
        <v>23</v>
      </c>
      <c r="U39" s="2"/>
      <c r="X39" t="str" cm="1">
        <f t="array" ref="X39">_xlfn.CONCAT(_xlfn._xlws.FILTER(Tabla_cocina[Nombre del Plato], Tabla_cocina[Numero de Orden]=Tabla_Sala[[#This Row],[Número de Orden]]), "")</f>
        <v>Plato_13</v>
      </c>
      <c r="Y39" s="18" t="b">
        <f>IF(Tabla_Sala[[#This Row],[Tiempo de Degustacion]]&gt;0,TRUE,FALSE)</f>
        <v>1</v>
      </c>
      <c r="Z39" s="3">
        <f>SUMIFS(Tabla_cocina[Costo],Tabla_cocina[Numero de Orden],Tabla_Sala[[#This Row],[Número de Orden]])</f>
        <v>13</v>
      </c>
    </row>
    <row r="40" spans="1:26" x14ac:dyDescent="0.3">
      <c r="A40" s="2">
        <v>38</v>
      </c>
      <c r="B40" s="2">
        <v>10</v>
      </c>
      <c r="C40" s="2" t="s">
        <v>150</v>
      </c>
      <c r="D40" s="4">
        <v>6</v>
      </c>
      <c r="E40" s="15">
        <f>Tabla_Sala[[#This Row],[Hora de Salida]]</f>
        <v>45017.161805555559</v>
      </c>
      <c r="F40" s="16">
        <v>45017.109722222223</v>
      </c>
      <c r="G40" s="16">
        <v>45017.161805555559</v>
      </c>
      <c r="H40" s="16">
        <f>IF(Tabla_Sala[[#This Row],[Estado de la Mesa]]="Ocupada",(Tabla_Sala[[#This Row],[Hora de Salida]]-Tabla_Sala[[#This Row],[Hora de Llegada]]) + 15/1440, Tabla_Sala[[#This Row],[Hora de Salida]]-Tabla_Sala[[#This Row],[Hora de Llegada]])</f>
        <v>5.2083333335758653E-2</v>
      </c>
      <c r="I40" s="16">
        <f>SUMIFS(Tabla_cocina[minutos preparacion],Tabla_cocina[Numero de Orden],Tabla_Sala[[#This Row],[Número de Orden]])</f>
        <v>6.8055555555555564E-2</v>
      </c>
      <c r="J40" s="16">
        <f>IF(Tabla_Sala[[#This Row],[Tiempo de Permanencia]]-Tabla_Sala[[#This Row],[Tiempo Preparacion]] &gt; 0, Tabla_Sala[[#This Row],[Tiempo de Permanencia]]-Tabla_Sala[[#This Row],[Tiempo Preparacion]], 0)</f>
        <v>0</v>
      </c>
      <c r="K40" s="2" t="s">
        <v>117</v>
      </c>
      <c r="L40" s="2" t="s">
        <v>40</v>
      </c>
      <c r="M40" s="2" t="s">
        <v>41</v>
      </c>
      <c r="N40" s="5">
        <v>16.309999999999999</v>
      </c>
      <c r="O40" s="2" t="s">
        <v>42</v>
      </c>
      <c r="P40" s="7">
        <f>SUMIFS(Tabla_cocina[Ganancia Bruta],Tabla_cocina[Numero de Orden],Tabla_Sala[[#This Row],[Número de Orden]])</f>
        <v>235</v>
      </c>
      <c r="Q40" s="7">
        <f>Tabla_Sala[[#This Row],[Propina]]+Tabla_Sala[[#This Row],[Monto Total de la Cuenta]]</f>
        <v>251.31</v>
      </c>
      <c r="R40" t="str">
        <f t="shared" si="0"/>
        <v>Plato_17,  Plato_8,  Plato_19</v>
      </c>
      <c r="S40" s="2" t="s">
        <v>70</v>
      </c>
      <c r="T40" s="2" t="s">
        <v>9</v>
      </c>
      <c r="U40" s="2" t="s">
        <v>62</v>
      </c>
      <c r="V40" s="2" t="s">
        <v>51</v>
      </c>
      <c r="X40" t="str" cm="1">
        <f t="array" ref="X40">_xlfn.CONCAT(_xlfn._xlws.FILTER(Tabla_cocina[Nombre del Plato], Tabla_cocina[Numero de Orden]=Tabla_Sala[[#This Row],[Número de Orden]]), "")</f>
        <v>Plato_19Plato_8Plato_17</v>
      </c>
      <c r="Y40" s="18" t="b">
        <f>IF(Tabla_Sala[[#This Row],[Tiempo de Degustacion]]&gt;0,TRUE,FALSE)</f>
        <v>0</v>
      </c>
      <c r="Z40" s="3">
        <f>SUMIFS(Tabla_cocina[Costo],Tabla_cocina[Numero de Orden],Tabla_Sala[[#This Row],[Número de Orden]])</f>
        <v>143</v>
      </c>
    </row>
    <row r="41" spans="1:26" x14ac:dyDescent="0.3">
      <c r="A41" s="2">
        <v>39</v>
      </c>
      <c r="B41" s="2">
        <v>15</v>
      </c>
      <c r="C41" s="2" t="s">
        <v>151</v>
      </c>
      <c r="D41" s="4">
        <v>3</v>
      </c>
      <c r="E41" s="15">
        <f>Tabla_Sala[[#This Row],[Hora de Salida]]</f>
        <v>45017.318749999999</v>
      </c>
      <c r="F41" s="16">
        <v>45017.15347222222</v>
      </c>
      <c r="G41" s="16">
        <v>45017.318749999999</v>
      </c>
      <c r="H41" s="16">
        <f>IF(Tabla_Sala[[#This Row],[Estado de la Mesa]]="Ocupada",(Tabla_Sala[[#This Row],[Hora de Salida]]-Tabla_Sala[[#This Row],[Hora de Llegada]]) + 15/1440, Tabla_Sala[[#This Row],[Hora de Salida]]-Tabla_Sala[[#This Row],[Hora de Llegada]])</f>
        <v>0.17569444444476781</v>
      </c>
      <c r="I41" s="16">
        <f>SUMIFS(Tabla_cocina[minutos preparacion],Tabla_cocina[Numero de Orden],Tabla_Sala[[#This Row],[Número de Orden]])</f>
        <v>3.9583333333333331E-2</v>
      </c>
      <c r="J41" s="16">
        <f>IF(Tabla_Sala[[#This Row],[Tiempo de Permanencia]]-Tabla_Sala[[#This Row],[Tiempo Preparacion]] &gt; 0, Tabla_Sala[[#This Row],[Tiempo de Permanencia]]-Tabla_Sala[[#This Row],[Tiempo Preparacion]], 0)</f>
        <v>0.13611111111143448</v>
      </c>
      <c r="K41" s="2" t="s">
        <v>113</v>
      </c>
      <c r="L41" s="2" t="s">
        <v>54</v>
      </c>
      <c r="M41" s="2" t="s">
        <v>45</v>
      </c>
      <c r="N41" s="5">
        <v>48.36</v>
      </c>
      <c r="O41" s="2" t="s">
        <v>55</v>
      </c>
      <c r="P41" s="7">
        <f>SUMIFS(Tabla_cocina[Ganancia Bruta],Tabla_cocina[Numero de Orden],Tabla_Sala[[#This Row],[Número de Orden]])</f>
        <v>108</v>
      </c>
      <c r="Q41" s="7">
        <f>Tabla_Sala[[#This Row],[Propina]]+Tabla_Sala[[#This Row],[Monto Total de la Cuenta]]</f>
        <v>156.36000000000001</v>
      </c>
      <c r="R41" t="str">
        <f t="shared" si="0"/>
        <v>Plato_19</v>
      </c>
      <c r="S41" s="2" t="s">
        <v>58</v>
      </c>
      <c r="T41" s="2" t="s">
        <v>12</v>
      </c>
      <c r="U41" s="2"/>
      <c r="X41" t="str" cm="1">
        <f t="array" ref="X41">_xlfn.CONCAT(_xlfn._xlws.FILTER(Tabla_cocina[Nombre del Plato], Tabla_cocina[Numero de Orden]=Tabla_Sala[[#This Row],[Número de Orden]]), "")</f>
        <v>Plato_19</v>
      </c>
      <c r="Y41" s="18" t="b">
        <f>IF(Tabla_Sala[[#This Row],[Tiempo de Degustacion]]&gt;0,TRUE,FALSE)</f>
        <v>1</v>
      </c>
      <c r="Z41" s="3">
        <f>SUMIFS(Tabla_cocina[Costo],Tabla_cocina[Numero de Orden],Tabla_Sala[[#This Row],[Número de Orden]])</f>
        <v>66</v>
      </c>
    </row>
    <row r="42" spans="1:26" x14ac:dyDescent="0.3">
      <c r="A42" s="2">
        <v>40</v>
      </c>
      <c r="B42" s="2">
        <v>1</v>
      </c>
      <c r="C42" s="2" t="s">
        <v>152</v>
      </c>
      <c r="D42" s="4">
        <v>1</v>
      </c>
      <c r="E42" s="15">
        <f>Tabla_Sala[[#This Row],[Hora de Salida]]</f>
        <v>45017.170138888891</v>
      </c>
      <c r="F42" s="16">
        <v>45017.083333333336</v>
      </c>
      <c r="G42" s="16">
        <v>45017.170138888891</v>
      </c>
      <c r="H42" s="16">
        <f>IF(Tabla_Sala[[#This Row],[Estado de la Mesa]]="Ocupada",(Tabla_Sala[[#This Row],[Hora de Salida]]-Tabla_Sala[[#This Row],[Hora de Llegada]]) + 15/1440, Tabla_Sala[[#This Row],[Hora de Salida]]-Tabla_Sala[[#This Row],[Hora de Llegada]])</f>
        <v>8.6805555554747116E-2</v>
      </c>
      <c r="I42" s="16">
        <f>SUMIFS(Tabla_cocina[minutos preparacion],Tabla_cocina[Numero de Orden],Tabla_Sala[[#This Row],[Número de Orden]])</f>
        <v>5.4166666666666669E-2</v>
      </c>
      <c r="J42" s="16">
        <f>IF(Tabla_Sala[[#This Row],[Tiempo de Permanencia]]-Tabla_Sala[[#This Row],[Tiempo Preparacion]] &gt; 0, Tabla_Sala[[#This Row],[Tiempo de Permanencia]]-Tabla_Sala[[#This Row],[Tiempo Preparacion]], 0)</f>
        <v>3.2638888888080447E-2</v>
      </c>
      <c r="K42" s="2" t="s">
        <v>109</v>
      </c>
      <c r="L42" s="2" t="s">
        <v>40</v>
      </c>
      <c r="M42" s="2" t="s">
        <v>45</v>
      </c>
      <c r="N42" s="5">
        <v>13.68</v>
      </c>
      <c r="O42" s="2" t="s">
        <v>48</v>
      </c>
      <c r="P42" s="7">
        <f>SUMIFS(Tabla_cocina[Ganancia Bruta],Tabla_cocina[Numero de Orden],Tabla_Sala[[#This Row],[Número de Orden]])</f>
        <v>148</v>
      </c>
      <c r="Q42" s="7">
        <f>Tabla_Sala[[#This Row],[Propina]]+Tabla_Sala[[#This Row],[Monto Total de la Cuenta]]</f>
        <v>161.68</v>
      </c>
      <c r="R42" t="str">
        <f t="shared" si="0"/>
        <v>Plato_9,  Plato_11,  Plato_16</v>
      </c>
      <c r="S42" s="2" t="s">
        <v>76</v>
      </c>
      <c r="T42" s="2" t="s">
        <v>13</v>
      </c>
      <c r="U42" s="2" t="s">
        <v>63</v>
      </c>
      <c r="V42" s="2" t="s">
        <v>57</v>
      </c>
      <c r="X42" t="str" cm="1">
        <f t="array" ref="X42">_xlfn.CONCAT(_xlfn._xlws.FILTER(Tabla_cocina[Nombre del Plato], Tabla_cocina[Numero de Orden]=Tabla_Sala[[#This Row],[Número de Orden]]), "")</f>
        <v>Plato_11Plato_9Plato_16</v>
      </c>
      <c r="Y42" s="18" t="b">
        <f>IF(Tabla_Sala[[#This Row],[Tiempo de Degustacion]]&gt;0,TRUE,FALSE)</f>
        <v>1</v>
      </c>
      <c r="Z42" s="3">
        <f>SUMIFS(Tabla_cocina[Costo],Tabla_cocina[Numero de Orden],Tabla_Sala[[#This Row],[Número de Orden]])</f>
        <v>87</v>
      </c>
    </row>
    <row r="43" spans="1:26" x14ac:dyDescent="0.3">
      <c r="A43" s="2">
        <v>41</v>
      </c>
      <c r="B43" s="2">
        <v>7</v>
      </c>
      <c r="C43" s="2" t="s">
        <v>153</v>
      </c>
      <c r="D43" s="4">
        <v>4</v>
      </c>
      <c r="E43" s="15">
        <f>Tabla_Sala[[#This Row],[Hora de Salida]]</f>
        <v>45017.180555555555</v>
      </c>
      <c r="F43" s="16">
        <v>45017.093055555553</v>
      </c>
      <c r="G43" s="16">
        <v>45017.180555555555</v>
      </c>
      <c r="H43" s="16">
        <f>IF(Tabla_Sala[[#This Row],[Estado de la Mesa]]="Ocupada",(Tabla_Sala[[#This Row],[Hora de Salida]]-Tabla_Sala[[#This Row],[Hora de Llegada]]) + 15/1440, Tabla_Sala[[#This Row],[Hora de Salida]]-Tabla_Sala[[#This Row],[Hora de Llegada]])</f>
        <v>9.7916666668121863E-2</v>
      </c>
      <c r="I43" s="16">
        <f>SUMIFS(Tabla_cocina[minutos preparacion],Tabla_cocina[Numero de Orden],Tabla_Sala[[#This Row],[Número de Orden]])</f>
        <v>6.1805555555555558E-2</v>
      </c>
      <c r="J43" s="16">
        <f>IF(Tabla_Sala[[#This Row],[Tiempo de Permanencia]]-Tabla_Sala[[#This Row],[Tiempo Preparacion]] &gt; 0, Tabla_Sala[[#This Row],[Tiempo de Permanencia]]-Tabla_Sala[[#This Row],[Tiempo Preparacion]], 0)</f>
        <v>3.6111111112566305E-2</v>
      </c>
      <c r="K43" s="2" t="s">
        <v>113</v>
      </c>
      <c r="L43" s="2" t="s">
        <v>40</v>
      </c>
      <c r="M43" s="2" t="s">
        <v>47</v>
      </c>
      <c r="N43" s="5">
        <v>15.24</v>
      </c>
      <c r="O43" s="2" t="s">
        <v>55</v>
      </c>
      <c r="P43" s="7">
        <f>SUMIFS(Tabla_cocina[Ganancia Bruta],Tabla_cocina[Numero de Orden],Tabla_Sala[[#This Row],[Número de Orden]])</f>
        <v>204</v>
      </c>
      <c r="Q43" s="7">
        <f>Tabla_Sala[[#This Row],[Propina]]+Tabla_Sala[[#This Row],[Monto Total de la Cuenta]]</f>
        <v>219.24</v>
      </c>
      <c r="R43" t="str">
        <f t="shared" si="0"/>
        <v>Plato_15,  Plato_10,  Plato_2</v>
      </c>
      <c r="S43" s="2" t="s">
        <v>53</v>
      </c>
      <c r="T43" s="2" t="s">
        <v>18</v>
      </c>
      <c r="U43" s="2" t="s">
        <v>69</v>
      </c>
      <c r="V43" s="2" t="s">
        <v>79</v>
      </c>
      <c r="X43" t="str" cm="1">
        <f t="array" ref="X43">_xlfn.CONCAT(_xlfn._xlws.FILTER(Tabla_cocina[Nombre del Plato], Tabla_cocina[Numero de Orden]=Tabla_Sala[[#This Row],[Número de Orden]]), "")</f>
        <v>Plato_15Plato_2Plato_10</v>
      </c>
      <c r="Y43" s="18" t="b">
        <f>IF(Tabla_Sala[[#This Row],[Tiempo de Degustacion]]&gt;0,TRUE,FALSE)</f>
        <v>1</v>
      </c>
      <c r="Z43" s="3">
        <f>SUMIFS(Tabla_cocina[Costo],Tabla_cocina[Numero de Orden],Tabla_Sala[[#This Row],[Número de Orden]])</f>
        <v>120</v>
      </c>
    </row>
    <row r="44" spans="1:26" x14ac:dyDescent="0.3">
      <c r="A44" s="2">
        <v>42</v>
      </c>
      <c r="B44" s="2">
        <v>14</v>
      </c>
      <c r="C44" s="2" t="s">
        <v>154</v>
      </c>
      <c r="D44" s="4">
        <v>1</v>
      </c>
      <c r="E44" s="15">
        <f>Tabla_Sala[[#This Row],[Hora de Salida]]</f>
        <v>45017.073611111111</v>
      </c>
      <c r="F44" s="16">
        <v>45017.017361111109</v>
      </c>
      <c r="G44" s="16">
        <v>45017.073611111111</v>
      </c>
      <c r="H44" s="16">
        <f>IF(Tabla_Sala[[#This Row],[Estado de la Mesa]]="Ocupada",(Tabla_Sala[[#This Row],[Hora de Salida]]-Tabla_Sala[[#This Row],[Hora de Llegada]]) + 15/1440, Tabla_Sala[[#This Row],[Hora de Salida]]-Tabla_Sala[[#This Row],[Hora de Llegada]])</f>
        <v>5.6250000001455192E-2</v>
      </c>
      <c r="I44" s="16">
        <f>SUMIFS(Tabla_cocina[minutos preparacion],Tabla_cocina[Numero de Orden],Tabla_Sala[[#This Row],[Número de Orden]])</f>
        <v>4.7916666666666663E-2</v>
      </c>
      <c r="J44" s="16">
        <f>IF(Tabla_Sala[[#This Row],[Tiempo de Permanencia]]-Tabla_Sala[[#This Row],[Tiempo Preparacion]] &gt; 0, Tabla_Sala[[#This Row],[Tiempo de Permanencia]]-Tabla_Sala[[#This Row],[Tiempo Preparacion]], 0)</f>
        <v>8.3333333347885286E-3</v>
      </c>
      <c r="K44" s="2" t="s">
        <v>113</v>
      </c>
      <c r="L44" s="2" t="s">
        <v>40</v>
      </c>
      <c r="M44" s="2" t="s">
        <v>47</v>
      </c>
      <c r="N44" s="5">
        <v>49.58</v>
      </c>
      <c r="O44" s="2" t="s">
        <v>42</v>
      </c>
      <c r="P44" s="7">
        <f>SUMIFS(Tabla_cocina[Ganancia Bruta],Tabla_cocina[Numero de Orden],Tabla_Sala[[#This Row],[Número de Orden]])</f>
        <v>102</v>
      </c>
      <c r="Q44" s="7">
        <f>Tabla_Sala[[#This Row],[Propina]]+Tabla_Sala[[#This Row],[Monto Total de la Cuenta]]</f>
        <v>151.57999999999998</v>
      </c>
      <c r="R44" t="str">
        <f t="shared" si="0"/>
        <v>Plato_5,  Plato_20</v>
      </c>
      <c r="S44" s="2" t="s">
        <v>58</v>
      </c>
      <c r="T44" s="2" t="s">
        <v>19</v>
      </c>
      <c r="U44" s="2" t="s">
        <v>68</v>
      </c>
      <c r="X44" t="str" cm="1">
        <f t="array" ref="X44">_xlfn.CONCAT(_xlfn._xlws.FILTER(Tabla_cocina[Nombre del Plato], Tabla_cocina[Numero de Orden]=Tabla_Sala[[#This Row],[Número de Orden]]), "")</f>
        <v>Plato_20Plato_5</v>
      </c>
      <c r="Y44" s="18" t="b">
        <f>IF(Tabla_Sala[[#This Row],[Tiempo de Degustacion]]&gt;0,TRUE,FALSE)</f>
        <v>1</v>
      </c>
      <c r="Z44" s="3">
        <f>SUMIFS(Tabla_cocina[Costo],Tabla_cocina[Numero de Orden],Tabla_Sala[[#This Row],[Número de Orden]])</f>
        <v>63</v>
      </c>
    </row>
    <row r="45" spans="1:26" x14ac:dyDescent="0.3">
      <c r="A45" s="2">
        <v>43</v>
      </c>
      <c r="B45" s="2">
        <v>8</v>
      </c>
      <c r="C45" s="2" t="s">
        <v>155</v>
      </c>
      <c r="D45" s="4">
        <v>6</v>
      </c>
      <c r="E45" s="15">
        <f>Tabla_Sala[[#This Row],[Hora de Salida]]</f>
        <v>45017.134722222225</v>
      </c>
      <c r="F45" s="16">
        <v>45017.043055555558</v>
      </c>
      <c r="G45" s="16">
        <v>45017.134722222225</v>
      </c>
      <c r="H45" s="16">
        <f>IF(Tabla_Sala[[#This Row],[Estado de la Mesa]]="Ocupada",(Tabla_Sala[[#This Row],[Hora de Salida]]-Tabla_Sala[[#This Row],[Hora de Llegada]]) + 15/1440, Tabla_Sala[[#This Row],[Hora de Salida]]-Tabla_Sala[[#This Row],[Hora de Llegada]])</f>
        <v>0.1020833333338184</v>
      </c>
      <c r="I45" s="16">
        <f>SUMIFS(Tabla_cocina[minutos preparacion],Tabla_cocina[Numero de Orden],Tabla_Sala[[#This Row],[Número de Orden]])</f>
        <v>0.10138888888888889</v>
      </c>
      <c r="J45" s="16">
        <f>IF(Tabla_Sala[[#This Row],[Tiempo de Permanencia]]-Tabla_Sala[[#This Row],[Tiempo Preparacion]] &gt; 0, Tabla_Sala[[#This Row],[Tiempo de Permanencia]]-Tabla_Sala[[#This Row],[Tiempo Preparacion]], 0)</f>
        <v>6.9444444492951229E-4</v>
      </c>
      <c r="K45" s="2" t="s">
        <v>117</v>
      </c>
      <c r="L45" s="2" t="s">
        <v>40</v>
      </c>
      <c r="M45" s="2" t="s">
        <v>47</v>
      </c>
      <c r="N45" s="5">
        <v>32.19</v>
      </c>
      <c r="O45" s="2" t="s">
        <v>55</v>
      </c>
      <c r="P45" s="7">
        <f>SUMIFS(Tabla_cocina[Ganancia Bruta],Tabla_cocina[Numero de Orden],Tabla_Sala[[#This Row],[Número de Orden]])</f>
        <v>203</v>
      </c>
      <c r="Q45" s="7">
        <f>Tabla_Sala[[#This Row],[Propina]]+Tabla_Sala[[#This Row],[Monto Total de la Cuenta]]</f>
        <v>235.19</v>
      </c>
      <c r="R45" t="str">
        <f t="shared" si="0"/>
        <v>Plato_15,  Plato_18,  Plato_7,  Plato_17</v>
      </c>
      <c r="S45" s="2" t="s">
        <v>53</v>
      </c>
      <c r="T45" s="2" t="s">
        <v>18</v>
      </c>
      <c r="U45" s="2" t="s">
        <v>74</v>
      </c>
      <c r="V45" s="2" t="s">
        <v>59</v>
      </c>
      <c r="W45" s="2" t="s">
        <v>50</v>
      </c>
      <c r="X45" t="str" cm="1">
        <f t="array" ref="X45">_xlfn.CONCAT(_xlfn._xlws.FILTER(Tabla_cocina[Nombre del Plato], Tabla_cocina[Numero de Orden]=Tabla_Sala[[#This Row],[Número de Orden]]), "")</f>
        <v>Plato_18Plato_15Plato_17Plato_7</v>
      </c>
      <c r="Y45" s="18" t="b">
        <f>IF(Tabla_Sala[[#This Row],[Tiempo de Degustacion]]&gt;0,TRUE,FALSE)</f>
        <v>1</v>
      </c>
      <c r="Z45" s="3">
        <f>SUMIFS(Tabla_cocina[Costo],Tabla_cocina[Numero de Orden],Tabla_Sala[[#This Row],[Número de Orden]])</f>
        <v>120</v>
      </c>
    </row>
    <row r="46" spans="1:26" x14ac:dyDescent="0.3">
      <c r="A46" s="2">
        <v>44</v>
      </c>
      <c r="B46" s="2">
        <v>18</v>
      </c>
      <c r="C46" s="2" t="s">
        <v>152</v>
      </c>
      <c r="D46" s="4">
        <v>1</v>
      </c>
      <c r="E46" s="15">
        <f>Tabla_Sala[[#This Row],[Hora de Salida]]</f>
        <v>45017.262499999997</v>
      </c>
      <c r="F46" s="16">
        <v>45017.129166666666</v>
      </c>
      <c r="G46" s="16">
        <v>45017.262499999997</v>
      </c>
      <c r="H46" s="16">
        <f>IF(Tabla_Sala[[#This Row],[Estado de la Mesa]]="Ocupada",(Tabla_Sala[[#This Row],[Hora de Salida]]-Tabla_Sala[[#This Row],[Hora de Llegada]]) + 15/1440, Tabla_Sala[[#This Row],[Hora de Salida]]-Tabla_Sala[[#This Row],[Hora de Llegada]])</f>
        <v>0.13333333333139308</v>
      </c>
      <c r="I46" s="16">
        <f>SUMIFS(Tabla_cocina[minutos preparacion],Tabla_cocina[Numero de Orden],Tabla_Sala[[#This Row],[Número de Orden]])</f>
        <v>5.9027777777777776E-2</v>
      </c>
      <c r="J46" s="16">
        <f>IF(Tabla_Sala[[#This Row],[Tiempo de Permanencia]]-Tabla_Sala[[#This Row],[Tiempo Preparacion]] &gt; 0, Tabla_Sala[[#This Row],[Tiempo de Permanencia]]-Tabla_Sala[[#This Row],[Tiempo Preparacion]], 0)</f>
        <v>7.4305555553615302E-2</v>
      </c>
      <c r="K46" s="2" t="s">
        <v>117</v>
      </c>
      <c r="L46" s="2" t="s">
        <v>40</v>
      </c>
      <c r="M46" s="2" t="s">
        <v>47</v>
      </c>
      <c r="N46" s="5">
        <v>42.6</v>
      </c>
      <c r="O46" s="2" t="s">
        <v>48</v>
      </c>
      <c r="P46" s="7">
        <f>SUMIFS(Tabla_cocina[Ganancia Bruta],Tabla_cocina[Numero de Orden],Tabla_Sala[[#This Row],[Número de Orden]])</f>
        <v>122</v>
      </c>
      <c r="Q46" s="7">
        <f>Tabla_Sala[[#This Row],[Propina]]+Tabla_Sala[[#This Row],[Monto Total de la Cuenta]]</f>
        <v>164.6</v>
      </c>
      <c r="R46" t="str">
        <f t="shared" si="0"/>
        <v>Plato_10,  Plato_1,  Plato_13</v>
      </c>
      <c r="S46" s="2" t="s">
        <v>43</v>
      </c>
      <c r="T46" s="2" t="s">
        <v>25</v>
      </c>
      <c r="U46" s="2" t="s">
        <v>71</v>
      </c>
      <c r="V46" s="2" t="s">
        <v>65</v>
      </c>
      <c r="X46" t="str" cm="1">
        <f t="array" ref="X46">_xlfn.CONCAT(_xlfn._xlws.FILTER(Tabla_cocina[Nombre del Plato], Tabla_cocina[Numero de Orden]=Tabla_Sala[[#This Row],[Número de Orden]]), "")</f>
        <v>Plato_10Plato_1Plato_13</v>
      </c>
      <c r="Y46" s="18" t="b">
        <f>IF(Tabla_Sala[[#This Row],[Tiempo de Degustacion]]&gt;0,TRUE,FALSE)</f>
        <v>1</v>
      </c>
      <c r="Z46" s="3">
        <f>SUMIFS(Tabla_cocina[Costo],Tabla_cocina[Numero de Orden],Tabla_Sala[[#This Row],[Número de Orden]])</f>
        <v>73</v>
      </c>
    </row>
    <row r="47" spans="1:26" x14ac:dyDescent="0.3">
      <c r="A47" s="2">
        <v>45</v>
      </c>
      <c r="B47" s="2">
        <v>17</v>
      </c>
      <c r="C47" s="2" t="s">
        <v>156</v>
      </c>
      <c r="D47" s="4">
        <v>2</v>
      </c>
      <c r="E47" s="15">
        <f>Tabla_Sala[[#This Row],[Hora de Salida]]</f>
        <v>45017.167361111111</v>
      </c>
      <c r="F47" s="16">
        <v>45017.09375</v>
      </c>
      <c r="G47" s="16">
        <v>45017.167361111111</v>
      </c>
      <c r="H47" s="16">
        <f>IF(Tabla_Sala[[#This Row],[Estado de la Mesa]]="Ocupada",(Tabla_Sala[[#This Row],[Hora de Salida]]-Tabla_Sala[[#This Row],[Hora de Llegada]]) + 15/1440, Tabla_Sala[[#This Row],[Hora de Salida]]-Tabla_Sala[[#This Row],[Hora de Llegada]])</f>
        <v>7.3611111110949423E-2</v>
      </c>
      <c r="I47" s="16">
        <f>SUMIFS(Tabla_cocina[minutos preparacion],Tabla_cocina[Numero de Orden],Tabla_Sala[[#This Row],[Número de Orden]])</f>
        <v>3.2638888888888891E-2</v>
      </c>
      <c r="J47" s="16">
        <f>IF(Tabla_Sala[[#This Row],[Tiempo de Permanencia]]-Tabla_Sala[[#This Row],[Tiempo Preparacion]] &gt; 0, Tabla_Sala[[#This Row],[Tiempo de Permanencia]]-Tabla_Sala[[#This Row],[Tiempo Preparacion]], 0)</f>
        <v>4.0972222222060532E-2</v>
      </c>
      <c r="K47" s="2" t="s">
        <v>113</v>
      </c>
      <c r="L47" s="2" t="s">
        <v>40</v>
      </c>
      <c r="M47" s="2" t="s">
        <v>47</v>
      </c>
      <c r="N47" s="5">
        <v>25.41</v>
      </c>
      <c r="O47" s="2" t="s">
        <v>42</v>
      </c>
      <c r="P47" s="7">
        <f>SUMIFS(Tabla_cocina[Ganancia Bruta],Tabla_cocina[Numero de Orden],Tabla_Sala[[#This Row],[Número de Orden]])</f>
        <v>54</v>
      </c>
      <c r="Q47" s="7">
        <f>Tabla_Sala[[#This Row],[Propina]]+Tabla_Sala[[#This Row],[Monto Total de la Cuenta]]</f>
        <v>79.41</v>
      </c>
      <c r="R47" t="str">
        <f t="shared" si="0"/>
        <v>Plato_4</v>
      </c>
      <c r="S47" s="2" t="s">
        <v>53</v>
      </c>
      <c r="T47" s="2" t="s">
        <v>24</v>
      </c>
      <c r="U47" s="2"/>
      <c r="X47" t="str" cm="1">
        <f t="array" ref="X47">_xlfn.CONCAT(_xlfn._xlws.FILTER(Tabla_cocina[Nombre del Plato], Tabla_cocina[Numero de Orden]=Tabla_Sala[[#This Row],[Número de Orden]]), "")</f>
        <v>Plato_4</v>
      </c>
      <c r="Y47" s="18" t="b">
        <f>IF(Tabla_Sala[[#This Row],[Tiempo de Degustacion]]&gt;0,TRUE,FALSE)</f>
        <v>1</v>
      </c>
      <c r="Z47" s="3">
        <f>SUMIFS(Tabla_cocina[Costo],Tabla_cocina[Numero de Orden],Tabla_Sala[[#This Row],[Número de Orden]])</f>
        <v>30</v>
      </c>
    </row>
    <row r="48" spans="1:26" x14ac:dyDescent="0.3">
      <c r="A48" s="2">
        <v>46</v>
      </c>
      <c r="B48" s="2">
        <v>10</v>
      </c>
      <c r="C48" s="2" t="s">
        <v>157</v>
      </c>
      <c r="D48" s="4">
        <v>1</v>
      </c>
      <c r="E48" s="15">
        <f>Tabla_Sala[[#This Row],[Hora de Salida]]</f>
        <v>45017.152083333334</v>
      </c>
      <c r="F48" s="16">
        <v>45017.074305555558</v>
      </c>
      <c r="G48" s="16">
        <v>45017.152083333334</v>
      </c>
      <c r="H48" s="16">
        <f>IF(Tabla_Sala[[#This Row],[Estado de la Mesa]]="Ocupada",(Tabla_Sala[[#This Row],[Hora de Salida]]-Tabla_Sala[[#This Row],[Hora de Llegada]]) + 15/1440, Tabla_Sala[[#This Row],[Hora de Salida]]-Tabla_Sala[[#This Row],[Hora de Llegada]])</f>
        <v>7.7777777776645962E-2</v>
      </c>
      <c r="I48" s="16">
        <f>SUMIFS(Tabla_cocina[minutos preparacion],Tabla_cocina[Numero de Orden],Tabla_Sala[[#This Row],[Número de Orden]])</f>
        <v>5.9722222222222218E-2</v>
      </c>
      <c r="J48" s="16">
        <f>IF(Tabla_Sala[[#This Row],[Tiempo de Permanencia]]-Tabla_Sala[[#This Row],[Tiempo Preparacion]] &gt; 0, Tabla_Sala[[#This Row],[Tiempo de Permanencia]]-Tabla_Sala[[#This Row],[Tiempo Preparacion]], 0)</f>
        <v>1.8055555554423744E-2</v>
      </c>
      <c r="K48" s="2" t="s">
        <v>115</v>
      </c>
      <c r="L48" s="2" t="s">
        <v>40</v>
      </c>
      <c r="M48" s="2" t="s">
        <v>47</v>
      </c>
      <c r="N48" s="5">
        <v>27.97</v>
      </c>
      <c r="O48" s="2" t="s">
        <v>48</v>
      </c>
      <c r="P48" s="7">
        <f>SUMIFS(Tabla_cocina[Ganancia Bruta],Tabla_cocina[Numero de Orden],Tabla_Sala[[#This Row],[Número de Orden]])</f>
        <v>140</v>
      </c>
      <c r="Q48" s="7">
        <f>Tabla_Sala[[#This Row],[Propina]]+Tabla_Sala[[#This Row],[Monto Total de la Cuenta]]</f>
        <v>167.97</v>
      </c>
      <c r="R48" t="str">
        <f t="shared" si="0"/>
        <v>Plato_2,  Plato_18,  Plato_14</v>
      </c>
      <c r="S48" s="2" t="s">
        <v>70</v>
      </c>
      <c r="T48" s="2" t="s">
        <v>7</v>
      </c>
      <c r="U48" s="2" t="s">
        <v>74</v>
      </c>
      <c r="V48" s="2" t="s">
        <v>64</v>
      </c>
      <c r="X48" t="str" cm="1">
        <f t="array" ref="X48">_xlfn.CONCAT(_xlfn._xlws.FILTER(Tabla_cocina[Nombre del Plato], Tabla_cocina[Numero de Orden]=Tabla_Sala[[#This Row],[Número de Orden]]), "")</f>
        <v>Plato_18Plato_2Plato_14</v>
      </c>
      <c r="Y48" s="18" t="b">
        <f>IF(Tabla_Sala[[#This Row],[Tiempo de Degustacion]]&gt;0,TRUE,FALSE)</f>
        <v>1</v>
      </c>
      <c r="Z48" s="3">
        <f>SUMIFS(Tabla_cocina[Costo],Tabla_cocina[Numero de Orden],Tabla_Sala[[#This Row],[Número de Orden]])</f>
        <v>84</v>
      </c>
    </row>
    <row r="49" spans="1:26" x14ac:dyDescent="0.3">
      <c r="A49" s="2">
        <v>47</v>
      </c>
      <c r="B49" s="2">
        <v>18</v>
      </c>
      <c r="C49" s="2" t="s">
        <v>158</v>
      </c>
      <c r="D49" s="4">
        <v>3</v>
      </c>
      <c r="E49" s="15">
        <f>Tabla_Sala[[#This Row],[Hora de Salida]]</f>
        <v>45017.311805555553</v>
      </c>
      <c r="F49" s="16">
        <v>45017.145833333336</v>
      </c>
      <c r="G49" s="16">
        <v>45017.311805555553</v>
      </c>
      <c r="H49" s="16">
        <f>IF(Tabla_Sala[[#This Row],[Estado de la Mesa]]="Ocupada",(Tabla_Sala[[#This Row],[Hora de Salida]]-Tabla_Sala[[#This Row],[Hora de Llegada]]) + 15/1440, Tabla_Sala[[#This Row],[Hora de Salida]]-Tabla_Sala[[#This Row],[Hora de Llegada]])</f>
        <v>0.17638888888419993</v>
      </c>
      <c r="I49" s="16">
        <f>SUMIFS(Tabla_cocina[minutos preparacion],Tabla_cocina[Numero de Orden],Tabla_Sala[[#This Row],[Número de Orden]])</f>
        <v>6.0416666666666667E-2</v>
      </c>
      <c r="J49" s="16">
        <f>IF(Tabla_Sala[[#This Row],[Tiempo de Permanencia]]-Tabla_Sala[[#This Row],[Tiempo Preparacion]] &gt; 0, Tabla_Sala[[#This Row],[Tiempo de Permanencia]]-Tabla_Sala[[#This Row],[Tiempo Preparacion]], 0)</f>
        <v>0.11597222221753326</v>
      </c>
      <c r="K49" s="2" t="s">
        <v>113</v>
      </c>
      <c r="L49" s="2" t="s">
        <v>40</v>
      </c>
      <c r="M49" s="2" t="s">
        <v>47</v>
      </c>
      <c r="N49" s="5">
        <v>10.98</v>
      </c>
      <c r="O49" s="2" t="s">
        <v>55</v>
      </c>
      <c r="P49" s="7">
        <f>SUMIFS(Tabla_cocina[Ganancia Bruta],Tabla_cocina[Numero de Orden],Tabla_Sala[[#This Row],[Número de Orden]])</f>
        <v>109</v>
      </c>
      <c r="Q49" s="7">
        <f>Tabla_Sala[[#This Row],[Propina]]+Tabla_Sala[[#This Row],[Monto Total de la Cuenta]]</f>
        <v>119.98</v>
      </c>
      <c r="R49" t="str">
        <f t="shared" si="0"/>
        <v>Plato_11,  Plato_14,  Plato_3</v>
      </c>
      <c r="S49" s="2" t="s">
        <v>49</v>
      </c>
      <c r="T49" s="2" t="s">
        <v>14</v>
      </c>
      <c r="U49" s="2" t="s">
        <v>64</v>
      </c>
      <c r="V49" s="2" t="s">
        <v>72</v>
      </c>
      <c r="X49" t="str" cm="1">
        <f t="array" ref="X49">_xlfn.CONCAT(_xlfn._xlws.FILTER(Tabla_cocina[Nombre del Plato], Tabla_cocina[Numero de Orden]=Tabla_Sala[[#This Row],[Número de Orden]]), "")</f>
        <v>Plato_11Plato_14Plato_3</v>
      </c>
      <c r="Y49" s="18" t="b">
        <f>IF(Tabla_Sala[[#This Row],[Tiempo de Degustacion]]&gt;0,TRUE,FALSE)</f>
        <v>1</v>
      </c>
      <c r="Z49" s="3">
        <f>SUMIFS(Tabla_cocina[Costo],Tabla_cocina[Numero de Orden],Tabla_Sala[[#This Row],[Número de Orden]])</f>
        <v>66</v>
      </c>
    </row>
    <row r="50" spans="1:26" x14ac:dyDescent="0.3">
      <c r="A50" s="2">
        <v>48</v>
      </c>
      <c r="B50" s="2">
        <v>17</v>
      </c>
      <c r="C50" s="2" t="s">
        <v>159</v>
      </c>
      <c r="D50" s="4">
        <v>2</v>
      </c>
      <c r="E50" s="15">
        <f>Tabla_Sala[[#This Row],[Hora de Salida]]</f>
        <v>45017.168055555558</v>
      </c>
      <c r="F50" s="16">
        <v>45017.019444444442</v>
      </c>
      <c r="G50" s="16">
        <v>45017.168055555558</v>
      </c>
      <c r="H50" s="16">
        <f>IF(Tabla_Sala[[#This Row],[Estado de la Mesa]]="Ocupada",(Tabla_Sala[[#This Row],[Hora de Salida]]-Tabla_Sala[[#This Row],[Hora de Llegada]]) + 15/1440, Tabla_Sala[[#This Row],[Hora de Salida]]-Tabla_Sala[[#This Row],[Hora de Llegada]])</f>
        <v>0.148611111115315</v>
      </c>
      <c r="I50" s="16">
        <f>SUMIFS(Tabla_cocina[minutos preparacion],Tabla_cocina[Numero de Orden],Tabla_Sala[[#This Row],[Número de Orden]])</f>
        <v>8.611111111111111E-2</v>
      </c>
      <c r="J50" s="16">
        <f>IF(Tabla_Sala[[#This Row],[Tiempo de Permanencia]]-Tabla_Sala[[#This Row],[Tiempo Preparacion]] &gt; 0, Tabla_Sala[[#This Row],[Tiempo de Permanencia]]-Tabla_Sala[[#This Row],[Tiempo Preparacion]], 0)</f>
        <v>6.2500000004203887E-2</v>
      </c>
      <c r="K50" s="2" t="s">
        <v>109</v>
      </c>
      <c r="L50" s="2" t="s">
        <v>44</v>
      </c>
      <c r="M50" s="2" t="s">
        <v>47</v>
      </c>
      <c r="N50" s="5">
        <v>25.31</v>
      </c>
      <c r="O50" s="2" t="s">
        <v>48</v>
      </c>
      <c r="P50" s="7">
        <f>SUMIFS(Tabla_cocina[Ganancia Bruta],Tabla_cocina[Numero de Orden],Tabla_Sala[[#This Row],[Número de Orden]])</f>
        <v>158</v>
      </c>
      <c r="Q50" s="7">
        <f>Tabla_Sala[[#This Row],[Propina]]+Tabla_Sala[[#This Row],[Monto Total de la Cuenta]]</f>
        <v>183.31</v>
      </c>
      <c r="R50" t="str">
        <f t="shared" si="0"/>
        <v>Plato_6,  Plato_5,  Plato_11</v>
      </c>
      <c r="S50" s="2" t="s">
        <v>58</v>
      </c>
      <c r="T50" s="2" t="s">
        <v>10</v>
      </c>
      <c r="U50" s="2" t="s">
        <v>78</v>
      </c>
      <c r="V50" s="2" t="s">
        <v>63</v>
      </c>
      <c r="X50" t="str" cm="1">
        <f t="array" ref="X50">_xlfn.CONCAT(_xlfn._xlws.FILTER(Tabla_cocina[Nombre del Plato], Tabla_cocina[Numero de Orden]=Tabla_Sala[[#This Row],[Número de Orden]]), "")</f>
        <v>Plato_11Plato_6Plato_5</v>
      </c>
      <c r="Y50" s="18" t="b">
        <f>IF(Tabla_Sala[[#This Row],[Tiempo de Degustacion]]&gt;0,TRUE,FALSE)</f>
        <v>1</v>
      </c>
      <c r="Z50" s="3">
        <f>SUMIFS(Tabla_cocina[Costo],Tabla_cocina[Numero de Orden],Tabla_Sala[[#This Row],[Número de Orden]])</f>
        <v>94</v>
      </c>
    </row>
    <row r="51" spans="1:26" x14ac:dyDescent="0.3">
      <c r="A51" s="2">
        <v>49</v>
      </c>
      <c r="B51" s="2">
        <v>8</v>
      </c>
      <c r="C51" s="2" t="s">
        <v>160</v>
      </c>
      <c r="D51" s="4">
        <v>3</v>
      </c>
      <c r="E51" s="15">
        <f>Tabla_Sala[[#This Row],[Hora de Salida]]</f>
        <v>45017.228472222225</v>
      </c>
      <c r="F51" s="16">
        <v>45017.072222222225</v>
      </c>
      <c r="G51" s="16">
        <v>45017.228472222225</v>
      </c>
      <c r="H51" s="16">
        <f>IF(Tabla_Sala[[#This Row],[Estado de la Mesa]]="Ocupada",(Tabla_Sala[[#This Row],[Hora de Salida]]-Tabla_Sala[[#This Row],[Hora de Llegada]]) + 15/1440, Tabla_Sala[[#This Row],[Hora de Salida]]-Tabla_Sala[[#This Row],[Hora de Llegada]])</f>
        <v>0.15625</v>
      </c>
      <c r="I51" s="16">
        <f>SUMIFS(Tabla_cocina[minutos preparacion],Tabla_cocina[Numero de Orden],Tabla_Sala[[#This Row],[Número de Orden]])</f>
        <v>5.6250000000000001E-2</v>
      </c>
      <c r="J51" s="16">
        <f>IF(Tabla_Sala[[#This Row],[Tiempo de Permanencia]]-Tabla_Sala[[#This Row],[Tiempo Preparacion]] &gt; 0, Tabla_Sala[[#This Row],[Tiempo de Permanencia]]-Tabla_Sala[[#This Row],[Tiempo Preparacion]], 0)</f>
        <v>0.1</v>
      </c>
      <c r="K51" s="2" t="s">
        <v>113</v>
      </c>
      <c r="L51" s="2" t="s">
        <v>40</v>
      </c>
      <c r="M51" s="2" t="s">
        <v>47</v>
      </c>
      <c r="N51" s="5">
        <v>20.92</v>
      </c>
      <c r="O51" s="2" t="s">
        <v>48</v>
      </c>
      <c r="P51" s="7">
        <f>SUMIFS(Tabla_cocina[Ganancia Bruta],Tabla_cocina[Numero de Orden],Tabla_Sala[[#This Row],[Número de Orden]])</f>
        <v>186</v>
      </c>
      <c r="Q51" s="7">
        <f>Tabla_Sala[[#This Row],[Propina]]+Tabla_Sala[[#This Row],[Monto Total de la Cuenta]]</f>
        <v>206.92000000000002</v>
      </c>
      <c r="R51" t="str">
        <f t="shared" si="0"/>
        <v>Plato_7,  Plato_15,  Plato_4</v>
      </c>
      <c r="S51" s="2" t="s">
        <v>61</v>
      </c>
      <c r="T51" s="2" t="s">
        <v>5</v>
      </c>
      <c r="U51" s="2" t="s">
        <v>73</v>
      </c>
      <c r="V51" s="2" t="s">
        <v>67</v>
      </c>
      <c r="X51" t="str" cm="1">
        <f t="array" ref="X51">_xlfn.CONCAT(_xlfn._xlws.FILTER(Tabla_cocina[Nombre del Plato], Tabla_cocina[Numero de Orden]=Tabla_Sala[[#This Row],[Número de Orden]]), "")</f>
        <v>Plato_15Plato_7Plato_4</v>
      </c>
      <c r="Y51" s="18" t="b">
        <f>IF(Tabla_Sala[[#This Row],[Tiempo de Degustacion]]&gt;0,TRUE,FALSE)</f>
        <v>1</v>
      </c>
      <c r="Z51" s="3">
        <f>SUMIFS(Tabla_cocina[Costo],Tabla_cocina[Numero de Orden],Tabla_Sala[[#This Row],[Número de Orden]])</f>
        <v>109</v>
      </c>
    </row>
    <row r="52" spans="1:26" x14ac:dyDescent="0.3">
      <c r="A52" s="2">
        <v>50</v>
      </c>
      <c r="B52" s="2">
        <v>19</v>
      </c>
      <c r="C52" s="2" t="s">
        <v>161</v>
      </c>
      <c r="D52" s="4">
        <v>5</v>
      </c>
      <c r="E52" s="15">
        <f>Tabla_Sala[[#This Row],[Hora de Salida]]</f>
        <v>45017.289583333331</v>
      </c>
      <c r="F52" s="16">
        <v>45017.162499999999</v>
      </c>
      <c r="G52" s="16">
        <v>45017.289583333331</v>
      </c>
      <c r="H52" s="16">
        <f>IF(Tabla_Sala[[#This Row],[Estado de la Mesa]]="Ocupada",(Tabla_Sala[[#This Row],[Hora de Salida]]-Tabla_Sala[[#This Row],[Hora de Llegada]]) + 15/1440, Tabla_Sala[[#This Row],[Hora de Salida]]-Tabla_Sala[[#This Row],[Hora de Llegada]])</f>
        <v>0.13749999999951493</v>
      </c>
      <c r="I52" s="16">
        <f>SUMIFS(Tabla_cocina[minutos preparacion],Tabla_cocina[Numero de Orden],Tabla_Sala[[#This Row],[Número de Orden]])</f>
        <v>1.4583333333333334E-2</v>
      </c>
      <c r="J52" s="16">
        <f>IF(Tabla_Sala[[#This Row],[Tiempo de Permanencia]]-Tabla_Sala[[#This Row],[Tiempo Preparacion]] &gt; 0, Tabla_Sala[[#This Row],[Tiempo de Permanencia]]-Tabla_Sala[[#This Row],[Tiempo Preparacion]], 0)</f>
        <v>0.12291666666618159</v>
      </c>
      <c r="K52" s="2" t="s">
        <v>117</v>
      </c>
      <c r="L52" s="2" t="s">
        <v>40</v>
      </c>
      <c r="M52" s="2" t="s">
        <v>41</v>
      </c>
      <c r="N52" s="5">
        <v>16.739999999999998</v>
      </c>
      <c r="O52" s="2" t="s">
        <v>55</v>
      </c>
      <c r="P52" s="7">
        <f>SUMIFS(Tabla_cocina[Ganancia Bruta],Tabla_cocina[Numero de Orden],Tabla_Sala[[#This Row],[Número de Orden]])</f>
        <v>76</v>
      </c>
      <c r="Q52" s="7">
        <f>Tabla_Sala[[#This Row],[Propina]]+Tabla_Sala[[#This Row],[Monto Total de la Cuenta]]</f>
        <v>92.74</v>
      </c>
      <c r="R52" t="str">
        <f t="shared" si="0"/>
        <v>Plato_15,  Plato_5</v>
      </c>
      <c r="S52" s="2" t="s">
        <v>76</v>
      </c>
      <c r="T52" s="2" t="s">
        <v>18</v>
      </c>
      <c r="U52" s="2" t="s">
        <v>78</v>
      </c>
      <c r="X52" t="str" cm="1">
        <f t="array" ref="X52">_xlfn.CONCAT(_xlfn._xlws.FILTER(Tabla_cocina[Nombre del Plato], Tabla_cocina[Numero de Orden]=Tabla_Sala[[#This Row],[Número de Orden]]), "")</f>
        <v>Plato_15Plato_5</v>
      </c>
      <c r="Y52" s="18" t="b">
        <f>IF(Tabla_Sala[[#This Row],[Tiempo de Degustacion]]&gt;0,TRUE,FALSE)</f>
        <v>1</v>
      </c>
      <c r="Z52" s="3">
        <f>SUMIFS(Tabla_cocina[Costo],Tabla_cocina[Numero de Orden],Tabla_Sala[[#This Row],[Número de Orden]])</f>
        <v>45</v>
      </c>
    </row>
    <row r="53" spans="1:26" x14ac:dyDescent="0.3">
      <c r="A53" s="2">
        <v>51</v>
      </c>
      <c r="B53" s="2">
        <v>12</v>
      </c>
      <c r="C53" s="2" t="s">
        <v>162</v>
      </c>
      <c r="D53" s="4">
        <v>1</v>
      </c>
      <c r="E53" s="15">
        <f>Tabla_Sala[[#This Row],[Hora de Salida]]</f>
        <v>45017.126388888886</v>
      </c>
      <c r="F53" s="16">
        <v>45017.070833333331</v>
      </c>
      <c r="G53" s="16">
        <v>45017.126388888886</v>
      </c>
      <c r="H53" s="16">
        <f>IF(Tabla_Sala[[#This Row],[Estado de la Mesa]]="Ocupada",(Tabla_Sala[[#This Row],[Hora de Salida]]-Tabla_Sala[[#This Row],[Hora de Llegada]]) + 15/1440, Tabla_Sala[[#This Row],[Hora de Salida]]-Tabla_Sala[[#This Row],[Hora de Llegada]])</f>
        <v>5.5555555554747116E-2</v>
      </c>
      <c r="I53" s="16">
        <f>SUMIFS(Tabla_cocina[minutos preparacion],Tabla_cocina[Numero de Orden],Tabla_Sala[[#This Row],[Número de Orden]])</f>
        <v>0.1138888888888889</v>
      </c>
      <c r="J53" s="16">
        <f>IF(Tabla_Sala[[#This Row],[Tiempo de Permanencia]]-Tabla_Sala[[#This Row],[Tiempo Preparacion]] &gt; 0, Tabla_Sala[[#This Row],[Tiempo de Permanencia]]-Tabla_Sala[[#This Row],[Tiempo Preparacion]], 0)</f>
        <v>0</v>
      </c>
      <c r="K53" s="2" t="s">
        <v>115</v>
      </c>
      <c r="L53" s="2" t="s">
        <v>54</v>
      </c>
      <c r="M53" s="2" t="s">
        <v>47</v>
      </c>
      <c r="N53" s="5">
        <v>37.08</v>
      </c>
      <c r="O53" s="2" t="s">
        <v>42</v>
      </c>
      <c r="P53" s="7">
        <f>SUMIFS(Tabla_cocina[Ganancia Bruta],Tabla_cocina[Numero de Orden],Tabla_Sala[[#This Row],[Número de Orden]])</f>
        <v>225</v>
      </c>
      <c r="Q53" s="7">
        <f>Tabla_Sala[[#This Row],[Propina]]+Tabla_Sala[[#This Row],[Monto Total de la Cuenta]]</f>
        <v>262.08</v>
      </c>
      <c r="R53" t="str">
        <f t="shared" si="0"/>
        <v>Plato_14,  Plato_11,  Plato_5,  Plato_4</v>
      </c>
      <c r="S53" s="2" t="s">
        <v>43</v>
      </c>
      <c r="T53" s="2" t="s">
        <v>22</v>
      </c>
      <c r="U53" s="2" t="s">
        <v>63</v>
      </c>
      <c r="V53" s="2" t="s">
        <v>78</v>
      </c>
      <c r="W53" s="2" t="s">
        <v>67</v>
      </c>
      <c r="X53" t="str" cm="1">
        <f t="array" ref="X53">_xlfn.CONCAT(_xlfn._xlws.FILTER(Tabla_cocina[Nombre del Plato], Tabla_cocina[Numero de Orden]=Tabla_Sala[[#This Row],[Número de Orden]]), "")</f>
        <v>Plato_11Plato_14Plato_5Plato_4</v>
      </c>
      <c r="Y53" s="18" t="b">
        <f>IF(Tabla_Sala[[#This Row],[Tiempo de Degustacion]]&gt;0,TRUE,FALSE)</f>
        <v>0</v>
      </c>
      <c r="Z53" s="3">
        <f>SUMIFS(Tabla_cocina[Costo],Tabla_cocina[Numero de Orden],Tabla_Sala[[#This Row],[Número de Orden]])</f>
        <v>134</v>
      </c>
    </row>
    <row r="54" spans="1:26" x14ac:dyDescent="0.3">
      <c r="A54" s="2">
        <v>52</v>
      </c>
      <c r="B54" s="2">
        <v>7</v>
      </c>
      <c r="C54" s="2" t="s">
        <v>163</v>
      </c>
      <c r="D54" s="4">
        <v>4</v>
      </c>
      <c r="E54" s="15">
        <f>Tabla_Sala[[#This Row],[Hora de Salida]]</f>
        <v>45017.049305555556</v>
      </c>
      <c r="F54" s="16">
        <v>45017.000694444447</v>
      </c>
      <c r="G54" s="16">
        <v>45017.049305555556</v>
      </c>
      <c r="H54" s="16">
        <f>IF(Tabla_Sala[[#This Row],[Estado de la Mesa]]="Ocupada",(Tabla_Sala[[#This Row],[Hora de Salida]]-Tabla_Sala[[#This Row],[Hora de Llegada]]) + 15/1440, Tabla_Sala[[#This Row],[Hora de Salida]]-Tabla_Sala[[#This Row],[Hora de Llegada]])</f>
        <v>4.8611111109494232E-2</v>
      </c>
      <c r="I54" s="16">
        <f>SUMIFS(Tabla_cocina[minutos preparacion],Tabla_cocina[Numero de Orden],Tabla_Sala[[#This Row],[Número de Orden]])</f>
        <v>4.3055555555555555E-2</v>
      </c>
      <c r="J54" s="16">
        <f>IF(Tabla_Sala[[#This Row],[Tiempo de Permanencia]]-Tabla_Sala[[#This Row],[Tiempo Preparacion]] &gt; 0, Tabla_Sala[[#This Row],[Tiempo de Permanencia]]-Tabla_Sala[[#This Row],[Tiempo Preparacion]], 0)</f>
        <v>5.5555555539386764E-3</v>
      </c>
      <c r="K54" s="2" t="s">
        <v>109</v>
      </c>
      <c r="L54" s="2" t="s">
        <v>40</v>
      </c>
      <c r="M54" s="2" t="s">
        <v>47</v>
      </c>
      <c r="N54" s="5">
        <v>46.88</v>
      </c>
      <c r="O54" s="2" t="s">
        <v>48</v>
      </c>
      <c r="P54" s="7">
        <f>SUMIFS(Tabla_cocina[Ganancia Bruta],Tabla_cocina[Numero de Orden],Tabla_Sala[[#This Row],[Número de Orden]])</f>
        <v>263</v>
      </c>
      <c r="Q54" s="7">
        <f>Tabla_Sala[[#This Row],[Propina]]+Tabla_Sala[[#This Row],[Monto Total de la Cuenta]]</f>
        <v>309.88</v>
      </c>
      <c r="R54" t="str">
        <f t="shared" si="0"/>
        <v>Plato_11,  Plato_17,  Plato_18</v>
      </c>
      <c r="S54" s="2" t="s">
        <v>52</v>
      </c>
      <c r="T54" s="2" t="s">
        <v>14</v>
      </c>
      <c r="U54" s="2" t="s">
        <v>50</v>
      </c>
      <c r="V54" s="2" t="s">
        <v>74</v>
      </c>
      <c r="X54" t="str" cm="1">
        <f t="array" ref="X54">_xlfn.CONCAT(_xlfn._xlws.FILTER(Tabla_cocina[Nombre del Plato], Tabla_cocina[Numero de Orden]=Tabla_Sala[[#This Row],[Número de Orden]]), "")</f>
        <v>Plato_18Plato_11Plato_17</v>
      </c>
      <c r="Y54" s="18" t="b">
        <f>IF(Tabla_Sala[[#This Row],[Tiempo de Degustacion]]&gt;0,TRUE,FALSE)</f>
        <v>1</v>
      </c>
      <c r="Z54" s="3">
        <f>SUMIFS(Tabla_cocina[Costo],Tabla_cocina[Numero de Orden],Tabla_Sala[[#This Row],[Número de Orden]])</f>
        <v>158</v>
      </c>
    </row>
    <row r="55" spans="1:26" x14ac:dyDescent="0.3">
      <c r="A55" s="2">
        <v>53</v>
      </c>
      <c r="B55" s="2">
        <v>16</v>
      </c>
      <c r="C55" s="2" t="s">
        <v>164</v>
      </c>
      <c r="D55" s="4">
        <v>5</v>
      </c>
      <c r="E55" s="15">
        <f>Tabla_Sala[[#This Row],[Hora de Salida]]</f>
        <v>45017.197222222225</v>
      </c>
      <c r="F55" s="16">
        <v>45017.125694444447</v>
      </c>
      <c r="G55" s="16">
        <v>45017.197222222225</v>
      </c>
      <c r="H55" s="16">
        <f>IF(Tabla_Sala[[#This Row],[Estado de la Mesa]]="Ocupada",(Tabla_Sala[[#This Row],[Hora de Salida]]-Tabla_Sala[[#This Row],[Hora de Llegada]]) + 15/1440, Tabla_Sala[[#This Row],[Hora de Salida]]-Tabla_Sala[[#This Row],[Hora de Llegada]])</f>
        <v>7.1527777778101154E-2</v>
      </c>
      <c r="I55" s="16">
        <f>SUMIFS(Tabla_cocina[minutos preparacion],Tabla_cocina[Numero de Orden],Tabla_Sala[[#This Row],[Número de Orden]])</f>
        <v>7.7777777777777779E-2</v>
      </c>
      <c r="J55" s="16">
        <f>IF(Tabla_Sala[[#This Row],[Tiempo de Permanencia]]-Tabla_Sala[[#This Row],[Tiempo Preparacion]] &gt; 0, Tabla_Sala[[#This Row],[Tiempo de Permanencia]]-Tabla_Sala[[#This Row],[Tiempo Preparacion]], 0)</f>
        <v>0</v>
      </c>
      <c r="K55" s="2" t="s">
        <v>115</v>
      </c>
      <c r="L55" s="2" t="s">
        <v>40</v>
      </c>
      <c r="M55" s="2" t="s">
        <v>41</v>
      </c>
      <c r="N55" s="5">
        <v>36.880000000000003</v>
      </c>
      <c r="O55" s="2" t="s">
        <v>48</v>
      </c>
      <c r="P55" s="7">
        <f>SUMIFS(Tabla_cocina[Ganancia Bruta],Tabla_cocina[Numero de Orden],Tabla_Sala[[#This Row],[Número de Orden]])</f>
        <v>267</v>
      </c>
      <c r="Q55" s="7">
        <f>Tabla_Sala[[#This Row],[Propina]]+Tabla_Sala[[#This Row],[Monto Total de la Cuenta]]</f>
        <v>303.88</v>
      </c>
      <c r="R55" t="str">
        <f t="shared" si="0"/>
        <v>Plato_14,  Plato_2,  Plato_19</v>
      </c>
      <c r="S55" s="2" t="s">
        <v>52</v>
      </c>
      <c r="T55" s="2" t="s">
        <v>22</v>
      </c>
      <c r="U55" s="2" t="s">
        <v>79</v>
      </c>
      <c r="V55" s="2" t="s">
        <v>51</v>
      </c>
      <c r="X55" t="str" cm="1">
        <f t="array" ref="X55">_xlfn.CONCAT(_xlfn._xlws.FILTER(Tabla_cocina[Nombre del Plato], Tabla_cocina[Numero de Orden]=Tabla_Sala[[#This Row],[Número de Orden]]), "")</f>
        <v>Plato_19Plato_2Plato_14</v>
      </c>
      <c r="Y55" s="18" t="b">
        <f>IF(Tabla_Sala[[#This Row],[Tiempo de Degustacion]]&gt;0,TRUE,FALSE)</f>
        <v>0</v>
      </c>
      <c r="Z55" s="3">
        <f>SUMIFS(Tabla_cocina[Costo],Tabla_cocina[Numero de Orden],Tabla_Sala[[#This Row],[Número de Orden]])</f>
        <v>162</v>
      </c>
    </row>
    <row r="56" spans="1:26" x14ac:dyDescent="0.3">
      <c r="A56" s="2">
        <v>54</v>
      </c>
      <c r="B56" s="2">
        <v>6</v>
      </c>
      <c r="C56" s="2" t="s">
        <v>165</v>
      </c>
      <c r="D56" s="4">
        <v>6</v>
      </c>
      <c r="E56" s="15">
        <f>Tabla_Sala[[#This Row],[Hora de Salida]]</f>
        <v>45017.176388888889</v>
      </c>
      <c r="F56" s="16">
        <v>45017.027777777781</v>
      </c>
      <c r="G56" s="16">
        <v>45017.176388888889</v>
      </c>
      <c r="H56" s="16">
        <f>IF(Tabla_Sala[[#This Row],[Estado de la Mesa]]="Ocupada",(Tabla_Sala[[#This Row],[Hora de Salida]]-Tabla_Sala[[#This Row],[Hora de Llegada]]) + 15/1440, Tabla_Sala[[#This Row],[Hora de Salida]]-Tabla_Sala[[#This Row],[Hora de Llegada]])</f>
        <v>0.14861111110803904</v>
      </c>
      <c r="I56" s="16">
        <f>SUMIFS(Tabla_cocina[minutos preparacion],Tabla_cocina[Numero de Orden],Tabla_Sala[[#This Row],[Número de Orden]])</f>
        <v>0.14097222222222222</v>
      </c>
      <c r="J56" s="16">
        <f>IF(Tabla_Sala[[#This Row],[Tiempo de Permanencia]]-Tabla_Sala[[#This Row],[Tiempo Preparacion]] &gt; 0, Tabla_Sala[[#This Row],[Tiempo de Permanencia]]-Tabla_Sala[[#This Row],[Tiempo Preparacion]], 0)</f>
        <v>7.6388888858168191E-3</v>
      </c>
      <c r="K56" s="2" t="s">
        <v>117</v>
      </c>
      <c r="L56" s="2" t="s">
        <v>54</v>
      </c>
      <c r="M56" s="2" t="s">
        <v>47</v>
      </c>
      <c r="N56" s="5">
        <v>23.36</v>
      </c>
      <c r="O56" s="2" t="s">
        <v>42</v>
      </c>
      <c r="P56" s="7">
        <f>SUMIFS(Tabla_cocina[Ganancia Bruta],Tabla_cocina[Numero de Orden],Tabla_Sala[[#This Row],[Número de Orden]])</f>
        <v>187</v>
      </c>
      <c r="Q56" s="7">
        <f>Tabla_Sala[[#This Row],[Propina]]+Tabla_Sala[[#This Row],[Monto Total de la Cuenta]]</f>
        <v>210.36</v>
      </c>
      <c r="R56" t="str">
        <f t="shared" si="0"/>
        <v>Plato_8,  Plato_17,  Plato_4,  Plato_11</v>
      </c>
      <c r="S56" s="2" t="s">
        <v>58</v>
      </c>
      <c r="T56" s="2" t="s">
        <v>17</v>
      </c>
      <c r="U56" s="2" t="s">
        <v>50</v>
      </c>
      <c r="V56" s="2" t="s">
        <v>67</v>
      </c>
      <c r="W56" s="2" t="s">
        <v>63</v>
      </c>
      <c r="X56" t="str" cm="1">
        <f t="array" ref="X56">_xlfn.CONCAT(_xlfn._xlws.FILTER(Tabla_cocina[Nombre del Plato], Tabla_cocina[Numero de Orden]=Tabla_Sala[[#This Row],[Número de Orden]]), "")</f>
        <v>Plato_8Plato_11Plato_17Plato_4</v>
      </c>
      <c r="Y56" s="18" t="b">
        <f>IF(Tabla_Sala[[#This Row],[Tiempo de Degustacion]]&gt;0,TRUE,FALSE)</f>
        <v>1</v>
      </c>
      <c r="Z56" s="3">
        <f>SUMIFS(Tabla_cocina[Costo],Tabla_cocina[Numero de Orden],Tabla_Sala[[#This Row],[Número de Orden]])</f>
        <v>112</v>
      </c>
    </row>
    <row r="57" spans="1:26" x14ac:dyDescent="0.3">
      <c r="A57" s="2">
        <v>55</v>
      </c>
      <c r="B57" s="2">
        <v>20</v>
      </c>
      <c r="C57" s="2" t="s">
        <v>166</v>
      </c>
      <c r="D57" s="4">
        <v>5</v>
      </c>
      <c r="E57" s="15">
        <f>Tabla_Sala[[#This Row],[Hora de Salida]]</f>
        <v>45017.208333333336</v>
      </c>
      <c r="F57" s="16">
        <v>45017.0625</v>
      </c>
      <c r="G57" s="16">
        <v>45017.208333333336</v>
      </c>
      <c r="H57" s="16">
        <f>IF(Tabla_Sala[[#This Row],[Estado de la Mesa]]="Ocupada",(Tabla_Sala[[#This Row],[Hora de Salida]]-Tabla_Sala[[#This Row],[Hora de Llegada]]) + 15/1440, Tabla_Sala[[#This Row],[Hora de Salida]]-Tabla_Sala[[#This Row],[Hora de Llegada]])</f>
        <v>0.15625000000242531</v>
      </c>
      <c r="I57" s="16">
        <f>SUMIFS(Tabla_cocina[minutos preparacion],Tabla_cocina[Numero de Orden],Tabla_Sala[[#This Row],[Número de Orden]])</f>
        <v>6.6666666666666666E-2</v>
      </c>
      <c r="J57" s="16">
        <f>IF(Tabla_Sala[[#This Row],[Tiempo de Permanencia]]-Tabla_Sala[[#This Row],[Tiempo Preparacion]] &gt; 0, Tabla_Sala[[#This Row],[Tiempo de Permanencia]]-Tabla_Sala[[#This Row],[Tiempo Preparacion]], 0)</f>
        <v>8.9583333335758644E-2</v>
      </c>
      <c r="K57" s="2" t="s">
        <v>117</v>
      </c>
      <c r="L57" s="2" t="s">
        <v>54</v>
      </c>
      <c r="M57" s="2" t="s">
        <v>47</v>
      </c>
      <c r="N57" s="5">
        <v>45.49</v>
      </c>
      <c r="O57" s="2" t="s">
        <v>55</v>
      </c>
      <c r="P57" s="7">
        <f>SUMIFS(Tabla_cocina[Ganancia Bruta],Tabla_cocina[Numero de Orden],Tabla_Sala[[#This Row],[Número de Orden]])</f>
        <v>255</v>
      </c>
      <c r="Q57" s="7">
        <f>Tabla_Sala[[#This Row],[Propina]]+Tabla_Sala[[#This Row],[Monto Total de la Cuenta]]</f>
        <v>300.49</v>
      </c>
      <c r="R57" t="str">
        <f t="shared" si="0"/>
        <v>Plato_11,  Plato_7,  Plato_19,  Plato_15</v>
      </c>
      <c r="S57" s="2" t="s">
        <v>53</v>
      </c>
      <c r="T57" s="2" t="s">
        <v>14</v>
      </c>
      <c r="U57" s="2" t="s">
        <v>59</v>
      </c>
      <c r="V57" s="2" t="s">
        <v>51</v>
      </c>
      <c r="W57" s="2" t="s">
        <v>73</v>
      </c>
      <c r="X57" t="str" cm="1">
        <f t="array" ref="X57">_xlfn.CONCAT(_xlfn._xlws.FILTER(Tabla_cocina[Nombre del Plato], Tabla_cocina[Numero de Orden]=Tabla_Sala[[#This Row],[Número de Orden]]), "")</f>
        <v>Plato_19Plato_11Plato_15Plato_7</v>
      </c>
      <c r="Y57" s="18" t="b">
        <f>IF(Tabla_Sala[[#This Row],[Tiempo de Degustacion]]&gt;0,TRUE,FALSE)</f>
        <v>1</v>
      </c>
      <c r="Z57" s="3">
        <f>SUMIFS(Tabla_cocina[Costo],Tabla_cocina[Numero de Orden],Tabla_Sala[[#This Row],[Número de Orden]])</f>
        <v>153</v>
      </c>
    </row>
    <row r="58" spans="1:26" x14ac:dyDescent="0.3">
      <c r="A58" s="2">
        <v>56</v>
      </c>
      <c r="B58" s="2">
        <v>1</v>
      </c>
      <c r="C58" s="2" t="s">
        <v>127</v>
      </c>
      <c r="D58" s="4">
        <v>3</v>
      </c>
      <c r="E58" s="15">
        <f>Tabla_Sala[[#This Row],[Hora de Salida]]</f>
        <v>45017.206250000003</v>
      </c>
      <c r="F58" s="16">
        <v>45017.055555555555</v>
      </c>
      <c r="G58" s="16">
        <v>45017.206250000003</v>
      </c>
      <c r="H58" s="16">
        <f>IF(Tabla_Sala[[#This Row],[Estado de la Mesa]]="Ocupada",(Tabla_Sala[[#This Row],[Hora de Salida]]-Tabla_Sala[[#This Row],[Hora de Llegada]]) + 15/1440, Tabla_Sala[[#This Row],[Hora de Salida]]-Tabla_Sala[[#This Row],[Hora de Llegada]])</f>
        <v>0.15069444444816327</v>
      </c>
      <c r="I58" s="16">
        <f>SUMIFS(Tabla_cocina[minutos preparacion],Tabla_cocina[Numero de Orden],Tabla_Sala[[#This Row],[Número de Orden]])</f>
        <v>5.4166666666666669E-2</v>
      </c>
      <c r="J58" s="16">
        <f>IF(Tabla_Sala[[#This Row],[Tiempo de Permanencia]]-Tabla_Sala[[#This Row],[Tiempo Preparacion]] &gt; 0, Tabla_Sala[[#This Row],[Tiempo de Permanencia]]-Tabla_Sala[[#This Row],[Tiempo Preparacion]], 0)</f>
        <v>9.6527777781496599E-2</v>
      </c>
      <c r="K58" s="2" t="s">
        <v>115</v>
      </c>
      <c r="L58" s="2" t="s">
        <v>40</v>
      </c>
      <c r="M58" s="2" t="s">
        <v>41</v>
      </c>
      <c r="N58" s="5">
        <v>43.2</v>
      </c>
      <c r="O58" s="2" t="s">
        <v>48</v>
      </c>
      <c r="P58" s="7">
        <f>SUMIFS(Tabla_cocina[Ganancia Bruta],Tabla_cocina[Numero de Orden],Tabla_Sala[[#This Row],[Número de Orden]])</f>
        <v>48</v>
      </c>
      <c r="Q58" s="7">
        <f>Tabla_Sala[[#This Row],[Propina]]+Tabla_Sala[[#This Row],[Monto Total de la Cuenta]]</f>
        <v>91.2</v>
      </c>
      <c r="R58" t="str">
        <f t="shared" si="0"/>
        <v>Plato_9,  Plato_12</v>
      </c>
      <c r="S58" s="2" t="s">
        <v>66</v>
      </c>
      <c r="T58" s="2" t="s">
        <v>13</v>
      </c>
      <c r="U58" s="2" t="s">
        <v>60</v>
      </c>
      <c r="X58" t="str" cm="1">
        <f t="array" ref="X58">_xlfn.CONCAT(_xlfn._xlws.FILTER(Tabla_cocina[Nombre del Plato], Tabla_cocina[Numero de Orden]=Tabla_Sala[[#This Row],[Número de Orden]]), "")</f>
        <v>Plato_9Plato_12</v>
      </c>
      <c r="Y58" s="18" t="b">
        <f>IF(Tabla_Sala[[#This Row],[Tiempo de Degustacion]]&gt;0,TRUE,FALSE)</f>
        <v>1</v>
      </c>
      <c r="Z58" s="3">
        <f>SUMIFS(Tabla_cocina[Costo],Tabla_cocina[Numero de Orden],Tabla_Sala[[#This Row],[Número de Orden]])</f>
        <v>28</v>
      </c>
    </row>
    <row r="59" spans="1:26" x14ac:dyDescent="0.3">
      <c r="A59" s="2">
        <v>57</v>
      </c>
      <c r="B59" s="2">
        <v>18</v>
      </c>
      <c r="C59" s="2" t="s">
        <v>167</v>
      </c>
      <c r="D59" s="4">
        <v>2</v>
      </c>
      <c r="E59" s="15">
        <f>Tabla_Sala[[#This Row],[Hora de Salida]]</f>
        <v>45017.202777777777</v>
      </c>
      <c r="F59" s="16">
        <v>45017.12777777778</v>
      </c>
      <c r="G59" s="16">
        <v>45017.202777777777</v>
      </c>
      <c r="H59" s="16">
        <f>IF(Tabla_Sala[[#This Row],[Estado de la Mesa]]="Ocupada",(Tabla_Sala[[#This Row],[Hora de Salida]]-Tabla_Sala[[#This Row],[Hora de Llegada]]) + 15/1440, Tabla_Sala[[#This Row],[Hora de Salida]]-Tabla_Sala[[#This Row],[Hora de Llegada]])</f>
        <v>7.4999999997089617E-2</v>
      </c>
      <c r="I59" s="16">
        <f>SUMIFS(Tabla_cocina[minutos preparacion],Tabla_cocina[Numero de Orden],Tabla_Sala[[#This Row],[Número de Orden]])</f>
        <v>4.7222222222222221E-2</v>
      </c>
      <c r="J59" s="16">
        <f>IF(Tabla_Sala[[#This Row],[Tiempo de Permanencia]]-Tabla_Sala[[#This Row],[Tiempo Preparacion]] &gt; 0, Tabla_Sala[[#This Row],[Tiempo de Permanencia]]-Tabla_Sala[[#This Row],[Tiempo Preparacion]], 0)</f>
        <v>2.7777777774867396E-2</v>
      </c>
      <c r="K59" s="2" t="s">
        <v>113</v>
      </c>
      <c r="L59" s="2" t="s">
        <v>40</v>
      </c>
      <c r="M59" s="2" t="s">
        <v>47</v>
      </c>
      <c r="N59" s="5">
        <v>45.45</v>
      </c>
      <c r="O59" s="2" t="s">
        <v>48</v>
      </c>
      <c r="P59" s="7">
        <f>SUMIFS(Tabla_cocina[Ganancia Bruta],Tabla_cocina[Numero de Orden],Tabla_Sala[[#This Row],[Número de Orden]])</f>
        <v>169</v>
      </c>
      <c r="Q59" s="7">
        <f>Tabla_Sala[[#This Row],[Propina]]+Tabla_Sala[[#This Row],[Monto Total de la Cuenta]]</f>
        <v>214.45</v>
      </c>
      <c r="R59" t="str">
        <f t="shared" si="0"/>
        <v>Plato_8,  Plato_20,  Plato_5,  Plato_19</v>
      </c>
      <c r="S59" s="2" t="s">
        <v>46</v>
      </c>
      <c r="T59" s="2" t="s">
        <v>17</v>
      </c>
      <c r="U59" s="2" t="s">
        <v>68</v>
      </c>
      <c r="V59" s="2" t="s">
        <v>78</v>
      </c>
      <c r="W59" s="2" t="s">
        <v>51</v>
      </c>
      <c r="X59" t="str" cm="1">
        <f t="array" ref="X59">_xlfn.CONCAT(_xlfn._xlws.FILTER(Tabla_cocina[Nombre del Plato], Tabla_cocina[Numero de Orden]=Tabla_Sala[[#This Row],[Número de Orden]]), "")</f>
        <v>Plato_20Plato_19Plato_8Plato_5</v>
      </c>
      <c r="Y59" s="18" t="b">
        <f>IF(Tabla_Sala[[#This Row],[Tiempo de Degustacion]]&gt;0,TRUE,FALSE)</f>
        <v>1</v>
      </c>
      <c r="Z59" s="3">
        <f>SUMIFS(Tabla_cocina[Costo],Tabla_cocina[Numero de Orden],Tabla_Sala[[#This Row],[Número de Orden]])</f>
        <v>103</v>
      </c>
    </row>
    <row r="60" spans="1:26" x14ac:dyDescent="0.3">
      <c r="A60" s="2">
        <v>58</v>
      </c>
      <c r="B60" s="2">
        <v>8</v>
      </c>
      <c r="C60" s="2" t="s">
        <v>168</v>
      </c>
      <c r="D60" s="4">
        <v>3</v>
      </c>
      <c r="E60" s="15">
        <f>Tabla_Sala[[#This Row],[Hora de Salida]]</f>
        <v>45017.181250000001</v>
      </c>
      <c r="F60" s="16">
        <v>45017.063194444447</v>
      </c>
      <c r="G60" s="16">
        <v>45017.181250000001</v>
      </c>
      <c r="H60" s="16">
        <f>IF(Tabla_Sala[[#This Row],[Estado de la Mesa]]="Ocupada",(Tabla_Sala[[#This Row],[Hora de Salida]]-Tabla_Sala[[#This Row],[Hora de Llegada]]) + 15/1440, Tabla_Sala[[#This Row],[Hora de Salida]]-Tabla_Sala[[#This Row],[Hora de Llegada]])</f>
        <v>0.11805555555474712</v>
      </c>
      <c r="I60" s="16">
        <f>SUMIFS(Tabla_cocina[minutos preparacion],Tabla_cocina[Numero de Orden],Tabla_Sala[[#This Row],[Número de Orden]])</f>
        <v>5.0694444444444445E-2</v>
      </c>
      <c r="J60" s="16">
        <f>IF(Tabla_Sala[[#This Row],[Tiempo de Permanencia]]-Tabla_Sala[[#This Row],[Tiempo Preparacion]] &gt; 0, Tabla_Sala[[#This Row],[Tiempo de Permanencia]]-Tabla_Sala[[#This Row],[Tiempo Preparacion]], 0)</f>
        <v>6.7361111110302671E-2</v>
      </c>
      <c r="K60" s="2" t="s">
        <v>111</v>
      </c>
      <c r="L60" s="2" t="s">
        <v>54</v>
      </c>
      <c r="M60" s="2" t="s">
        <v>47</v>
      </c>
      <c r="N60" s="5">
        <v>30.7</v>
      </c>
      <c r="O60" s="2" t="s">
        <v>42</v>
      </c>
      <c r="P60" s="7">
        <f>SUMIFS(Tabla_cocina[Ganancia Bruta],Tabla_cocina[Numero de Orden],Tabla_Sala[[#This Row],[Número de Orden]])</f>
        <v>82</v>
      </c>
      <c r="Q60" s="7">
        <f>Tabla_Sala[[#This Row],[Propina]]+Tabla_Sala[[#This Row],[Monto Total de la Cuenta]]</f>
        <v>112.7</v>
      </c>
      <c r="R60" t="str">
        <f t="shared" si="0"/>
        <v>Plato_5,  Plato_3</v>
      </c>
      <c r="S60" s="2" t="s">
        <v>49</v>
      </c>
      <c r="T60" s="2" t="s">
        <v>19</v>
      </c>
      <c r="U60" s="2" t="s">
        <v>72</v>
      </c>
      <c r="X60" t="str" cm="1">
        <f t="array" ref="X60">_xlfn.CONCAT(_xlfn._xlws.FILTER(Tabla_cocina[Nombre del Plato], Tabla_cocina[Numero de Orden]=Tabla_Sala[[#This Row],[Número de Orden]]), "")</f>
        <v>Plato_5Plato_3</v>
      </c>
      <c r="Y60" s="18" t="b">
        <f>IF(Tabla_Sala[[#This Row],[Tiempo de Degustacion]]&gt;0,TRUE,FALSE)</f>
        <v>1</v>
      </c>
      <c r="Z60" s="3">
        <f>SUMIFS(Tabla_cocina[Costo],Tabla_cocina[Numero de Orden],Tabla_Sala[[#This Row],[Número de Orden]])</f>
        <v>49</v>
      </c>
    </row>
    <row r="61" spans="1:26" x14ac:dyDescent="0.3">
      <c r="A61" s="2">
        <v>59</v>
      </c>
      <c r="B61" s="2">
        <v>8</v>
      </c>
      <c r="C61" s="2" t="s">
        <v>169</v>
      </c>
      <c r="D61" s="4">
        <v>4</v>
      </c>
      <c r="E61" s="15">
        <f>Tabla_Sala[[#This Row],[Hora de Salida]]</f>
        <v>45017.211111111108</v>
      </c>
      <c r="F61" s="16">
        <v>45017.056250000001</v>
      </c>
      <c r="G61" s="16">
        <v>45017.211111111108</v>
      </c>
      <c r="H61" s="16">
        <f>IF(Tabla_Sala[[#This Row],[Estado de la Mesa]]="Ocupada",(Tabla_Sala[[#This Row],[Hora de Salida]]-Tabla_Sala[[#This Row],[Hora de Llegada]]) + 15/1440, Tabla_Sala[[#This Row],[Hora de Salida]]-Tabla_Sala[[#This Row],[Hora de Llegada]])</f>
        <v>0.15486111110658385</v>
      </c>
      <c r="I61" s="16">
        <f>SUMIFS(Tabla_cocina[minutos preparacion],Tabla_cocina[Numero de Orden],Tabla_Sala[[#This Row],[Número de Orden]])</f>
        <v>3.3333333333333326E-2</v>
      </c>
      <c r="J61" s="16">
        <f>IF(Tabla_Sala[[#This Row],[Tiempo de Permanencia]]-Tabla_Sala[[#This Row],[Tiempo Preparacion]] &gt; 0, Tabla_Sala[[#This Row],[Tiempo de Permanencia]]-Tabla_Sala[[#This Row],[Tiempo Preparacion]], 0)</f>
        <v>0.12152777777325052</v>
      </c>
      <c r="K61" s="2" t="s">
        <v>111</v>
      </c>
      <c r="L61" s="2" t="s">
        <v>40</v>
      </c>
      <c r="M61" s="2" t="s">
        <v>45</v>
      </c>
      <c r="N61" s="5">
        <v>33.89</v>
      </c>
      <c r="O61" s="2" t="s">
        <v>48</v>
      </c>
      <c r="P61" s="7">
        <f>SUMIFS(Tabla_cocina[Ganancia Bruta],Tabla_cocina[Numero de Orden],Tabla_Sala[[#This Row],[Número de Orden]])</f>
        <v>160</v>
      </c>
      <c r="Q61" s="7">
        <f>Tabla_Sala[[#This Row],[Propina]]+Tabla_Sala[[#This Row],[Monto Total de la Cuenta]]</f>
        <v>193.89</v>
      </c>
      <c r="R61" t="str">
        <f t="shared" si="0"/>
        <v>Plato_12,  Plato_14,  Plato_4,  Plato_20</v>
      </c>
      <c r="S61" s="2" t="s">
        <v>46</v>
      </c>
      <c r="T61" s="2" t="s">
        <v>16</v>
      </c>
      <c r="U61" s="2" t="s">
        <v>64</v>
      </c>
      <c r="V61" s="2" t="s">
        <v>67</v>
      </c>
      <c r="W61" s="2" t="s">
        <v>68</v>
      </c>
      <c r="X61" t="str" cm="1">
        <f t="array" ref="X61">_xlfn.CONCAT(_xlfn._xlws.FILTER(Tabla_cocina[Nombre del Plato], Tabla_cocina[Numero de Orden]=Tabla_Sala[[#This Row],[Número de Orden]]), "")</f>
        <v>Plato_20Plato_14Plato_12Plato_4</v>
      </c>
      <c r="Y61" s="18" t="b">
        <f>IF(Tabla_Sala[[#This Row],[Tiempo de Degustacion]]&gt;0,TRUE,FALSE)</f>
        <v>1</v>
      </c>
      <c r="Z61" s="3">
        <f>SUMIFS(Tabla_cocina[Costo],Tabla_cocina[Numero de Orden],Tabla_Sala[[#This Row],[Número de Orden]])</f>
        <v>95</v>
      </c>
    </row>
    <row r="62" spans="1:26" x14ac:dyDescent="0.3">
      <c r="A62" s="2">
        <v>60</v>
      </c>
      <c r="B62" s="2">
        <v>6</v>
      </c>
      <c r="C62" s="2" t="s">
        <v>170</v>
      </c>
      <c r="D62" s="4">
        <v>1</v>
      </c>
      <c r="E62" s="15">
        <f>Tabla_Sala[[#This Row],[Hora de Salida]]</f>
        <v>45017.240277777775</v>
      </c>
      <c r="F62" s="16">
        <v>45017.089583333334</v>
      </c>
      <c r="G62" s="16">
        <v>45017.240277777775</v>
      </c>
      <c r="H62" s="16">
        <f>IF(Tabla_Sala[[#This Row],[Estado de la Mesa]]="Ocupada",(Tabla_Sala[[#This Row],[Hora de Salida]]-Tabla_Sala[[#This Row],[Hora de Llegada]]) + 15/1440, Tabla_Sala[[#This Row],[Hora de Salida]]-Tabla_Sala[[#This Row],[Hora de Llegada]])</f>
        <v>0.15069444444088731</v>
      </c>
      <c r="I62" s="16">
        <f>SUMIFS(Tabla_cocina[minutos preparacion],Tabla_cocina[Numero de Orden],Tabla_Sala[[#This Row],[Número de Orden]])</f>
        <v>2.9861111111111109E-2</v>
      </c>
      <c r="J62" s="16">
        <f>IF(Tabla_Sala[[#This Row],[Tiempo de Permanencia]]-Tabla_Sala[[#This Row],[Tiempo Preparacion]] &gt; 0, Tabla_Sala[[#This Row],[Tiempo de Permanencia]]-Tabla_Sala[[#This Row],[Tiempo Preparacion]], 0)</f>
        <v>0.12083333332977619</v>
      </c>
      <c r="K62" s="2" t="s">
        <v>111</v>
      </c>
      <c r="L62" s="2" t="s">
        <v>40</v>
      </c>
      <c r="M62" s="2" t="s">
        <v>47</v>
      </c>
      <c r="N62" s="5">
        <v>19.54</v>
      </c>
      <c r="O62" s="2" t="s">
        <v>42</v>
      </c>
      <c r="P62" s="7">
        <f>SUMIFS(Tabla_cocina[Ganancia Bruta],Tabla_cocina[Numero de Orden],Tabla_Sala[[#This Row],[Número de Orden]])</f>
        <v>102</v>
      </c>
      <c r="Q62" s="7">
        <f>Tabla_Sala[[#This Row],[Propina]]+Tabla_Sala[[#This Row],[Monto Total de la Cuenta]]</f>
        <v>121.53999999999999</v>
      </c>
      <c r="R62" t="str">
        <f t="shared" si="0"/>
        <v>Plato_4,  Plato_11</v>
      </c>
      <c r="S62" s="2" t="s">
        <v>58</v>
      </c>
      <c r="T62" s="2" t="s">
        <v>24</v>
      </c>
      <c r="U62" s="2" t="s">
        <v>63</v>
      </c>
      <c r="X62" t="str" cm="1">
        <f t="array" ref="X62">_xlfn.CONCAT(_xlfn._xlws.FILTER(Tabla_cocina[Nombre del Plato], Tabla_cocina[Numero de Orden]=Tabla_Sala[[#This Row],[Número de Orden]]), "")</f>
        <v>Plato_11Plato_4</v>
      </c>
      <c r="Y62" s="18" t="b">
        <f>IF(Tabla_Sala[[#This Row],[Tiempo de Degustacion]]&gt;0,TRUE,FALSE)</f>
        <v>1</v>
      </c>
      <c r="Z62" s="3">
        <f>SUMIFS(Tabla_cocina[Costo],Tabla_cocina[Numero de Orden],Tabla_Sala[[#This Row],[Número de Orden]])</f>
        <v>60</v>
      </c>
    </row>
    <row r="63" spans="1:26" x14ac:dyDescent="0.3">
      <c r="A63" s="2">
        <v>61</v>
      </c>
      <c r="B63" s="2">
        <v>10</v>
      </c>
      <c r="C63" s="2" t="s">
        <v>171</v>
      </c>
      <c r="D63" s="4">
        <v>5</v>
      </c>
      <c r="E63" s="15">
        <f>Tabla_Sala[[#This Row],[Hora de Salida]]</f>
        <v>45017.265277777777</v>
      </c>
      <c r="F63" s="16">
        <v>45017.15902777778</v>
      </c>
      <c r="G63" s="16">
        <v>45017.265277777777</v>
      </c>
      <c r="H63" s="16">
        <f>IF(Tabla_Sala[[#This Row],[Estado de la Mesa]]="Ocupada",(Tabla_Sala[[#This Row],[Hora de Salida]]-Tabla_Sala[[#This Row],[Hora de Llegada]]) + 15/1440, Tabla_Sala[[#This Row],[Hora de Salida]]-Tabla_Sala[[#This Row],[Hora de Llegada]])</f>
        <v>0.11666666666375629</v>
      </c>
      <c r="I63" s="16">
        <f>SUMIFS(Tabla_cocina[minutos preparacion],Tabla_cocina[Numero de Orden],Tabla_Sala[[#This Row],[Número de Orden]])</f>
        <v>0.11041666666666666</v>
      </c>
      <c r="J63" s="16">
        <f>IF(Tabla_Sala[[#This Row],[Tiempo de Permanencia]]-Tabla_Sala[[#This Row],[Tiempo Preparacion]] &gt; 0, Tabla_Sala[[#This Row],[Tiempo de Permanencia]]-Tabla_Sala[[#This Row],[Tiempo Preparacion]], 0)</f>
        <v>6.2499999970896253E-3</v>
      </c>
      <c r="K63" s="2" t="s">
        <v>113</v>
      </c>
      <c r="L63" s="2" t="s">
        <v>40</v>
      </c>
      <c r="M63" s="2" t="s">
        <v>47</v>
      </c>
      <c r="N63" s="5">
        <v>42.87</v>
      </c>
      <c r="O63" s="2" t="s">
        <v>55</v>
      </c>
      <c r="P63" s="7">
        <f>SUMIFS(Tabla_cocina[Ganancia Bruta],Tabla_cocina[Numero de Orden],Tabla_Sala[[#This Row],[Número de Orden]])</f>
        <v>242</v>
      </c>
      <c r="Q63" s="7">
        <f>Tabla_Sala[[#This Row],[Propina]]+Tabla_Sala[[#This Row],[Monto Total de la Cuenta]]</f>
        <v>284.87</v>
      </c>
      <c r="R63" t="str">
        <f t="shared" si="0"/>
        <v>Plato_20,  Plato_4,  Plato_2,  Plato_16</v>
      </c>
      <c r="S63" s="2" t="s">
        <v>70</v>
      </c>
      <c r="T63" s="2" t="s">
        <v>11</v>
      </c>
      <c r="U63" s="2" t="s">
        <v>67</v>
      </c>
      <c r="V63" s="2" t="s">
        <v>79</v>
      </c>
      <c r="W63" s="2" t="s">
        <v>57</v>
      </c>
      <c r="X63" t="str" cm="1">
        <f t="array" ref="X63">_xlfn.CONCAT(_xlfn._xlws.FILTER(Tabla_cocina[Nombre del Plato], Tabla_cocina[Numero de Orden]=Tabla_Sala[[#This Row],[Número de Orden]]), "")</f>
        <v>Plato_20Plato_2Plato_16Plato_4</v>
      </c>
      <c r="Y63" s="18" t="b">
        <f>IF(Tabla_Sala[[#This Row],[Tiempo de Degustacion]]&gt;0,TRUE,FALSE)</f>
        <v>1</v>
      </c>
      <c r="Z63" s="3">
        <f>SUMIFS(Tabla_cocina[Costo],Tabla_cocina[Numero de Orden],Tabla_Sala[[#This Row],[Número de Orden]])</f>
        <v>144</v>
      </c>
    </row>
    <row r="64" spans="1:26" x14ac:dyDescent="0.3">
      <c r="A64" s="2">
        <v>62</v>
      </c>
      <c r="B64" s="2">
        <v>2</v>
      </c>
      <c r="C64" s="2" t="s">
        <v>172</v>
      </c>
      <c r="D64" s="4">
        <v>1</v>
      </c>
      <c r="E64" s="15">
        <f>Tabla_Sala[[#This Row],[Hora de Salida]]</f>
        <v>45017.26666666667</v>
      </c>
      <c r="F64" s="16">
        <v>45017.115972222222</v>
      </c>
      <c r="G64" s="16">
        <v>45017.26666666667</v>
      </c>
      <c r="H64" s="16">
        <f>IF(Tabla_Sala[[#This Row],[Estado de la Mesa]]="Ocupada",(Tabla_Sala[[#This Row],[Hora de Salida]]-Tabla_Sala[[#This Row],[Hora de Llegada]]) + 15/1440, Tabla_Sala[[#This Row],[Hora de Salida]]-Tabla_Sala[[#This Row],[Hora de Llegada]])</f>
        <v>0.16111111111482992</v>
      </c>
      <c r="I64" s="16">
        <f>SUMIFS(Tabla_cocina[minutos preparacion],Tabla_cocina[Numero de Orden],Tabla_Sala[[#This Row],[Número de Orden]])</f>
        <v>0.1076388888888889</v>
      </c>
      <c r="J64" s="16">
        <f>IF(Tabla_Sala[[#This Row],[Tiempo de Permanencia]]-Tabla_Sala[[#This Row],[Tiempo Preparacion]] &gt; 0, Tabla_Sala[[#This Row],[Tiempo de Permanencia]]-Tabla_Sala[[#This Row],[Tiempo Preparacion]], 0)</f>
        <v>5.347222222594103E-2</v>
      </c>
      <c r="K64" s="2" t="s">
        <v>111</v>
      </c>
      <c r="L64" s="2" t="s">
        <v>54</v>
      </c>
      <c r="M64" s="2" t="s">
        <v>47</v>
      </c>
      <c r="N64" s="5">
        <v>37.93</v>
      </c>
      <c r="O64" s="2" t="s">
        <v>55</v>
      </c>
      <c r="P64" s="7">
        <f>SUMIFS(Tabla_cocina[Ganancia Bruta],Tabla_cocina[Numero de Orden],Tabla_Sala[[#This Row],[Número de Orden]])</f>
        <v>148</v>
      </c>
      <c r="Q64" s="7">
        <f>Tabla_Sala[[#This Row],[Propina]]+Tabla_Sala[[#This Row],[Monto Total de la Cuenta]]</f>
        <v>185.93</v>
      </c>
      <c r="R64" t="str">
        <f t="shared" si="0"/>
        <v>Plato_2,  Plato_12,  Plato_17</v>
      </c>
      <c r="S64" s="2" t="s">
        <v>76</v>
      </c>
      <c r="T64" s="2" t="s">
        <v>7</v>
      </c>
      <c r="U64" s="2" t="s">
        <v>60</v>
      </c>
      <c r="V64" s="2" t="s">
        <v>50</v>
      </c>
      <c r="X64" t="str" cm="1">
        <f t="array" ref="X64">_xlfn.CONCAT(_xlfn._xlws.FILTER(Tabla_cocina[Nombre del Plato], Tabla_cocina[Numero de Orden]=Tabla_Sala[[#This Row],[Número de Orden]]), "")</f>
        <v>Plato_17Plato_2Plato_12</v>
      </c>
      <c r="Y64" s="18" t="b">
        <f>IF(Tabla_Sala[[#This Row],[Tiempo de Degustacion]]&gt;0,TRUE,FALSE)</f>
        <v>1</v>
      </c>
      <c r="Z64" s="3">
        <f>SUMIFS(Tabla_cocina[Costo],Tabla_cocina[Numero de Orden],Tabla_Sala[[#This Row],[Número de Orden]])</f>
        <v>88</v>
      </c>
    </row>
    <row r="65" spans="1:26" x14ac:dyDescent="0.3">
      <c r="A65" s="2">
        <v>63</v>
      </c>
      <c r="B65" s="2">
        <v>17</v>
      </c>
      <c r="C65" s="2" t="s">
        <v>123</v>
      </c>
      <c r="D65" s="4">
        <v>4</v>
      </c>
      <c r="E65" s="15">
        <f>Tabla_Sala[[#This Row],[Hora de Salida]]</f>
        <v>45017.17083333333</v>
      </c>
      <c r="F65" s="16">
        <v>45017.02847222222</v>
      </c>
      <c r="G65" s="16">
        <v>45017.17083333333</v>
      </c>
      <c r="H65" s="16">
        <f>IF(Tabla_Sala[[#This Row],[Estado de la Mesa]]="Ocupada",(Tabla_Sala[[#This Row],[Hora de Salida]]-Tabla_Sala[[#This Row],[Hora de Llegada]]) + 15/1440, Tabla_Sala[[#This Row],[Hora de Salida]]-Tabla_Sala[[#This Row],[Hora de Llegada]])</f>
        <v>0.14236111110949423</v>
      </c>
      <c r="I65" s="16">
        <f>SUMIFS(Tabla_cocina[minutos preparacion],Tabla_cocina[Numero de Orden],Tabla_Sala[[#This Row],[Número de Orden]])</f>
        <v>2.0833333333333332E-2</v>
      </c>
      <c r="J65" s="16">
        <f>IF(Tabla_Sala[[#This Row],[Tiempo de Permanencia]]-Tabla_Sala[[#This Row],[Tiempo Preparacion]] &gt; 0, Tabla_Sala[[#This Row],[Tiempo de Permanencia]]-Tabla_Sala[[#This Row],[Tiempo Preparacion]], 0)</f>
        <v>0.1215277777761609</v>
      </c>
      <c r="K65" s="2" t="s">
        <v>117</v>
      </c>
      <c r="L65" s="2" t="s">
        <v>40</v>
      </c>
      <c r="M65" s="2" t="s">
        <v>47</v>
      </c>
      <c r="N65" s="5">
        <v>33.340000000000003</v>
      </c>
      <c r="O65" s="2" t="s">
        <v>42</v>
      </c>
      <c r="P65" s="7">
        <f>SUMIFS(Tabla_cocina[Ganancia Bruta],Tabla_cocina[Numero de Orden],Tabla_Sala[[#This Row],[Número de Orden]])</f>
        <v>55</v>
      </c>
      <c r="Q65" s="7">
        <f>Tabla_Sala[[#This Row],[Propina]]+Tabla_Sala[[#This Row],[Monto Total de la Cuenta]]</f>
        <v>88.34</v>
      </c>
      <c r="R65" t="str">
        <f t="shared" si="0"/>
        <v>Plato_3,  Plato_8</v>
      </c>
      <c r="S65" s="2" t="s">
        <v>46</v>
      </c>
      <c r="T65" s="2" t="s">
        <v>21</v>
      </c>
      <c r="U65" s="2" t="s">
        <v>62</v>
      </c>
      <c r="X65" t="str" cm="1">
        <f t="array" ref="X65">_xlfn.CONCAT(_xlfn._xlws.FILTER(Tabla_cocina[Nombre del Plato], Tabla_cocina[Numero de Orden]=Tabla_Sala[[#This Row],[Número de Orden]]), "")</f>
        <v>Plato_8Plato_3</v>
      </c>
      <c r="Y65" s="18" t="b">
        <f>IF(Tabla_Sala[[#This Row],[Tiempo de Degustacion]]&gt;0,TRUE,FALSE)</f>
        <v>1</v>
      </c>
      <c r="Z65" s="3">
        <f>SUMIFS(Tabla_cocina[Costo],Tabla_cocina[Numero de Orden],Tabla_Sala[[#This Row],[Número de Orden]])</f>
        <v>33</v>
      </c>
    </row>
    <row r="66" spans="1:26" x14ac:dyDescent="0.3">
      <c r="A66" s="2">
        <v>64</v>
      </c>
      <c r="B66" s="2">
        <v>3</v>
      </c>
      <c r="C66" s="2" t="s">
        <v>173</v>
      </c>
      <c r="D66" s="4">
        <v>3</v>
      </c>
      <c r="E66" s="15">
        <f>Tabla_Sala[[#This Row],[Hora de Salida]]</f>
        <v>45017.168055555558</v>
      </c>
      <c r="F66" s="16">
        <v>45017.069444444445</v>
      </c>
      <c r="G66" s="16">
        <v>45017.168055555558</v>
      </c>
      <c r="H66" s="16">
        <f>IF(Tabla_Sala[[#This Row],[Estado de la Mesa]]="Ocupada",(Tabla_Sala[[#This Row],[Hora de Salida]]-Tabla_Sala[[#This Row],[Hora de Llegada]]) + 15/1440, Tabla_Sala[[#This Row],[Hora de Salida]]-Tabla_Sala[[#This Row],[Hora de Llegada]])</f>
        <v>9.8611111112404615E-2</v>
      </c>
      <c r="I66" s="16">
        <f>SUMIFS(Tabla_cocina[minutos preparacion],Tabla_cocina[Numero de Orden],Tabla_Sala[[#This Row],[Número de Orden]])</f>
        <v>5.6944444444444443E-2</v>
      </c>
      <c r="J66" s="16">
        <f>IF(Tabla_Sala[[#This Row],[Tiempo de Permanencia]]-Tabla_Sala[[#This Row],[Tiempo Preparacion]] &gt; 0, Tabla_Sala[[#This Row],[Tiempo de Permanencia]]-Tabla_Sala[[#This Row],[Tiempo Preparacion]], 0)</f>
        <v>4.1666666667960171E-2</v>
      </c>
      <c r="K66" s="2" t="s">
        <v>115</v>
      </c>
      <c r="L66" s="2" t="s">
        <v>44</v>
      </c>
      <c r="M66" s="2" t="s">
        <v>45</v>
      </c>
      <c r="N66" s="5">
        <v>34.770000000000003</v>
      </c>
      <c r="O66" s="2" t="s">
        <v>42</v>
      </c>
      <c r="P66" s="7">
        <f>SUMIFS(Tabla_cocina[Ganancia Bruta],Tabla_cocina[Numero de Orden],Tabla_Sala[[#This Row],[Número de Orden]])</f>
        <v>288</v>
      </c>
      <c r="Q66" s="7">
        <f>Tabla_Sala[[#This Row],[Propina]]+Tabla_Sala[[#This Row],[Monto Total de la Cuenta]]</f>
        <v>322.77</v>
      </c>
      <c r="R66" t="str">
        <f t="shared" si="0"/>
        <v>Plato_3,  Plato_20,  Plato_19</v>
      </c>
      <c r="S66" s="2" t="s">
        <v>53</v>
      </c>
      <c r="T66" s="2" t="s">
        <v>21</v>
      </c>
      <c r="U66" s="2" t="s">
        <v>68</v>
      </c>
      <c r="V66" s="2" t="s">
        <v>51</v>
      </c>
      <c r="X66" t="str" cm="1">
        <f t="array" ref="X66">_xlfn.CONCAT(_xlfn._xlws.FILTER(Tabla_cocina[Nombre del Plato], Tabla_cocina[Numero de Orden]=Tabla_Sala[[#This Row],[Número de Orden]]), "")</f>
        <v>Plato_20Plato_19Plato_3</v>
      </c>
      <c r="Y66" s="18" t="b">
        <f>IF(Tabla_Sala[[#This Row],[Tiempo de Degustacion]]&gt;0,TRUE,FALSE)</f>
        <v>1</v>
      </c>
      <c r="Z66" s="3">
        <f>SUMIFS(Tabla_cocina[Costo],Tabla_cocina[Numero de Orden],Tabla_Sala[[#This Row],[Número de Orden]])</f>
        <v>177</v>
      </c>
    </row>
    <row r="67" spans="1:26" x14ac:dyDescent="0.3">
      <c r="A67" s="2">
        <v>65</v>
      </c>
      <c r="B67" s="2">
        <v>5</v>
      </c>
      <c r="C67" s="2" t="s">
        <v>174</v>
      </c>
      <c r="D67" s="4">
        <v>1</v>
      </c>
      <c r="E67" s="15">
        <f>Tabla_Sala[[#This Row],[Hora de Salida]]</f>
        <v>45017.127083333333</v>
      </c>
      <c r="F67" s="16">
        <v>45017.07916666667</v>
      </c>
      <c r="G67" s="16">
        <v>45017.127083333333</v>
      </c>
      <c r="H67" s="16">
        <f>IF(Tabla_Sala[[#This Row],[Estado de la Mesa]]="Ocupada",(Tabla_Sala[[#This Row],[Hora de Salida]]-Tabla_Sala[[#This Row],[Hora de Llegada]]) + 15/1440, Tabla_Sala[[#This Row],[Hora de Salida]]-Tabla_Sala[[#This Row],[Hora de Llegada]])</f>
        <v>5.833333332945282E-2</v>
      </c>
      <c r="I67" s="16">
        <f>SUMIFS(Tabla_cocina[minutos preparacion],Tabla_cocina[Numero de Orden],Tabla_Sala[[#This Row],[Número de Orden]])</f>
        <v>0.1076388888888889</v>
      </c>
      <c r="J67" s="16">
        <f>IF(Tabla_Sala[[#This Row],[Tiempo de Permanencia]]-Tabla_Sala[[#This Row],[Tiempo Preparacion]] &gt; 0, Tabla_Sala[[#This Row],[Tiempo de Permanencia]]-Tabla_Sala[[#This Row],[Tiempo Preparacion]], 0)</f>
        <v>0</v>
      </c>
      <c r="K67" s="2" t="s">
        <v>109</v>
      </c>
      <c r="L67" s="2" t="s">
        <v>40</v>
      </c>
      <c r="M67" s="2" t="s">
        <v>41</v>
      </c>
      <c r="N67" s="5">
        <v>14</v>
      </c>
      <c r="O67" s="2" t="s">
        <v>55</v>
      </c>
      <c r="P67" s="7">
        <f>SUMIFS(Tabla_cocina[Ganancia Bruta],Tabla_cocina[Numero de Orden],Tabla_Sala[[#This Row],[Número de Orden]])</f>
        <v>196</v>
      </c>
      <c r="Q67" s="7">
        <f>Tabla_Sala[[#This Row],[Propina]]+Tabla_Sala[[#This Row],[Monto Total de la Cuenta]]</f>
        <v>210</v>
      </c>
      <c r="R67" t="str">
        <f t="shared" ref="R67:R120" si="1">_xlfn.TEXTJOIN(", ",TRUE,T67:W67)</f>
        <v>Plato_16,  Plato_17,  Plato_12,  Plato_20</v>
      </c>
      <c r="S67" s="2" t="s">
        <v>58</v>
      </c>
      <c r="T67" s="2" t="s">
        <v>15</v>
      </c>
      <c r="U67" s="2" t="s">
        <v>50</v>
      </c>
      <c r="V67" s="2" t="s">
        <v>60</v>
      </c>
      <c r="W67" s="2" t="s">
        <v>68</v>
      </c>
      <c r="X67" t="str" cm="1">
        <f t="array" ref="X67">_xlfn.CONCAT(_xlfn._xlws.FILTER(Tabla_cocina[Nombre del Plato], Tabla_cocina[Numero de Orden]=Tabla_Sala[[#This Row],[Número de Orden]]), "")</f>
        <v>Plato_20Plato_17Plato_16Plato_12</v>
      </c>
      <c r="Y67" s="18" t="b">
        <f>IF(Tabla_Sala[[#This Row],[Tiempo de Degustacion]]&gt;0,TRUE,FALSE)</f>
        <v>0</v>
      </c>
      <c r="Z67" s="3">
        <f>SUMIFS(Tabla_cocina[Costo],Tabla_cocina[Numero de Orden],Tabla_Sala[[#This Row],[Número de Orden]])</f>
        <v>118</v>
      </c>
    </row>
    <row r="68" spans="1:26" x14ac:dyDescent="0.3">
      <c r="A68" s="2">
        <v>66</v>
      </c>
      <c r="B68" s="2">
        <v>18</v>
      </c>
      <c r="C68" s="2" t="s">
        <v>175</v>
      </c>
      <c r="D68" s="4">
        <v>2</v>
      </c>
      <c r="E68" s="15">
        <f>Tabla_Sala[[#This Row],[Hora de Salida]]</f>
        <v>45017.262499999997</v>
      </c>
      <c r="F68" s="16">
        <v>45017.102777777778</v>
      </c>
      <c r="G68" s="16">
        <v>45017.262499999997</v>
      </c>
      <c r="H68" s="16">
        <f>IF(Tabla_Sala[[#This Row],[Estado de la Mesa]]="Ocupada",(Tabla_Sala[[#This Row],[Hora de Salida]]-Tabla_Sala[[#This Row],[Hora de Llegada]]) + 15/1440, Tabla_Sala[[#This Row],[Hora de Salida]]-Tabla_Sala[[#This Row],[Hora de Llegada]])</f>
        <v>0.15972222221898846</v>
      </c>
      <c r="I68" s="16">
        <f>SUMIFS(Tabla_cocina[minutos preparacion],Tabla_cocina[Numero de Orden],Tabla_Sala[[#This Row],[Número de Orden]])</f>
        <v>7.9166666666666663E-2</v>
      </c>
      <c r="J68" s="16">
        <f>IF(Tabla_Sala[[#This Row],[Tiempo de Permanencia]]-Tabla_Sala[[#This Row],[Tiempo Preparacion]] &gt; 0, Tabla_Sala[[#This Row],[Tiempo de Permanencia]]-Tabla_Sala[[#This Row],[Tiempo Preparacion]], 0)</f>
        <v>8.05555555523218E-2</v>
      </c>
      <c r="K68" s="2" t="s">
        <v>115</v>
      </c>
      <c r="L68" s="2" t="s">
        <v>40</v>
      </c>
      <c r="M68" s="2" t="s">
        <v>47</v>
      </c>
      <c r="N68" s="5">
        <v>10.88</v>
      </c>
      <c r="O68" s="2" t="s">
        <v>42</v>
      </c>
      <c r="P68" s="7">
        <f>SUMIFS(Tabla_cocina[Ganancia Bruta],Tabla_cocina[Numero de Orden],Tabla_Sala[[#This Row],[Número de Orden]])</f>
        <v>210</v>
      </c>
      <c r="Q68" s="7">
        <f>Tabla_Sala[[#This Row],[Propina]]+Tabla_Sala[[#This Row],[Monto Total de la Cuenta]]</f>
        <v>220.88</v>
      </c>
      <c r="R68" t="str">
        <f t="shared" si="1"/>
        <v>Plato_19,  Plato_20,  Plato_4</v>
      </c>
      <c r="S68" s="2" t="s">
        <v>43</v>
      </c>
      <c r="T68" s="2" t="s">
        <v>12</v>
      </c>
      <c r="U68" s="2" t="s">
        <v>68</v>
      </c>
      <c r="V68" s="2" t="s">
        <v>67</v>
      </c>
      <c r="X68" t="str" cm="1">
        <f t="array" ref="X68">_xlfn.CONCAT(_xlfn._xlws.FILTER(Tabla_cocina[Nombre del Plato], Tabla_cocina[Numero de Orden]=Tabla_Sala[[#This Row],[Número de Orden]]), "")</f>
        <v>Plato_20Plato_19Plato_4</v>
      </c>
      <c r="Y68" s="18" t="b">
        <f>IF(Tabla_Sala[[#This Row],[Tiempo de Degustacion]]&gt;0,TRUE,FALSE)</f>
        <v>1</v>
      </c>
      <c r="Z68" s="3">
        <f>SUMIFS(Tabla_cocina[Costo],Tabla_cocina[Numero de Orden],Tabla_Sala[[#This Row],[Número de Orden]])</f>
        <v>127</v>
      </c>
    </row>
    <row r="69" spans="1:26" x14ac:dyDescent="0.3">
      <c r="A69" s="2">
        <v>67</v>
      </c>
      <c r="B69" s="2">
        <v>2</v>
      </c>
      <c r="C69" s="2" t="s">
        <v>176</v>
      </c>
      <c r="D69" s="4">
        <v>6</v>
      </c>
      <c r="E69" s="15">
        <f>Tabla_Sala[[#This Row],[Hora de Salida]]</f>
        <v>45017.215277777781</v>
      </c>
      <c r="F69" s="16">
        <v>45017.15625</v>
      </c>
      <c r="G69" s="16">
        <v>45017.215277777781</v>
      </c>
      <c r="H69" s="16">
        <f>IF(Tabla_Sala[[#This Row],[Estado de la Mesa]]="Ocupada",(Tabla_Sala[[#This Row],[Hora de Salida]]-Tabla_Sala[[#This Row],[Hora de Llegada]]) + 15/1440, Tabla_Sala[[#This Row],[Hora de Salida]]-Tabla_Sala[[#This Row],[Hora de Llegada]])</f>
        <v>5.9027777781011537E-2</v>
      </c>
      <c r="I69" s="16">
        <f>SUMIFS(Tabla_cocina[minutos preparacion],Tabla_cocina[Numero de Orden],Tabla_Sala[[#This Row],[Número de Orden]])</f>
        <v>9.0972222222222232E-2</v>
      </c>
      <c r="J69" s="16">
        <f>IF(Tabla_Sala[[#This Row],[Tiempo de Permanencia]]-Tabla_Sala[[#This Row],[Tiempo Preparacion]] &gt; 0, Tabla_Sala[[#This Row],[Tiempo de Permanencia]]-Tabla_Sala[[#This Row],[Tiempo Preparacion]], 0)</f>
        <v>0</v>
      </c>
      <c r="K69" s="2" t="s">
        <v>113</v>
      </c>
      <c r="L69" s="2" t="s">
        <v>40</v>
      </c>
      <c r="M69" s="2" t="s">
        <v>41</v>
      </c>
      <c r="N69" s="5">
        <v>21.25</v>
      </c>
      <c r="O69" s="2" t="s">
        <v>42</v>
      </c>
      <c r="P69" s="7">
        <f>SUMIFS(Tabla_cocina[Ganancia Bruta],Tabla_cocina[Numero de Orden],Tabla_Sala[[#This Row],[Número de Orden]])</f>
        <v>256</v>
      </c>
      <c r="Q69" s="7">
        <f>Tabla_Sala[[#This Row],[Propina]]+Tabla_Sala[[#This Row],[Monto Total de la Cuenta]]</f>
        <v>277.25</v>
      </c>
      <c r="R69" t="str">
        <f t="shared" si="1"/>
        <v>Plato_20,  Plato_19,  Plato_10,  Plato_2</v>
      </c>
      <c r="S69" s="2" t="s">
        <v>53</v>
      </c>
      <c r="T69" s="2" t="s">
        <v>11</v>
      </c>
      <c r="U69" s="2" t="s">
        <v>51</v>
      </c>
      <c r="V69" s="2" t="s">
        <v>69</v>
      </c>
      <c r="W69" s="2" t="s">
        <v>79</v>
      </c>
      <c r="X69" t="str" cm="1">
        <f t="array" ref="X69">_xlfn.CONCAT(_xlfn._xlws.FILTER(Tabla_cocina[Nombre del Plato], Tabla_cocina[Numero de Orden]=Tabla_Sala[[#This Row],[Número de Orden]]), "")</f>
        <v>Plato_20Plato_19Plato_2Plato_10</v>
      </c>
      <c r="Y69" s="18" t="b">
        <f>IF(Tabla_Sala[[#This Row],[Tiempo de Degustacion]]&gt;0,TRUE,FALSE)</f>
        <v>0</v>
      </c>
      <c r="Z69" s="3">
        <f>SUMIFS(Tabla_cocina[Costo],Tabla_cocina[Numero de Orden],Tabla_Sala[[#This Row],[Número de Orden]])</f>
        <v>154</v>
      </c>
    </row>
    <row r="70" spans="1:26" x14ac:dyDescent="0.3">
      <c r="A70" s="2">
        <v>68</v>
      </c>
      <c r="B70" s="2">
        <v>8</v>
      </c>
      <c r="C70" s="2" t="s">
        <v>177</v>
      </c>
      <c r="D70" s="4">
        <v>4</v>
      </c>
      <c r="E70" s="15">
        <f>Tabla_Sala[[#This Row],[Hora de Salida]]</f>
        <v>45017.135416666664</v>
      </c>
      <c r="F70" s="16">
        <v>45017.001388888886</v>
      </c>
      <c r="G70" s="16">
        <v>45017.135416666664</v>
      </c>
      <c r="H70" s="16">
        <f>IF(Tabla_Sala[[#This Row],[Estado de la Mesa]]="Ocupada",(Tabla_Sala[[#This Row],[Hora de Salida]]-Tabla_Sala[[#This Row],[Hora de Llegada]]) + 15/1440, Tabla_Sala[[#This Row],[Hora de Salida]]-Tabla_Sala[[#This Row],[Hora de Llegada]])</f>
        <v>0.14444444444476781</v>
      </c>
      <c r="I70" s="16">
        <f>SUMIFS(Tabla_cocina[minutos preparacion],Tabla_cocina[Numero de Orden],Tabla_Sala[[#This Row],[Número de Orden]])</f>
        <v>0.10069444444444445</v>
      </c>
      <c r="J70" s="16">
        <f>IF(Tabla_Sala[[#This Row],[Tiempo de Permanencia]]-Tabla_Sala[[#This Row],[Tiempo Preparacion]] &gt; 0, Tabla_Sala[[#This Row],[Tiempo de Permanencia]]-Tabla_Sala[[#This Row],[Tiempo Preparacion]], 0)</f>
        <v>4.3750000000323364E-2</v>
      </c>
      <c r="K70" s="2" t="s">
        <v>115</v>
      </c>
      <c r="L70" s="2" t="s">
        <v>54</v>
      </c>
      <c r="M70" s="2" t="s">
        <v>47</v>
      </c>
      <c r="N70" s="5">
        <v>45.65</v>
      </c>
      <c r="O70" s="2" t="s">
        <v>55</v>
      </c>
      <c r="P70" s="7">
        <f>SUMIFS(Tabla_cocina[Ganancia Bruta],Tabla_cocina[Numero de Orden],Tabla_Sala[[#This Row],[Número de Orden]])</f>
        <v>218</v>
      </c>
      <c r="Q70" s="7">
        <f>Tabla_Sala[[#This Row],[Propina]]+Tabla_Sala[[#This Row],[Monto Total de la Cuenta]]</f>
        <v>263.64999999999998</v>
      </c>
      <c r="R70" t="str">
        <f t="shared" si="1"/>
        <v>Plato_14,  Plato_16,  Plato_15,  Plato_1</v>
      </c>
      <c r="S70" s="2" t="s">
        <v>49</v>
      </c>
      <c r="T70" s="2" t="s">
        <v>22</v>
      </c>
      <c r="U70" s="2" t="s">
        <v>57</v>
      </c>
      <c r="V70" s="2" t="s">
        <v>73</v>
      </c>
      <c r="W70" s="2" t="s">
        <v>71</v>
      </c>
      <c r="X70" t="str" cm="1">
        <f t="array" ref="X70">_xlfn.CONCAT(_xlfn._xlws.FILTER(Tabla_cocina[Nombre del Plato], Tabla_cocina[Numero de Orden]=Tabla_Sala[[#This Row],[Número de Orden]]), "")</f>
        <v>Plato_15Plato_16Plato_1Plato_14</v>
      </c>
      <c r="Y70" s="18" t="b">
        <f>IF(Tabla_Sala[[#This Row],[Tiempo de Degustacion]]&gt;0,TRUE,FALSE)</f>
        <v>1</v>
      </c>
      <c r="Z70" s="3">
        <f>SUMIFS(Tabla_cocina[Costo],Tabla_cocina[Numero de Orden],Tabla_Sala[[#This Row],[Número de Orden]])</f>
        <v>130</v>
      </c>
    </row>
    <row r="71" spans="1:26" x14ac:dyDescent="0.3">
      <c r="A71" s="2">
        <v>69</v>
      </c>
      <c r="B71" s="2">
        <v>5</v>
      </c>
      <c r="C71" s="2" t="s">
        <v>178</v>
      </c>
      <c r="D71" s="4">
        <v>4</v>
      </c>
      <c r="E71" s="15">
        <f>Tabla_Sala[[#This Row],[Hora de Salida]]</f>
        <v>45017.164583333331</v>
      </c>
      <c r="F71" s="16">
        <v>45017.084722222222</v>
      </c>
      <c r="G71" s="16">
        <v>45017.164583333331</v>
      </c>
      <c r="H71" s="16">
        <f>IF(Tabla_Sala[[#This Row],[Estado de la Mesa]]="Ocupada",(Tabla_Sala[[#This Row],[Hora de Salida]]-Tabla_Sala[[#This Row],[Hora de Llegada]]) + 15/1440, Tabla_Sala[[#This Row],[Hora de Salida]]-Tabla_Sala[[#This Row],[Hora de Llegada]])</f>
        <v>7.9861111109494232E-2</v>
      </c>
      <c r="I71" s="16">
        <f>SUMIFS(Tabla_cocina[minutos preparacion],Tabla_cocina[Numero de Orden],Tabla_Sala[[#This Row],[Número de Orden]])</f>
        <v>6.3888888888888884E-2</v>
      </c>
      <c r="J71" s="16">
        <f>IF(Tabla_Sala[[#This Row],[Tiempo de Permanencia]]-Tabla_Sala[[#This Row],[Tiempo Preparacion]] &gt; 0, Tabla_Sala[[#This Row],[Tiempo de Permanencia]]-Tabla_Sala[[#This Row],[Tiempo Preparacion]], 0)</f>
        <v>1.5972222220605348E-2</v>
      </c>
      <c r="K71" s="2" t="s">
        <v>113</v>
      </c>
      <c r="L71" s="2" t="s">
        <v>40</v>
      </c>
      <c r="M71" s="2" t="s">
        <v>47</v>
      </c>
      <c r="N71" s="5">
        <v>31.49</v>
      </c>
      <c r="O71" s="2" t="s">
        <v>48</v>
      </c>
      <c r="P71" s="7">
        <f>SUMIFS(Tabla_cocina[Ganancia Bruta],Tabla_cocina[Numero de Orden],Tabla_Sala[[#This Row],[Número de Orden]])</f>
        <v>234</v>
      </c>
      <c r="Q71" s="7">
        <f>Tabla_Sala[[#This Row],[Propina]]+Tabla_Sala[[#This Row],[Monto Total de la Cuenta]]</f>
        <v>265.49</v>
      </c>
      <c r="R71" t="str">
        <f t="shared" si="1"/>
        <v>Plato_13,  Plato_7,  Plato_11</v>
      </c>
      <c r="S71" s="2" t="s">
        <v>53</v>
      </c>
      <c r="T71" s="2" t="s">
        <v>23</v>
      </c>
      <c r="U71" s="2" t="s">
        <v>59</v>
      </c>
      <c r="V71" s="2" t="s">
        <v>63</v>
      </c>
      <c r="X71" t="str" cm="1">
        <f t="array" ref="X71">_xlfn.CONCAT(_xlfn._xlws.FILTER(Tabla_cocina[Nombre del Plato], Tabla_cocina[Numero de Orden]=Tabla_Sala[[#This Row],[Número de Orden]]), "")</f>
        <v>Plato_11Plato_7Plato_13</v>
      </c>
      <c r="Y71" s="18" t="b">
        <f>IF(Tabla_Sala[[#This Row],[Tiempo de Degustacion]]&gt;0,TRUE,FALSE)</f>
        <v>1</v>
      </c>
      <c r="Z71" s="3">
        <f>SUMIFS(Tabla_cocina[Costo],Tabla_cocina[Numero de Orden],Tabla_Sala[[#This Row],[Número de Orden]])</f>
        <v>141</v>
      </c>
    </row>
    <row r="72" spans="1:26" x14ac:dyDescent="0.3">
      <c r="A72" s="2">
        <v>70</v>
      </c>
      <c r="B72" s="2">
        <v>17</v>
      </c>
      <c r="C72" s="2" t="s">
        <v>179</v>
      </c>
      <c r="D72" s="4">
        <v>4</v>
      </c>
      <c r="E72" s="15">
        <f>Tabla_Sala[[#This Row],[Hora de Salida]]</f>
        <v>45017.056944444441</v>
      </c>
      <c r="F72" s="16">
        <v>45017.007638888892</v>
      </c>
      <c r="G72" s="16">
        <v>45017.056944444441</v>
      </c>
      <c r="H72" s="16">
        <f>IF(Tabla_Sala[[#This Row],[Estado de la Mesa]]="Ocupada",(Tabla_Sala[[#This Row],[Hora de Salida]]-Tabla_Sala[[#This Row],[Hora de Llegada]]) + 15/1440, Tabla_Sala[[#This Row],[Hora de Salida]]-Tabla_Sala[[#This Row],[Hora de Llegada]])</f>
        <v>4.930555554892635E-2</v>
      </c>
      <c r="I72" s="16">
        <f>SUMIFS(Tabla_cocina[minutos preparacion],Tabla_cocina[Numero de Orden],Tabla_Sala[[#This Row],[Número de Orden]])</f>
        <v>2.7777777777777776E-2</v>
      </c>
      <c r="J72" s="16">
        <f>IF(Tabla_Sala[[#This Row],[Tiempo de Permanencia]]-Tabla_Sala[[#This Row],[Tiempo Preparacion]] &gt; 0, Tabla_Sala[[#This Row],[Tiempo de Permanencia]]-Tabla_Sala[[#This Row],[Tiempo Preparacion]], 0)</f>
        <v>2.1527777771148573E-2</v>
      </c>
      <c r="K72" s="2" t="s">
        <v>117</v>
      </c>
      <c r="L72" s="2" t="s">
        <v>40</v>
      </c>
      <c r="M72" s="2" t="s">
        <v>41</v>
      </c>
      <c r="N72" s="5">
        <v>28.26</v>
      </c>
      <c r="O72" s="2" t="s">
        <v>48</v>
      </c>
      <c r="P72" s="7">
        <f>SUMIFS(Tabla_cocina[Ganancia Bruta],Tabla_cocina[Numero de Orden],Tabla_Sala[[#This Row],[Número de Orden]])</f>
        <v>118</v>
      </c>
      <c r="Q72" s="7">
        <f>Tabla_Sala[[#This Row],[Propina]]+Tabla_Sala[[#This Row],[Monto Total de la Cuenta]]</f>
        <v>146.26</v>
      </c>
      <c r="R72" t="str">
        <f t="shared" si="1"/>
        <v>Plato_1,  Plato_18</v>
      </c>
      <c r="S72" s="2" t="s">
        <v>52</v>
      </c>
      <c r="T72" s="2" t="s">
        <v>26</v>
      </c>
      <c r="U72" s="2" t="s">
        <v>74</v>
      </c>
      <c r="X72" t="str" cm="1">
        <f t="array" ref="X72">_xlfn.CONCAT(_xlfn._xlws.FILTER(Tabla_cocina[Nombre del Plato], Tabla_cocina[Numero de Orden]=Tabla_Sala[[#This Row],[Número de Orden]]), "")</f>
        <v>Plato_18Plato_1</v>
      </c>
      <c r="Y72" s="18" t="b">
        <f>IF(Tabla_Sala[[#This Row],[Tiempo de Degustacion]]&gt;0,TRUE,FALSE)</f>
        <v>1</v>
      </c>
      <c r="Z72" s="3">
        <f>SUMIFS(Tabla_cocina[Costo],Tabla_cocina[Numero de Orden],Tabla_Sala[[#This Row],[Número de Orden]])</f>
        <v>70</v>
      </c>
    </row>
    <row r="73" spans="1:26" x14ac:dyDescent="0.3">
      <c r="A73" s="2">
        <v>71</v>
      </c>
      <c r="B73" s="2">
        <v>18</v>
      </c>
      <c r="C73" s="2" t="s">
        <v>180</v>
      </c>
      <c r="D73" s="4">
        <v>4</v>
      </c>
      <c r="E73" s="15">
        <f>Tabla_Sala[[#This Row],[Hora de Salida]]</f>
        <v>45017.24722222222</v>
      </c>
      <c r="F73" s="16">
        <v>45017.081250000003</v>
      </c>
      <c r="G73" s="16">
        <v>45017.24722222222</v>
      </c>
      <c r="H73" s="16">
        <f>IF(Tabla_Sala[[#This Row],[Estado de la Mesa]]="Ocupada",(Tabla_Sala[[#This Row],[Hora de Salida]]-Tabla_Sala[[#This Row],[Hora de Llegada]]) + 15/1440, Tabla_Sala[[#This Row],[Hora de Salida]]-Tabla_Sala[[#This Row],[Hora de Llegada]])</f>
        <v>0.17638888888419993</v>
      </c>
      <c r="I73" s="16">
        <f>SUMIFS(Tabla_cocina[minutos preparacion],Tabla_cocina[Numero de Orden],Tabla_Sala[[#This Row],[Número de Orden]])</f>
        <v>3.4027777777777782E-2</v>
      </c>
      <c r="J73" s="16">
        <f>IF(Tabla_Sala[[#This Row],[Tiempo de Permanencia]]-Tabla_Sala[[#This Row],[Tiempo Preparacion]] &gt; 0, Tabla_Sala[[#This Row],[Tiempo de Permanencia]]-Tabla_Sala[[#This Row],[Tiempo Preparacion]], 0)</f>
        <v>0.14236111110642213</v>
      </c>
      <c r="K73" s="2" t="s">
        <v>109</v>
      </c>
      <c r="L73" s="2" t="s">
        <v>40</v>
      </c>
      <c r="M73" s="2" t="s">
        <v>47</v>
      </c>
      <c r="N73" s="5">
        <v>24.01</v>
      </c>
      <c r="O73" s="2" t="s">
        <v>55</v>
      </c>
      <c r="P73" s="7">
        <f>SUMIFS(Tabla_cocina[Ganancia Bruta],Tabla_cocina[Numero de Orden],Tabla_Sala[[#This Row],[Número de Orden]])</f>
        <v>136</v>
      </c>
      <c r="Q73" s="7">
        <f>Tabla_Sala[[#This Row],[Propina]]+Tabla_Sala[[#This Row],[Monto Total de la Cuenta]]</f>
        <v>160.01</v>
      </c>
      <c r="R73" t="str">
        <f t="shared" si="1"/>
        <v>Plato_2,  Plato_14</v>
      </c>
      <c r="S73" s="2" t="s">
        <v>52</v>
      </c>
      <c r="T73" s="2" t="s">
        <v>7</v>
      </c>
      <c r="U73" s="2" t="s">
        <v>64</v>
      </c>
      <c r="X73" t="str" cm="1">
        <f t="array" ref="X73">_xlfn.CONCAT(_xlfn._xlws.FILTER(Tabla_cocina[Nombre del Plato], Tabla_cocina[Numero de Orden]=Tabla_Sala[[#This Row],[Número de Orden]]), "")</f>
        <v>Plato_2Plato_14</v>
      </c>
      <c r="Y73" s="18" t="b">
        <f>IF(Tabla_Sala[[#This Row],[Tiempo de Degustacion]]&gt;0,TRUE,FALSE)</f>
        <v>1</v>
      </c>
      <c r="Z73" s="3">
        <f>SUMIFS(Tabla_cocina[Costo],Tabla_cocina[Numero de Orden],Tabla_Sala[[#This Row],[Número de Orden]])</f>
        <v>82</v>
      </c>
    </row>
    <row r="74" spans="1:26" x14ac:dyDescent="0.3">
      <c r="A74" s="2">
        <v>72</v>
      </c>
      <c r="B74" s="2">
        <v>17</v>
      </c>
      <c r="C74" s="2" t="s">
        <v>181</v>
      </c>
      <c r="D74" s="4">
        <v>1</v>
      </c>
      <c r="E74" s="15">
        <f>Tabla_Sala[[#This Row],[Hora de Salida]]</f>
        <v>45017.243750000001</v>
      </c>
      <c r="F74" s="16">
        <v>45017.112500000003</v>
      </c>
      <c r="G74" s="16">
        <v>45017.243750000001</v>
      </c>
      <c r="H74" s="16">
        <f>IF(Tabla_Sala[[#This Row],[Estado de la Mesa]]="Ocupada",(Tabla_Sala[[#This Row],[Hora de Salida]]-Tabla_Sala[[#This Row],[Hora de Llegada]]) + 15/1440, Tabla_Sala[[#This Row],[Hora de Salida]]-Tabla_Sala[[#This Row],[Hora de Llegada]])</f>
        <v>0.13124999999854481</v>
      </c>
      <c r="I74" s="16">
        <f>SUMIFS(Tabla_cocina[minutos preparacion],Tabla_cocina[Numero de Orden],Tabla_Sala[[#This Row],[Número de Orden]])</f>
        <v>3.7499999999999999E-2</v>
      </c>
      <c r="J74" s="16">
        <f>IF(Tabla_Sala[[#This Row],[Tiempo de Permanencia]]-Tabla_Sala[[#This Row],[Tiempo Preparacion]] &gt; 0, Tabla_Sala[[#This Row],[Tiempo de Permanencia]]-Tabla_Sala[[#This Row],[Tiempo Preparacion]], 0)</f>
        <v>9.3749999998544803E-2</v>
      </c>
      <c r="K74" s="2" t="s">
        <v>113</v>
      </c>
      <c r="L74" s="2" t="s">
        <v>40</v>
      </c>
      <c r="M74" s="2" t="s">
        <v>47</v>
      </c>
      <c r="N74" s="5">
        <v>15.28</v>
      </c>
      <c r="O74" s="2" t="s">
        <v>42</v>
      </c>
      <c r="P74" s="7">
        <f>SUMIFS(Tabla_cocina[Ganancia Bruta],Tabla_cocina[Numero de Orden],Tabla_Sala[[#This Row],[Número de Orden]])</f>
        <v>75</v>
      </c>
      <c r="Q74" s="7">
        <f>Tabla_Sala[[#This Row],[Propina]]+Tabla_Sala[[#This Row],[Monto Total de la Cuenta]]</f>
        <v>90.28</v>
      </c>
      <c r="R74" t="str">
        <f t="shared" si="1"/>
        <v>Plato_13,  Plato_4</v>
      </c>
      <c r="S74" s="2" t="s">
        <v>53</v>
      </c>
      <c r="T74" s="2" t="s">
        <v>23</v>
      </c>
      <c r="U74" s="2" t="s">
        <v>67</v>
      </c>
      <c r="X74" t="str" cm="1">
        <f t="array" ref="X74">_xlfn.CONCAT(_xlfn._xlws.FILTER(Tabla_cocina[Nombre del Plato], Tabla_cocina[Numero de Orden]=Tabla_Sala[[#This Row],[Número de Orden]]), "")</f>
        <v>Plato_13Plato_4</v>
      </c>
      <c r="Y74" s="18" t="b">
        <f>IF(Tabla_Sala[[#This Row],[Tiempo de Degustacion]]&gt;0,TRUE,FALSE)</f>
        <v>1</v>
      </c>
      <c r="Z74" s="3">
        <f>SUMIFS(Tabla_cocina[Costo],Tabla_cocina[Numero de Orden],Tabla_Sala[[#This Row],[Número de Orden]])</f>
        <v>43</v>
      </c>
    </row>
    <row r="75" spans="1:26" x14ac:dyDescent="0.3">
      <c r="A75" s="2">
        <v>73</v>
      </c>
      <c r="B75" s="2">
        <v>1</v>
      </c>
      <c r="C75" s="2" t="s">
        <v>182</v>
      </c>
      <c r="D75" s="4">
        <v>4</v>
      </c>
      <c r="E75" s="15">
        <f>Tabla_Sala[[#This Row],[Hora de Salida]]</f>
        <v>45017.256249999999</v>
      </c>
      <c r="F75" s="16">
        <v>45017.11041666667</v>
      </c>
      <c r="G75" s="16">
        <v>45017.256249999999</v>
      </c>
      <c r="H75" s="16">
        <f>IF(Tabla_Sala[[#This Row],[Estado de la Mesa]]="Ocupada",(Tabla_Sala[[#This Row],[Hora de Salida]]-Tabla_Sala[[#This Row],[Hora de Llegada]]) + 15/1440, Tabla_Sala[[#This Row],[Hora de Salida]]-Tabla_Sala[[#This Row],[Hora de Llegada]])</f>
        <v>0.14583333332848269</v>
      </c>
      <c r="I75" s="16">
        <f>SUMIFS(Tabla_cocina[minutos preparacion],Tabla_cocina[Numero de Orden],Tabla_Sala[[#This Row],[Número de Orden]])</f>
        <v>1.3888888888888888E-2</v>
      </c>
      <c r="J75" s="16">
        <f>IF(Tabla_Sala[[#This Row],[Tiempo de Permanencia]]-Tabla_Sala[[#This Row],[Tiempo Preparacion]] &gt; 0, Tabla_Sala[[#This Row],[Tiempo de Permanencia]]-Tabla_Sala[[#This Row],[Tiempo Preparacion]], 0)</f>
        <v>0.1319444444395938</v>
      </c>
      <c r="K75" s="2" t="s">
        <v>117</v>
      </c>
      <c r="L75" s="2" t="s">
        <v>44</v>
      </c>
      <c r="M75" s="2" t="s">
        <v>47</v>
      </c>
      <c r="N75" s="5">
        <v>34.51</v>
      </c>
      <c r="O75" s="2" t="s">
        <v>48</v>
      </c>
      <c r="P75" s="7">
        <f>SUMIFS(Tabla_cocina[Ganancia Bruta],Tabla_cocina[Numero de Orden],Tabla_Sala[[#This Row],[Número de Orden]])</f>
        <v>81</v>
      </c>
      <c r="Q75" s="7">
        <f>Tabla_Sala[[#This Row],[Propina]]+Tabla_Sala[[#This Row],[Monto Total de la Cuenta]]</f>
        <v>115.50999999999999</v>
      </c>
      <c r="R75" t="str">
        <f t="shared" si="1"/>
        <v>Plato_6</v>
      </c>
      <c r="S75" s="2" t="s">
        <v>76</v>
      </c>
      <c r="T75" s="2" t="s">
        <v>10</v>
      </c>
      <c r="U75" s="2"/>
      <c r="X75" t="str" cm="1">
        <f t="array" ref="X75">_xlfn.CONCAT(_xlfn._xlws.FILTER(Tabla_cocina[Nombre del Plato], Tabla_cocina[Numero de Orden]=Tabla_Sala[[#This Row],[Número de Orden]]), "")</f>
        <v>Plato_6</v>
      </c>
      <c r="Y75" s="18" t="b">
        <f>IF(Tabla_Sala[[#This Row],[Tiempo de Degustacion]]&gt;0,TRUE,FALSE)</f>
        <v>1</v>
      </c>
      <c r="Z75" s="3">
        <f>SUMIFS(Tabla_cocina[Costo],Tabla_cocina[Numero de Orden],Tabla_Sala[[#This Row],[Número de Orden]])</f>
        <v>48</v>
      </c>
    </row>
    <row r="76" spans="1:26" x14ac:dyDescent="0.3">
      <c r="A76" s="2">
        <v>74</v>
      </c>
      <c r="B76" s="2">
        <v>19</v>
      </c>
      <c r="C76" s="2" t="s">
        <v>183</v>
      </c>
      <c r="D76" s="4">
        <v>4</v>
      </c>
      <c r="E76" s="15">
        <f>Tabla_Sala[[#This Row],[Hora de Salida]]</f>
        <v>45017.175694444442</v>
      </c>
      <c r="F76" s="16">
        <v>45017.044444444444</v>
      </c>
      <c r="G76" s="16">
        <v>45017.175694444442</v>
      </c>
      <c r="H76" s="16">
        <f>IF(Tabla_Sala[[#This Row],[Estado de la Mesa]]="Ocupada",(Tabla_Sala[[#This Row],[Hora de Salida]]-Tabla_Sala[[#This Row],[Hora de Llegada]]) + 15/1440, Tabla_Sala[[#This Row],[Hora de Salida]]-Tabla_Sala[[#This Row],[Hora de Llegada]])</f>
        <v>0.13124999999854481</v>
      </c>
      <c r="I76" s="16">
        <f>SUMIFS(Tabla_cocina[minutos preparacion],Tabla_cocina[Numero de Orden],Tabla_Sala[[#This Row],[Número de Orden]])</f>
        <v>6.9444444444444448E-2</v>
      </c>
      <c r="J76" s="16">
        <f>IF(Tabla_Sala[[#This Row],[Tiempo de Permanencia]]-Tabla_Sala[[#This Row],[Tiempo Preparacion]] &gt; 0, Tabla_Sala[[#This Row],[Tiempo de Permanencia]]-Tabla_Sala[[#This Row],[Tiempo Preparacion]], 0)</f>
        <v>6.1805555554100361E-2</v>
      </c>
      <c r="K76" s="2" t="s">
        <v>117</v>
      </c>
      <c r="L76" s="2" t="s">
        <v>40</v>
      </c>
      <c r="M76" s="2" t="s">
        <v>47</v>
      </c>
      <c r="N76" s="5">
        <v>30.83</v>
      </c>
      <c r="O76" s="2" t="s">
        <v>48</v>
      </c>
      <c r="P76" s="7">
        <f>SUMIFS(Tabla_cocina[Ganancia Bruta],Tabla_cocina[Numero de Orden],Tabla_Sala[[#This Row],[Número de Orden]])</f>
        <v>218</v>
      </c>
      <c r="Q76" s="7">
        <f>Tabla_Sala[[#This Row],[Propina]]+Tabla_Sala[[#This Row],[Monto Total de la Cuenta]]</f>
        <v>248.82999999999998</v>
      </c>
      <c r="R76" t="str">
        <f t="shared" si="1"/>
        <v>Plato_10,  Plato_18,  Plato_15</v>
      </c>
      <c r="S76" s="2" t="s">
        <v>49</v>
      </c>
      <c r="T76" s="2" t="s">
        <v>25</v>
      </c>
      <c r="U76" s="2" t="s">
        <v>74</v>
      </c>
      <c r="V76" s="2" t="s">
        <v>73</v>
      </c>
      <c r="X76" t="str" cm="1">
        <f t="array" ref="X76">_xlfn.CONCAT(_xlfn._xlws.FILTER(Tabla_cocina[Nombre del Plato], Tabla_cocina[Numero de Orden]=Tabla_Sala[[#This Row],[Número de Orden]]), "")</f>
        <v>Plato_18Plato_15Plato_10</v>
      </c>
      <c r="Y76" s="18" t="b">
        <f>IF(Tabla_Sala[[#This Row],[Tiempo de Degustacion]]&gt;0,TRUE,FALSE)</f>
        <v>1</v>
      </c>
      <c r="Z76" s="3">
        <f>SUMIFS(Tabla_cocina[Costo],Tabla_cocina[Numero de Orden],Tabla_Sala[[#This Row],[Número de Orden]])</f>
        <v>128</v>
      </c>
    </row>
    <row r="77" spans="1:26" x14ac:dyDescent="0.3">
      <c r="A77" s="2">
        <v>75</v>
      </c>
      <c r="B77" s="2">
        <v>19</v>
      </c>
      <c r="C77" s="2" t="s">
        <v>184</v>
      </c>
      <c r="D77" s="4">
        <v>5</v>
      </c>
      <c r="E77" s="15">
        <f>Tabla_Sala[[#This Row],[Hora de Salida]]</f>
        <v>45017.200694444444</v>
      </c>
      <c r="F77" s="16">
        <v>45017.15</v>
      </c>
      <c r="G77" s="16">
        <v>45017.200694444444</v>
      </c>
      <c r="H77" s="16">
        <f>IF(Tabla_Sala[[#This Row],[Estado de la Mesa]]="Ocupada",(Tabla_Sala[[#This Row],[Hora de Salida]]-Tabla_Sala[[#This Row],[Hora de Llegada]]) + 15/1440, Tabla_Sala[[#This Row],[Hora de Salida]]-Tabla_Sala[[#This Row],[Hora de Llegada]])</f>
        <v>6.1111111109009165E-2</v>
      </c>
      <c r="I77" s="16">
        <f>SUMIFS(Tabla_cocina[minutos preparacion],Tabla_cocina[Numero de Orden],Tabla_Sala[[#This Row],[Número de Orden]])</f>
        <v>3.5416666666666666E-2</v>
      </c>
      <c r="J77" s="16">
        <f>IF(Tabla_Sala[[#This Row],[Tiempo de Permanencia]]-Tabla_Sala[[#This Row],[Tiempo Preparacion]] &gt; 0, Tabla_Sala[[#This Row],[Tiempo de Permanencia]]-Tabla_Sala[[#This Row],[Tiempo Preparacion]], 0)</f>
        <v>2.56944444423425E-2</v>
      </c>
      <c r="K77" s="2" t="s">
        <v>115</v>
      </c>
      <c r="L77" s="2" t="s">
        <v>40</v>
      </c>
      <c r="M77" s="2" t="s">
        <v>47</v>
      </c>
      <c r="N77" s="5">
        <v>45.23</v>
      </c>
      <c r="O77" s="2" t="s">
        <v>55</v>
      </c>
      <c r="P77" s="7">
        <f>SUMIFS(Tabla_cocina[Ganancia Bruta],Tabla_cocina[Numero de Orden],Tabla_Sala[[#This Row],[Número de Orden]])</f>
        <v>109</v>
      </c>
      <c r="Q77" s="7">
        <f>Tabla_Sala[[#This Row],[Propina]]+Tabla_Sala[[#This Row],[Monto Total de la Cuenta]]</f>
        <v>154.22999999999999</v>
      </c>
      <c r="R77" t="str">
        <f t="shared" si="1"/>
        <v>Plato_20,  Plato_14</v>
      </c>
      <c r="S77" s="2" t="s">
        <v>56</v>
      </c>
      <c r="T77" s="2" t="s">
        <v>11</v>
      </c>
      <c r="U77" s="2" t="s">
        <v>64</v>
      </c>
      <c r="X77" t="str" cm="1">
        <f t="array" ref="X77">_xlfn.CONCAT(_xlfn._xlws.FILTER(Tabla_cocina[Nombre del Plato], Tabla_cocina[Numero de Orden]=Tabla_Sala[[#This Row],[Número de Orden]]), "")</f>
        <v>Plato_20Plato_14</v>
      </c>
      <c r="Y77" s="18" t="b">
        <f>IF(Tabla_Sala[[#This Row],[Tiempo de Degustacion]]&gt;0,TRUE,FALSE)</f>
        <v>1</v>
      </c>
      <c r="Z77" s="3">
        <f>SUMIFS(Tabla_cocina[Costo],Tabla_cocina[Numero de Orden],Tabla_Sala[[#This Row],[Número de Orden]])</f>
        <v>67</v>
      </c>
    </row>
    <row r="78" spans="1:26" x14ac:dyDescent="0.3">
      <c r="A78" s="2">
        <v>76</v>
      </c>
      <c r="B78" s="2">
        <v>17</v>
      </c>
      <c r="C78" s="2" t="s">
        <v>185</v>
      </c>
      <c r="D78" s="4">
        <v>3</v>
      </c>
      <c r="E78" s="15">
        <f>Tabla_Sala[[#This Row],[Hora de Salida]]</f>
        <v>45017.224999999999</v>
      </c>
      <c r="F78" s="16">
        <v>45017.122916666667</v>
      </c>
      <c r="G78" s="16">
        <v>45017.224999999999</v>
      </c>
      <c r="H78" s="16">
        <f>IF(Tabla_Sala[[#This Row],[Estado de la Mesa]]="Ocupada",(Tabla_Sala[[#This Row],[Hora de Salida]]-Tabla_Sala[[#This Row],[Hora de Llegada]]) + 15/1440, Tabla_Sala[[#This Row],[Hora de Salida]]-Tabla_Sala[[#This Row],[Hora de Llegada]])</f>
        <v>0.10208333333139308</v>
      </c>
      <c r="I78" s="16">
        <f>SUMIFS(Tabla_cocina[minutos preparacion],Tabla_cocina[Numero de Orden],Tabla_Sala[[#This Row],[Número de Orden]])</f>
        <v>6.7361111111111108E-2</v>
      </c>
      <c r="J78" s="16">
        <f>IF(Tabla_Sala[[#This Row],[Tiempo de Permanencia]]-Tabla_Sala[[#This Row],[Tiempo Preparacion]] &gt; 0, Tabla_Sala[[#This Row],[Tiempo de Permanencia]]-Tabla_Sala[[#This Row],[Tiempo Preparacion]], 0)</f>
        <v>3.472222222028197E-2</v>
      </c>
      <c r="K78" s="2" t="s">
        <v>111</v>
      </c>
      <c r="L78" s="2" t="s">
        <v>40</v>
      </c>
      <c r="M78" s="2" t="s">
        <v>47</v>
      </c>
      <c r="N78" s="5">
        <v>17.760000000000002</v>
      </c>
      <c r="O78" s="2" t="s">
        <v>42</v>
      </c>
      <c r="P78" s="7">
        <f>SUMIFS(Tabla_cocina[Ganancia Bruta],Tabla_cocina[Numero de Orden],Tabla_Sala[[#This Row],[Número de Orden]])</f>
        <v>158</v>
      </c>
      <c r="Q78" s="7">
        <f>Tabla_Sala[[#This Row],[Propina]]+Tabla_Sala[[#This Row],[Monto Total de la Cuenta]]</f>
        <v>175.76</v>
      </c>
      <c r="R78" t="str">
        <f t="shared" si="1"/>
        <v>Plato_2,  Plato_4,  Plato_7,  Plato_10</v>
      </c>
      <c r="S78" s="2" t="s">
        <v>76</v>
      </c>
      <c r="T78" s="2" t="s">
        <v>7</v>
      </c>
      <c r="U78" s="2" t="s">
        <v>67</v>
      </c>
      <c r="V78" s="2" t="s">
        <v>59</v>
      </c>
      <c r="W78" s="2" t="s">
        <v>69</v>
      </c>
      <c r="X78" t="str" cm="1">
        <f t="array" ref="X78">_xlfn.CONCAT(_xlfn._xlws.FILTER(Tabla_cocina[Nombre del Plato], Tabla_cocina[Numero de Orden]=Tabla_Sala[[#This Row],[Número de Orden]]), "")</f>
        <v>Plato_2Plato_10Plato_7Plato_4</v>
      </c>
      <c r="Y78" s="18" t="b">
        <f>IF(Tabla_Sala[[#This Row],[Tiempo de Degustacion]]&gt;0,TRUE,FALSE)</f>
        <v>1</v>
      </c>
      <c r="Z78" s="3">
        <f>SUMIFS(Tabla_cocina[Costo],Tabla_cocina[Numero de Orden],Tabla_Sala[[#This Row],[Número de Orden]])</f>
        <v>93</v>
      </c>
    </row>
    <row r="79" spans="1:26" x14ac:dyDescent="0.3">
      <c r="A79" s="2">
        <v>77</v>
      </c>
      <c r="B79" s="2">
        <v>3</v>
      </c>
      <c r="C79" s="2" t="s">
        <v>186</v>
      </c>
      <c r="D79" s="4">
        <v>1</v>
      </c>
      <c r="E79" s="15">
        <f>Tabla_Sala[[#This Row],[Hora de Salida]]</f>
        <v>45017.260416666664</v>
      </c>
      <c r="F79" s="16">
        <v>45017.115277777775</v>
      </c>
      <c r="G79" s="16">
        <v>45017.260416666664</v>
      </c>
      <c r="H79" s="16">
        <f>IF(Tabla_Sala[[#This Row],[Estado de la Mesa]]="Ocupada",(Tabla_Sala[[#This Row],[Hora de Salida]]-Tabla_Sala[[#This Row],[Hora de Llegada]]) + 15/1440, Tabla_Sala[[#This Row],[Hora de Salida]]-Tabla_Sala[[#This Row],[Hora de Llegada]])</f>
        <v>0.14513888888905058</v>
      </c>
      <c r="I79" s="16">
        <f>SUMIFS(Tabla_cocina[minutos preparacion],Tabla_cocina[Numero de Orden],Tabla_Sala[[#This Row],[Número de Orden]])</f>
        <v>6.7361111111111122E-2</v>
      </c>
      <c r="J79" s="16">
        <f>IF(Tabla_Sala[[#This Row],[Tiempo de Permanencia]]-Tabla_Sala[[#This Row],[Tiempo Preparacion]] &gt; 0, Tabla_Sala[[#This Row],[Tiempo de Permanencia]]-Tabla_Sala[[#This Row],[Tiempo Preparacion]], 0)</f>
        <v>7.7777777777939455E-2</v>
      </c>
      <c r="K79" s="2" t="s">
        <v>109</v>
      </c>
      <c r="L79" s="2" t="s">
        <v>54</v>
      </c>
      <c r="M79" s="2" t="s">
        <v>47</v>
      </c>
      <c r="N79" s="5">
        <v>19.88</v>
      </c>
      <c r="O79" s="2" t="s">
        <v>48</v>
      </c>
      <c r="P79" s="7">
        <f>SUMIFS(Tabla_cocina[Ganancia Bruta],Tabla_cocina[Numero de Orden],Tabla_Sala[[#This Row],[Número de Orden]])</f>
        <v>99</v>
      </c>
      <c r="Q79" s="7">
        <f>Tabla_Sala[[#This Row],[Propina]]+Tabla_Sala[[#This Row],[Monto Total de la Cuenta]]</f>
        <v>118.88</v>
      </c>
      <c r="R79" t="str">
        <f t="shared" si="1"/>
        <v>Plato_4,  Plato_7,  Plato_11</v>
      </c>
      <c r="S79" s="2" t="s">
        <v>58</v>
      </c>
      <c r="T79" s="2" t="s">
        <v>24</v>
      </c>
      <c r="U79" s="2" t="s">
        <v>59</v>
      </c>
      <c r="V79" s="2" t="s">
        <v>63</v>
      </c>
      <c r="X79" t="str" cm="1">
        <f t="array" ref="X79">_xlfn.CONCAT(_xlfn._xlws.FILTER(Tabla_cocina[Nombre del Plato], Tabla_cocina[Numero de Orden]=Tabla_Sala[[#This Row],[Número de Orden]]), "")</f>
        <v>Plato_11Plato_7Plato_4</v>
      </c>
      <c r="Y79" s="18" t="b">
        <f>IF(Tabla_Sala[[#This Row],[Tiempo de Degustacion]]&gt;0,TRUE,FALSE)</f>
        <v>1</v>
      </c>
      <c r="Z79" s="3">
        <f>SUMIFS(Tabla_cocina[Costo],Tabla_cocina[Numero de Orden],Tabla_Sala[[#This Row],[Número de Orden]])</f>
        <v>58</v>
      </c>
    </row>
    <row r="80" spans="1:26" x14ac:dyDescent="0.3">
      <c r="A80" s="2">
        <v>78</v>
      </c>
      <c r="B80" s="2">
        <v>7</v>
      </c>
      <c r="C80" s="2" t="s">
        <v>187</v>
      </c>
      <c r="D80" s="4">
        <v>4</v>
      </c>
      <c r="E80" s="15">
        <f>Tabla_Sala[[#This Row],[Hora de Salida]]</f>
        <v>45017.127083333333</v>
      </c>
      <c r="F80" s="16">
        <v>45017.06527777778</v>
      </c>
      <c r="G80" s="16">
        <v>45017.127083333333</v>
      </c>
      <c r="H80" s="16">
        <f>IF(Tabla_Sala[[#This Row],[Estado de la Mesa]]="Ocupada",(Tabla_Sala[[#This Row],[Hora de Salida]]-Tabla_Sala[[#This Row],[Hora de Llegada]]) + 15/1440, Tabla_Sala[[#This Row],[Hora de Salida]]-Tabla_Sala[[#This Row],[Hora de Llegada]])</f>
        <v>6.1805555553291924E-2</v>
      </c>
      <c r="I80" s="16">
        <f>SUMIFS(Tabla_cocina[minutos preparacion],Tabla_cocina[Numero de Orden],Tabla_Sala[[#This Row],[Número de Orden]])</f>
        <v>3.7499999999999999E-2</v>
      </c>
      <c r="J80" s="16">
        <f>IF(Tabla_Sala[[#This Row],[Tiempo de Permanencia]]-Tabla_Sala[[#This Row],[Tiempo Preparacion]] &gt; 0, Tabla_Sala[[#This Row],[Tiempo de Permanencia]]-Tabla_Sala[[#This Row],[Tiempo Preparacion]], 0)</f>
        <v>2.4305555553291926E-2</v>
      </c>
      <c r="K80" s="2" t="s">
        <v>109</v>
      </c>
      <c r="L80" s="2" t="s">
        <v>40</v>
      </c>
      <c r="M80" s="2" t="s">
        <v>47</v>
      </c>
      <c r="N80" s="5">
        <v>20.02</v>
      </c>
      <c r="O80" s="2" t="s">
        <v>48</v>
      </c>
      <c r="P80" s="7">
        <f>SUMIFS(Tabla_cocina[Ganancia Bruta],Tabla_cocina[Numero de Orden],Tabla_Sala[[#This Row],[Número de Orden]])</f>
        <v>57</v>
      </c>
      <c r="Q80" s="7">
        <f>Tabla_Sala[[#This Row],[Propina]]+Tabla_Sala[[#This Row],[Monto Total de la Cuenta]]</f>
        <v>77.02</v>
      </c>
      <c r="R80" t="str">
        <f t="shared" si="1"/>
        <v>Plato_12</v>
      </c>
      <c r="S80" s="2" t="s">
        <v>46</v>
      </c>
      <c r="T80" s="2" t="s">
        <v>16</v>
      </c>
      <c r="U80" s="2"/>
      <c r="X80" t="str" cm="1">
        <f t="array" ref="X80">_xlfn.CONCAT(_xlfn._xlws.FILTER(Tabla_cocina[Nombre del Plato], Tabla_cocina[Numero de Orden]=Tabla_Sala[[#This Row],[Número de Orden]]), "")</f>
        <v>Plato_12</v>
      </c>
      <c r="Y80" s="18" t="b">
        <f>IF(Tabla_Sala[[#This Row],[Tiempo de Degustacion]]&gt;0,TRUE,FALSE)</f>
        <v>1</v>
      </c>
      <c r="Z80" s="3">
        <f>SUMIFS(Tabla_cocina[Costo],Tabla_cocina[Numero de Orden],Tabla_Sala[[#This Row],[Número de Orden]])</f>
        <v>33</v>
      </c>
    </row>
    <row r="81" spans="1:26" x14ac:dyDescent="0.3">
      <c r="A81" s="2">
        <v>79</v>
      </c>
      <c r="B81" s="2">
        <v>16</v>
      </c>
      <c r="C81" s="2" t="s">
        <v>188</v>
      </c>
      <c r="D81" s="4">
        <v>2</v>
      </c>
      <c r="E81" s="15">
        <f>Tabla_Sala[[#This Row],[Hora de Salida]]</f>
        <v>45017.213888888888</v>
      </c>
      <c r="F81" s="16">
        <v>45017.06527777778</v>
      </c>
      <c r="G81" s="16">
        <v>45017.213888888888</v>
      </c>
      <c r="H81" s="16">
        <f>IF(Tabla_Sala[[#This Row],[Estado de la Mesa]]="Ocupada",(Tabla_Sala[[#This Row],[Hora de Salida]]-Tabla_Sala[[#This Row],[Hora de Llegada]]) + 15/1440, Tabla_Sala[[#This Row],[Hora de Salida]]-Tabla_Sala[[#This Row],[Hora de Llegada]])</f>
        <v>0.14861111110803904</v>
      </c>
      <c r="I81" s="16">
        <f>SUMIFS(Tabla_cocina[minutos preparacion],Tabla_cocina[Numero de Orden],Tabla_Sala[[#This Row],[Número de Orden]])</f>
        <v>6.666666666666668E-2</v>
      </c>
      <c r="J81" s="16">
        <f>IF(Tabla_Sala[[#This Row],[Tiempo de Permanencia]]-Tabla_Sala[[#This Row],[Tiempo Preparacion]] &gt; 0, Tabla_Sala[[#This Row],[Tiempo de Permanencia]]-Tabla_Sala[[#This Row],[Tiempo Preparacion]], 0)</f>
        <v>8.194444444137236E-2</v>
      </c>
      <c r="K81" s="2" t="s">
        <v>109</v>
      </c>
      <c r="L81" s="2" t="s">
        <v>40</v>
      </c>
      <c r="M81" s="2" t="s">
        <v>47</v>
      </c>
      <c r="N81" s="5">
        <v>34.01</v>
      </c>
      <c r="O81" s="2" t="s">
        <v>48</v>
      </c>
      <c r="P81" s="7">
        <f>SUMIFS(Tabla_cocina[Ganancia Bruta],Tabla_cocina[Numero de Orden],Tabla_Sala[[#This Row],[Número de Orden]])</f>
        <v>309</v>
      </c>
      <c r="Q81" s="7">
        <f>Tabla_Sala[[#This Row],[Propina]]+Tabla_Sala[[#This Row],[Monto Total de la Cuenta]]</f>
        <v>343.01</v>
      </c>
      <c r="R81" t="str">
        <f t="shared" si="1"/>
        <v>Plato_9,  Plato_11,  Plato_3,  Plato_13</v>
      </c>
      <c r="S81" s="2" t="s">
        <v>56</v>
      </c>
      <c r="T81" s="2" t="s">
        <v>13</v>
      </c>
      <c r="U81" s="2" t="s">
        <v>63</v>
      </c>
      <c r="V81" s="2" t="s">
        <v>72</v>
      </c>
      <c r="W81" s="2" t="s">
        <v>65</v>
      </c>
      <c r="X81" t="str" cm="1">
        <f t="array" ref="X81">_xlfn.CONCAT(_xlfn._xlws.FILTER(Tabla_cocina[Nombre del Plato], Tabla_cocina[Numero de Orden]=Tabla_Sala[[#This Row],[Número de Orden]]), "")</f>
        <v>Plato_11Plato_9Plato_13Plato_3</v>
      </c>
      <c r="Y81" s="18" t="b">
        <f>IF(Tabla_Sala[[#This Row],[Tiempo de Degustacion]]&gt;0,TRUE,FALSE)</f>
        <v>1</v>
      </c>
      <c r="Z81" s="3">
        <f>SUMIFS(Tabla_cocina[Costo],Tabla_cocina[Numero de Orden],Tabla_Sala[[#This Row],[Número de Orden]])</f>
        <v>186</v>
      </c>
    </row>
    <row r="82" spans="1:26" x14ac:dyDescent="0.3">
      <c r="A82" s="2">
        <v>80</v>
      </c>
      <c r="B82" s="2">
        <v>18</v>
      </c>
      <c r="C82" s="2" t="s">
        <v>189</v>
      </c>
      <c r="D82" s="4">
        <v>6</v>
      </c>
      <c r="E82" s="15">
        <f>Tabla_Sala[[#This Row],[Hora de Salida]]</f>
        <v>45017.156944444447</v>
      </c>
      <c r="F82" s="16">
        <v>45017.093055555553</v>
      </c>
      <c r="G82" s="16">
        <v>45017.156944444447</v>
      </c>
      <c r="H82" s="16">
        <f>IF(Tabla_Sala[[#This Row],[Estado de la Mesa]]="Ocupada",(Tabla_Sala[[#This Row],[Hora de Salida]]-Tabla_Sala[[#This Row],[Hora de Llegada]]) + 15/1440, Tabla_Sala[[#This Row],[Hora de Salida]]-Tabla_Sala[[#This Row],[Hora de Llegada]])</f>
        <v>6.3888888893416151E-2</v>
      </c>
      <c r="I82" s="16">
        <f>SUMIFS(Tabla_cocina[minutos preparacion],Tabla_cocina[Numero de Orden],Tabla_Sala[[#This Row],[Número de Orden]])</f>
        <v>4.6527777777777779E-2</v>
      </c>
      <c r="J82" s="16">
        <f>IF(Tabla_Sala[[#This Row],[Tiempo de Permanencia]]-Tabla_Sala[[#This Row],[Tiempo Preparacion]] &gt; 0, Tabla_Sala[[#This Row],[Tiempo de Permanencia]]-Tabla_Sala[[#This Row],[Tiempo Preparacion]], 0)</f>
        <v>1.7361111115638372E-2</v>
      </c>
      <c r="K82" s="2" t="s">
        <v>117</v>
      </c>
      <c r="L82" s="2" t="s">
        <v>40</v>
      </c>
      <c r="M82" s="2" t="s">
        <v>47</v>
      </c>
      <c r="N82" s="5">
        <v>39.049999999999997</v>
      </c>
      <c r="O82" s="2" t="s">
        <v>48</v>
      </c>
      <c r="P82" s="7">
        <f>SUMIFS(Tabla_cocina[Ganancia Bruta],Tabla_cocina[Numero de Orden],Tabla_Sala[[#This Row],[Número de Orden]])</f>
        <v>121</v>
      </c>
      <c r="Q82" s="7">
        <f>Tabla_Sala[[#This Row],[Propina]]+Tabla_Sala[[#This Row],[Monto Total de la Cuenta]]</f>
        <v>160.05000000000001</v>
      </c>
      <c r="R82" t="str">
        <f t="shared" si="1"/>
        <v>Plato_5,  Plato_9,  Plato_7</v>
      </c>
      <c r="S82" s="2" t="s">
        <v>56</v>
      </c>
      <c r="T82" s="2" t="s">
        <v>19</v>
      </c>
      <c r="U82" s="2" t="s">
        <v>75</v>
      </c>
      <c r="V82" s="2" t="s">
        <v>59</v>
      </c>
      <c r="X82" t="str" cm="1">
        <f t="array" ref="X82">_xlfn.CONCAT(_xlfn._xlws.FILTER(Tabla_cocina[Nombre del Plato], Tabla_cocina[Numero de Orden]=Tabla_Sala[[#This Row],[Número de Orden]]), "")</f>
        <v>Plato_9Plato_7Plato_5</v>
      </c>
      <c r="Y82" s="18" t="b">
        <f>IF(Tabla_Sala[[#This Row],[Tiempo de Degustacion]]&gt;0,TRUE,FALSE)</f>
        <v>1</v>
      </c>
      <c r="Z82" s="3">
        <f>SUMIFS(Tabla_cocina[Costo],Tabla_cocina[Numero de Orden],Tabla_Sala[[#This Row],[Número de Orden]])</f>
        <v>71</v>
      </c>
    </row>
    <row r="83" spans="1:26" x14ac:dyDescent="0.3">
      <c r="A83" s="2">
        <v>81</v>
      </c>
      <c r="B83" s="2">
        <v>17</v>
      </c>
      <c r="C83" s="2" t="s">
        <v>190</v>
      </c>
      <c r="D83" s="4">
        <v>4</v>
      </c>
      <c r="E83" s="15">
        <f>Tabla_Sala[[#This Row],[Hora de Salida]]</f>
        <v>45017.271527777775</v>
      </c>
      <c r="F83" s="16">
        <v>45017.152777777781</v>
      </c>
      <c r="G83" s="16">
        <v>45017.271527777775</v>
      </c>
      <c r="H83" s="16">
        <f>IF(Tabla_Sala[[#This Row],[Estado de la Mesa]]="Ocupada",(Tabla_Sala[[#This Row],[Hora de Salida]]-Tabla_Sala[[#This Row],[Hora de Llegada]]) + 15/1440, Tabla_Sala[[#This Row],[Hora de Salida]]-Tabla_Sala[[#This Row],[Hora de Llegada]])</f>
        <v>0.12916666666084589</v>
      </c>
      <c r="I83" s="16">
        <f>SUMIFS(Tabla_cocina[minutos preparacion],Tabla_cocina[Numero de Orden],Tabla_Sala[[#This Row],[Número de Orden]])</f>
        <v>4.0972222222222222E-2</v>
      </c>
      <c r="J83" s="16">
        <f>IF(Tabla_Sala[[#This Row],[Tiempo de Permanencia]]-Tabla_Sala[[#This Row],[Tiempo Preparacion]] &gt; 0, Tabla_Sala[[#This Row],[Tiempo de Permanencia]]-Tabla_Sala[[#This Row],[Tiempo Preparacion]], 0)</f>
        <v>8.8194444438623676E-2</v>
      </c>
      <c r="K83" s="2" t="s">
        <v>115</v>
      </c>
      <c r="L83" s="2" t="s">
        <v>54</v>
      </c>
      <c r="M83" s="2" t="s">
        <v>47</v>
      </c>
      <c r="N83" s="5">
        <v>23.69</v>
      </c>
      <c r="O83" s="2" t="s">
        <v>55</v>
      </c>
      <c r="P83" s="7">
        <f>SUMIFS(Tabla_cocina[Ganancia Bruta],Tabla_cocina[Numero de Orden],Tabla_Sala[[#This Row],[Número de Orden]])</f>
        <v>62</v>
      </c>
      <c r="Q83" s="7">
        <f>Tabla_Sala[[#This Row],[Propina]]+Tabla_Sala[[#This Row],[Monto Total de la Cuenta]]</f>
        <v>85.69</v>
      </c>
      <c r="R83" t="str">
        <f t="shared" si="1"/>
        <v>Plato_17</v>
      </c>
      <c r="S83" s="2" t="s">
        <v>61</v>
      </c>
      <c r="T83" s="2" t="s">
        <v>9</v>
      </c>
      <c r="U83" s="2"/>
      <c r="X83" t="str" cm="1">
        <f t="array" ref="X83">_xlfn.CONCAT(_xlfn._xlws.FILTER(Tabla_cocina[Nombre del Plato], Tabla_cocina[Numero de Orden]=Tabla_Sala[[#This Row],[Número de Orden]]), "")</f>
        <v>Plato_17</v>
      </c>
      <c r="Y83" s="18" t="b">
        <f>IF(Tabla_Sala[[#This Row],[Tiempo de Degustacion]]&gt;0,TRUE,FALSE)</f>
        <v>1</v>
      </c>
      <c r="Z83" s="3">
        <f>SUMIFS(Tabla_cocina[Costo],Tabla_cocina[Numero de Orden],Tabla_Sala[[#This Row],[Número de Orden]])</f>
        <v>38</v>
      </c>
    </row>
    <row r="84" spans="1:26" x14ac:dyDescent="0.3">
      <c r="A84" s="2">
        <v>82</v>
      </c>
      <c r="B84" s="2">
        <v>16</v>
      </c>
      <c r="C84" s="2" t="s">
        <v>191</v>
      </c>
      <c r="D84" s="4">
        <v>3</v>
      </c>
      <c r="E84" s="15">
        <f>Tabla_Sala[[#This Row],[Hora de Salida]]</f>
        <v>45017.298611111109</v>
      </c>
      <c r="F84" s="16">
        <v>45017.142361111109</v>
      </c>
      <c r="G84" s="16">
        <v>45017.298611111109</v>
      </c>
      <c r="H84" s="16">
        <f>IF(Tabla_Sala[[#This Row],[Estado de la Mesa]]="Ocupada",(Tabla_Sala[[#This Row],[Hora de Salida]]-Tabla_Sala[[#This Row],[Hora de Llegada]]) + 15/1440, Tabla_Sala[[#This Row],[Hora de Salida]]-Tabla_Sala[[#This Row],[Hora de Llegada]])</f>
        <v>0.15625</v>
      </c>
      <c r="I84" s="16">
        <f>SUMIFS(Tabla_cocina[minutos preparacion],Tabla_cocina[Numero de Orden],Tabla_Sala[[#This Row],[Número de Orden]])</f>
        <v>1.3194444444444444E-2</v>
      </c>
      <c r="J84" s="16">
        <f>IF(Tabla_Sala[[#This Row],[Tiempo de Permanencia]]-Tabla_Sala[[#This Row],[Tiempo Preparacion]] &gt; 0, Tabla_Sala[[#This Row],[Tiempo de Permanencia]]-Tabla_Sala[[#This Row],[Tiempo Preparacion]], 0)</f>
        <v>0.14305555555555555</v>
      </c>
      <c r="K84" s="2" t="s">
        <v>115</v>
      </c>
      <c r="L84" s="2" t="s">
        <v>44</v>
      </c>
      <c r="M84" s="2" t="s">
        <v>47</v>
      </c>
      <c r="N84" s="5">
        <v>38.6</v>
      </c>
      <c r="O84" s="2" t="s">
        <v>48</v>
      </c>
      <c r="P84" s="7">
        <f>SUMIFS(Tabla_cocina[Ganancia Bruta],Tabla_cocina[Numero de Orden],Tabla_Sala[[#This Row],[Número de Orden]])</f>
        <v>80</v>
      </c>
      <c r="Q84" s="7">
        <f>Tabla_Sala[[#This Row],[Propina]]+Tabla_Sala[[#This Row],[Monto Total de la Cuenta]]</f>
        <v>118.6</v>
      </c>
      <c r="R84" t="str">
        <f t="shared" si="1"/>
        <v>Plato_1,  Plato_2</v>
      </c>
      <c r="S84" s="2" t="s">
        <v>52</v>
      </c>
      <c r="T84" s="2" t="s">
        <v>26</v>
      </c>
      <c r="U84" s="2" t="s">
        <v>79</v>
      </c>
      <c r="X84" t="str" cm="1">
        <f t="array" ref="X84">_xlfn.CONCAT(_xlfn._xlws.FILTER(Tabla_cocina[Nombre del Plato], Tabla_cocina[Numero de Orden]=Tabla_Sala[[#This Row],[Número de Orden]]), "")</f>
        <v>Plato_2Plato_1</v>
      </c>
      <c r="Y84" s="18" t="b">
        <f>IF(Tabla_Sala[[#This Row],[Tiempo de Degustacion]]&gt;0,TRUE,FALSE)</f>
        <v>1</v>
      </c>
      <c r="Z84" s="3">
        <f>SUMIFS(Tabla_cocina[Costo],Tabla_cocina[Numero de Orden],Tabla_Sala[[#This Row],[Número de Orden]])</f>
        <v>48</v>
      </c>
    </row>
    <row r="85" spans="1:26" x14ac:dyDescent="0.3">
      <c r="A85" s="2">
        <v>83</v>
      </c>
      <c r="B85" s="2">
        <v>15</v>
      </c>
      <c r="C85" s="2" t="s">
        <v>192</v>
      </c>
      <c r="D85" s="4">
        <v>1</v>
      </c>
      <c r="E85" s="15">
        <f>Tabla_Sala[[#This Row],[Hora de Salida]]</f>
        <v>45017.277083333334</v>
      </c>
      <c r="F85" s="16">
        <v>45017.154166666667</v>
      </c>
      <c r="G85" s="16">
        <v>45017.277083333334</v>
      </c>
      <c r="H85" s="16">
        <f>IF(Tabla_Sala[[#This Row],[Estado de la Mesa]]="Ocupada",(Tabla_Sala[[#This Row],[Hora de Salida]]-Tabla_Sala[[#This Row],[Hora de Llegada]]) + 15/1440, Tabla_Sala[[#This Row],[Hora de Salida]]-Tabla_Sala[[#This Row],[Hora de Llegada]])</f>
        <v>0.13333333333381839</v>
      </c>
      <c r="I85" s="16">
        <f>SUMIFS(Tabla_cocina[minutos preparacion],Tabla_cocina[Numero de Orden],Tabla_Sala[[#This Row],[Número de Orden]])</f>
        <v>6.5277777777777782E-2</v>
      </c>
      <c r="J85" s="16">
        <f>IF(Tabla_Sala[[#This Row],[Tiempo de Permanencia]]-Tabla_Sala[[#This Row],[Tiempo Preparacion]] &gt; 0, Tabla_Sala[[#This Row],[Tiempo de Permanencia]]-Tabla_Sala[[#This Row],[Tiempo Preparacion]], 0)</f>
        <v>6.8055555556040606E-2</v>
      </c>
      <c r="K85" s="2" t="s">
        <v>111</v>
      </c>
      <c r="L85" s="2" t="s">
        <v>54</v>
      </c>
      <c r="M85" s="2" t="s">
        <v>47</v>
      </c>
      <c r="N85" s="5">
        <v>24.94</v>
      </c>
      <c r="O85" s="2" t="s">
        <v>55</v>
      </c>
      <c r="P85" s="7">
        <f>SUMIFS(Tabla_cocina[Ganancia Bruta],Tabla_cocina[Numero de Orden],Tabla_Sala[[#This Row],[Número de Orden]])</f>
        <v>170</v>
      </c>
      <c r="Q85" s="7">
        <f>Tabla_Sala[[#This Row],[Propina]]+Tabla_Sala[[#This Row],[Monto Total de la Cuenta]]</f>
        <v>194.94</v>
      </c>
      <c r="R85" t="str">
        <f t="shared" si="1"/>
        <v>Plato_6,  Plato_3,  Plato_15</v>
      </c>
      <c r="S85" s="2" t="s">
        <v>76</v>
      </c>
      <c r="T85" s="2" t="s">
        <v>10</v>
      </c>
      <c r="U85" s="2" t="s">
        <v>72</v>
      </c>
      <c r="V85" s="2" t="s">
        <v>73</v>
      </c>
      <c r="X85" t="str" cm="1">
        <f t="array" ref="X85">_xlfn.CONCAT(_xlfn._xlws.FILTER(Tabla_cocina[Nombre del Plato], Tabla_cocina[Numero de Orden]=Tabla_Sala[[#This Row],[Número de Orden]]), "")</f>
        <v>Plato_15Plato_6Plato_3</v>
      </c>
      <c r="Y85" s="18" t="b">
        <f>IF(Tabla_Sala[[#This Row],[Tiempo de Degustacion]]&gt;0,TRUE,FALSE)</f>
        <v>1</v>
      </c>
      <c r="Z85" s="3">
        <f>SUMIFS(Tabla_cocina[Costo],Tabla_cocina[Numero de Orden],Tabla_Sala[[#This Row],[Número de Orden]])</f>
        <v>101</v>
      </c>
    </row>
    <row r="86" spans="1:26" x14ac:dyDescent="0.3">
      <c r="A86" s="2">
        <v>84</v>
      </c>
      <c r="B86" s="2">
        <v>19</v>
      </c>
      <c r="C86" s="2" t="s">
        <v>193</v>
      </c>
      <c r="D86" s="4">
        <v>5</v>
      </c>
      <c r="E86" s="15">
        <f>Tabla_Sala[[#This Row],[Hora de Salida]]</f>
        <v>45017.137499999997</v>
      </c>
      <c r="F86" s="16">
        <v>45017.070833333331</v>
      </c>
      <c r="G86" s="16">
        <v>45017.137499999997</v>
      </c>
      <c r="H86" s="16">
        <f>IF(Tabla_Sala[[#This Row],[Estado de la Mesa]]="Ocupada",(Tabla_Sala[[#This Row],[Hora de Salida]]-Tabla_Sala[[#This Row],[Hora de Llegada]]) + 15/1440, Tabla_Sala[[#This Row],[Hora de Salida]]-Tabla_Sala[[#This Row],[Hora de Llegada]])</f>
        <v>7.708333333236321E-2</v>
      </c>
      <c r="I86" s="16">
        <f>SUMIFS(Tabla_cocina[minutos preparacion],Tabla_cocina[Numero de Orden],Tabla_Sala[[#This Row],[Número de Orden]])</f>
        <v>6.9444444444444441E-3</v>
      </c>
      <c r="J86" s="16">
        <f>IF(Tabla_Sala[[#This Row],[Tiempo de Permanencia]]-Tabla_Sala[[#This Row],[Tiempo Preparacion]] &gt; 0, Tabla_Sala[[#This Row],[Tiempo de Permanencia]]-Tabla_Sala[[#This Row],[Tiempo Preparacion]], 0)</f>
        <v>7.0138888887918763E-2</v>
      </c>
      <c r="K86" s="2" t="s">
        <v>117</v>
      </c>
      <c r="L86" s="2" t="s">
        <v>40</v>
      </c>
      <c r="M86" s="2" t="s">
        <v>47</v>
      </c>
      <c r="N86" s="5">
        <v>15.11</v>
      </c>
      <c r="O86" s="2" t="s">
        <v>55</v>
      </c>
      <c r="P86" s="7">
        <f>SUMIFS(Tabla_cocina[Ganancia Bruta],Tabla_cocina[Numero de Orden],Tabla_Sala[[#This Row],[Número de Orden]])</f>
        <v>60</v>
      </c>
      <c r="Q86" s="7">
        <f>Tabla_Sala[[#This Row],[Propina]]+Tabla_Sala[[#This Row],[Monto Total de la Cuenta]]</f>
        <v>75.11</v>
      </c>
      <c r="R86" t="str">
        <f t="shared" si="1"/>
        <v>Plato_2</v>
      </c>
      <c r="S86" s="2" t="s">
        <v>53</v>
      </c>
      <c r="T86" s="2" t="s">
        <v>7</v>
      </c>
      <c r="U86" s="2"/>
      <c r="X86" t="str" cm="1">
        <f t="array" ref="X86">_xlfn.CONCAT(_xlfn._xlws.FILTER(Tabla_cocina[Nombre del Plato], Tabla_cocina[Numero de Orden]=Tabla_Sala[[#This Row],[Número de Orden]]), "")</f>
        <v>Plato_2</v>
      </c>
      <c r="Y86" s="18" t="b">
        <f>IF(Tabla_Sala[[#This Row],[Tiempo de Degustacion]]&gt;0,TRUE,FALSE)</f>
        <v>1</v>
      </c>
      <c r="Z86" s="3">
        <f>SUMIFS(Tabla_cocina[Costo],Tabla_cocina[Numero de Orden],Tabla_Sala[[#This Row],[Número de Orden]])</f>
        <v>36</v>
      </c>
    </row>
    <row r="87" spans="1:26" x14ac:dyDescent="0.3">
      <c r="A87" s="2">
        <v>85</v>
      </c>
      <c r="B87" s="2">
        <v>8</v>
      </c>
      <c r="C87" s="2" t="s">
        <v>194</v>
      </c>
      <c r="D87" s="4">
        <v>3</v>
      </c>
      <c r="E87" s="15">
        <f>Tabla_Sala[[#This Row],[Hora de Salida]]</f>
        <v>45017.188194444447</v>
      </c>
      <c r="F87" s="16">
        <v>45017.107638888891</v>
      </c>
      <c r="G87" s="16">
        <v>45017.188194444447</v>
      </c>
      <c r="H87" s="16">
        <f>IF(Tabla_Sala[[#This Row],[Estado de la Mesa]]="Ocupada",(Tabla_Sala[[#This Row],[Hora de Salida]]-Tabla_Sala[[#This Row],[Hora de Llegada]]) + 15/1440, Tabla_Sala[[#This Row],[Hora de Salida]]-Tabla_Sala[[#This Row],[Hora de Llegada]])</f>
        <v>8.0555555556202307E-2</v>
      </c>
      <c r="I87" s="16">
        <f>SUMIFS(Tabla_cocina[minutos preparacion],Tabla_cocina[Numero de Orden],Tabla_Sala[[#This Row],[Número de Orden]])</f>
        <v>9.8611111111111108E-2</v>
      </c>
      <c r="J87" s="16">
        <f>IF(Tabla_Sala[[#This Row],[Tiempo de Permanencia]]-Tabla_Sala[[#This Row],[Tiempo Preparacion]] &gt; 0, Tabla_Sala[[#This Row],[Tiempo de Permanencia]]-Tabla_Sala[[#This Row],[Tiempo Preparacion]], 0)</f>
        <v>0</v>
      </c>
      <c r="K87" s="2" t="s">
        <v>113</v>
      </c>
      <c r="L87" s="2" t="s">
        <v>54</v>
      </c>
      <c r="M87" s="2" t="s">
        <v>47</v>
      </c>
      <c r="N87" s="5">
        <v>45.96</v>
      </c>
      <c r="O87" s="2" t="s">
        <v>48</v>
      </c>
      <c r="P87" s="7">
        <f>SUMIFS(Tabla_cocina[Ganancia Bruta],Tabla_cocina[Numero de Orden],Tabla_Sala[[#This Row],[Número de Orden]])</f>
        <v>208</v>
      </c>
      <c r="Q87" s="7">
        <f>Tabla_Sala[[#This Row],[Propina]]+Tabla_Sala[[#This Row],[Monto Total de la Cuenta]]</f>
        <v>253.96</v>
      </c>
      <c r="R87" t="str">
        <f t="shared" si="1"/>
        <v>Plato_16,  Plato_19,  Plato_3,  Plato_15</v>
      </c>
      <c r="S87" s="2" t="s">
        <v>66</v>
      </c>
      <c r="T87" s="2" t="s">
        <v>15</v>
      </c>
      <c r="U87" s="2" t="s">
        <v>51</v>
      </c>
      <c r="V87" s="2" t="s">
        <v>72</v>
      </c>
      <c r="W87" s="2" t="s">
        <v>73</v>
      </c>
      <c r="X87" t="str" cm="1">
        <f t="array" ref="X87">_xlfn.CONCAT(_xlfn._xlws.FILTER(Tabla_cocina[Nombre del Plato], Tabla_cocina[Numero de Orden]=Tabla_Sala[[#This Row],[Número de Orden]]), "")</f>
        <v>Plato_19Plato_15Plato_16Plato_3</v>
      </c>
      <c r="Y87" s="18" t="b">
        <f>IF(Tabla_Sala[[#This Row],[Tiempo de Degustacion]]&gt;0,TRUE,FALSE)</f>
        <v>0</v>
      </c>
      <c r="Z87" s="3">
        <f>SUMIFS(Tabla_cocina[Costo],Tabla_cocina[Numero de Orden],Tabla_Sala[[#This Row],[Número de Orden]])</f>
        <v>123</v>
      </c>
    </row>
    <row r="88" spans="1:26" x14ac:dyDescent="0.3">
      <c r="A88" s="2">
        <v>86</v>
      </c>
      <c r="B88" s="2">
        <v>20</v>
      </c>
      <c r="C88" s="2" t="s">
        <v>195</v>
      </c>
      <c r="D88" s="4">
        <v>3</v>
      </c>
      <c r="E88" s="15">
        <f>Tabla_Sala[[#This Row],[Hora de Salida]]</f>
        <v>45017.088888888888</v>
      </c>
      <c r="F88" s="16">
        <v>45017.001388888886</v>
      </c>
      <c r="G88" s="16">
        <v>45017.088888888888</v>
      </c>
      <c r="H88" s="16">
        <f>IF(Tabla_Sala[[#This Row],[Estado de la Mesa]]="Ocupada",(Tabla_Sala[[#This Row],[Hora de Salida]]-Tabla_Sala[[#This Row],[Hora de Llegada]]) + 15/1440, Tabla_Sala[[#This Row],[Hora de Salida]]-Tabla_Sala[[#This Row],[Hora de Llegada]])</f>
        <v>8.7500000001455192E-2</v>
      </c>
      <c r="I88" s="16">
        <f>SUMIFS(Tabla_cocina[minutos preparacion],Tabla_cocina[Numero de Orden],Tabla_Sala[[#This Row],[Número de Orden]])</f>
        <v>5.5555555555555558E-3</v>
      </c>
      <c r="J88" s="16">
        <f>IF(Tabla_Sala[[#This Row],[Tiempo de Permanencia]]-Tabla_Sala[[#This Row],[Tiempo Preparacion]] &gt; 0, Tabla_Sala[[#This Row],[Tiempo de Permanencia]]-Tabla_Sala[[#This Row],[Tiempo Preparacion]], 0)</f>
        <v>8.1944444445899642E-2</v>
      </c>
      <c r="K88" s="2" t="s">
        <v>115</v>
      </c>
      <c r="L88" s="2" t="s">
        <v>40</v>
      </c>
      <c r="M88" s="2" t="s">
        <v>41</v>
      </c>
      <c r="N88" s="5">
        <v>11.84</v>
      </c>
      <c r="O88" s="2" t="s">
        <v>48</v>
      </c>
      <c r="P88" s="7">
        <f>SUMIFS(Tabla_cocina[Ganancia Bruta],Tabla_cocina[Numero de Orden],Tabla_Sala[[#This Row],[Número de Orden]])</f>
        <v>50</v>
      </c>
      <c r="Q88" s="7">
        <f>Tabla_Sala[[#This Row],[Propina]]+Tabla_Sala[[#This Row],[Monto Total de la Cuenta]]</f>
        <v>61.84</v>
      </c>
      <c r="R88" t="str">
        <f t="shared" si="1"/>
        <v>Plato_1</v>
      </c>
      <c r="S88" s="2" t="s">
        <v>43</v>
      </c>
      <c r="T88" s="2" t="s">
        <v>26</v>
      </c>
      <c r="U88" s="2"/>
      <c r="X88" t="str" cm="1">
        <f t="array" ref="X88">_xlfn.CONCAT(_xlfn._xlws.FILTER(Tabla_cocina[Nombre del Plato], Tabla_cocina[Numero de Orden]=Tabla_Sala[[#This Row],[Número de Orden]]), "")</f>
        <v>Plato_1</v>
      </c>
      <c r="Y88" s="18" t="b">
        <f>IF(Tabla_Sala[[#This Row],[Tiempo de Degustacion]]&gt;0,TRUE,FALSE)</f>
        <v>1</v>
      </c>
      <c r="Z88" s="3">
        <f>SUMIFS(Tabla_cocina[Costo],Tabla_cocina[Numero de Orden],Tabla_Sala[[#This Row],[Número de Orden]])</f>
        <v>30</v>
      </c>
    </row>
    <row r="89" spans="1:26" x14ac:dyDescent="0.3">
      <c r="A89" s="2">
        <v>87</v>
      </c>
      <c r="B89" s="2">
        <v>3</v>
      </c>
      <c r="C89" s="2" t="s">
        <v>196</v>
      </c>
      <c r="D89" s="4">
        <v>2</v>
      </c>
      <c r="E89" s="15">
        <f>Tabla_Sala[[#This Row],[Hora de Salida]]</f>
        <v>45017.137499999997</v>
      </c>
      <c r="F89" s="16">
        <v>45017.073611111111</v>
      </c>
      <c r="G89" s="16">
        <v>45017.137499999997</v>
      </c>
      <c r="H89" s="16">
        <f>IF(Tabla_Sala[[#This Row],[Estado de la Mesa]]="Ocupada",(Tabla_Sala[[#This Row],[Hora de Salida]]-Tabla_Sala[[#This Row],[Hora de Llegada]]) + 15/1440, Tabla_Sala[[#This Row],[Hora de Salida]]-Tabla_Sala[[#This Row],[Hora de Llegada]])</f>
        <v>7.4305555552806865E-2</v>
      </c>
      <c r="I89" s="16">
        <f>SUMIFS(Tabla_cocina[minutos preparacion],Tabla_cocina[Numero de Orden],Tabla_Sala[[#This Row],[Número de Orden]])</f>
        <v>4.9305555555555561E-2</v>
      </c>
      <c r="J89" s="16">
        <f>IF(Tabla_Sala[[#This Row],[Tiempo de Permanencia]]-Tabla_Sala[[#This Row],[Tiempo Preparacion]] &gt; 0, Tabla_Sala[[#This Row],[Tiempo de Permanencia]]-Tabla_Sala[[#This Row],[Tiempo Preparacion]], 0)</f>
        <v>2.4999999997251304E-2</v>
      </c>
      <c r="K89" s="2" t="s">
        <v>117</v>
      </c>
      <c r="L89" s="2" t="s">
        <v>40</v>
      </c>
      <c r="M89" s="2" t="s">
        <v>47</v>
      </c>
      <c r="N89" s="5">
        <v>29.46</v>
      </c>
      <c r="O89" s="2" t="s">
        <v>55</v>
      </c>
      <c r="P89" s="7">
        <f>SUMIFS(Tabla_cocina[Ganancia Bruta],Tabla_cocina[Numero de Orden],Tabla_Sala[[#This Row],[Número de Orden]])</f>
        <v>99</v>
      </c>
      <c r="Q89" s="7">
        <f>Tabla_Sala[[#This Row],[Propina]]+Tabla_Sala[[#This Row],[Monto Total de la Cuenta]]</f>
        <v>128.46</v>
      </c>
      <c r="R89" t="str">
        <f t="shared" si="1"/>
        <v>Plato_4,  Plato_15,  Plato_17</v>
      </c>
      <c r="S89" s="2" t="s">
        <v>56</v>
      </c>
      <c r="T89" s="2" t="s">
        <v>24</v>
      </c>
      <c r="U89" s="2" t="s">
        <v>73</v>
      </c>
      <c r="V89" s="2" t="s">
        <v>50</v>
      </c>
      <c r="X89" t="str" cm="1">
        <f t="array" ref="X89">_xlfn.CONCAT(_xlfn._xlws.FILTER(Tabla_cocina[Nombre del Plato], Tabla_cocina[Numero de Orden]=Tabla_Sala[[#This Row],[Número de Orden]]), "")</f>
        <v>Plato_15Plato_17Plato_4</v>
      </c>
      <c r="Y89" s="18" t="b">
        <f>IF(Tabla_Sala[[#This Row],[Tiempo de Degustacion]]&gt;0,TRUE,FALSE)</f>
        <v>1</v>
      </c>
      <c r="Z89" s="3">
        <f>SUMIFS(Tabla_cocina[Costo],Tabla_cocina[Numero de Orden],Tabla_Sala[[#This Row],[Número de Orden]])</f>
        <v>58</v>
      </c>
    </row>
    <row r="90" spans="1:26" x14ac:dyDescent="0.3">
      <c r="A90" s="2">
        <v>88</v>
      </c>
      <c r="B90" s="2">
        <v>18</v>
      </c>
      <c r="C90" s="2" t="s">
        <v>197</v>
      </c>
      <c r="D90" s="4">
        <v>1</v>
      </c>
      <c r="E90" s="15">
        <f>Tabla_Sala[[#This Row],[Hora de Salida]]</f>
        <v>45017.277777777781</v>
      </c>
      <c r="F90" s="16">
        <v>45017.145833333336</v>
      </c>
      <c r="G90" s="16">
        <v>45017.277777777781</v>
      </c>
      <c r="H90" s="16">
        <f>IF(Tabla_Sala[[#This Row],[Estado de la Mesa]]="Ocupada",(Tabla_Sala[[#This Row],[Hora de Salida]]-Tabla_Sala[[#This Row],[Hora de Llegada]]) + 15/1440, Tabla_Sala[[#This Row],[Hora de Salida]]-Tabla_Sala[[#This Row],[Hora de Llegada]])</f>
        <v>0.13194444444525288</v>
      </c>
      <c r="I90" s="16">
        <f>SUMIFS(Tabla_cocina[minutos preparacion],Tabla_cocina[Numero de Orden],Tabla_Sala[[#This Row],[Número de Orden]])</f>
        <v>8.1249999999999989E-2</v>
      </c>
      <c r="J90" s="16">
        <f>IF(Tabla_Sala[[#This Row],[Tiempo de Permanencia]]-Tabla_Sala[[#This Row],[Tiempo Preparacion]] &gt; 0, Tabla_Sala[[#This Row],[Tiempo de Permanencia]]-Tabla_Sala[[#This Row],[Tiempo Preparacion]], 0)</f>
        <v>5.0694444445252895E-2</v>
      </c>
      <c r="K90" s="2" t="s">
        <v>117</v>
      </c>
      <c r="L90" s="2" t="s">
        <v>40</v>
      </c>
      <c r="M90" s="2" t="s">
        <v>41</v>
      </c>
      <c r="N90" s="5">
        <v>23.93</v>
      </c>
      <c r="O90" s="2" t="s">
        <v>42</v>
      </c>
      <c r="P90" s="7">
        <f>SUMIFS(Tabla_cocina[Ganancia Bruta],Tabla_cocina[Numero de Orden],Tabla_Sala[[#This Row],[Número de Orden]])</f>
        <v>123</v>
      </c>
      <c r="Q90" s="7">
        <f>Tabla_Sala[[#This Row],[Propina]]+Tabla_Sala[[#This Row],[Monto Total de la Cuenta]]</f>
        <v>146.93</v>
      </c>
      <c r="R90" t="str">
        <f t="shared" si="1"/>
        <v>Plato_20,  Plato_12,  Plato_10</v>
      </c>
      <c r="S90" s="2" t="s">
        <v>66</v>
      </c>
      <c r="T90" s="2" t="s">
        <v>11</v>
      </c>
      <c r="U90" s="2" t="s">
        <v>60</v>
      </c>
      <c r="V90" s="2" t="s">
        <v>69</v>
      </c>
      <c r="X90" t="str" cm="1">
        <f t="array" ref="X90">_xlfn.CONCAT(_xlfn._xlws.FILTER(Tabla_cocina[Nombre del Plato], Tabla_cocina[Numero de Orden]=Tabla_Sala[[#This Row],[Número de Orden]]), "")</f>
        <v>Plato_20Plato_10Plato_12</v>
      </c>
      <c r="Y90" s="18" t="b">
        <f>IF(Tabla_Sala[[#This Row],[Tiempo de Degustacion]]&gt;0,TRUE,FALSE)</f>
        <v>1</v>
      </c>
      <c r="Z90" s="3">
        <f>SUMIFS(Tabla_cocina[Costo],Tabla_cocina[Numero de Orden],Tabla_Sala[[#This Row],[Número de Orden]])</f>
        <v>73</v>
      </c>
    </row>
    <row r="91" spans="1:26" x14ac:dyDescent="0.3">
      <c r="A91" s="2">
        <v>89</v>
      </c>
      <c r="B91" s="2">
        <v>11</v>
      </c>
      <c r="C91" s="2" t="s">
        <v>171</v>
      </c>
      <c r="D91" s="4">
        <v>4</v>
      </c>
      <c r="E91" s="15">
        <f>Tabla_Sala[[#This Row],[Hora de Salida]]</f>
        <v>45017.09652777778</v>
      </c>
      <c r="F91" s="16">
        <v>45017.029166666667</v>
      </c>
      <c r="G91" s="16">
        <v>45017.09652777778</v>
      </c>
      <c r="H91" s="16">
        <f>IF(Tabla_Sala[[#This Row],[Estado de la Mesa]]="Ocupada",(Tabla_Sala[[#This Row],[Hora de Salida]]-Tabla_Sala[[#This Row],[Hora de Llegada]]) + 15/1440, Tabla_Sala[[#This Row],[Hora de Salida]]-Tabla_Sala[[#This Row],[Hora de Llegada]])</f>
        <v>6.7361111112404615E-2</v>
      </c>
      <c r="I91" s="16">
        <f>SUMIFS(Tabla_cocina[minutos preparacion],Tabla_cocina[Numero de Orden],Tabla_Sala[[#This Row],[Número de Orden]])</f>
        <v>9.8611111111111108E-2</v>
      </c>
      <c r="J91" s="16">
        <f>IF(Tabla_Sala[[#This Row],[Tiempo de Permanencia]]-Tabla_Sala[[#This Row],[Tiempo Preparacion]] &gt; 0, Tabla_Sala[[#This Row],[Tiempo de Permanencia]]-Tabla_Sala[[#This Row],[Tiempo Preparacion]], 0)</f>
        <v>0</v>
      </c>
      <c r="K91" s="2" t="s">
        <v>115</v>
      </c>
      <c r="L91" s="2" t="s">
        <v>44</v>
      </c>
      <c r="M91" s="2" t="s">
        <v>41</v>
      </c>
      <c r="N91" s="5">
        <v>12.28</v>
      </c>
      <c r="O91" s="2" t="s">
        <v>48</v>
      </c>
      <c r="P91" s="7">
        <f>SUMIFS(Tabla_cocina[Ganancia Bruta],Tabla_cocina[Numero de Orden],Tabla_Sala[[#This Row],[Número de Orden]])</f>
        <v>159</v>
      </c>
      <c r="Q91" s="7">
        <f>Tabla_Sala[[#This Row],[Propina]]+Tabla_Sala[[#This Row],[Monto Total de la Cuenta]]</f>
        <v>171.28</v>
      </c>
      <c r="R91" t="str">
        <f t="shared" si="1"/>
        <v>Plato_14,  Plato_18,  Plato_5</v>
      </c>
      <c r="S91" s="2" t="s">
        <v>61</v>
      </c>
      <c r="T91" s="2" t="s">
        <v>22</v>
      </c>
      <c r="U91" s="2" t="s">
        <v>74</v>
      </c>
      <c r="V91" s="2" t="s">
        <v>78</v>
      </c>
      <c r="X91" t="str" cm="1">
        <f t="array" ref="X91">_xlfn.CONCAT(_xlfn._xlws.FILTER(Tabla_cocina[Nombre del Plato], Tabla_cocina[Numero de Orden]=Tabla_Sala[[#This Row],[Número de Orden]]), "")</f>
        <v>Plato_18Plato_14Plato_5</v>
      </c>
      <c r="Y91" s="18" t="b">
        <f>IF(Tabla_Sala[[#This Row],[Tiempo de Degustacion]]&gt;0,TRUE,FALSE)</f>
        <v>0</v>
      </c>
      <c r="Z91" s="3">
        <f>SUMIFS(Tabla_cocina[Costo],Tabla_cocina[Numero de Orden],Tabla_Sala[[#This Row],[Número de Orden]])</f>
        <v>95</v>
      </c>
    </row>
    <row r="92" spans="1:26" x14ac:dyDescent="0.3">
      <c r="A92" s="2">
        <v>90</v>
      </c>
      <c r="B92" s="2">
        <v>6</v>
      </c>
      <c r="C92" s="2" t="s">
        <v>198</v>
      </c>
      <c r="D92" s="4">
        <v>3</v>
      </c>
      <c r="E92" s="15">
        <f>Tabla_Sala[[#This Row],[Hora de Salida]]</f>
        <v>45017.134027777778</v>
      </c>
      <c r="F92" s="16">
        <v>45017.053472222222</v>
      </c>
      <c r="G92" s="16">
        <v>45017.134027777778</v>
      </c>
      <c r="H92" s="16">
        <f>IF(Tabla_Sala[[#This Row],[Estado de la Mesa]]="Ocupada",(Tabla_Sala[[#This Row],[Hora de Salida]]-Tabla_Sala[[#This Row],[Hora de Llegada]]) + 15/1440, Tabla_Sala[[#This Row],[Hora de Salida]]-Tabla_Sala[[#This Row],[Hora de Llegada]])</f>
        <v>8.0555555556202307E-2</v>
      </c>
      <c r="I92" s="16">
        <f>SUMIFS(Tabla_cocina[minutos preparacion],Tabla_cocina[Numero de Orden],Tabla_Sala[[#This Row],[Número de Orden]])</f>
        <v>3.3333333333333333E-2</v>
      </c>
      <c r="J92" s="16">
        <f>IF(Tabla_Sala[[#This Row],[Tiempo de Permanencia]]-Tabla_Sala[[#This Row],[Tiempo Preparacion]] &gt; 0, Tabla_Sala[[#This Row],[Tiempo de Permanencia]]-Tabla_Sala[[#This Row],[Tiempo Preparacion]], 0)</f>
        <v>4.7222222222868974E-2</v>
      </c>
      <c r="K92" s="2" t="s">
        <v>115</v>
      </c>
      <c r="L92" s="2" t="s">
        <v>40</v>
      </c>
      <c r="M92" s="2" t="s">
        <v>41</v>
      </c>
      <c r="N92" s="5">
        <v>30.69</v>
      </c>
      <c r="O92" s="2" t="s">
        <v>42</v>
      </c>
      <c r="P92" s="7">
        <f>SUMIFS(Tabla_cocina[Ganancia Bruta],Tabla_cocina[Numero de Orden],Tabla_Sala[[#This Row],[Número de Orden]])</f>
        <v>34</v>
      </c>
      <c r="Q92" s="7">
        <f>Tabla_Sala[[#This Row],[Propina]]+Tabla_Sala[[#This Row],[Monto Total de la Cuenta]]</f>
        <v>64.69</v>
      </c>
      <c r="R92" t="str">
        <f t="shared" si="1"/>
        <v>Plato_18</v>
      </c>
      <c r="S92" s="2" t="s">
        <v>66</v>
      </c>
      <c r="T92" s="2" t="s">
        <v>20</v>
      </c>
      <c r="U92" s="2"/>
      <c r="X92" t="str" cm="1">
        <f t="array" ref="X92">_xlfn.CONCAT(_xlfn._xlws.FILTER(Tabla_cocina[Nombre del Plato], Tabla_cocina[Numero de Orden]=Tabla_Sala[[#This Row],[Número de Orden]]), "")</f>
        <v>Plato_18</v>
      </c>
      <c r="Y92" s="18" t="b">
        <f>IF(Tabla_Sala[[#This Row],[Tiempo de Degustacion]]&gt;0,TRUE,FALSE)</f>
        <v>1</v>
      </c>
      <c r="Z92" s="3">
        <f>SUMIFS(Tabla_cocina[Costo],Tabla_cocina[Numero de Orden],Tabla_Sala[[#This Row],[Número de Orden]])</f>
        <v>20</v>
      </c>
    </row>
    <row r="93" spans="1:26" x14ac:dyDescent="0.3">
      <c r="A93" s="2">
        <v>91</v>
      </c>
      <c r="B93" s="2">
        <v>1</v>
      </c>
      <c r="C93" s="2" t="s">
        <v>199</v>
      </c>
      <c r="D93" s="4">
        <v>5</v>
      </c>
      <c r="E93" s="15">
        <f>Tabla_Sala[[#This Row],[Hora de Salida]]</f>
        <v>45017.224999999999</v>
      </c>
      <c r="F93" s="16">
        <v>45017.151388888888</v>
      </c>
      <c r="G93" s="16">
        <v>45017.224999999999</v>
      </c>
      <c r="H93" s="16">
        <f>IF(Tabla_Sala[[#This Row],[Estado de la Mesa]]="Ocupada",(Tabla_Sala[[#This Row],[Hora de Salida]]-Tabla_Sala[[#This Row],[Hora de Llegada]]) + 15/1440, Tabla_Sala[[#This Row],[Hora de Salida]]-Tabla_Sala[[#This Row],[Hora de Llegada]])</f>
        <v>7.3611111110949423E-2</v>
      </c>
      <c r="I93" s="16">
        <f>SUMIFS(Tabla_cocina[minutos preparacion],Tabla_cocina[Numero de Orden],Tabla_Sala[[#This Row],[Número de Orden]])</f>
        <v>9.166666666666666E-2</v>
      </c>
      <c r="J93" s="16">
        <f>IF(Tabla_Sala[[#This Row],[Tiempo de Permanencia]]-Tabla_Sala[[#This Row],[Tiempo Preparacion]] &gt; 0, Tabla_Sala[[#This Row],[Tiempo de Permanencia]]-Tabla_Sala[[#This Row],[Tiempo Preparacion]], 0)</f>
        <v>0</v>
      </c>
      <c r="K93" s="2" t="s">
        <v>115</v>
      </c>
      <c r="L93" s="2" t="s">
        <v>40</v>
      </c>
      <c r="M93" s="2" t="s">
        <v>47</v>
      </c>
      <c r="N93" s="5">
        <v>39.1</v>
      </c>
      <c r="O93" s="2" t="s">
        <v>42</v>
      </c>
      <c r="P93" s="7">
        <f>SUMIFS(Tabla_cocina[Ganancia Bruta],Tabla_cocina[Numero de Orden],Tabla_Sala[[#This Row],[Número de Orden]])</f>
        <v>293</v>
      </c>
      <c r="Q93" s="7">
        <f>Tabla_Sala[[#This Row],[Propina]]+Tabla_Sala[[#This Row],[Monto Total de la Cuenta]]</f>
        <v>332.1</v>
      </c>
      <c r="R93" t="str">
        <f t="shared" si="1"/>
        <v>Plato_8,  Plato_13,  Plato_5,  Plato_6</v>
      </c>
      <c r="S93" s="2" t="s">
        <v>43</v>
      </c>
      <c r="T93" s="2" t="s">
        <v>17</v>
      </c>
      <c r="U93" s="2" t="s">
        <v>65</v>
      </c>
      <c r="V93" s="2" t="s">
        <v>78</v>
      </c>
      <c r="W93" s="2" t="s">
        <v>77</v>
      </c>
      <c r="X93" t="str" cm="1">
        <f t="array" ref="X93">_xlfn.CONCAT(_xlfn._xlws.FILTER(Tabla_cocina[Nombre del Plato], Tabla_cocina[Numero de Orden]=Tabla_Sala[[#This Row],[Número de Orden]]), "")</f>
        <v>Plato_8Plato_6Plato_5Plato_13</v>
      </c>
      <c r="Y93" s="18" t="b">
        <f>IF(Tabla_Sala[[#This Row],[Tiempo de Degustacion]]&gt;0,TRUE,FALSE)</f>
        <v>0</v>
      </c>
      <c r="Z93" s="3">
        <f>SUMIFS(Tabla_cocina[Costo],Tabla_cocina[Numero de Orden],Tabla_Sala[[#This Row],[Número de Orden]])</f>
        <v>176</v>
      </c>
    </row>
    <row r="94" spans="1:26" x14ac:dyDescent="0.3">
      <c r="A94" s="2">
        <v>92</v>
      </c>
      <c r="B94" s="2">
        <v>6</v>
      </c>
      <c r="C94" s="2" t="s">
        <v>200</v>
      </c>
      <c r="D94" s="4">
        <v>2</v>
      </c>
      <c r="E94" s="15">
        <f>Tabla_Sala[[#This Row],[Hora de Salida]]</f>
        <v>45017.256249999999</v>
      </c>
      <c r="F94" s="16">
        <v>45017.149305555555</v>
      </c>
      <c r="G94" s="16">
        <v>45017.256249999999</v>
      </c>
      <c r="H94" s="16">
        <f>IF(Tabla_Sala[[#This Row],[Estado de la Mesa]]="Ocupada",(Tabla_Sala[[#This Row],[Hora de Salida]]-Tabla_Sala[[#This Row],[Hora de Llegada]]) + 15/1440, Tabla_Sala[[#This Row],[Hora de Salida]]-Tabla_Sala[[#This Row],[Hora de Llegada]])</f>
        <v>0.10694444444379769</v>
      </c>
      <c r="I94" s="16">
        <f>SUMIFS(Tabla_cocina[minutos preparacion],Tabla_cocina[Numero de Orden],Tabla_Sala[[#This Row],[Número de Orden]])</f>
        <v>2.9166666666666667E-2</v>
      </c>
      <c r="J94" s="16">
        <f>IF(Tabla_Sala[[#This Row],[Tiempo de Permanencia]]-Tabla_Sala[[#This Row],[Tiempo Preparacion]] &gt; 0, Tabla_Sala[[#This Row],[Tiempo de Permanencia]]-Tabla_Sala[[#This Row],[Tiempo Preparacion]], 0)</f>
        <v>7.7777777777131019E-2</v>
      </c>
      <c r="K94" s="2" t="s">
        <v>113</v>
      </c>
      <c r="L94" s="2" t="s">
        <v>44</v>
      </c>
      <c r="M94" s="2" t="s">
        <v>47</v>
      </c>
      <c r="N94" s="5">
        <v>12.75</v>
      </c>
      <c r="O94" s="2" t="s">
        <v>48</v>
      </c>
      <c r="P94" s="7">
        <f>SUMIFS(Tabla_cocina[Ganancia Bruta],Tabla_cocina[Numero de Orden],Tabla_Sala[[#This Row],[Número de Orden]])</f>
        <v>82</v>
      </c>
      <c r="Q94" s="7">
        <f>Tabla_Sala[[#This Row],[Propina]]+Tabla_Sala[[#This Row],[Monto Total de la Cuenta]]</f>
        <v>94.75</v>
      </c>
      <c r="R94" t="str">
        <f t="shared" si="1"/>
        <v>Plato_9,  Plato_7</v>
      </c>
      <c r="S94" s="2" t="s">
        <v>56</v>
      </c>
      <c r="T94" s="2" t="s">
        <v>13</v>
      </c>
      <c r="U94" s="2" t="s">
        <v>59</v>
      </c>
      <c r="X94" t="str" cm="1">
        <f t="array" ref="X94">_xlfn.CONCAT(_xlfn._xlws.FILTER(Tabla_cocina[Nombre del Plato], Tabla_cocina[Numero de Orden]=Tabla_Sala[[#This Row],[Número de Orden]]), "")</f>
        <v>Plato_9Plato_7</v>
      </c>
      <c r="Y94" s="18" t="b">
        <f>IF(Tabla_Sala[[#This Row],[Tiempo de Degustacion]]&gt;0,TRUE,FALSE)</f>
        <v>1</v>
      </c>
      <c r="Z94" s="3">
        <f>SUMIFS(Tabla_cocina[Costo],Tabla_cocina[Numero de Orden],Tabla_Sala[[#This Row],[Número de Orden]])</f>
        <v>48</v>
      </c>
    </row>
    <row r="95" spans="1:26" x14ac:dyDescent="0.3">
      <c r="A95" s="2">
        <v>93</v>
      </c>
      <c r="B95" s="2">
        <v>2</v>
      </c>
      <c r="C95" s="2" t="s">
        <v>201</v>
      </c>
      <c r="D95" s="4">
        <v>2</v>
      </c>
      <c r="E95" s="15">
        <f>Tabla_Sala[[#This Row],[Hora de Salida]]</f>
        <v>45017.158333333333</v>
      </c>
      <c r="F95" s="16">
        <v>45017.068749999999</v>
      </c>
      <c r="G95" s="16">
        <v>45017.158333333333</v>
      </c>
      <c r="H95" s="16">
        <f>IF(Tabla_Sala[[#This Row],[Estado de la Mesa]]="Ocupada",(Tabla_Sala[[#This Row],[Hora de Salida]]-Tabla_Sala[[#This Row],[Hora de Llegada]]) + 15/1440, Tabla_Sala[[#This Row],[Hora de Salida]]-Tabla_Sala[[#This Row],[Hora de Llegada]])</f>
        <v>8.9583333334303461E-2</v>
      </c>
      <c r="I95" s="16">
        <f>SUMIFS(Tabla_cocina[minutos preparacion],Tabla_cocina[Numero de Orden],Tabla_Sala[[#This Row],[Número de Orden]])</f>
        <v>1.2500000000000001E-2</v>
      </c>
      <c r="J95" s="16">
        <f>IF(Tabla_Sala[[#This Row],[Tiempo de Permanencia]]-Tabla_Sala[[#This Row],[Tiempo Preparacion]] &gt; 0, Tabla_Sala[[#This Row],[Tiempo de Permanencia]]-Tabla_Sala[[#This Row],[Tiempo Preparacion]], 0)</f>
        <v>7.7083333334303464E-2</v>
      </c>
      <c r="K95" s="2" t="s">
        <v>113</v>
      </c>
      <c r="L95" s="2" t="s">
        <v>40</v>
      </c>
      <c r="M95" s="2" t="s">
        <v>47</v>
      </c>
      <c r="N95" s="5">
        <v>45.66</v>
      </c>
      <c r="O95" s="2" t="s">
        <v>48</v>
      </c>
      <c r="P95" s="7">
        <f>SUMIFS(Tabla_cocina[Ganancia Bruta],Tabla_cocina[Numero de Orden],Tabla_Sala[[#This Row],[Número de Orden]])</f>
        <v>29</v>
      </c>
      <c r="Q95" s="7">
        <f>Tabla_Sala[[#This Row],[Propina]]+Tabla_Sala[[#This Row],[Monto Total de la Cuenta]]</f>
        <v>74.66</v>
      </c>
      <c r="R95" t="str">
        <f t="shared" si="1"/>
        <v>Plato_9</v>
      </c>
      <c r="S95" s="2" t="s">
        <v>53</v>
      </c>
      <c r="T95" s="2" t="s">
        <v>13</v>
      </c>
      <c r="U95" s="2"/>
      <c r="X95" t="str" cm="1">
        <f t="array" ref="X95">_xlfn.CONCAT(_xlfn._xlws.FILTER(Tabla_cocina[Nombre del Plato], Tabla_cocina[Numero de Orden]=Tabla_Sala[[#This Row],[Número de Orden]]), "")</f>
        <v>Plato_9</v>
      </c>
      <c r="Y95" s="18" t="b">
        <f>IF(Tabla_Sala[[#This Row],[Tiempo de Degustacion]]&gt;0,TRUE,FALSE)</f>
        <v>1</v>
      </c>
      <c r="Z95" s="3">
        <f>SUMIFS(Tabla_cocina[Costo],Tabla_cocina[Numero de Orden],Tabla_Sala[[#This Row],[Número de Orden]])</f>
        <v>17</v>
      </c>
    </row>
    <row r="96" spans="1:26" x14ac:dyDescent="0.3">
      <c r="A96" s="2">
        <v>94</v>
      </c>
      <c r="B96" s="2">
        <v>12</v>
      </c>
      <c r="C96" s="2" t="s">
        <v>202</v>
      </c>
      <c r="D96" s="4">
        <v>1</v>
      </c>
      <c r="E96" s="15">
        <f>Tabla_Sala[[#This Row],[Hora de Salida]]</f>
        <v>45017.203472222223</v>
      </c>
      <c r="F96" s="16">
        <v>45017.077777777777</v>
      </c>
      <c r="G96" s="16">
        <v>45017.203472222223</v>
      </c>
      <c r="H96" s="16">
        <f>IF(Tabla_Sala[[#This Row],[Estado de la Mesa]]="Ocupada",(Tabla_Sala[[#This Row],[Hora de Salida]]-Tabla_Sala[[#This Row],[Hora de Llegada]]) + 15/1440, Tabla_Sala[[#This Row],[Hora de Salida]]-Tabla_Sala[[#This Row],[Hora de Llegada]])</f>
        <v>0.13611111111337473</v>
      </c>
      <c r="I96" s="16">
        <f>SUMIFS(Tabla_cocina[minutos preparacion],Tabla_cocina[Numero de Orden],Tabla_Sala[[#This Row],[Número de Orden]])</f>
        <v>8.9583333333333334E-2</v>
      </c>
      <c r="J96" s="16">
        <f>IF(Tabla_Sala[[#This Row],[Tiempo de Permanencia]]-Tabla_Sala[[#This Row],[Tiempo Preparacion]] &gt; 0, Tabla_Sala[[#This Row],[Tiempo de Permanencia]]-Tabla_Sala[[#This Row],[Tiempo Preparacion]], 0)</f>
        <v>4.6527777780041399E-2</v>
      </c>
      <c r="K96" s="2" t="s">
        <v>117</v>
      </c>
      <c r="L96" s="2" t="s">
        <v>40</v>
      </c>
      <c r="M96" s="2" t="s">
        <v>47</v>
      </c>
      <c r="N96" s="5">
        <v>28.36</v>
      </c>
      <c r="O96" s="2" t="s">
        <v>55</v>
      </c>
      <c r="P96" s="7">
        <f>SUMIFS(Tabla_cocina[Ganancia Bruta],Tabla_cocina[Numero de Orden],Tabla_Sala[[#This Row],[Número de Orden]])</f>
        <v>253</v>
      </c>
      <c r="Q96" s="7">
        <f>Tabla_Sala[[#This Row],[Propina]]+Tabla_Sala[[#This Row],[Monto Total de la Cuenta]]</f>
        <v>281.36</v>
      </c>
      <c r="R96" t="str">
        <f t="shared" si="1"/>
        <v>Plato_2,  Plato_15,  Plato_11</v>
      </c>
      <c r="S96" s="2" t="s">
        <v>70</v>
      </c>
      <c r="T96" s="2" t="s">
        <v>7</v>
      </c>
      <c r="U96" s="2" t="s">
        <v>73</v>
      </c>
      <c r="V96" s="2" t="s">
        <v>63</v>
      </c>
      <c r="X96" t="str" cm="1">
        <f t="array" ref="X96">_xlfn.CONCAT(_xlfn._xlws.FILTER(Tabla_cocina[Nombre del Plato], Tabla_cocina[Numero de Orden]=Tabla_Sala[[#This Row],[Número de Orden]]), "")</f>
        <v>Plato_11Plato_15Plato_2</v>
      </c>
      <c r="Y96" s="18" t="b">
        <f>IF(Tabla_Sala[[#This Row],[Tiempo de Degustacion]]&gt;0,TRUE,FALSE)</f>
        <v>1</v>
      </c>
      <c r="Z96" s="3">
        <f>SUMIFS(Tabla_cocina[Costo],Tabla_cocina[Numero de Orden],Tabla_Sala[[#This Row],[Número de Orden]])</f>
        <v>152</v>
      </c>
    </row>
    <row r="97" spans="1:26" x14ac:dyDescent="0.3">
      <c r="A97" s="2">
        <v>95</v>
      </c>
      <c r="B97" s="2">
        <v>12</v>
      </c>
      <c r="C97" s="2" t="s">
        <v>203</v>
      </c>
      <c r="D97" s="4">
        <v>5</v>
      </c>
      <c r="E97" s="15">
        <f>Tabla_Sala[[#This Row],[Hora de Salida]]</f>
        <v>45017.254861111112</v>
      </c>
      <c r="F97" s="16">
        <v>45017.138194444444</v>
      </c>
      <c r="G97" s="16">
        <v>45017.254861111112</v>
      </c>
      <c r="H97" s="16">
        <f>IF(Tabla_Sala[[#This Row],[Estado de la Mesa]]="Ocupada",(Tabla_Sala[[#This Row],[Hora de Salida]]-Tabla_Sala[[#This Row],[Hora de Llegada]]) + 15/1440, Tabla_Sala[[#This Row],[Hora de Salida]]-Tabla_Sala[[#This Row],[Hora de Llegada]])</f>
        <v>0.12708333333527358</v>
      </c>
      <c r="I97" s="16">
        <f>SUMIFS(Tabla_cocina[minutos preparacion],Tabla_cocina[Numero de Orden],Tabla_Sala[[#This Row],[Número de Orden]])</f>
        <v>2.8472222222222222E-2</v>
      </c>
      <c r="J97" s="16">
        <f>IF(Tabla_Sala[[#This Row],[Tiempo de Permanencia]]-Tabla_Sala[[#This Row],[Tiempo Preparacion]] &gt; 0, Tabla_Sala[[#This Row],[Tiempo de Permanencia]]-Tabla_Sala[[#This Row],[Tiempo Preparacion]], 0)</f>
        <v>9.8611111113051361E-2</v>
      </c>
      <c r="K97" s="2" t="s">
        <v>113</v>
      </c>
      <c r="L97" s="2" t="s">
        <v>54</v>
      </c>
      <c r="M97" s="2" t="s">
        <v>47</v>
      </c>
      <c r="N97" s="5">
        <v>24.68</v>
      </c>
      <c r="O97" s="2" t="s">
        <v>55</v>
      </c>
      <c r="P97" s="7">
        <f>SUMIFS(Tabla_cocina[Ganancia Bruta],Tabla_cocina[Numero de Orden],Tabla_Sala[[#This Row],[Número de Orden]])</f>
        <v>153</v>
      </c>
      <c r="Q97" s="7">
        <f>Tabla_Sala[[#This Row],[Propina]]+Tabla_Sala[[#This Row],[Monto Total de la Cuenta]]</f>
        <v>177.68</v>
      </c>
      <c r="R97" t="str">
        <f t="shared" si="1"/>
        <v>Plato_12,  Plato_15</v>
      </c>
      <c r="S97" s="2" t="s">
        <v>43</v>
      </c>
      <c r="T97" s="2" t="s">
        <v>16</v>
      </c>
      <c r="U97" s="2" t="s">
        <v>73</v>
      </c>
      <c r="X97" t="str" cm="1">
        <f t="array" ref="X97">_xlfn.CONCAT(_xlfn._xlws.FILTER(Tabla_cocina[Nombre del Plato], Tabla_cocina[Numero de Orden]=Tabla_Sala[[#This Row],[Número de Orden]]), "")</f>
        <v>Plato_15Plato_12</v>
      </c>
      <c r="Y97" s="18" t="b">
        <f>IF(Tabla_Sala[[#This Row],[Tiempo de Degustacion]]&gt;0,TRUE,FALSE)</f>
        <v>1</v>
      </c>
      <c r="Z97" s="3">
        <f>SUMIFS(Tabla_cocina[Costo],Tabla_cocina[Numero de Orden],Tabla_Sala[[#This Row],[Número de Orden]])</f>
        <v>90</v>
      </c>
    </row>
    <row r="98" spans="1:26" x14ac:dyDescent="0.3">
      <c r="A98" s="2">
        <v>96</v>
      </c>
      <c r="B98" s="2">
        <v>16</v>
      </c>
      <c r="C98" s="2" t="s">
        <v>204</v>
      </c>
      <c r="D98" s="4">
        <v>5</v>
      </c>
      <c r="E98" s="15">
        <f>Tabla_Sala[[#This Row],[Hora de Salida]]</f>
        <v>45017.226388888892</v>
      </c>
      <c r="F98" s="16">
        <v>45017.082638888889</v>
      </c>
      <c r="G98" s="16">
        <v>45017.226388888892</v>
      </c>
      <c r="H98" s="16">
        <f>IF(Tabla_Sala[[#This Row],[Estado de la Mesa]]="Ocupada",(Tabla_Sala[[#This Row],[Hora de Salida]]-Tabla_Sala[[#This Row],[Hora de Llegada]]) + 15/1440, Tabla_Sala[[#This Row],[Hora de Salida]]-Tabla_Sala[[#This Row],[Hora de Llegada]])</f>
        <v>0.14375000000291038</v>
      </c>
      <c r="I98" s="16">
        <f>SUMIFS(Tabla_cocina[minutos preparacion],Tabla_cocina[Numero de Orden],Tabla_Sala[[#This Row],[Número de Orden]])</f>
        <v>5.2777777777777785E-2</v>
      </c>
      <c r="J98" s="16">
        <f>IF(Tabla_Sala[[#This Row],[Tiempo de Permanencia]]-Tabla_Sala[[#This Row],[Tiempo Preparacion]] &gt; 0, Tabla_Sala[[#This Row],[Tiempo de Permanencia]]-Tabla_Sala[[#This Row],[Tiempo Preparacion]], 0)</f>
        <v>9.0972222225132598E-2</v>
      </c>
      <c r="K98" s="2" t="s">
        <v>117</v>
      </c>
      <c r="L98" s="2" t="s">
        <v>44</v>
      </c>
      <c r="M98" s="2" t="s">
        <v>47</v>
      </c>
      <c r="N98" s="5">
        <v>33.630000000000003</v>
      </c>
      <c r="O98" s="2" t="s">
        <v>48</v>
      </c>
      <c r="P98" s="7">
        <f>SUMIFS(Tabla_cocina[Ganancia Bruta],Tabla_cocina[Numero de Orden],Tabla_Sala[[#This Row],[Número de Orden]])</f>
        <v>176</v>
      </c>
      <c r="Q98" s="7">
        <f>Tabla_Sala[[#This Row],[Propina]]+Tabla_Sala[[#This Row],[Monto Total de la Cuenta]]</f>
        <v>209.63</v>
      </c>
      <c r="R98" t="str">
        <f t="shared" si="1"/>
        <v>Plato_11,  Plato_12,  Plato_7</v>
      </c>
      <c r="S98" s="2" t="s">
        <v>58</v>
      </c>
      <c r="T98" s="2" t="s">
        <v>14</v>
      </c>
      <c r="U98" s="2" t="s">
        <v>60</v>
      </c>
      <c r="V98" s="2" t="s">
        <v>59</v>
      </c>
      <c r="X98" t="str" cm="1">
        <f t="array" ref="X98">_xlfn.CONCAT(_xlfn._xlws.FILTER(Tabla_cocina[Nombre del Plato], Tabla_cocina[Numero de Orden]=Tabla_Sala[[#This Row],[Número de Orden]]), "")</f>
        <v>Plato_11Plato_7Plato_12</v>
      </c>
      <c r="Y98" s="18" t="b">
        <f>IF(Tabla_Sala[[#This Row],[Tiempo de Degustacion]]&gt;0,TRUE,FALSE)</f>
        <v>1</v>
      </c>
      <c r="Z98" s="3">
        <f>SUMIFS(Tabla_cocina[Costo],Tabla_cocina[Numero de Orden],Tabla_Sala[[#This Row],[Número de Orden]])</f>
        <v>104</v>
      </c>
    </row>
    <row r="99" spans="1:26" x14ac:dyDescent="0.3">
      <c r="A99" s="2">
        <v>97</v>
      </c>
      <c r="B99" s="2">
        <v>14</v>
      </c>
      <c r="C99" s="2" t="s">
        <v>205</v>
      </c>
      <c r="D99" s="4">
        <v>2</v>
      </c>
      <c r="E99" s="15">
        <f>Tabla_Sala[[#This Row],[Hora de Salida]]</f>
        <v>45017.127083333333</v>
      </c>
      <c r="F99" s="16">
        <v>45017.073611111111</v>
      </c>
      <c r="G99" s="16">
        <v>45017.127083333333</v>
      </c>
      <c r="H99" s="16">
        <f>IF(Tabla_Sala[[#This Row],[Estado de la Mesa]]="Ocupada",(Tabla_Sala[[#This Row],[Hora de Salida]]-Tabla_Sala[[#This Row],[Hora de Llegada]]) + 15/1440, Tabla_Sala[[#This Row],[Hora de Salida]]-Tabla_Sala[[#This Row],[Hora de Llegada]])</f>
        <v>6.3888888888565518E-2</v>
      </c>
      <c r="I99" s="16">
        <f>SUMIFS(Tabla_cocina[minutos preparacion],Tabla_cocina[Numero de Orden],Tabla_Sala[[#This Row],[Número de Orden]])</f>
        <v>5.486111111111111E-2</v>
      </c>
      <c r="J99" s="16">
        <f>IF(Tabla_Sala[[#This Row],[Tiempo de Permanencia]]-Tabla_Sala[[#This Row],[Tiempo Preparacion]] &gt; 0, Tabla_Sala[[#This Row],[Tiempo de Permanencia]]-Tabla_Sala[[#This Row],[Tiempo Preparacion]], 0)</f>
        <v>9.0277777774544071E-3</v>
      </c>
      <c r="K99" s="2" t="s">
        <v>113</v>
      </c>
      <c r="L99" s="2" t="s">
        <v>54</v>
      </c>
      <c r="M99" s="2" t="s">
        <v>47</v>
      </c>
      <c r="N99" s="5">
        <v>19.22</v>
      </c>
      <c r="O99" s="2" t="s">
        <v>55</v>
      </c>
      <c r="P99" s="7">
        <f>SUMIFS(Tabla_cocina[Ganancia Bruta],Tabla_cocina[Numero de Orden],Tabla_Sala[[#This Row],[Número de Orden]])</f>
        <v>188</v>
      </c>
      <c r="Q99" s="7">
        <f>Tabla_Sala[[#This Row],[Propina]]+Tabla_Sala[[#This Row],[Monto Total de la Cuenta]]</f>
        <v>207.22</v>
      </c>
      <c r="R99" t="str">
        <f t="shared" si="1"/>
        <v>Plato_10,  Plato_3,  Plato_18</v>
      </c>
      <c r="S99" s="2" t="s">
        <v>66</v>
      </c>
      <c r="T99" s="2" t="s">
        <v>25</v>
      </c>
      <c r="U99" s="2" t="s">
        <v>72</v>
      </c>
      <c r="V99" s="2" t="s">
        <v>74</v>
      </c>
      <c r="X99" t="str" cm="1">
        <f t="array" ref="X99">_xlfn.CONCAT(_xlfn._xlws.FILTER(Tabla_cocina[Nombre del Plato], Tabla_cocina[Numero de Orden]=Tabla_Sala[[#This Row],[Número de Orden]]), "")</f>
        <v>Plato_18Plato_10Plato_3</v>
      </c>
      <c r="Y99" s="18" t="b">
        <f>IF(Tabla_Sala[[#This Row],[Tiempo de Degustacion]]&gt;0,TRUE,FALSE)</f>
        <v>1</v>
      </c>
      <c r="Z99" s="3">
        <f>SUMIFS(Tabla_cocina[Costo],Tabla_cocina[Numero de Orden],Tabla_Sala[[#This Row],[Número de Orden]])</f>
        <v>111</v>
      </c>
    </row>
    <row r="100" spans="1:26" x14ac:dyDescent="0.3">
      <c r="A100" s="2">
        <v>98</v>
      </c>
      <c r="B100" s="2">
        <v>7</v>
      </c>
      <c r="C100" s="2" t="s">
        <v>206</v>
      </c>
      <c r="D100" s="4">
        <v>3</v>
      </c>
      <c r="E100" s="15">
        <f>Tabla_Sala[[#This Row],[Hora de Salida]]</f>
        <v>45017.140277777777</v>
      </c>
      <c r="F100" s="16">
        <v>45017.042361111111</v>
      </c>
      <c r="G100" s="16">
        <v>45017.140277777777</v>
      </c>
      <c r="H100" s="16">
        <f>IF(Tabla_Sala[[#This Row],[Estado de la Mesa]]="Ocupada",(Tabla_Sala[[#This Row],[Hora de Salida]]-Tabla_Sala[[#This Row],[Hora de Llegada]]) + 15/1440, Tabla_Sala[[#This Row],[Hora de Salida]]-Tabla_Sala[[#This Row],[Hora de Llegada]])</f>
        <v>0.10833333333236321</v>
      </c>
      <c r="I100" s="16">
        <f>SUMIFS(Tabla_cocina[minutos preparacion],Tabla_cocina[Numero de Orden],Tabla_Sala[[#This Row],[Número de Orden]])</f>
        <v>9.7222222222222224E-2</v>
      </c>
      <c r="J100" s="16">
        <f>IF(Tabla_Sala[[#This Row],[Tiempo de Permanencia]]-Tabla_Sala[[#This Row],[Tiempo Preparacion]] &gt; 0, Tabla_Sala[[#This Row],[Tiempo de Permanencia]]-Tabla_Sala[[#This Row],[Tiempo Preparacion]], 0)</f>
        <v>1.1111111110140987E-2</v>
      </c>
      <c r="K100" s="2" t="s">
        <v>115</v>
      </c>
      <c r="L100" s="2" t="s">
        <v>40</v>
      </c>
      <c r="M100" s="2" t="s">
        <v>47</v>
      </c>
      <c r="N100" s="5">
        <v>17.149999999999999</v>
      </c>
      <c r="O100" s="2" t="s">
        <v>55</v>
      </c>
      <c r="P100" s="7">
        <f>SUMIFS(Tabla_cocina[Ganancia Bruta],Tabla_cocina[Numero de Orden],Tabla_Sala[[#This Row],[Número de Orden]])</f>
        <v>166</v>
      </c>
      <c r="Q100" s="7">
        <f>Tabla_Sala[[#This Row],[Propina]]+Tabla_Sala[[#This Row],[Monto Total de la Cuenta]]</f>
        <v>183.15</v>
      </c>
      <c r="R100" t="str">
        <f t="shared" si="1"/>
        <v>Plato_3,  Plato_9,  Plato_12</v>
      </c>
      <c r="S100" s="2" t="s">
        <v>58</v>
      </c>
      <c r="T100" s="2" t="s">
        <v>21</v>
      </c>
      <c r="U100" s="2" t="s">
        <v>75</v>
      </c>
      <c r="V100" s="2" t="s">
        <v>60</v>
      </c>
      <c r="X100" t="str" cm="1">
        <f t="array" ref="X100">_xlfn.CONCAT(_xlfn._xlws.FILTER(Tabla_cocina[Nombre del Plato], Tabla_cocina[Numero de Orden]=Tabla_Sala[[#This Row],[Número de Orden]]), "")</f>
        <v>Plato_9Plato_3Plato_12</v>
      </c>
      <c r="Y100" s="18" t="b">
        <f>IF(Tabla_Sala[[#This Row],[Tiempo de Degustacion]]&gt;0,TRUE,FALSE)</f>
        <v>1</v>
      </c>
      <c r="Z100" s="3">
        <f>SUMIFS(Tabla_cocina[Costo],Tabla_cocina[Numero de Orden],Tabla_Sala[[#This Row],[Número de Orden]])</f>
        <v>98</v>
      </c>
    </row>
    <row r="101" spans="1:26" x14ac:dyDescent="0.3">
      <c r="A101" s="2">
        <v>99</v>
      </c>
      <c r="B101" s="2">
        <v>2</v>
      </c>
      <c r="C101" s="2" t="s">
        <v>125</v>
      </c>
      <c r="D101" s="4">
        <v>6</v>
      </c>
      <c r="E101" s="15">
        <f>Tabla_Sala[[#This Row],[Hora de Salida]]</f>
        <v>45017.262499999997</v>
      </c>
      <c r="F101" s="16">
        <v>45017.098611111112</v>
      </c>
      <c r="G101" s="16">
        <v>45017.262499999997</v>
      </c>
      <c r="H101" s="16">
        <f>IF(Tabla_Sala[[#This Row],[Estado de la Mesa]]="Ocupada",(Tabla_Sala[[#This Row],[Hora de Salida]]-Tabla_Sala[[#This Row],[Hora de Llegada]]) + 15/1440, Tabla_Sala[[#This Row],[Hora de Salida]]-Tabla_Sala[[#This Row],[Hora de Llegada]])</f>
        <v>0.17430555555135166</v>
      </c>
      <c r="I101" s="16">
        <f>SUMIFS(Tabla_cocina[minutos preparacion],Tabla_cocina[Numero de Orden],Tabla_Sala[[#This Row],[Número de Orden]])</f>
        <v>5.9722222222222218E-2</v>
      </c>
      <c r="J101" s="16">
        <f>IF(Tabla_Sala[[#This Row],[Tiempo de Permanencia]]-Tabla_Sala[[#This Row],[Tiempo Preparacion]] &gt; 0, Tabla_Sala[[#This Row],[Tiempo de Permanencia]]-Tabla_Sala[[#This Row],[Tiempo Preparacion]], 0)</f>
        <v>0.11458333332912944</v>
      </c>
      <c r="K101" s="2" t="s">
        <v>113</v>
      </c>
      <c r="L101" s="2" t="s">
        <v>40</v>
      </c>
      <c r="M101" s="2" t="s">
        <v>47</v>
      </c>
      <c r="N101" s="5">
        <v>33.549999999999997</v>
      </c>
      <c r="O101" s="2" t="s">
        <v>55</v>
      </c>
      <c r="P101" s="7">
        <f>SUMIFS(Tabla_cocina[Ganancia Bruta],Tabla_cocina[Numero de Orden],Tabla_Sala[[#This Row],[Número de Orden]])</f>
        <v>139</v>
      </c>
      <c r="Q101" s="7">
        <f>Tabla_Sala[[#This Row],[Propina]]+Tabla_Sala[[#This Row],[Monto Total de la Cuenta]]</f>
        <v>172.55</v>
      </c>
      <c r="R101" t="str">
        <f t="shared" si="1"/>
        <v>Plato_2,  Plato_17,  Plato_12,  Plato_9</v>
      </c>
      <c r="S101" s="2" t="s">
        <v>70</v>
      </c>
      <c r="T101" s="2" t="s">
        <v>7</v>
      </c>
      <c r="U101" s="2" t="s">
        <v>50</v>
      </c>
      <c r="V101" s="2" t="s">
        <v>60</v>
      </c>
      <c r="W101" s="2" t="s">
        <v>75</v>
      </c>
      <c r="X101" t="str" cm="1">
        <f t="array" ref="X101">_xlfn.CONCAT(_xlfn._xlws.FILTER(Tabla_cocina[Nombre del Plato], Tabla_cocina[Numero de Orden]=Tabla_Sala[[#This Row],[Número de Orden]]), "")</f>
        <v>Plato_17Plato_2Plato_9Plato_12</v>
      </c>
      <c r="Y101" s="18" t="b">
        <f>IF(Tabla_Sala[[#This Row],[Tiempo de Degustacion]]&gt;0,TRUE,FALSE)</f>
        <v>1</v>
      </c>
      <c r="Z101" s="3">
        <f>SUMIFS(Tabla_cocina[Costo],Tabla_cocina[Numero de Orden],Tabla_Sala[[#This Row],[Número de Orden]])</f>
        <v>83</v>
      </c>
    </row>
    <row r="102" spans="1:26" x14ac:dyDescent="0.3">
      <c r="A102" s="2">
        <v>100</v>
      </c>
      <c r="B102" s="2">
        <v>18</v>
      </c>
      <c r="C102" s="2" t="s">
        <v>118</v>
      </c>
      <c r="D102" s="4">
        <v>1</v>
      </c>
      <c r="E102" s="15">
        <f>Tabla_Sala[[#This Row],[Hora de Salida]]</f>
        <v>45017.28125</v>
      </c>
      <c r="F102" s="16">
        <v>45017.147222222222</v>
      </c>
      <c r="G102" s="16">
        <v>45017.28125</v>
      </c>
      <c r="H102" s="16">
        <f>IF(Tabla_Sala[[#This Row],[Estado de la Mesa]]="Ocupada",(Tabla_Sala[[#This Row],[Hora de Salida]]-Tabla_Sala[[#This Row],[Hora de Llegada]]) + 15/1440, Tabla_Sala[[#This Row],[Hora de Salida]]-Tabla_Sala[[#This Row],[Hora de Llegada]])</f>
        <v>0.13402777777810115</v>
      </c>
      <c r="I102" s="16">
        <f>SUMIFS(Tabla_cocina[minutos preparacion],Tabla_cocina[Numero de Orden],Tabla_Sala[[#This Row],[Número de Orden]])</f>
        <v>7.1527777777777773E-2</v>
      </c>
      <c r="J102" s="16">
        <f>IF(Tabla_Sala[[#This Row],[Tiempo de Permanencia]]-Tabla_Sala[[#This Row],[Tiempo Preparacion]] &gt; 0, Tabla_Sala[[#This Row],[Tiempo de Permanencia]]-Tabla_Sala[[#This Row],[Tiempo Preparacion]], 0)</f>
        <v>6.250000000032338E-2</v>
      </c>
      <c r="K102" s="2" t="s">
        <v>111</v>
      </c>
      <c r="L102" s="2" t="s">
        <v>40</v>
      </c>
      <c r="M102" s="2" t="s">
        <v>47</v>
      </c>
      <c r="N102" s="5">
        <v>15.15</v>
      </c>
      <c r="O102" s="2" t="s">
        <v>42</v>
      </c>
      <c r="P102" s="7">
        <f>SUMIFS(Tabla_cocina[Ganancia Bruta],Tabla_cocina[Numero de Orden],Tabla_Sala[[#This Row],[Número de Orden]])</f>
        <v>166</v>
      </c>
      <c r="Q102" s="7">
        <f>Tabla_Sala[[#This Row],[Propina]]+Tabla_Sala[[#This Row],[Monto Total de la Cuenta]]</f>
        <v>181.15</v>
      </c>
      <c r="R102" t="str">
        <f t="shared" si="1"/>
        <v>Plato_7,  Plato_5,  Plato_1</v>
      </c>
      <c r="S102" s="2" t="s">
        <v>52</v>
      </c>
      <c r="T102" s="2" t="s">
        <v>5</v>
      </c>
      <c r="U102" s="2" t="s">
        <v>78</v>
      </c>
      <c r="V102" s="2" t="s">
        <v>71</v>
      </c>
      <c r="X102" t="str" cm="1">
        <f t="array" ref="X102">_xlfn.CONCAT(_xlfn._xlws.FILTER(Tabla_cocina[Nombre del Plato], Tabla_cocina[Numero de Orden]=Tabla_Sala[[#This Row],[Número de Orden]]), "")</f>
        <v>Plato_1Plato_7Plato_5</v>
      </c>
      <c r="Y102" s="18" t="b">
        <f>IF(Tabla_Sala[[#This Row],[Tiempo de Degustacion]]&gt;0,TRUE,FALSE)</f>
        <v>1</v>
      </c>
      <c r="Z102" s="3">
        <f>SUMIFS(Tabla_cocina[Costo],Tabla_cocina[Numero de Orden],Tabla_Sala[[#This Row],[Número de Orden]])</f>
        <v>98</v>
      </c>
    </row>
    <row r="103" spans="1:26" x14ac:dyDescent="0.3">
      <c r="A103" s="2">
        <v>101</v>
      </c>
      <c r="B103" s="2">
        <v>1</v>
      </c>
      <c r="C103" s="2" t="s">
        <v>207</v>
      </c>
      <c r="D103" s="4">
        <v>5</v>
      </c>
      <c r="E103" s="15">
        <f>Tabla_Sala[[#This Row],[Hora de Salida]]</f>
        <v>45017.09375</v>
      </c>
      <c r="F103" s="16">
        <v>45017.009722222225</v>
      </c>
      <c r="G103" s="16">
        <v>45017.09375</v>
      </c>
      <c r="H103" s="16">
        <f>IF(Tabla_Sala[[#This Row],[Estado de la Mesa]]="Ocupada",(Tabla_Sala[[#This Row],[Hora de Salida]]-Tabla_Sala[[#This Row],[Hora de Llegada]]) + 15/1440, Tabla_Sala[[#This Row],[Hora de Salida]]-Tabla_Sala[[#This Row],[Hora de Llegada]])</f>
        <v>8.4027777775190771E-2</v>
      </c>
      <c r="I103" s="16">
        <f>SUMIFS(Tabla_cocina[minutos preparacion],Tabla_cocina[Numero de Orden],Tabla_Sala[[#This Row],[Número de Orden]])</f>
        <v>9.3055555555555544E-2</v>
      </c>
      <c r="J103" s="16">
        <f>IF(Tabla_Sala[[#This Row],[Tiempo de Permanencia]]-Tabla_Sala[[#This Row],[Tiempo Preparacion]] &gt; 0, Tabla_Sala[[#This Row],[Tiempo de Permanencia]]-Tabla_Sala[[#This Row],[Tiempo Preparacion]], 0)</f>
        <v>0</v>
      </c>
      <c r="K103" s="2" t="s">
        <v>117</v>
      </c>
      <c r="L103" s="2" t="s">
        <v>40</v>
      </c>
      <c r="M103" s="2" t="s">
        <v>47</v>
      </c>
      <c r="N103" s="5">
        <v>15.09</v>
      </c>
      <c r="O103" s="2" t="s">
        <v>48</v>
      </c>
      <c r="P103" s="7">
        <f>SUMIFS(Tabla_cocina[Ganancia Bruta],Tabla_cocina[Numero de Orden],Tabla_Sala[[#This Row],[Número de Orden]])</f>
        <v>138</v>
      </c>
      <c r="Q103" s="7">
        <f>Tabla_Sala[[#This Row],[Propina]]+Tabla_Sala[[#This Row],[Monto Total de la Cuenta]]</f>
        <v>153.09</v>
      </c>
      <c r="R103" t="str">
        <f t="shared" si="1"/>
        <v>Plato_17,  Plato_1,  Plato_5,  Plato_8</v>
      </c>
      <c r="S103" s="2" t="s">
        <v>56</v>
      </c>
      <c r="T103" s="2" t="s">
        <v>9</v>
      </c>
      <c r="U103" s="2" t="s">
        <v>71</v>
      </c>
      <c r="V103" s="2" t="s">
        <v>78</v>
      </c>
      <c r="W103" s="2" t="s">
        <v>62</v>
      </c>
      <c r="X103" t="str" cm="1">
        <f t="array" ref="X103">_xlfn.CONCAT(_xlfn._xlws.FILTER(Tabla_cocina[Nombre del Plato], Tabla_cocina[Numero de Orden]=Tabla_Sala[[#This Row],[Número de Orden]]), "")</f>
        <v>Plato_8Plato_17Plato_1Plato_5</v>
      </c>
      <c r="Y103" s="18" t="b">
        <f>IF(Tabla_Sala[[#This Row],[Tiempo de Degustacion]]&gt;0,TRUE,FALSE)</f>
        <v>0</v>
      </c>
      <c r="Z103" s="3">
        <f>SUMIFS(Tabla_cocina[Costo],Tabla_cocina[Numero de Orden],Tabla_Sala[[#This Row],[Número de Orden]])</f>
        <v>83</v>
      </c>
    </row>
    <row r="104" spans="1:26" x14ac:dyDescent="0.3">
      <c r="A104" s="2">
        <v>102</v>
      </c>
      <c r="B104" s="2">
        <v>19</v>
      </c>
      <c r="C104" s="2" t="s">
        <v>208</v>
      </c>
      <c r="D104" s="4">
        <v>2</v>
      </c>
      <c r="E104" s="15">
        <f>Tabla_Sala[[#This Row],[Hora de Salida]]</f>
        <v>45017.176388888889</v>
      </c>
      <c r="F104" s="16">
        <v>45017.064583333333</v>
      </c>
      <c r="G104" s="16">
        <v>45017.176388888889</v>
      </c>
      <c r="H104" s="16">
        <f>IF(Tabla_Sala[[#This Row],[Estado de la Mesa]]="Ocupada",(Tabla_Sala[[#This Row],[Hora de Salida]]-Tabla_Sala[[#This Row],[Hora de Llegada]]) + 15/1440, Tabla_Sala[[#This Row],[Hora de Salida]]-Tabla_Sala[[#This Row],[Hora de Llegada]])</f>
        <v>0.11180555555620231</v>
      </c>
      <c r="I104" s="16">
        <f>SUMIFS(Tabla_cocina[minutos preparacion],Tabla_cocina[Numero de Orden],Tabla_Sala[[#This Row],[Número de Orden]])</f>
        <v>3.1944444444444442E-2</v>
      </c>
      <c r="J104" s="16">
        <f>IF(Tabla_Sala[[#This Row],[Tiempo de Permanencia]]-Tabla_Sala[[#This Row],[Tiempo Preparacion]] &gt; 0, Tabla_Sala[[#This Row],[Tiempo de Permanencia]]-Tabla_Sala[[#This Row],[Tiempo Preparacion]], 0)</f>
        <v>7.9861111111757865E-2</v>
      </c>
      <c r="K104" s="2" t="s">
        <v>109</v>
      </c>
      <c r="L104" s="2" t="s">
        <v>40</v>
      </c>
      <c r="M104" s="2" t="s">
        <v>47</v>
      </c>
      <c r="N104" s="5">
        <v>12.65</v>
      </c>
      <c r="O104" s="2" t="s">
        <v>42</v>
      </c>
      <c r="P104" s="7">
        <f>SUMIFS(Tabla_cocina[Ganancia Bruta],Tabla_cocina[Numero de Orden],Tabla_Sala[[#This Row],[Número de Orden]])</f>
        <v>171</v>
      </c>
      <c r="Q104" s="7">
        <f>Tabla_Sala[[#This Row],[Propina]]+Tabla_Sala[[#This Row],[Monto Total de la Cuenta]]</f>
        <v>183.65</v>
      </c>
      <c r="R104" t="str">
        <f t="shared" si="1"/>
        <v>Plato_16,  Plato_9</v>
      </c>
      <c r="S104" s="2" t="s">
        <v>56</v>
      </c>
      <c r="T104" s="2" t="s">
        <v>15</v>
      </c>
      <c r="U104" s="2" t="s">
        <v>75</v>
      </c>
      <c r="X104" t="str" cm="1">
        <f t="array" ref="X104">_xlfn.CONCAT(_xlfn._xlws.FILTER(Tabla_cocina[Nombre del Plato], Tabla_cocina[Numero de Orden]=Tabla_Sala[[#This Row],[Número de Orden]]), "")</f>
        <v>Plato_9Plato_16</v>
      </c>
      <c r="Y104" s="18" t="b">
        <f>IF(Tabla_Sala[[#This Row],[Tiempo de Degustacion]]&gt;0,TRUE,FALSE)</f>
        <v>1</v>
      </c>
      <c r="Z104" s="3">
        <f>SUMIFS(Tabla_cocina[Costo],Tabla_cocina[Numero de Orden],Tabla_Sala[[#This Row],[Número de Orden]])</f>
        <v>99</v>
      </c>
    </row>
    <row r="105" spans="1:26" x14ac:dyDescent="0.3">
      <c r="A105" s="2">
        <v>103</v>
      </c>
      <c r="B105" s="2">
        <v>13</v>
      </c>
      <c r="C105" s="2" t="s">
        <v>209</v>
      </c>
      <c r="D105" s="4">
        <v>3</v>
      </c>
      <c r="E105" s="15">
        <f>Tabla_Sala[[#This Row],[Hora de Salida]]</f>
        <v>45017.215277777781</v>
      </c>
      <c r="F105" s="16">
        <v>45017.070833333331</v>
      </c>
      <c r="G105" s="16">
        <v>45017.215277777781</v>
      </c>
      <c r="H105" s="16">
        <f>IF(Tabla_Sala[[#This Row],[Estado de la Mesa]]="Ocupada",(Tabla_Sala[[#This Row],[Hora de Salida]]-Tabla_Sala[[#This Row],[Hora de Llegada]]) + 15/1440, Tabla_Sala[[#This Row],[Hora de Salida]]-Tabla_Sala[[#This Row],[Hora de Llegada]])</f>
        <v>0.14444444444961846</v>
      </c>
      <c r="I105" s="16">
        <f>SUMIFS(Tabla_cocina[minutos preparacion],Tabla_cocina[Numero de Orden],Tabla_Sala[[#This Row],[Número de Orden]])</f>
        <v>6.8749999999999992E-2</v>
      </c>
      <c r="J105" s="16">
        <f>IF(Tabla_Sala[[#This Row],[Tiempo de Permanencia]]-Tabla_Sala[[#This Row],[Tiempo Preparacion]] &gt; 0, Tabla_Sala[[#This Row],[Tiempo de Permanencia]]-Tabla_Sala[[#This Row],[Tiempo Preparacion]], 0)</f>
        <v>7.5694444449618467E-2</v>
      </c>
      <c r="K105" s="2" t="s">
        <v>117</v>
      </c>
      <c r="L105" s="2" t="s">
        <v>40</v>
      </c>
      <c r="M105" s="2" t="s">
        <v>41</v>
      </c>
      <c r="N105" s="5">
        <v>26.75</v>
      </c>
      <c r="O105" s="2" t="s">
        <v>42</v>
      </c>
      <c r="P105" s="7">
        <f>SUMIFS(Tabla_cocina[Ganancia Bruta],Tabla_cocina[Numero de Orden],Tabla_Sala[[#This Row],[Número de Orden]])</f>
        <v>73</v>
      </c>
      <c r="Q105" s="7">
        <f>Tabla_Sala[[#This Row],[Propina]]+Tabla_Sala[[#This Row],[Monto Total de la Cuenta]]</f>
        <v>99.75</v>
      </c>
      <c r="R105" t="str">
        <f t="shared" si="1"/>
        <v>Plato_13,  Plato_18,  Plato_4</v>
      </c>
      <c r="S105" s="2" t="s">
        <v>49</v>
      </c>
      <c r="T105" s="2" t="s">
        <v>23</v>
      </c>
      <c r="U105" s="2" t="s">
        <v>74</v>
      </c>
      <c r="V105" s="2" t="s">
        <v>67</v>
      </c>
      <c r="X105" t="str" cm="1">
        <f t="array" ref="X105">_xlfn.CONCAT(_xlfn._xlws.FILTER(Tabla_cocina[Nombre del Plato], Tabla_cocina[Numero de Orden]=Tabla_Sala[[#This Row],[Número de Orden]]), "")</f>
        <v>Plato_18Plato_13Plato_4</v>
      </c>
      <c r="Y105" s="18" t="b">
        <f>IF(Tabla_Sala[[#This Row],[Tiempo de Degustacion]]&gt;0,TRUE,FALSE)</f>
        <v>1</v>
      </c>
      <c r="Z105" s="3">
        <f>SUMIFS(Tabla_cocina[Costo],Tabla_cocina[Numero de Orden],Tabla_Sala[[#This Row],[Número de Orden]])</f>
        <v>43</v>
      </c>
    </row>
    <row r="106" spans="1:26" x14ac:dyDescent="0.3">
      <c r="A106" s="2">
        <v>104</v>
      </c>
      <c r="B106" s="2">
        <v>14</v>
      </c>
      <c r="C106" s="2" t="s">
        <v>210</v>
      </c>
      <c r="D106" s="4">
        <v>4</v>
      </c>
      <c r="E106" s="15">
        <f>Tabla_Sala[[#This Row],[Hora de Salida]]</f>
        <v>45017.113888888889</v>
      </c>
      <c r="F106" s="16">
        <v>45017.061111111114</v>
      </c>
      <c r="G106" s="16">
        <v>45017.113888888889</v>
      </c>
      <c r="H106" s="16">
        <f>IF(Tabla_Sala[[#This Row],[Estado de la Mesa]]="Ocupada",(Tabla_Sala[[#This Row],[Hora de Salida]]-Tabla_Sala[[#This Row],[Hora de Llegada]]) + 15/1440, Tabla_Sala[[#This Row],[Hora de Salida]]-Tabla_Sala[[#This Row],[Hora de Llegada]])</f>
        <v>5.2777777775190771E-2</v>
      </c>
      <c r="I106" s="16">
        <f>SUMIFS(Tabla_cocina[minutos preparacion],Tabla_cocina[Numero de Orden],Tabla_Sala[[#This Row],[Número de Orden]])</f>
        <v>3.8194444444444448E-2</v>
      </c>
      <c r="J106" s="16">
        <f>IF(Tabla_Sala[[#This Row],[Tiempo de Permanencia]]-Tabla_Sala[[#This Row],[Tiempo Preparacion]] &gt; 0, Tabla_Sala[[#This Row],[Tiempo de Permanencia]]-Tabla_Sala[[#This Row],[Tiempo Preparacion]], 0)</f>
        <v>1.4583333330746323E-2</v>
      </c>
      <c r="K106" s="2" t="s">
        <v>109</v>
      </c>
      <c r="L106" s="2" t="s">
        <v>44</v>
      </c>
      <c r="M106" s="2" t="s">
        <v>41</v>
      </c>
      <c r="N106" s="5">
        <v>11.12</v>
      </c>
      <c r="O106" s="2" t="s">
        <v>42</v>
      </c>
      <c r="P106" s="7">
        <f>SUMIFS(Tabla_cocina[Ganancia Bruta],Tabla_cocina[Numero de Orden],Tabla_Sala[[#This Row],[Número de Orden]])</f>
        <v>77</v>
      </c>
      <c r="Q106" s="7">
        <f>Tabla_Sala[[#This Row],[Propina]]+Tabla_Sala[[#This Row],[Monto Total de la Cuenta]]</f>
        <v>88.12</v>
      </c>
      <c r="R106" t="str">
        <f t="shared" si="1"/>
        <v>Plato_14,  Plato_17</v>
      </c>
      <c r="S106" s="2" t="s">
        <v>61</v>
      </c>
      <c r="T106" s="2" t="s">
        <v>22</v>
      </c>
      <c r="U106" s="2" t="s">
        <v>50</v>
      </c>
      <c r="X106" t="str" cm="1">
        <f t="array" ref="X106">_xlfn.CONCAT(_xlfn._xlws.FILTER(Tabla_cocina[Nombre del Plato], Tabla_cocina[Numero de Orden]=Tabla_Sala[[#This Row],[Número de Orden]]), "")</f>
        <v>Plato_17Plato_14</v>
      </c>
      <c r="Y106" s="18" t="b">
        <f>IF(Tabla_Sala[[#This Row],[Tiempo de Degustacion]]&gt;0,TRUE,FALSE)</f>
        <v>1</v>
      </c>
      <c r="Z106" s="3">
        <f>SUMIFS(Tabla_cocina[Costo],Tabla_cocina[Numero de Orden],Tabla_Sala[[#This Row],[Número de Orden]])</f>
        <v>47</v>
      </c>
    </row>
    <row r="107" spans="1:26" x14ac:dyDescent="0.3">
      <c r="A107" s="2">
        <v>105</v>
      </c>
      <c r="B107" s="2">
        <v>14</v>
      </c>
      <c r="C107" s="2" t="s">
        <v>211</v>
      </c>
      <c r="D107" s="4">
        <v>6</v>
      </c>
      <c r="E107" s="15">
        <f>Tabla_Sala[[#This Row],[Hora de Salida]]</f>
        <v>45017.166666666664</v>
      </c>
      <c r="F107" s="16">
        <v>45017.054166666669</v>
      </c>
      <c r="G107" s="16">
        <v>45017.166666666664</v>
      </c>
      <c r="H107" s="16">
        <f>IF(Tabla_Sala[[#This Row],[Estado de la Mesa]]="Ocupada",(Tabla_Sala[[#This Row],[Hora de Salida]]-Tabla_Sala[[#This Row],[Hora de Llegada]]) + 15/1440, Tabla_Sala[[#This Row],[Hora de Salida]]-Tabla_Sala[[#This Row],[Hora de Llegada]])</f>
        <v>0.11249999999563443</v>
      </c>
      <c r="I107" s="16">
        <f>SUMIFS(Tabla_cocina[minutos preparacion],Tabla_cocina[Numero de Orden],Tabla_Sala[[#This Row],[Número de Orden]])</f>
        <v>2.9861111111111109E-2</v>
      </c>
      <c r="J107" s="16">
        <f>IF(Tabla_Sala[[#This Row],[Tiempo de Permanencia]]-Tabla_Sala[[#This Row],[Tiempo Preparacion]] &gt; 0, Tabla_Sala[[#This Row],[Tiempo de Permanencia]]-Tabla_Sala[[#This Row],[Tiempo Preparacion]], 0)</f>
        <v>8.2638888884523309E-2</v>
      </c>
      <c r="K107" s="2" t="s">
        <v>109</v>
      </c>
      <c r="L107" s="2" t="s">
        <v>40</v>
      </c>
      <c r="M107" s="2" t="s">
        <v>47</v>
      </c>
      <c r="N107" s="5">
        <v>15.64</v>
      </c>
      <c r="O107" s="2" t="s">
        <v>48</v>
      </c>
      <c r="P107" s="7">
        <f>SUMIFS(Tabla_cocina[Ganancia Bruta],Tabla_cocina[Numero de Orden],Tabla_Sala[[#This Row],[Número de Orden]])</f>
        <v>141</v>
      </c>
      <c r="Q107" s="7">
        <f>Tabla_Sala[[#This Row],[Propina]]+Tabla_Sala[[#This Row],[Monto Total de la Cuenta]]</f>
        <v>156.63999999999999</v>
      </c>
      <c r="R107" t="str">
        <f t="shared" si="1"/>
        <v>Plato_3,  Plato_6</v>
      </c>
      <c r="S107" s="2" t="s">
        <v>49</v>
      </c>
      <c r="T107" s="2" t="s">
        <v>21</v>
      </c>
      <c r="U107" s="2" t="s">
        <v>77</v>
      </c>
      <c r="X107" t="str" cm="1">
        <f t="array" ref="X107">_xlfn.CONCAT(_xlfn._xlws.FILTER(Tabla_cocina[Nombre del Plato], Tabla_cocina[Numero de Orden]=Tabla_Sala[[#This Row],[Número de Orden]]), "")</f>
        <v>Plato_6Plato_3</v>
      </c>
      <c r="Y107" s="18" t="b">
        <f>IF(Tabla_Sala[[#This Row],[Tiempo de Degustacion]]&gt;0,TRUE,FALSE)</f>
        <v>1</v>
      </c>
      <c r="Z107" s="3">
        <f>SUMIFS(Tabla_cocina[Costo],Tabla_cocina[Numero de Orden],Tabla_Sala[[#This Row],[Número de Orden]])</f>
        <v>84</v>
      </c>
    </row>
    <row r="108" spans="1:26" x14ac:dyDescent="0.3">
      <c r="A108" s="2">
        <v>106</v>
      </c>
      <c r="B108" s="2">
        <v>15</v>
      </c>
      <c r="C108" s="2" t="s">
        <v>212</v>
      </c>
      <c r="D108" s="4">
        <v>3</v>
      </c>
      <c r="E108" s="15">
        <f>Tabla_Sala[[#This Row],[Hora de Salida]]</f>
        <v>45017.213888888888</v>
      </c>
      <c r="F108" s="16">
        <v>45017.083333333336</v>
      </c>
      <c r="G108" s="16">
        <v>45017.213888888888</v>
      </c>
      <c r="H108" s="16">
        <f>IF(Tabla_Sala[[#This Row],[Estado de la Mesa]]="Ocupada",(Tabla_Sala[[#This Row],[Hora de Salida]]-Tabla_Sala[[#This Row],[Hora de Llegada]]) + 15/1440, Tabla_Sala[[#This Row],[Hora de Salida]]-Tabla_Sala[[#This Row],[Hora de Llegada]])</f>
        <v>0.13055555555183673</v>
      </c>
      <c r="I108" s="16">
        <f>SUMIFS(Tabla_cocina[minutos preparacion],Tabla_cocina[Numero de Orden],Tabla_Sala[[#This Row],[Número de Orden]])</f>
        <v>2.013888888888889E-2</v>
      </c>
      <c r="J108" s="16">
        <f>IF(Tabla_Sala[[#This Row],[Tiempo de Permanencia]]-Tabla_Sala[[#This Row],[Tiempo Preparacion]] &gt; 0, Tabla_Sala[[#This Row],[Tiempo de Permanencia]]-Tabla_Sala[[#This Row],[Tiempo Preparacion]], 0)</f>
        <v>0.11041666666294785</v>
      </c>
      <c r="K108" s="2" t="s">
        <v>117</v>
      </c>
      <c r="L108" s="2" t="s">
        <v>44</v>
      </c>
      <c r="M108" s="2" t="s">
        <v>45</v>
      </c>
      <c r="N108" s="5">
        <v>22.72</v>
      </c>
      <c r="O108" s="2" t="s">
        <v>48</v>
      </c>
      <c r="P108" s="7">
        <f>SUMIFS(Tabla_cocina[Ganancia Bruta],Tabla_cocina[Numero de Orden],Tabla_Sala[[#This Row],[Número de Orden]])</f>
        <v>68</v>
      </c>
      <c r="Q108" s="7">
        <f>Tabla_Sala[[#This Row],[Propina]]+Tabla_Sala[[#This Row],[Monto Total de la Cuenta]]</f>
        <v>90.72</v>
      </c>
      <c r="R108" t="str">
        <f t="shared" si="1"/>
        <v>Plato_18</v>
      </c>
      <c r="S108" s="2" t="s">
        <v>61</v>
      </c>
      <c r="T108" s="2" t="s">
        <v>20</v>
      </c>
      <c r="U108" s="2"/>
      <c r="X108" t="str" cm="1">
        <f t="array" ref="X108">_xlfn.CONCAT(_xlfn._xlws.FILTER(Tabla_cocina[Nombre del Plato], Tabla_cocina[Numero de Orden]=Tabla_Sala[[#This Row],[Número de Orden]]), "")</f>
        <v>Plato_18</v>
      </c>
      <c r="Y108" s="18" t="b">
        <f>IF(Tabla_Sala[[#This Row],[Tiempo de Degustacion]]&gt;0,TRUE,FALSE)</f>
        <v>1</v>
      </c>
      <c r="Z108" s="3">
        <f>SUMIFS(Tabla_cocina[Costo],Tabla_cocina[Numero de Orden],Tabla_Sala[[#This Row],[Número de Orden]])</f>
        <v>40</v>
      </c>
    </row>
    <row r="109" spans="1:26" x14ac:dyDescent="0.3">
      <c r="A109" s="2">
        <v>107</v>
      </c>
      <c r="B109" s="2">
        <v>11</v>
      </c>
      <c r="C109" s="2" t="s">
        <v>213</v>
      </c>
      <c r="D109" s="4">
        <v>5</v>
      </c>
      <c r="E109" s="15">
        <f>Tabla_Sala[[#This Row],[Hora de Salida]]</f>
        <v>45017.123611111114</v>
      </c>
      <c r="F109" s="16">
        <v>45017.061805555553</v>
      </c>
      <c r="G109" s="16">
        <v>45017.123611111114</v>
      </c>
      <c r="H109" s="16">
        <f>IF(Tabla_Sala[[#This Row],[Estado de la Mesa]]="Ocupada",(Tabla_Sala[[#This Row],[Hora de Salida]]-Tabla_Sala[[#This Row],[Hora de Llegada]]) + 15/1440, Tabla_Sala[[#This Row],[Hora de Salida]]-Tabla_Sala[[#This Row],[Hora de Llegada]])</f>
        <v>6.1805555560567882E-2</v>
      </c>
      <c r="I109" s="16">
        <f>SUMIFS(Tabla_cocina[minutos preparacion],Tabla_cocina[Numero de Orden],Tabla_Sala[[#This Row],[Número de Orden]])</f>
        <v>9.7916666666666666E-2</v>
      </c>
      <c r="J109" s="16">
        <f>IF(Tabla_Sala[[#This Row],[Tiempo de Permanencia]]-Tabla_Sala[[#This Row],[Tiempo Preparacion]] &gt; 0, Tabla_Sala[[#This Row],[Tiempo de Permanencia]]-Tabla_Sala[[#This Row],[Tiempo Preparacion]], 0)</f>
        <v>0</v>
      </c>
      <c r="K109" s="2" t="s">
        <v>113</v>
      </c>
      <c r="L109" s="2" t="s">
        <v>40</v>
      </c>
      <c r="M109" s="2" t="s">
        <v>41</v>
      </c>
      <c r="N109" s="5">
        <v>48.77</v>
      </c>
      <c r="O109" s="2" t="s">
        <v>42</v>
      </c>
      <c r="P109" s="7">
        <f>SUMIFS(Tabla_cocina[Ganancia Bruta],Tabla_cocina[Numero de Orden],Tabla_Sala[[#This Row],[Número de Orden]])</f>
        <v>253</v>
      </c>
      <c r="Q109" s="7">
        <f>Tabla_Sala[[#This Row],[Propina]]+Tabla_Sala[[#This Row],[Monto Total de la Cuenta]]</f>
        <v>301.77</v>
      </c>
      <c r="R109" t="str">
        <f t="shared" si="1"/>
        <v>Plato_15,  Plato_9,  Plato_18</v>
      </c>
      <c r="S109" s="2" t="s">
        <v>58</v>
      </c>
      <c r="T109" s="2" t="s">
        <v>18</v>
      </c>
      <c r="U109" s="2" t="s">
        <v>75</v>
      </c>
      <c r="V109" s="2" t="s">
        <v>74</v>
      </c>
      <c r="X109" t="str" cm="1">
        <f t="array" ref="X109">_xlfn.CONCAT(_xlfn._xlws.FILTER(Tabla_cocina[Nombre del Plato], Tabla_cocina[Numero de Orden]=Tabla_Sala[[#This Row],[Número de Orden]]), "")</f>
        <v>Plato_18Plato_15Plato_9</v>
      </c>
      <c r="Y109" s="18" t="b">
        <f>IF(Tabla_Sala[[#This Row],[Tiempo de Degustacion]]&gt;0,TRUE,FALSE)</f>
        <v>0</v>
      </c>
      <c r="Z109" s="3">
        <f>SUMIFS(Tabla_cocina[Costo],Tabla_cocina[Numero de Orden],Tabla_Sala[[#This Row],[Número de Orden]])</f>
        <v>149</v>
      </c>
    </row>
    <row r="110" spans="1:26" x14ac:dyDescent="0.3">
      <c r="A110" s="2">
        <v>108</v>
      </c>
      <c r="B110" s="2">
        <v>3</v>
      </c>
      <c r="C110" s="2" t="s">
        <v>214</v>
      </c>
      <c r="D110" s="4">
        <v>3</v>
      </c>
      <c r="E110" s="15">
        <f>Tabla_Sala[[#This Row],[Hora de Salida]]</f>
        <v>45017.150694444441</v>
      </c>
      <c r="F110" s="16">
        <v>45017.063888888886</v>
      </c>
      <c r="G110" s="16">
        <v>45017.150694444441</v>
      </c>
      <c r="H110" s="16">
        <f>IF(Tabla_Sala[[#This Row],[Estado de la Mesa]]="Ocupada",(Tabla_Sala[[#This Row],[Hora de Salida]]-Tabla_Sala[[#This Row],[Hora de Llegada]]) + 15/1440, Tabla_Sala[[#This Row],[Hora de Salida]]-Tabla_Sala[[#This Row],[Hora de Llegada]])</f>
        <v>8.6805555554747116E-2</v>
      </c>
      <c r="I110" s="16">
        <f>SUMIFS(Tabla_cocina[minutos preparacion],Tabla_cocina[Numero de Orden],Tabla_Sala[[#This Row],[Número de Orden]])</f>
        <v>7.9861111111111105E-2</v>
      </c>
      <c r="J110" s="16">
        <f>IF(Tabla_Sala[[#This Row],[Tiempo de Permanencia]]-Tabla_Sala[[#This Row],[Tiempo Preparacion]] &gt; 0, Tabla_Sala[[#This Row],[Tiempo de Permanencia]]-Tabla_Sala[[#This Row],[Tiempo Preparacion]], 0)</f>
        <v>6.9444444436360109E-3</v>
      </c>
      <c r="K110" s="2" t="s">
        <v>117</v>
      </c>
      <c r="L110" s="2" t="s">
        <v>44</v>
      </c>
      <c r="M110" s="2" t="s">
        <v>41</v>
      </c>
      <c r="N110" s="5">
        <v>23.26</v>
      </c>
      <c r="O110" s="2" t="s">
        <v>42</v>
      </c>
      <c r="P110" s="7">
        <f>SUMIFS(Tabla_cocina[Ganancia Bruta],Tabla_cocina[Numero de Orden],Tabla_Sala[[#This Row],[Número de Orden]])</f>
        <v>124</v>
      </c>
      <c r="Q110" s="7">
        <f>Tabla_Sala[[#This Row],[Propina]]+Tabla_Sala[[#This Row],[Monto Total de la Cuenta]]</f>
        <v>147.26</v>
      </c>
      <c r="R110" t="str">
        <f t="shared" si="1"/>
        <v>Plato_9,  Plato_4,  Plato_3,  Plato_16</v>
      </c>
      <c r="S110" s="2" t="s">
        <v>52</v>
      </c>
      <c r="T110" s="2" t="s">
        <v>13</v>
      </c>
      <c r="U110" s="2" t="s">
        <v>67</v>
      </c>
      <c r="V110" s="2" t="s">
        <v>72</v>
      </c>
      <c r="W110" s="2" t="s">
        <v>57</v>
      </c>
      <c r="X110" t="str" cm="1">
        <f t="array" ref="X110">_xlfn.CONCAT(_xlfn._xlws.FILTER(Tabla_cocina[Nombre del Plato], Tabla_cocina[Numero de Orden]=Tabla_Sala[[#This Row],[Número de Orden]]), "")</f>
        <v>Plato_9Plato_16Plato_3Plato_4</v>
      </c>
      <c r="Y110" s="18" t="b">
        <f>IF(Tabla_Sala[[#This Row],[Tiempo de Degustacion]]&gt;0,TRUE,FALSE)</f>
        <v>1</v>
      </c>
      <c r="Z110" s="3">
        <f>SUMIFS(Tabla_cocina[Costo],Tabla_cocina[Numero de Orden],Tabla_Sala[[#This Row],[Número de Orden]])</f>
        <v>72</v>
      </c>
    </row>
    <row r="111" spans="1:26" x14ac:dyDescent="0.3">
      <c r="A111" s="2">
        <v>109</v>
      </c>
      <c r="B111" s="2">
        <v>10</v>
      </c>
      <c r="C111" s="2" t="s">
        <v>215</v>
      </c>
      <c r="D111" s="4">
        <v>2</v>
      </c>
      <c r="E111" s="15">
        <f>Tabla_Sala[[#This Row],[Hora de Salida]]</f>
        <v>45017.101388888892</v>
      </c>
      <c r="F111" s="16">
        <v>45017.059027777781</v>
      </c>
      <c r="G111" s="16">
        <v>45017.101388888892</v>
      </c>
      <c r="H111" s="16">
        <f>IF(Tabla_Sala[[#This Row],[Estado de la Mesa]]="Ocupada",(Tabla_Sala[[#This Row],[Hora de Salida]]-Tabla_Sala[[#This Row],[Hora de Llegada]]) + 15/1440, Tabla_Sala[[#This Row],[Hora de Salida]]-Tabla_Sala[[#This Row],[Hora de Llegada]])</f>
        <v>4.2361111110949423E-2</v>
      </c>
      <c r="I111" s="16">
        <f>SUMIFS(Tabla_cocina[minutos preparacion],Tabla_cocina[Numero de Orden],Tabla_Sala[[#This Row],[Número de Orden]])</f>
        <v>8.1944444444444445E-2</v>
      </c>
      <c r="J111" s="16">
        <f>IF(Tabla_Sala[[#This Row],[Tiempo de Permanencia]]-Tabla_Sala[[#This Row],[Tiempo Preparacion]] &gt; 0, Tabla_Sala[[#This Row],[Tiempo de Permanencia]]-Tabla_Sala[[#This Row],[Tiempo Preparacion]], 0)</f>
        <v>0</v>
      </c>
      <c r="K111" s="2" t="s">
        <v>117</v>
      </c>
      <c r="L111" s="2" t="s">
        <v>44</v>
      </c>
      <c r="M111" s="2" t="s">
        <v>47</v>
      </c>
      <c r="N111" s="5">
        <v>42.95</v>
      </c>
      <c r="O111" s="2" t="s">
        <v>48</v>
      </c>
      <c r="P111" s="7">
        <f>SUMIFS(Tabla_cocina[Ganancia Bruta],Tabla_cocina[Numero de Orden],Tabla_Sala[[#This Row],[Número de Orden]])</f>
        <v>169</v>
      </c>
      <c r="Q111" s="7">
        <f>Tabla_Sala[[#This Row],[Propina]]+Tabla_Sala[[#This Row],[Monto Total de la Cuenta]]</f>
        <v>211.95</v>
      </c>
      <c r="R111" t="str">
        <f t="shared" si="1"/>
        <v>Plato_18,  Plato_14,  Plato_5</v>
      </c>
      <c r="S111" s="2" t="s">
        <v>66</v>
      </c>
      <c r="T111" s="2" t="s">
        <v>20</v>
      </c>
      <c r="U111" s="2" t="s">
        <v>64</v>
      </c>
      <c r="V111" s="2" t="s">
        <v>78</v>
      </c>
      <c r="X111" t="str" cm="1">
        <f t="array" ref="X111">_xlfn.CONCAT(_xlfn._xlws.FILTER(Tabla_cocina[Nombre del Plato], Tabla_cocina[Numero de Orden]=Tabla_Sala[[#This Row],[Número de Orden]]), "")</f>
        <v>Plato_18Plato_14Plato_5</v>
      </c>
      <c r="Y111" s="18" t="b">
        <f>IF(Tabla_Sala[[#This Row],[Tiempo de Degustacion]]&gt;0,TRUE,FALSE)</f>
        <v>0</v>
      </c>
      <c r="Z111" s="3">
        <f>SUMIFS(Tabla_cocina[Costo],Tabla_cocina[Numero de Orden],Tabla_Sala[[#This Row],[Número de Orden]])</f>
        <v>100</v>
      </c>
    </row>
    <row r="112" spans="1:26" x14ac:dyDescent="0.3">
      <c r="A112" s="2">
        <v>110</v>
      </c>
      <c r="B112" s="2">
        <v>5</v>
      </c>
      <c r="C112" s="2" t="s">
        <v>216</v>
      </c>
      <c r="D112" s="4">
        <v>1</v>
      </c>
      <c r="E112" s="15">
        <f>Tabla_Sala[[#This Row],[Hora de Salida]]</f>
        <v>45017.275694444441</v>
      </c>
      <c r="F112" s="16">
        <v>45017.147222222222</v>
      </c>
      <c r="G112" s="16">
        <v>45017.275694444441</v>
      </c>
      <c r="H112" s="16">
        <f>IF(Tabla_Sala[[#This Row],[Estado de la Mesa]]="Ocupada",(Tabla_Sala[[#This Row],[Hora de Salida]]-Tabla_Sala[[#This Row],[Hora de Llegada]]) + 15/1440, Tabla_Sala[[#This Row],[Hora de Salida]]-Tabla_Sala[[#This Row],[Hora de Llegada]])</f>
        <v>0.12847222221898846</v>
      </c>
      <c r="I112" s="16">
        <f>SUMIFS(Tabla_cocina[minutos preparacion],Tabla_cocina[Numero de Orden],Tabla_Sala[[#This Row],[Número de Orden]])</f>
        <v>8.4027777777777785E-2</v>
      </c>
      <c r="J112" s="16">
        <f>IF(Tabla_Sala[[#This Row],[Tiempo de Permanencia]]-Tabla_Sala[[#This Row],[Tiempo Preparacion]] &gt; 0, Tabla_Sala[[#This Row],[Tiempo de Permanencia]]-Tabla_Sala[[#This Row],[Tiempo Preparacion]], 0)</f>
        <v>4.4444444441210679E-2</v>
      </c>
      <c r="K112" s="2" t="s">
        <v>111</v>
      </c>
      <c r="L112" s="2" t="s">
        <v>40</v>
      </c>
      <c r="M112" s="2" t="s">
        <v>47</v>
      </c>
      <c r="N112" s="5">
        <v>47.91</v>
      </c>
      <c r="O112" s="2" t="s">
        <v>42</v>
      </c>
      <c r="P112" s="7">
        <f>SUMIFS(Tabla_cocina[Ganancia Bruta],Tabla_cocina[Numero de Orden],Tabla_Sala[[#This Row],[Número de Orden]])</f>
        <v>163</v>
      </c>
      <c r="Q112" s="7">
        <f>Tabla_Sala[[#This Row],[Propina]]+Tabla_Sala[[#This Row],[Monto Total de la Cuenta]]</f>
        <v>210.91</v>
      </c>
      <c r="R112" t="str">
        <f t="shared" si="1"/>
        <v>Plato_9,  Plato_10,  Plato_6</v>
      </c>
      <c r="S112" s="2" t="s">
        <v>52</v>
      </c>
      <c r="T112" s="2" t="s">
        <v>13</v>
      </c>
      <c r="U112" s="2" t="s">
        <v>69</v>
      </c>
      <c r="V112" s="2" t="s">
        <v>77</v>
      </c>
      <c r="X112" t="str" cm="1">
        <f t="array" ref="X112">_xlfn.CONCAT(_xlfn._xlws.FILTER(Tabla_cocina[Nombre del Plato], Tabla_cocina[Numero de Orden]=Tabla_Sala[[#This Row],[Número de Orden]]), "")</f>
        <v>Plato_9Plato_6Plato_10</v>
      </c>
      <c r="Y112" s="18" t="b">
        <f>IF(Tabla_Sala[[#This Row],[Tiempo de Degustacion]]&gt;0,TRUE,FALSE)</f>
        <v>1</v>
      </c>
      <c r="Z112" s="3">
        <f>SUMIFS(Tabla_cocina[Costo],Tabla_cocina[Numero de Orden],Tabla_Sala[[#This Row],[Número de Orden]])</f>
        <v>95</v>
      </c>
    </row>
    <row r="113" spans="1:26" x14ac:dyDescent="0.3">
      <c r="A113" s="2">
        <v>111</v>
      </c>
      <c r="B113" s="2">
        <v>3</v>
      </c>
      <c r="C113" s="2" t="s">
        <v>217</v>
      </c>
      <c r="D113" s="4">
        <v>2</v>
      </c>
      <c r="E113" s="15">
        <f>Tabla_Sala[[#This Row],[Hora de Salida]]</f>
        <v>45017.213194444441</v>
      </c>
      <c r="F113" s="16">
        <v>45017.074999999997</v>
      </c>
      <c r="G113" s="16">
        <v>45017.213194444441</v>
      </c>
      <c r="H113" s="16">
        <f>IF(Tabla_Sala[[#This Row],[Estado de la Mesa]]="Ocupada",(Tabla_Sala[[#This Row],[Hora de Salida]]-Tabla_Sala[[#This Row],[Hora de Llegada]]) + 15/1440, Tabla_Sala[[#This Row],[Hora de Salida]]-Tabla_Sala[[#This Row],[Hora de Llegada]])</f>
        <v>0.13819444444379769</v>
      </c>
      <c r="I113" s="16">
        <f>SUMIFS(Tabla_cocina[minutos preparacion],Tabla_cocina[Numero de Orden],Tabla_Sala[[#This Row],[Número de Orden]])</f>
        <v>9.5138888888888898E-2</v>
      </c>
      <c r="J113" s="16">
        <f>IF(Tabla_Sala[[#This Row],[Tiempo de Permanencia]]-Tabla_Sala[[#This Row],[Tiempo Preparacion]] &gt; 0, Tabla_Sala[[#This Row],[Tiempo de Permanencia]]-Tabla_Sala[[#This Row],[Tiempo Preparacion]], 0)</f>
        <v>4.3055555554908795E-2</v>
      </c>
      <c r="K113" s="2" t="s">
        <v>109</v>
      </c>
      <c r="L113" s="2" t="s">
        <v>44</v>
      </c>
      <c r="M113" s="2" t="s">
        <v>47</v>
      </c>
      <c r="N113" s="5">
        <v>18.82</v>
      </c>
      <c r="O113" s="2" t="s">
        <v>42</v>
      </c>
      <c r="P113" s="7">
        <f>SUMIFS(Tabla_cocina[Ganancia Bruta],Tabla_cocina[Numero de Orden],Tabla_Sala[[#This Row],[Número de Orden]])</f>
        <v>204</v>
      </c>
      <c r="Q113" s="7">
        <f>Tabla_Sala[[#This Row],[Propina]]+Tabla_Sala[[#This Row],[Monto Total de la Cuenta]]</f>
        <v>222.82</v>
      </c>
      <c r="R113" t="str">
        <f t="shared" si="1"/>
        <v>Plato_15,  Plato_5,  Plato_7,  Plato_9</v>
      </c>
      <c r="S113" s="2" t="s">
        <v>66</v>
      </c>
      <c r="T113" s="2" t="s">
        <v>18</v>
      </c>
      <c r="U113" s="2" t="s">
        <v>78</v>
      </c>
      <c r="V113" s="2" t="s">
        <v>59</v>
      </c>
      <c r="W113" s="2" t="s">
        <v>75</v>
      </c>
      <c r="X113" t="str" cm="1">
        <f t="array" ref="X113">_xlfn.CONCAT(_xlfn._xlws.FILTER(Tabla_cocina[Nombre del Plato], Tabla_cocina[Numero de Orden]=Tabla_Sala[[#This Row],[Número de Orden]]), "")</f>
        <v>Plato_15Plato_9Plato_7Plato_5</v>
      </c>
      <c r="Y113" s="18" t="b">
        <f>IF(Tabla_Sala[[#This Row],[Tiempo de Degustacion]]&gt;0,TRUE,FALSE)</f>
        <v>1</v>
      </c>
      <c r="Z113" s="3">
        <f>SUMIFS(Tabla_cocina[Costo],Tabla_cocina[Numero de Orden],Tabla_Sala[[#This Row],[Número de Orden]])</f>
        <v>120</v>
      </c>
    </row>
    <row r="114" spans="1:26" x14ac:dyDescent="0.3">
      <c r="A114" s="2">
        <v>112</v>
      </c>
      <c r="B114" s="2">
        <v>6</v>
      </c>
      <c r="C114" s="2" t="s">
        <v>218</v>
      </c>
      <c r="D114" s="4">
        <v>2</v>
      </c>
      <c r="E114" s="15">
        <f>Tabla_Sala[[#This Row],[Hora de Salida]]</f>
        <v>45017.167361111111</v>
      </c>
      <c r="F114" s="16">
        <v>45017.075694444444</v>
      </c>
      <c r="G114" s="16">
        <v>45017.167361111111</v>
      </c>
      <c r="H114" s="16">
        <f>IF(Tabla_Sala[[#This Row],[Estado de la Mesa]]="Ocupada",(Tabla_Sala[[#This Row],[Hora de Salida]]-Tabla_Sala[[#This Row],[Hora de Llegada]]) + 15/1440, Tabla_Sala[[#This Row],[Hora de Salida]]-Tabla_Sala[[#This Row],[Hora de Llegada]])</f>
        <v>0.1020833333338184</v>
      </c>
      <c r="I114" s="16">
        <f>SUMIFS(Tabla_cocina[minutos preparacion],Tabla_cocina[Numero de Orden],Tabla_Sala[[#This Row],[Número de Orden]])</f>
        <v>1.1111111111111112E-2</v>
      </c>
      <c r="J114" s="16">
        <f>IF(Tabla_Sala[[#This Row],[Tiempo de Permanencia]]-Tabla_Sala[[#This Row],[Tiempo Preparacion]] &gt; 0, Tabla_Sala[[#This Row],[Tiempo de Permanencia]]-Tabla_Sala[[#This Row],[Tiempo Preparacion]], 0)</f>
        <v>9.0972222222707289E-2</v>
      </c>
      <c r="K114" s="2" t="s">
        <v>113</v>
      </c>
      <c r="L114" s="2" t="s">
        <v>54</v>
      </c>
      <c r="M114" s="2" t="s">
        <v>45</v>
      </c>
      <c r="N114" s="5">
        <v>35.36</v>
      </c>
      <c r="O114" s="2" t="s">
        <v>55</v>
      </c>
      <c r="P114" s="7">
        <f>SUMIFS(Tabla_cocina[Ganancia Bruta],Tabla_cocina[Numero de Orden],Tabla_Sala[[#This Row],[Número de Orden]])</f>
        <v>20</v>
      </c>
      <c r="Q114" s="7">
        <f>Tabla_Sala[[#This Row],[Propina]]+Tabla_Sala[[#This Row],[Monto Total de la Cuenta]]</f>
        <v>55.36</v>
      </c>
      <c r="R114" t="str">
        <f t="shared" si="1"/>
        <v>Plato_3</v>
      </c>
      <c r="S114" s="2" t="s">
        <v>53</v>
      </c>
      <c r="T114" s="2" t="s">
        <v>21</v>
      </c>
      <c r="U114" s="2"/>
      <c r="X114" t="str" cm="1">
        <f t="array" ref="X114">_xlfn.CONCAT(_xlfn._xlws.FILTER(Tabla_cocina[Nombre del Plato], Tabla_cocina[Numero de Orden]=Tabla_Sala[[#This Row],[Número de Orden]]), "")</f>
        <v>Plato_3</v>
      </c>
      <c r="Y114" s="18" t="b">
        <f>IF(Tabla_Sala[[#This Row],[Tiempo de Degustacion]]&gt;0,TRUE,FALSE)</f>
        <v>1</v>
      </c>
      <c r="Z114" s="3">
        <f>SUMIFS(Tabla_cocina[Costo],Tabla_cocina[Numero de Orden],Tabla_Sala[[#This Row],[Número de Orden]])</f>
        <v>12</v>
      </c>
    </row>
    <row r="115" spans="1:26" x14ac:dyDescent="0.3">
      <c r="A115" s="2">
        <v>113</v>
      </c>
      <c r="B115" s="2">
        <v>4</v>
      </c>
      <c r="C115" s="2" t="s">
        <v>219</v>
      </c>
      <c r="D115" s="4">
        <v>2</v>
      </c>
      <c r="E115" s="15">
        <f>Tabla_Sala[[#This Row],[Hora de Salida]]</f>
        <v>45017.181250000001</v>
      </c>
      <c r="F115" s="16">
        <v>45017.05</v>
      </c>
      <c r="G115" s="16">
        <v>45017.181250000001</v>
      </c>
      <c r="H115" s="16">
        <f>IF(Tabla_Sala[[#This Row],[Estado de la Mesa]]="Ocupada",(Tabla_Sala[[#This Row],[Hora de Salida]]-Tabla_Sala[[#This Row],[Hora de Llegada]]) + 15/1440, Tabla_Sala[[#This Row],[Hora de Salida]]-Tabla_Sala[[#This Row],[Hora de Llegada]])</f>
        <v>0.14166666666521147</v>
      </c>
      <c r="I115" s="16">
        <f>SUMIFS(Tabla_cocina[minutos preparacion],Tabla_cocina[Numero de Orden],Tabla_Sala[[#This Row],[Número de Orden]])</f>
        <v>3.5416666666666666E-2</v>
      </c>
      <c r="J115" s="16">
        <f>IF(Tabla_Sala[[#This Row],[Tiempo de Permanencia]]-Tabla_Sala[[#This Row],[Tiempo Preparacion]] &gt; 0, Tabla_Sala[[#This Row],[Tiempo de Permanencia]]-Tabla_Sala[[#This Row],[Tiempo Preparacion]], 0)</f>
        <v>0.1062499999985448</v>
      </c>
      <c r="K115" s="2" t="s">
        <v>109</v>
      </c>
      <c r="L115" s="2" t="s">
        <v>40</v>
      </c>
      <c r="M115" s="2" t="s">
        <v>47</v>
      </c>
      <c r="N115" s="5">
        <v>29.74</v>
      </c>
      <c r="O115" s="2" t="s">
        <v>55</v>
      </c>
      <c r="P115" s="7">
        <f>SUMIFS(Tabla_cocina[Ganancia Bruta],Tabla_cocina[Numero de Orden],Tabla_Sala[[#This Row],[Número de Orden]])</f>
        <v>68</v>
      </c>
      <c r="Q115" s="7">
        <f>Tabla_Sala[[#This Row],[Propina]]+Tabla_Sala[[#This Row],[Monto Total de la Cuenta]]</f>
        <v>97.74</v>
      </c>
      <c r="R115" t="str">
        <f t="shared" si="1"/>
        <v>Plato_18</v>
      </c>
      <c r="S115" s="2" t="s">
        <v>49</v>
      </c>
      <c r="T115" s="2" t="s">
        <v>20</v>
      </c>
      <c r="U115" s="2"/>
      <c r="X115" t="str" cm="1">
        <f t="array" ref="X115">_xlfn.CONCAT(_xlfn._xlws.FILTER(Tabla_cocina[Nombre del Plato], Tabla_cocina[Numero de Orden]=Tabla_Sala[[#This Row],[Número de Orden]]), "")</f>
        <v>Plato_18</v>
      </c>
      <c r="Y115" s="18" t="b">
        <f>IF(Tabla_Sala[[#This Row],[Tiempo de Degustacion]]&gt;0,TRUE,FALSE)</f>
        <v>1</v>
      </c>
      <c r="Z115" s="3">
        <f>SUMIFS(Tabla_cocina[Costo],Tabla_cocina[Numero de Orden],Tabla_Sala[[#This Row],[Número de Orden]])</f>
        <v>40</v>
      </c>
    </row>
    <row r="116" spans="1:26" x14ac:dyDescent="0.3">
      <c r="A116" s="2">
        <v>114</v>
      </c>
      <c r="B116" s="2">
        <v>7</v>
      </c>
      <c r="C116" s="2" t="s">
        <v>220</v>
      </c>
      <c r="D116" s="4">
        <v>6</v>
      </c>
      <c r="E116" s="15">
        <f>Tabla_Sala[[#This Row],[Hora de Salida]]</f>
        <v>45017.145833333336</v>
      </c>
      <c r="F116" s="16">
        <v>45017.03402777778</v>
      </c>
      <c r="G116" s="16">
        <v>45017.145833333336</v>
      </c>
      <c r="H116" s="16">
        <f>IF(Tabla_Sala[[#This Row],[Estado de la Mesa]]="Ocupada",(Tabla_Sala[[#This Row],[Hora de Salida]]-Tabla_Sala[[#This Row],[Hora de Llegada]]) + 15/1440, Tabla_Sala[[#This Row],[Hora de Salida]]-Tabla_Sala[[#This Row],[Hora de Llegada]])</f>
        <v>0.12222222222286898</v>
      </c>
      <c r="I116" s="16">
        <f>SUMIFS(Tabla_cocina[minutos preparacion],Tabla_cocina[Numero de Orden],Tabla_Sala[[#This Row],[Número de Orden]])</f>
        <v>9.0972222222222232E-2</v>
      </c>
      <c r="J116" s="16">
        <f>IF(Tabla_Sala[[#This Row],[Tiempo de Permanencia]]-Tabla_Sala[[#This Row],[Tiempo Preparacion]] &gt; 0, Tabla_Sala[[#This Row],[Tiempo de Permanencia]]-Tabla_Sala[[#This Row],[Tiempo Preparacion]], 0)</f>
        <v>3.1250000000646747E-2</v>
      </c>
      <c r="K116" s="2" t="s">
        <v>111</v>
      </c>
      <c r="L116" s="2" t="s">
        <v>40</v>
      </c>
      <c r="M116" s="2" t="s">
        <v>47</v>
      </c>
      <c r="N116" s="5">
        <v>38.81</v>
      </c>
      <c r="O116" s="2" t="s">
        <v>55</v>
      </c>
      <c r="P116" s="7">
        <f>SUMIFS(Tabla_cocina[Ganancia Bruta],Tabla_cocina[Numero de Orden],Tabla_Sala[[#This Row],[Número de Orden]])</f>
        <v>253</v>
      </c>
      <c r="Q116" s="7">
        <f>Tabla_Sala[[#This Row],[Propina]]+Tabla_Sala[[#This Row],[Monto Total de la Cuenta]]</f>
        <v>291.81</v>
      </c>
      <c r="R116" t="str">
        <f t="shared" si="1"/>
        <v>Plato_2,  Plato_9,  Plato_4,  Plato_5</v>
      </c>
      <c r="S116" s="2" t="s">
        <v>70</v>
      </c>
      <c r="T116" s="2" t="s">
        <v>7</v>
      </c>
      <c r="U116" s="2" t="s">
        <v>75</v>
      </c>
      <c r="V116" s="2" t="s">
        <v>67</v>
      </c>
      <c r="W116" s="2" t="s">
        <v>78</v>
      </c>
      <c r="X116" t="str" cm="1">
        <f t="array" ref="X116">_xlfn.CONCAT(_xlfn._xlws.FILTER(Tabla_cocina[Nombre del Plato], Tabla_cocina[Numero de Orden]=Tabla_Sala[[#This Row],[Número de Orden]]), "")</f>
        <v>Plato_2Plato_9Plato_5Plato_4</v>
      </c>
      <c r="Y116" s="18" t="b">
        <f>IF(Tabla_Sala[[#This Row],[Tiempo de Degustacion]]&gt;0,TRUE,FALSE)</f>
        <v>1</v>
      </c>
      <c r="Z116" s="3">
        <f>SUMIFS(Tabla_cocina[Costo],Tabla_cocina[Numero de Orden],Tabla_Sala[[#This Row],[Número de Orden]])</f>
        <v>148</v>
      </c>
    </row>
    <row r="117" spans="1:26" x14ac:dyDescent="0.3">
      <c r="A117" s="2">
        <v>115</v>
      </c>
      <c r="B117" s="2">
        <v>12</v>
      </c>
      <c r="C117" s="2" t="s">
        <v>207</v>
      </c>
      <c r="D117" s="4">
        <v>6</v>
      </c>
      <c r="E117" s="15">
        <f>Tabla_Sala[[#This Row],[Hora de Salida]]</f>
        <v>45017.268055555556</v>
      </c>
      <c r="F117" s="16">
        <v>45017.154861111114</v>
      </c>
      <c r="G117" s="16">
        <v>45017.268055555556</v>
      </c>
      <c r="H117" s="16">
        <f>IF(Tabla_Sala[[#This Row],[Estado de la Mesa]]="Ocupada",(Tabla_Sala[[#This Row],[Hora de Salida]]-Tabla_Sala[[#This Row],[Hora de Llegada]]) + 15/1440, Tabla_Sala[[#This Row],[Hora de Salida]]-Tabla_Sala[[#This Row],[Hora de Llegada]])</f>
        <v>0.12361111110900917</v>
      </c>
      <c r="I117" s="16">
        <f>SUMIFS(Tabla_cocina[minutos preparacion],Tabla_cocina[Numero de Orden],Tabla_Sala[[#This Row],[Número de Orden]])</f>
        <v>6.8055555555555564E-2</v>
      </c>
      <c r="J117" s="16">
        <f>IF(Tabla_Sala[[#This Row],[Tiempo de Permanencia]]-Tabla_Sala[[#This Row],[Tiempo Preparacion]] &gt; 0, Tabla_Sala[[#This Row],[Tiempo de Permanencia]]-Tabla_Sala[[#This Row],[Tiempo Preparacion]], 0)</f>
        <v>5.5555555553453609E-2</v>
      </c>
      <c r="K117" s="2" t="s">
        <v>111</v>
      </c>
      <c r="L117" s="2" t="s">
        <v>54</v>
      </c>
      <c r="M117" s="2" t="s">
        <v>41</v>
      </c>
      <c r="N117" s="5">
        <v>46.46</v>
      </c>
      <c r="O117" s="2" t="s">
        <v>55</v>
      </c>
      <c r="P117" s="7">
        <f>SUMIFS(Tabla_cocina[Ganancia Bruta],Tabla_cocina[Numero de Orden],Tabla_Sala[[#This Row],[Número de Orden]])</f>
        <v>237</v>
      </c>
      <c r="Q117" s="7">
        <f>Tabla_Sala[[#This Row],[Propina]]+Tabla_Sala[[#This Row],[Monto Total de la Cuenta]]</f>
        <v>283.45999999999998</v>
      </c>
      <c r="R117" t="str">
        <f t="shared" si="1"/>
        <v>Plato_6,  Plato_2,  Plato_15</v>
      </c>
      <c r="S117" s="2" t="s">
        <v>61</v>
      </c>
      <c r="T117" s="2" t="s">
        <v>10</v>
      </c>
      <c r="U117" s="2" t="s">
        <v>79</v>
      </c>
      <c r="V117" s="2" t="s">
        <v>73</v>
      </c>
      <c r="X117" t="str" cm="1">
        <f t="array" ref="X117">_xlfn.CONCAT(_xlfn._xlws.FILTER(Tabla_cocina[Nombre del Plato], Tabla_cocina[Numero de Orden]=Tabla_Sala[[#This Row],[Número de Orden]]), "")</f>
        <v>Plato_15Plato_2Plato_6</v>
      </c>
      <c r="Y117" s="18" t="b">
        <f>IF(Tabla_Sala[[#This Row],[Tiempo de Degustacion]]&gt;0,TRUE,FALSE)</f>
        <v>1</v>
      </c>
      <c r="Z117" s="3">
        <f>SUMIFS(Tabla_cocina[Costo],Tabla_cocina[Numero de Orden],Tabla_Sala[[#This Row],[Número de Orden]])</f>
        <v>141</v>
      </c>
    </row>
    <row r="118" spans="1:26" x14ac:dyDescent="0.3">
      <c r="A118" s="2">
        <v>116</v>
      </c>
      <c r="B118" s="2">
        <v>8</v>
      </c>
      <c r="C118" s="2" t="s">
        <v>221</v>
      </c>
      <c r="D118" s="4">
        <v>5</v>
      </c>
      <c r="E118" s="15">
        <f>Tabla_Sala[[#This Row],[Hora de Salida]]</f>
        <v>45017.272916666669</v>
      </c>
      <c r="F118" s="16">
        <v>45017.135416666664</v>
      </c>
      <c r="G118" s="16">
        <v>45017.272916666669</v>
      </c>
      <c r="H118" s="16">
        <f>IF(Tabla_Sala[[#This Row],[Estado de la Mesa]]="Ocupada",(Tabla_Sala[[#This Row],[Hora de Salida]]-Tabla_Sala[[#This Row],[Hora de Llegada]]) + 15/1440, Tabla_Sala[[#This Row],[Hora de Salida]]-Tabla_Sala[[#This Row],[Hora de Llegada]])</f>
        <v>0.14791666667103223</v>
      </c>
      <c r="I118" s="16">
        <f>SUMIFS(Tabla_cocina[minutos preparacion],Tabla_cocina[Numero de Orden],Tabla_Sala[[#This Row],[Número de Orden]])</f>
        <v>8.958333333333332E-2</v>
      </c>
      <c r="J118" s="16">
        <f>IF(Tabla_Sala[[#This Row],[Tiempo de Permanencia]]-Tabla_Sala[[#This Row],[Tiempo Preparacion]] &gt; 0, Tabla_Sala[[#This Row],[Tiempo de Permanencia]]-Tabla_Sala[[#This Row],[Tiempo Preparacion]], 0)</f>
        <v>5.8333333337698912E-2</v>
      </c>
      <c r="K118" s="2" t="s">
        <v>111</v>
      </c>
      <c r="L118" s="2" t="s">
        <v>40</v>
      </c>
      <c r="M118" s="2" t="s">
        <v>47</v>
      </c>
      <c r="N118" s="5">
        <v>47.69</v>
      </c>
      <c r="O118" s="2" t="s">
        <v>55</v>
      </c>
      <c r="P118" s="7">
        <f>SUMIFS(Tabla_cocina[Ganancia Bruta],Tabla_cocina[Numero de Orden],Tabla_Sala[[#This Row],[Número de Orden]])</f>
        <v>269</v>
      </c>
      <c r="Q118" s="7">
        <f>Tabla_Sala[[#This Row],[Propina]]+Tabla_Sala[[#This Row],[Monto Total de la Cuenta]]</f>
        <v>316.69</v>
      </c>
      <c r="R118" t="str">
        <f t="shared" si="1"/>
        <v>Plato_15,  Plato_8,  Plato_19,  Plato_18</v>
      </c>
      <c r="S118" s="2" t="s">
        <v>70</v>
      </c>
      <c r="T118" s="2" t="s">
        <v>18</v>
      </c>
      <c r="U118" s="2" t="s">
        <v>62</v>
      </c>
      <c r="V118" s="2" t="s">
        <v>51</v>
      </c>
      <c r="W118" s="2" t="s">
        <v>74</v>
      </c>
      <c r="X118" t="str" cm="1">
        <f t="array" ref="X118">_xlfn.CONCAT(_xlfn._xlws.FILTER(Tabla_cocina[Nombre del Plato], Tabla_cocina[Numero de Orden]=Tabla_Sala[[#This Row],[Número de Orden]]), "")</f>
        <v>Plato_19Plato_8Plato_18Plato_15</v>
      </c>
      <c r="Y118" s="18" t="b">
        <f>IF(Tabla_Sala[[#This Row],[Tiempo de Degustacion]]&gt;0,TRUE,FALSE)</f>
        <v>1</v>
      </c>
      <c r="Z118" s="3">
        <f>SUMIFS(Tabla_cocina[Costo],Tabla_cocina[Numero de Orden],Tabla_Sala[[#This Row],[Número de Orden]])</f>
        <v>160</v>
      </c>
    </row>
    <row r="119" spans="1:26" x14ac:dyDescent="0.3">
      <c r="A119" s="2">
        <v>117</v>
      </c>
      <c r="B119" s="2">
        <v>8</v>
      </c>
      <c r="C119" s="2" t="s">
        <v>222</v>
      </c>
      <c r="D119" s="4">
        <v>4</v>
      </c>
      <c r="E119" s="15">
        <f>Tabla_Sala[[#This Row],[Hora de Salida]]</f>
        <v>45017.239583333336</v>
      </c>
      <c r="F119" s="16">
        <v>45017.121527777781</v>
      </c>
      <c r="G119" s="16">
        <v>45017.239583333336</v>
      </c>
      <c r="H119" s="16">
        <f>IF(Tabla_Sala[[#This Row],[Estado de la Mesa]]="Ocupada",(Tabla_Sala[[#This Row],[Hora de Salida]]-Tabla_Sala[[#This Row],[Hora de Llegada]]) + 15/1440, Tabla_Sala[[#This Row],[Hora de Salida]]-Tabla_Sala[[#This Row],[Hora de Llegada]])</f>
        <v>0.12847222222141377</v>
      </c>
      <c r="I119" s="16">
        <f>SUMIFS(Tabla_cocina[minutos preparacion],Tabla_cocina[Numero de Orden],Tabla_Sala[[#This Row],[Número de Orden]])</f>
        <v>5.5555555555555558E-3</v>
      </c>
      <c r="J119" s="16">
        <f>IF(Tabla_Sala[[#This Row],[Tiempo de Permanencia]]-Tabla_Sala[[#This Row],[Tiempo Preparacion]] &gt; 0, Tabla_Sala[[#This Row],[Tiempo de Permanencia]]-Tabla_Sala[[#This Row],[Tiempo Preparacion]], 0)</f>
        <v>0.12291666666585822</v>
      </c>
      <c r="K119" s="2" t="s">
        <v>109</v>
      </c>
      <c r="L119" s="2" t="s">
        <v>44</v>
      </c>
      <c r="M119" s="2" t="s">
        <v>47</v>
      </c>
      <c r="N119" s="5">
        <v>11.65</v>
      </c>
      <c r="O119" s="2" t="s">
        <v>55</v>
      </c>
      <c r="P119" s="7">
        <f>SUMIFS(Tabla_cocina[Ganancia Bruta],Tabla_cocina[Numero de Orden],Tabla_Sala[[#This Row],[Número de Orden]])</f>
        <v>70</v>
      </c>
      <c r="Q119" s="7">
        <f>Tabla_Sala[[#This Row],[Propina]]+Tabla_Sala[[#This Row],[Monto Total de la Cuenta]]</f>
        <v>81.650000000000006</v>
      </c>
      <c r="R119" t="str">
        <f t="shared" si="1"/>
        <v>Plato_8</v>
      </c>
      <c r="S119" s="2" t="s">
        <v>70</v>
      </c>
      <c r="T119" s="2" t="s">
        <v>17</v>
      </c>
      <c r="U119" s="2"/>
      <c r="X119" t="str" cm="1">
        <f t="array" ref="X119">_xlfn.CONCAT(_xlfn._xlws.FILTER(Tabla_cocina[Nombre del Plato], Tabla_cocina[Numero de Orden]=Tabla_Sala[[#This Row],[Número de Orden]]), "")</f>
        <v>Plato_8</v>
      </c>
      <c r="Y119" s="18" t="b">
        <f>IF(Tabla_Sala[[#This Row],[Tiempo de Degustacion]]&gt;0,TRUE,FALSE)</f>
        <v>1</v>
      </c>
      <c r="Z119" s="3">
        <f>SUMIFS(Tabla_cocina[Costo],Tabla_cocina[Numero de Orden],Tabla_Sala[[#This Row],[Número de Orden]])</f>
        <v>42</v>
      </c>
    </row>
    <row r="120" spans="1:26" x14ac:dyDescent="0.3">
      <c r="A120" s="2">
        <v>118</v>
      </c>
      <c r="B120" s="2">
        <v>13</v>
      </c>
      <c r="C120" s="2" t="s">
        <v>223</v>
      </c>
      <c r="D120" s="4">
        <v>1</v>
      </c>
      <c r="E120" s="15">
        <f>Tabla_Sala[[#This Row],[Hora de Salida]]</f>
        <v>45017.072916666664</v>
      </c>
      <c r="F120" s="16">
        <v>45017.023611111108</v>
      </c>
      <c r="G120" s="16">
        <v>45017.072916666664</v>
      </c>
      <c r="H120" s="16">
        <f>IF(Tabla_Sala[[#This Row],[Estado de la Mesa]]="Ocupada",(Tabla_Sala[[#This Row],[Hora de Salida]]-Tabla_Sala[[#This Row],[Hora de Llegada]]) + 15/1440, Tabla_Sala[[#This Row],[Hora de Salida]]-Tabla_Sala[[#This Row],[Hora de Llegada]])</f>
        <v>4.9305555556202307E-2</v>
      </c>
      <c r="I120" s="16">
        <f>SUMIFS(Tabla_cocina[minutos preparacion],Tabla_cocina[Numero de Orden],Tabla_Sala[[#This Row],[Número de Orden]])</f>
        <v>9.4444444444444442E-2</v>
      </c>
      <c r="J120" s="16">
        <f>IF(Tabla_Sala[[#This Row],[Tiempo de Permanencia]]-Tabla_Sala[[#This Row],[Tiempo Preparacion]] &gt; 0, Tabla_Sala[[#This Row],[Tiempo de Permanencia]]-Tabla_Sala[[#This Row],[Tiempo Preparacion]], 0)</f>
        <v>0</v>
      </c>
      <c r="K120" s="2" t="s">
        <v>115</v>
      </c>
      <c r="L120" s="2" t="s">
        <v>54</v>
      </c>
      <c r="M120" s="2" t="s">
        <v>41</v>
      </c>
      <c r="N120" s="5">
        <v>49.32</v>
      </c>
      <c r="O120" s="2" t="s">
        <v>48</v>
      </c>
      <c r="P120" s="7">
        <f>SUMIFS(Tabla_cocina[Ganancia Bruta],Tabla_cocina[Numero de Orden],Tabla_Sala[[#This Row],[Número de Orden]])</f>
        <v>209</v>
      </c>
      <c r="Q120" s="7">
        <f>Tabla_Sala[[#This Row],[Propina]]+Tabla_Sala[[#This Row],[Monto Total de la Cuenta]]</f>
        <v>258.32</v>
      </c>
      <c r="R120" t="str">
        <f t="shared" si="1"/>
        <v>Plato_4,  Plato_14,  Plato_6,  Plato_15</v>
      </c>
      <c r="S120" s="2" t="s">
        <v>58</v>
      </c>
      <c r="T120" s="2" t="s">
        <v>24</v>
      </c>
      <c r="U120" s="2" t="s">
        <v>64</v>
      </c>
      <c r="V120" s="2" t="s">
        <v>77</v>
      </c>
      <c r="W120" s="2" t="s">
        <v>73</v>
      </c>
      <c r="X120" t="str" cm="1">
        <f t="array" ref="X120">_xlfn.CONCAT(_xlfn._xlws.FILTER(Tabla_cocina[Nombre del Plato], Tabla_cocina[Numero de Orden]=Tabla_Sala[[#This Row],[Número de Orden]]), "")</f>
        <v>Plato_15Plato_6Plato_14Plato_4</v>
      </c>
      <c r="Y120" s="18" t="b">
        <f>IF(Tabla_Sala[[#This Row],[Tiempo de Degustacion]]&gt;0,TRUE,FALSE)</f>
        <v>0</v>
      </c>
      <c r="Z120" s="3">
        <f>SUMIFS(Tabla_cocina[Costo],Tabla_cocina[Numero de Orden],Tabla_Sala[[#This Row],[Número de Orden]])</f>
        <v>123</v>
      </c>
    </row>
    <row r="121" spans="1:26" x14ac:dyDescent="0.3">
      <c r="A121" s="2">
        <v>203</v>
      </c>
      <c r="B121" s="2">
        <v>5</v>
      </c>
      <c r="C121" s="2" t="s">
        <v>302</v>
      </c>
      <c r="D121" s="4">
        <v>2</v>
      </c>
      <c r="E121" s="15">
        <f>Tabla_Sala[[#This Row],[Hora de Salida]]</f>
        <v>45018.222916666666</v>
      </c>
      <c r="F121" s="16">
        <v>45018.164583333331</v>
      </c>
      <c r="G121" s="16">
        <v>45018.222916666666</v>
      </c>
      <c r="H121" s="16">
        <f>IF(Tabla_Sala[[#This Row],[Estado de la Mesa]]="Ocupada",(Tabla_Sala[[#This Row],[Hora de Salida]]-Tabla_Sala[[#This Row],[Hora de Llegada]]) + 15/1440, Tabla_Sala[[#This Row],[Hora de Salida]]-Tabla_Sala[[#This Row],[Hora de Llegada]])</f>
        <v>5.8333333334303461E-2</v>
      </c>
      <c r="I121" s="16">
        <f>SUMIFS(Tabla_cocina[minutos preparacion],Tabla_cocina[Numero de Orden],Tabla_Sala[[#This Row],[Número de Orden]])</f>
        <v>5.9027777777777776E-2</v>
      </c>
      <c r="J121" s="16">
        <f>IF(Tabla_Sala[[#This Row],[Tiempo de Permanencia]]-Tabla_Sala[[#This Row],[Tiempo Preparacion]] &gt; 0, Tabla_Sala[[#This Row],[Tiempo de Permanencia]]-Tabla_Sala[[#This Row],[Tiempo Preparacion]], 0)</f>
        <v>0</v>
      </c>
      <c r="K121" s="2" t="s">
        <v>111</v>
      </c>
      <c r="L121" s="2" t="s">
        <v>40</v>
      </c>
      <c r="M121" s="2" t="s">
        <v>47</v>
      </c>
      <c r="N121" s="5">
        <v>40.19</v>
      </c>
      <c r="O121" s="2" t="s">
        <v>48</v>
      </c>
      <c r="P121" s="7">
        <f>SUMIFS(Tabla_cocina[Ganancia Bruta],Tabla_cocina[Numero de Orden],Tabla_Sala[[#This Row],[Número de Orden]])</f>
        <v>156</v>
      </c>
      <c r="Q121" s="7">
        <f>Tabla_Sala[[#This Row],[Propina]]+Tabla_Sala[[#This Row],[Monto Total de la Cuenta]]</f>
        <v>196.19</v>
      </c>
      <c r="R121" t="str">
        <f t="shared" ref="R121:R152" si="2">_xlfn.TEXTJOIN(", ",TRUE,T121:W121)</f>
        <v>Plato_17,  Plato_13</v>
      </c>
      <c r="S121" s="2" t="s">
        <v>53</v>
      </c>
      <c r="T121" s="2" t="s">
        <v>9</v>
      </c>
      <c r="U121" s="2" t="s">
        <v>65</v>
      </c>
      <c r="X121" t="str" cm="1">
        <f t="array" ref="X121">_xlfn.CONCAT(_xlfn._xlws.FILTER(Tabla_cocina[Nombre del Plato], Tabla_cocina[Numero de Orden]=Tabla_Sala[[#This Row],[Número de Orden]]), "")</f>
        <v>Plato_17Plato_13</v>
      </c>
      <c r="Y121" s="18" t="b">
        <f>IF(Tabla_Sala[[#This Row],[Tiempo de Degustacion]]&gt;0,TRUE,FALSE)</f>
        <v>0</v>
      </c>
      <c r="Z121" s="3">
        <f>SUMIFS(Tabla_cocina[Costo],Tabla_cocina[Numero de Orden],Tabla_Sala[[#This Row],[Número de Orden]])</f>
        <v>96</v>
      </c>
    </row>
    <row r="122" spans="1:26" x14ac:dyDescent="0.3">
      <c r="A122" s="2">
        <v>184</v>
      </c>
      <c r="B122" s="2">
        <v>4</v>
      </c>
      <c r="C122" s="2" t="s">
        <v>286</v>
      </c>
      <c r="D122" s="4">
        <v>6</v>
      </c>
      <c r="E122" s="15">
        <f>Tabla_Sala[[#This Row],[Hora de Salida]]</f>
        <v>45018.292361111111</v>
      </c>
      <c r="F122" s="16">
        <v>45018.163194444445</v>
      </c>
      <c r="G122" s="16">
        <v>45018.292361111111</v>
      </c>
      <c r="H122" s="16">
        <f>IF(Tabla_Sala[[#This Row],[Estado de la Mesa]]="Ocupada",(Tabla_Sala[[#This Row],[Hora de Salida]]-Tabla_Sala[[#This Row],[Hora de Llegada]]) + 15/1440, Tabla_Sala[[#This Row],[Hora de Salida]]-Tabla_Sala[[#This Row],[Hora de Llegada]])</f>
        <v>0.1395833333323632</v>
      </c>
      <c r="I122" s="16">
        <f>SUMIFS(Tabla_cocina[minutos preparacion],Tabla_cocina[Numero de Orden],Tabla_Sala[[#This Row],[Número de Orden]])</f>
        <v>2.0138888888888887E-2</v>
      </c>
      <c r="J122" s="16">
        <f>IF(Tabla_Sala[[#This Row],[Tiempo de Permanencia]]-Tabla_Sala[[#This Row],[Tiempo Preparacion]] &gt; 0, Tabla_Sala[[#This Row],[Tiempo de Permanencia]]-Tabla_Sala[[#This Row],[Tiempo Preparacion]], 0)</f>
        <v>0.11944444444347431</v>
      </c>
      <c r="K122" s="2" t="s">
        <v>115</v>
      </c>
      <c r="L122" s="2" t="s">
        <v>40</v>
      </c>
      <c r="M122" s="2" t="s">
        <v>47</v>
      </c>
      <c r="N122" s="5">
        <v>24.24</v>
      </c>
      <c r="O122" s="2" t="s">
        <v>55</v>
      </c>
      <c r="P122" s="7">
        <f>SUMIFS(Tabla_cocina[Ganancia Bruta],Tabla_cocina[Numero de Orden],Tabla_Sala[[#This Row],[Número de Orden]])</f>
        <v>205</v>
      </c>
      <c r="Q122" s="7">
        <f>Tabla_Sala[[#This Row],[Propina]]+Tabla_Sala[[#This Row],[Monto Total de la Cuenta]]</f>
        <v>229.24</v>
      </c>
      <c r="R122" t="str">
        <f t="shared" si="2"/>
        <v>Plato_16,  Plato_6,  Plato_3</v>
      </c>
      <c r="S122" s="2" t="s">
        <v>70</v>
      </c>
      <c r="T122" s="2" t="s">
        <v>15</v>
      </c>
      <c r="U122" s="2" t="s">
        <v>77</v>
      </c>
      <c r="V122" s="2" t="s">
        <v>72</v>
      </c>
      <c r="X122" t="str" cm="1">
        <f t="array" ref="X122">_xlfn.CONCAT(_xlfn._xlws.FILTER(Tabla_cocina[Nombre del Plato], Tabla_cocina[Numero de Orden]=Tabla_Sala[[#This Row],[Número de Orden]]), "")</f>
        <v>Plato_16Plato_6Plato_3</v>
      </c>
      <c r="Y122" s="18" t="b">
        <f>IF(Tabla_Sala[[#This Row],[Tiempo de Degustacion]]&gt;0,TRUE,FALSE)</f>
        <v>1</v>
      </c>
      <c r="Z122" s="3">
        <f>SUMIFS(Tabla_cocina[Costo],Tabla_cocina[Numero de Orden],Tabla_Sala[[#This Row],[Número de Orden]])</f>
        <v>120</v>
      </c>
    </row>
    <row r="123" spans="1:26" x14ac:dyDescent="0.3">
      <c r="A123" s="2">
        <v>182</v>
      </c>
      <c r="B123" s="2">
        <v>18</v>
      </c>
      <c r="C123" s="2" t="s">
        <v>284</v>
      </c>
      <c r="D123" s="4">
        <v>2</v>
      </c>
      <c r="E123" s="15">
        <f>Tabla_Sala[[#This Row],[Hora de Salida]]</f>
        <v>45018.270833333336</v>
      </c>
      <c r="F123" s="16">
        <v>45018.161805555559</v>
      </c>
      <c r="G123" s="16">
        <v>45018.270833333336</v>
      </c>
      <c r="H123" s="16">
        <f>IF(Tabla_Sala[[#This Row],[Estado de la Mesa]]="Ocupada",(Tabla_Sala[[#This Row],[Hora de Salida]]-Tabla_Sala[[#This Row],[Hora de Llegada]]) + 15/1440, Tabla_Sala[[#This Row],[Hora de Salida]]-Tabla_Sala[[#This Row],[Hora de Llegada]])</f>
        <v>0.10902777777664596</v>
      </c>
      <c r="I123" s="16">
        <f>SUMIFS(Tabla_cocina[minutos preparacion],Tabla_cocina[Numero de Orden],Tabla_Sala[[#This Row],[Número de Orden]])</f>
        <v>7.6388888888888886E-3</v>
      </c>
      <c r="J123" s="16">
        <f>IF(Tabla_Sala[[#This Row],[Tiempo de Permanencia]]-Tabla_Sala[[#This Row],[Tiempo Preparacion]] &gt; 0, Tabla_Sala[[#This Row],[Tiempo de Permanencia]]-Tabla_Sala[[#This Row],[Tiempo Preparacion]], 0)</f>
        <v>0.10138888888775707</v>
      </c>
      <c r="K123" s="2" t="s">
        <v>109</v>
      </c>
      <c r="L123" s="2" t="s">
        <v>40</v>
      </c>
      <c r="M123" s="2" t="s">
        <v>41</v>
      </c>
      <c r="N123" s="5">
        <v>38.36</v>
      </c>
      <c r="O123" s="2" t="s">
        <v>48</v>
      </c>
      <c r="P123" s="7">
        <f>SUMIFS(Tabla_cocina[Ganancia Bruta],Tabla_cocina[Numero de Orden],Tabla_Sala[[#This Row],[Número de Orden]])</f>
        <v>38</v>
      </c>
      <c r="Q123" s="7">
        <f>Tabla_Sala[[#This Row],[Propina]]+Tabla_Sala[[#This Row],[Monto Total de la Cuenta]]</f>
        <v>76.36</v>
      </c>
      <c r="R123" t="str">
        <f t="shared" si="2"/>
        <v>Plato_12</v>
      </c>
      <c r="S123" s="2" t="s">
        <v>52</v>
      </c>
      <c r="T123" s="2" t="s">
        <v>16</v>
      </c>
      <c r="U123" s="2"/>
      <c r="X123" t="str" cm="1">
        <f t="array" ref="X123">_xlfn.CONCAT(_xlfn._xlws.FILTER(Tabla_cocina[Nombre del Plato], Tabla_cocina[Numero de Orden]=Tabla_Sala[[#This Row],[Número de Orden]]), "")</f>
        <v>Plato_12</v>
      </c>
      <c r="Y123" s="18" t="b">
        <f>IF(Tabla_Sala[[#This Row],[Tiempo de Degustacion]]&gt;0,TRUE,FALSE)</f>
        <v>1</v>
      </c>
      <c r="Z123" s="3">
        <f>SUMIFS(Tabla_cocina[Costo],Tabla_cocina[Numero de Orden],Tabla_Sala[[#This Row],[Número de Orden]])</f>
        <v>22</v>
      </c>
    </row>
    <row r="124" spans="1:26" x14ac:dyDescent="0.3">
      <c r="A124" s="2">
        <v>148</v>
      </c>
      <c r="B124" s="2">
        <v>10</v>
      </c>
      <c r="C124" s="2" t="s">
        <v>252</v>
      </c>
      <c r="D124" s="4">
        <v>6</v>
      </c>
      <c r="E124" s="15">
        <f>Tabla_Sala[[#This Row],[Hora de Salida]]</f>
        <v>45018.249305555553</v>
      </c>
      <c r="F124" s="16">
        <v>45018.161111111112</v>
      </c>
      <c r="G124" s="16">
        <v>45018.249305555553</v>
      </c>
      <c r="H124" s="16">
        <f>IF(Tabla_Sala[[#This Row],[Estado de la Mesa]]="Ocupada",(Tabla_Sala[[#This Row],[Hora de Salida]]-Tabla_Sala[[#This Row],[Hora de Llegada]]) + 15/1440, Tabla_Sala[[#This Row],[Hora de Salida]]-Tabla_Sala[[#This Row],[Hora de Llegada]])</f>
        <v>9.8611111107553981E-2</v>
      </c>
      <c r="I124" s="16">
        <f>SUMIFS(Tabla_cocina[minutos preparacion],Tabla_cocina[Numero de Orden],Tabla_Sala[[#This Row],[Número de Orden]])</f>
        <v>0.11041666666666666</v>
      </c>
      <c r="J124" s="16">
        <f>IF(Tabla_Sala[[#This Row],[Tiempo de Permanencia]]-Tabla_Sala[[#This Row],[Tiempo Preparacion]] &gt; 0, Tabla_Sala[[#This Row],[Tiempo de Permanencia]]-Tabla_Sala[[#This Row],[Tiempo Preparacion]], 0)</f>
        <v>0</v>
      </c>
      <c r="K124" s="2" t="s">
        <v>109</v>
      </c>
      <c r="L124" s="2" t="s">
        <v>40</v>
      </c>
      <c r="M124" s="2" t="s">
        <v>41</v>
      </c>
      <c r="N124" s="5">
        <v>46.26</v>
      </c>
      <c r="O124" s="2" t="s">
        <v>55</v>
      </c>
      <c r="P124" s="7">
        <f>SUMIFS(Tabla_cocina[Ganancia Bruta],Tabla_cocina[Numero de Orden],Tabla_Sala[[#This Row],[Número de Orden]])</f>
        <v>212</v>
      </c>
      <c r="Q124" s="7">
        <f>Tabla_Sala[[#This Row],[Propina]]+Tabla_Sala[[#This Row],[Monto Total de la Cuenta]]</f>
        <v>258.26</v>
      </c>
      <c r="R124" t="str">
        <f t="shared" si="2"/>
        <v>Plato_9,  Plato_18,  Plato_3,  Plato_10</v>
      </c>
      <c r="S124" s="2" t="s">
        <v>46</v>
      </c>
      <c r="T124" s="2" t="s">
        <v>13</v>
      </c>
      <c r="U124" s="2" t="s">
        <v>74</v>
      </c>
      <c r="V124" s="2" t="s">
        <v>72</v>
      </c>
      <c r="W124" s="2" t="s">
        <v>69</v>
      </c>
      <c r="X124" t="str" cm="1">
        <f t="array" ref="X124">_xlfn.CONCAT(_xlfn._xlws.FILTER(Tabla_cocina[Nombre del Plato], Tabla_cocina[Numero de Orden]=Tabla_Sala[[#This Row],[Número de Orden]]), "")</f>
        <v>Plato_18Plato_9Plato_10Plato_3</v>
      </c>
      <c r="Y124" s="18" t="b">
        <f>IF(Tabla_Sala[[#This Row],[Tiempo de Degustacion]]&gt;0,TRUE,FALSE)</f>
        <v>0</v>
      </c>
      <c r="Z124" s="3">
        <f>SUMIFS(Tabla_cocina[Costo],Tabla_cocina[Numero de Orden],Tabla_Sala[[#This Row],[Número de Orden]])</f>
        <v>125</v>
      </c>
    </row>
    <row r="125" spans="1:26" x14ac:dyDescent="0.3">
      <c r="A125" s="2">
        <v>215</v>
      </c>
      <c r="B125" s="2">
        <v>6</v>
      </c>
      <c r="C125" s="2" t="s">
        <v>313</v>
      </c>
      <c r="D125" s="4">
        <v>4</v>
      </c>
      <c r="E125" s="15">
        <f>Tabla_Sala[[#This Row],[Hora de Salida]]</f>
        <v>45018.267361111109</v>
      </c>
      <c r="F125" s="16">
        <v>45018.161111111112</v>
      </c>
      <c r="G125" s="16">
        <v>45018.267361111109</v>
      </c>
      <c r="H125" s="16">
        <f>IF(Tabla_Sala[[#This Row],[Estado de la Mesa]]="Ocupada",(Tabla_Sala[[#This Row],[Hora de Salida]]-Tabla_Sala[[#This Row],[Hora de Llegada]]) + 15/1440, Tabla_Sala[[#This Row],[Hora de Salida]]-Tabla_Sala[[#This Row],[Hora de Llegada]])</f>
        <v>0.11666666666375629</v>
      </c>
      <c r="I125" s="16">
        <f>SUMIFS(Tabla_cocina[minutos preparacion],Tabla_cocina[Numero de Orden],Tabla_Sala[[#This Row],[Número de Orden]])</f>
        <v>3.1944444444444442E-2</v>
      </c>
      <c r="J125" s="16">
        <f>IF(Tabla_Sala[[#This Row],[Tiempo de Permanencia]]-Tabla_Sala[[#This Row],[Tiempo Preparacion]] &gt; 0, Tabla_Sala[[#This Row],[Tiempo de Permanencia]]-Tabla_Sala[[#This Row],[Tiempo Preparacion]], 0)</f>
        <v>8.4722222219311846E-2</v>
      </c>
      <c r="K125" s="2" t="s">
        <v>109</v>
      </c>
      <c r="L125" s="2" t="s">
        <v>40</v>
      </c>
      <c r="M125" s="2" t="s">
        <v>41</v>
      </c>
      <c r="N125" s="5">
        <v>35.64</v>
      </c>
      <c r="O125" s="2" t="s">
        <v>55</v>
      </c>
      <c r="P125" s="7">
        <f>SUMIFS(Tabla_cocina[Ganancia Bruta],Tabla_cocina[Numero de Orden],Tabla_Sala[[#This Row],[Número de Orden]])</f>
        <v>158</v>
      </c>
      <c r="Q125" s="7">
        <f>Tabla_Sala[[#This Row],[Propina]]+Tabla_Sala[[#This Row],[Monto Total de la Cuenta]]</f>
        <v>193.64</v>
      </c>
      <c r="R125" t="str">
        <f t="shared" si="2"/>
        <v>Plato_18,  Plato_2</v>
      </c>
      <c r="S125" s="2" t="s">
        <v>61</v>
      </c>
      <c r="T125" s="2" t="s">
        <v>20</v>
      </c>
      <c r="U125" s="2" t="s">
        <v>79</v>
      </c>
      <c r="X125" t="str" cm="1">
        <f t="array" ref="X125">_xlfn.CONCAT(_xlfn._xlws.FILTER(Tabla_cocina[Nombre del Plato], Tabla_cocina[Numero de Orden]=Tabla_Sala[[#This Row],[Número de Orden]]), "")</f>
        <v>Plato_18Plato_2</v>
      </c>
      <c r="Y125" s="18" t="b">
        <f>IF(Tabla_Sala[[#This Row],[Tiempo de Degustacion]]&gt;0,TRUE,FALSE)</f>
        <v>1</v>
      </c>
      <c r="Z125" s="3">
        <f>SUMIFS(Tabla_cocina[Costo],Tabla_cocina[Numero de Orden],Tabla_Sala[[#This Row],[Número de Orden]])</f>
        <v>94</v>
      </c>
    </row>
    <row r="126" spans="1:26" x14ac:dyDescent="0.3">
      <c r="A126" s="2">
        <v>140</v>
      </c>
      <c r="B126" s="2">
        <v>11</v>
      </c>
      <c r="C126" s="2" t="s">
        <v>244</v>
      </c>
      <c r="D126" s="4">
        <v>4</v>
      </c>
      <c r="E126" s="15">
        <f>Tabla_Sala[[#This Row],[Hora de Salida]]</f>
        <v>45018.270138888889</v>
      </c>
      <c r="F126" s="16">
        <v>45018.15902777778</v>
      </c>
      <c r="G126" s="16">
        <v>45018.270138888889</v>
      </c>
      <c r="H126" s="16">
        <f>IF(Tabla_Sala[[#This Row],[Estado de la Mesa]]="Ocupada",(Tabla_Sala[[#This Row],[Hora de Salida]]-Tabla_Sala[[#This Row],[Hora de Llegada]]) + 15/1440, Tabla_Sala[[#This Row],[Hora de Salida]]-Tabla_Sala[[#This Row],[Hora de Llegada]])</f>
        <v>0.11111111110949423</v>
      </c>
      <c r="I126" s="16">
        <f>SUMIFS(Tabla_cocina[minutos preparacion],Tabla_cocina[Numero de Orden],Tabla_Sala[[#This Row],[Número de Orden]])</f>
        <v>8.1944444444444445E-2</v>
      </c>
      <c r="J126" s="16">
        <f>IF(Tabla_Sala[[#This Row],[Tiempo de Permanencia]]-Tabla_Sala[[#This Row],[Tiempo Preparacion]] &gt; 0, Tabla_Sala[[#This Row],[Tiempo de Permanencia]]-Tabla_Sala[[#This Row],[Tiempo Preparacion]], 0)</f>
        <v>2.9166666665049787E-2</v>
      </c>
      <c r="K126" s="2" t="s">
        <v>113</v>
      </c>
      <c r="L126" s="2" t="s">
        <v>40</v>
      </c>
      <c r="M126" s="2" t="s">
        <v>45</v>
      </c>
      <c r="N126" s="5">
        <v>32.130000000000003</v>
      </c>
      <c r="O126" s="2" t="s">
        <v>48</v>
      </c>
      <c r="P126" s="7">
        <f>SUMIFS(Tabla_cocina[Ganancia Bruta],Tabla_cocina[Numero de Orden],Tabla_Sala[[#This Row],[Número de Orden]])</f>
        <v>191</v>
      </c>
      <c r="Q126" s="7">
        <f>Tabla_Sala[[#This Row],[Propina]]+Tabla_Sala[[#This Row],[Monto Total de la Cuenta]]</f>
        <v>223.13</v>
      </c>
      <c r="R126" t="str">
        <f t="shared" si="2"/>
        <v>Plato_1,  Plato_8,  Plato_4</v>
      </c>
      <c r="S126" s="2" t="s">
        <v>52</v>
      </c>
      <c r="T126" s="2" t="s">
        <v>26</v>
      </c>
      <c r="U126" s="2" t="s">
        <v>62</v>
      </c>
      <c r="V126" s="2" t="s">
        <v>67</v>
      </c>
      <c r="X126" t="str" cm="1">
        <f t="array" ref="X126">_xlfn.CONCAT(_xlfn._xlws.FILTER(Tabla_cocina[Nombre del Plato], Tabla_cocina[Numero de Orden]=Tabla_Sala[[#This Row],[Número de Orden]]), "")</f>
        <v>Plato_8Plato_1Plato_4</v>
      </c>
      <c r="Y126" s="18" t="b">
        <f>IF(Tabla_Sala[[#This Row],[Tiempo de Degustacion]]&gt;0,TRUE,FALSE)</f>
        <v>1</v>
      </c>
      <c r="Z126" s="3">
        <f>SUMIFS(Tabla_cocina[Costo],Tabla_cocina[Numero de Orden],Tabla_Sala[[#This Row],[Número de Orden]])</f>
        <v>113</v>
      </c>
    </row>
    <row r="127" spans="1:26" x14ac:dyDescent="0.3">
      <c r="A127" s="2">
        <v>138</v>
      </c>
      <c r="B127" s="2">
        <v>6</v>
      </c>
      <c r="C127" s="2" t="s">
        <v>242</v>
      </c>
      <c r="D127" s="4">
        <v>2</v>
      </c>
      <c r="E127" s="15">
        <f>Tabla_Sala[[#This Row],[Hora de Salida]]</f>
        <v>45018.214583333334</v>
      </c>
      <c r="F127" s="16">
        <v>45018.158333333333</v>
      </c>
      <c r="G127" s="16">
        <v>45018.214583333334</v>
      </c>
      <c r="H127" s="16">
        <f>IF(Tabla_Sala[[#This Row],[Estado de la Mesa]]="Ocupada",(Tabla_Sala[[#This Row],[Hora de Salida]]-Tabla_Sala[[#This Row],[Hora de Llegada]]) + 15/1440, Tabla_Sala[[#This Row],[Hora de Salida]]-Tabla_Sala[[#This Row],[Hora de Llegada]])</f>
        <v>6.6666666668121863E-2</v>
      </c>
      <c r="I127" s="16">
        <f>SUMIFS(Tabla_cocina[minutos preparacion],Tabla_cocina[Numero de Orden],Tabla_Sala[[#This Row],[Número de Orden]])</f>
        <v>6.7361111111111108E-2</v>
      </c>
      <c r="J127" s="16">
        <f>IF(Tabla_Sala[[#This Row],[Tiempo de Permanencia]]-Tabla_Sala[[#This Row],[Tiempo Preparacion]] &gt; 0, Tabla_Sala[[#This Row],[Tiempo de Permanencia]]-Tabla_Sala[[#This Row],[Tiempo Preparacion]], 0)</f>
        <v>0</v>
      </c>
      <c r="K127" s="2" t="s">
        <v>113</v>
      </c>
      <c r="L127" s="2" t="s">
        <v>44</v>
      </c>
      <c r="M127" s="2" t="s">
        <v>41</v>
      </c>
      <c r="N127" s="5">
        <v>32.79</v>
      </c>
      <c r="O127" s="2" t="s">
        <v>55</v>
      </c>
      <c r="P127" s="7">
        <f>SUMIFS(Tabla_cocina[Ganancia Bruta],Tabla_cocina[Numero de Orden],Tabla_Sala[[#This Row],[Número de Orden]])</f>
        <v>238</v>
      </c>
      <c r="Q127" s="7">
        <f>Tabla_Sala[[#This Row],[Propina]]+Tabla_Sala[[#This Row],[Monto Total de la Cuenta]]</f>
        <v>270.79000000000002</v>
      </c>
      <c r="R127" t="str">
        <f t="shared" si="2"/>
        <v>Plato_17,  Plato_12,  Plato_10,  Plato_2</v>
      </c>
      <c r="S127" s="2" t="s">
        <v>56</v>
      </c>
      <c r="T127" s="2" t="s">
        <v>9</v>
      </c>
      <c r="U127" s="2" t="s">
        <v>60</v>
      </c>
      <c r="V127" s="2" t="s">
        <v>69</v>
      </c>
      <c r="W127" s="2" t="s">
        <v>79</v>
      </c>
      <c r="X127" t="str" cm="1">
        <f t="array" ref="X127">_xlfn.CONCAT(_xlfn._xlws.FILTER(Tabla_cocina[Nombre del Plato], Tabla_cocina[Numero de Orden]=Tabla_Sala[[#This Row],[Número de Orden]]), "")</f>
        <v>Plato_17Plato_2Plato_10Plato_12</v>
      </c>
      <c r="Y127" s="18" t="b">
        <f>IF(Tabla_Sala[[#This Row],[Tiempo de Degustacion]]&gt;0,TRUE,FALSE)</f>
        <v>0</v>
      </c>
      <c r="Z127" s="3">
        <f>SUMIFS(Tabla_cocina[Costo],Tabla_cocina[Numero de Orden],Tabla_Sala[[#This Row],[Número de Orden]])</f>
        <v>141</v>
      </c>
    </row>
    <row r="128" spans="1:26" x14ac:dyDescent="0.3">
      <c r="A128" s="2">
        <v>189</v>
      </c>
      <c r="B128" s="2">
        <v>11</v>
      </c>
      <c r="C128" s="2" t="s">
        <v>290</v>
      </c>
      <c r="D128" s="4">
        <v>4</v>
      </c>
      <c r="E128" s="15">
        <f>Tabla_Sala[[#This Row],[Hora de Salida]]</f>
        <v>45018.256944444445</v>
      </c>
      <c r="F128" s="16">
        <v>45018.158333333333</v>
      </c>
      <c r="G128" s="16">
        <v>45018.256944444445</v>
      </c>
      <c r="H128" s="16">
        <f>IF(Tabla_Sala[[#This Row],[Estado de la Mesa]]="Ocupada",(Tabla_Sala[[#This Row],[Hora de Salida]]-Tabla_Sala[[#This Row],[Hora de Llegada]]) + 15/1440, Tabla_Sala[[#This Row],[Hora de Salida]]-Tabla_Sala[[#This Row],[Hora de Llegada]])</f>
        <v>9.8611111112404615E-2</v>
      </c>
      <c r="I128" s="16">
        <f>SUMIFS(Tabla_cocina[minutos preparacion],Tabla_cocina[Numero de Orden],Tabla_Sala[[#This Row],[Número de Orden]])</f>
        <v>8.1250000000000003E-2</v>
      </c>
      <c r="J128" s="16">
        <f>IF(Tabla_Sala[[#This Row],[Tiempo de Permanencia]]-Tabla_Sala[[#This Row],[Tiempo Preparacion]] &gt; 0, Tabla_Sala[[#This Row],[Tiempo de Permanencia]]-Tabla_Sala[[#This Row],[Tiempo Preparacion]], 0)</f>
        <v>1.7361111112404612E-2</v>
      </c>
      <c r="K128" s="2" t="s">
        <v>113</v>
      </c>
      <c r="L128" s="2" t="s">
        <v>40</v>
      </c>
      <c r="M128" s="2" t="s">
        <v>47</v>
      </c>
      <c r="N128" s="5">
        <v>41.66</v>
      </c>
      <c r="O128" s="2" t="s">
        <v>42</v>
      </c>
      <c r="P128" s="7">
        <f>SUMIFS(Tabla_cocina[Ganancia Bruta],Tabla_cocina[Numero de Orden],Tabla_Sala[[#This Row],[Número de Orden]])</f>
        <v>192</v>
      </c>
      <c r="Q128" s="7">
        <f>Tabla_Sala[[#This Row],[Propina]]+Tabla_Sala[[#This Row],[Monto Total de la Cuenta]]</f>
        <v>233.66</v>
      </c>
      <c r="R128" t="str">
        <f t="shared" si="2"/>
        <v>Plato_18,  Plato_10,  Plato_7</v>
      </c>
      <c r="S128" s="2" t="s">
        <v>43</v>
      </c>
      <c r="T128" s="2" t="s">
        <v>20</v>
      </c>
      <c r="U128" s="2" t="s">
        <v>69</v>
      </c>
      <c r="V128" s="2" t="s">
        <v>59</v>
      </c>
      <c r="X128" t="str" cm="1">
        <f t="array" ref="X128">_xlfn.CONCAT(_xlfn._xlws.FILTER(Tabla_cocina[Nombre del Plato], Tabla_cocina[Numero de Orden]=Tabla_Sala[[#This Row],[Número de Orden]]), "")</f>
        <v>Plato_18Plato_10Plato_7</v>
      </c>
      <c r="Y128" s="18" t="b">
        <f>IF(Tabla_Sala[[#This Row],[Tiempo de Degustacion]]&gt;0,TRUE,FALSE)</f>
        <v>1</v>
      </c>
      <c r="Z128" s="3">
        <f>SUMIFS(Tabla_cocina[Costo],Tabla_cocina[Numero de Orden],Tabla_Sala[[#This Row],[Número de Orden]])</f>
        <v>112</v>
      </c>
    </row>
    <row r="129" spans="1:26" x14ac:dyDescent="0.3">
      <c r="A129" s="2">
        <v>121</v>
      </c>
      <c r="B129" s="2">
        <v>5</v>
      </c>
      <c r="C129" s="2" t="s">
        <v>226</v>
      </c>
      <c r="D129" s="4">
        <v>4</v>
      </c>
      <c r="E129" s="15">
        <f>Tabla_Sala[[#This Row],[Hora de Salida]]</f>
        <v>45018.259027777778</v>
      </c>
      <c r="F129" s="16">
        <v>45018.15625</v>
      </c>
      <c r="G129" s="16">
        <v>45018.259027777778</v>
      </c>
      <c r="H129" s="16">
        <f>IF(Tabla_Sala[[#This Row],[Estado de la Mesa]]="Ocupada",(Tabla_Sala[[#This Row],[Hora de Salida]]-Tabla_Sala[[#This Row],[Hora de Llegada]]) + 15/1440, Tabla_Sala[[#This Row],[Hora de Salida]]-Tabla_Sala[[#This Row],[Hora de Llegada]])</f>
        <v>0.10277777777810115</v>
      </c>
      <c r="I129" s="16">
        <f>SUMIFS(Tabla_cocina[minutos preparacion],Tabla_cocina[Numero de Orden],Tabla_Sala[[#This Row],[Número de Orden]])</f>
        <v>2.6388888888888889E-2</v>
      </c>
      <c r="J129" s="16">
        <f>IF(Tabla_Sala[[#This Row],[Tiempo de Permanencia]]-Tabla_Sala[[#This Row],[Tiempo Preparacion]] &gt; 0, Tabla_Sala[[#This Row],[Tiempo de Permanencia]]-Tabla_Sala[[#This Row],[Tiempo Preparacion]], 0)</f>
        <v>7.6388888889212261E-2</v>
      </c>
      <c r="K129" s="2" t="s">
        <v>117</v>
      </c>
      <c r="L129" s="2" t="s">
        <v>40</v>
      </c>
      <c r="M129" s="2" t="s">
        <v>47</v>
      </c>
      <c r="N129" s="5">
        <v>12.3</v>
      </c>
      <c r="O129" s="2" t="s">
        <v>42</v>
      </c>
      <c r="P129" s="7">
        <f>SUMIFS(Tabla_cocina[Ganancia Bruta],Tabla_cocina[Numero de Orden],Tabla_Sala[[#This Row],[Número de Orden]])</f>
        <v>52</v>
      </c>
      <c r="Q129" s="7">
        <f>Tabla_Sala[[#This Row],[Propina]]+Tabla_Sala[[#This Row],[Monto Total de la Cuenta]]</f>
        <v>64.3</v>
      </c>
      <c r="R129" t="str">
        <f t="shared" si="2"/>
        <v>Plato_10</v>
      </c>
      <c r="S129" s="2" t="s">
        <v>52</v>
      </c>
      <c r="T129" s="2" t="s">
        <v>25</v>
      </c>
      <c r="U129" s="2"/>
      <c r="X129" t="str" cm="1">
        <f t="array" ref="X129">_xlfn.CONCAT(_xlfn._xlws.FILTER(Tabla_cocina[Nombre del Plato], Tabla_cocina[Numero de Orden]=Tabla_Sala[[#This Row],[Número de Orden]]), "")</f>
        <v>Plato_10</v>
      </c>
      <c r="Y129" s="18" t="b">
        <f>IF(Tabla_Sala[[#This Row],[Tiempo de Degustacion]]&gt;0,TRUE,FALSE)</f>
        <v>1</v>
      </c>
      <c r="Z129" s="3">
        <f>SUMIFS(Tabla_cocina[Costo],Tabla_cocina[Numero de Orden],Tabla_Sala[[#This Row],[Número de Orden]])</f>
        <v>30</v>
      </c>
    </row>
    <row r="130" spans="1:26" x14ac:dyDescent="0.3">
      <c r="A130" s="2">
        <v>244</v>
      </c>
      <c r="B130" s="2">
        <v>17</v>
      </c>
      <c r="C130" s="2" t="s">
        <v>166</v>
      </c>
      <c r="D130" s="4">
        <v>6</v>
      </c>
      <c r="E130" s="15">
        <f>Tabla_Sala[[#This Row],[Hora de Salida]]</f>
        <v>45018.250694444447</v>
      </c>
      <c r="F130" s="16">
        <v>45018.155555555553</v>
      </c>
      <c r="G130" s="16">
        <v>45018.250694444447</v>
      </c>
      <c r="H130" s="16">
        <f>IF(Tabla_Sala[[#This Row],[Estado de la Mesa]]="Ocupada",(Tabla_Sala[[#This Row],[Hora de Salida]]-Tabla_Sala[[#This Row],[Hora de Llegada]]) + 15/1440, Tabla_Sala[[#This Row],[Hora de Salida]]-Tabla_Sala[[#This Row],[Hora de Llegada]])</f>
        <v>9.5138888893416151E-2</v>
      </c>
      <c r="I130" s="16">
        <f>SUMIFS(Tabla_cocina[minutos preparacion],Tabla_cocina[Numero de Orden],Tabla_Sala[[#This Row],[Número de Orden]])</f>
        <v>6.1805555555555558E-2</v>
      </c>
      <c r="J130" s="16">
        <f>IF(Tabla_Sala[[#This Row],[Tiempo de Permanencia]]-Tabla_Sala[[#This Row],[Tiempo Preparacion]] &gt; 0, Tabla_Sala[[#This Row],[Tiempo de Permanencia]]-Tabla_Sala[[#This Row],[Tiempo Preparacion]], 0)</f>
        <v>3.3333333337860593E-2</v>
      </c>
      <c r="K130" s="2" t="s">
        <v>109</v>
      </c>
      <c r="L130" s="2" t="s">
        <v>40</v>
      </c>
      <c r="M130" s="2" t="s">
        <v>45</v>
      </c>
      <c r="N130" s="5">
        <v>17.649999999999999</v>
      </c>
      <c r="O130" s="2" t="s">
        <v>42</v>
      </c>
      <c r="P130" s="7">
        <f>SUMIFS(Tabla_cocina[Ganancia Bruta],Tabla_cocina[Numero de Orden],Tabla_Sala[[#This Row],[Número de Orden]])</f>
        <v>158</v>
      </c>
      <c r="Q130" s="7">
        <f>Tabla_Sala[[#This Row],[Propina]]+Tabla_Sala[[#This Row],[Monto Total de la Cuenta]]</f>
        <v>175.65</v>
      </c>
      <c r="R130" t="str">
        <f t="shared" si="2"/>
        <v>Plato_20,  Plato_12</v>
      </c>
      <c r="S130" s="2" t="s">
        <v>53</v>
      </c>
      <c r="T130" s="2" t="s">
        <v>11</v>
      </c>
      <c r="U130" s="2" t="s">
        <v>60</v>
      </c>
      <c r="X130" t="str" cm="1">
        <f t="array" ref="X130">_xlfn.CONCAT(_xlfn._xlws.FILTER(Tabla_cocina[Nombre del Plato], Tabla_cocina[Numero de Orden]=Tabla_Sala[[#This Row],[Número de Orden]]), "")</f>
        <v>Plato_20Plato_12</v>
      </c>
      <c r="Y130" s="18" t="b">
        <f>IF(Tabla_Sala[[#This Row],[Tiempo de Degustacion]]&gt;0,TRUE,FALSE)</f>
        <v>1</v>
      </c>
      <c r="Z130" s="3">
        <f>SUMIFS(Tabla_cocina[Costo],Tabla_cocina[Numero de Orden],Tabla_Sala[[#This Row],[Número de Orden]])</f>
        <v>97</v>
      </c>
    </row>
    <row r="131" spans="1:26" x14ac:dyDescent="0.3">
      <c r="A131" s="2">
        <v>262</v>
      </c>
      <c r="B131" s="2">
        <v>18</v>
      </c>
      <c r="C131" s="2" t="s">
        <v>349</v>
      </c>
      <c r="D131" s="4">
        <v>4</v>
      </c>
      <c r="E131" s="15">
        <f>Tabla_Sala[[#This Row],[Hora de Salida]]</f>
        <v>45018.306250000001</v>
      </c>
      <c r="F131" s="16">
        <v>45018.155555555553</v>
      </c>
      <c r="G131" s="16">
        <v>45018.306250000001</v>
      </c>
      <c r="H131" s="16">
        <f>IF(Tabla_Sala[[#This Row],[Estado de la Mesa]]="Ocupada",(Tabla_Sala[[#This Row],[Hora de Salida]]-Tabla_Sala[[#This Row],[Hora de Llegada]]) + 15/1440, Tabla_Sala[[#This Row],[Hora de Salida]]-Tabla_Sala[[#This Row],[Hora de Llegada]])</f>
        <v>0.16111111111482992</v>
      </c>
      <c r="I131" s="16">
        <f>SUMIFS(Tabla_cocina[minutos preparacion],Tabla_cocina[Numero de Orden],Tabla_Sala[[#This Row],[Número de Orden]])</f>
        <v>3.3333333333333333E-2</v>
      </c>
      <c r="J131" s="16">
        <f>IF(Tabla_Sala[[#This Row],[Tiempo de Permanencia]]-Tabla_Sala[[#This Row],[Tiempo Preparacion]] &gt; 0, Tabla_Sala[[#This Row],[Tiempo de Permanencia]]-Tabla_Sala[[#This Row],[Tiempo Preparacion]], 0)</f>
        <v>0.1277777777814966</v>
      </c>
      <c r="K131" s="2" t="s">
        <v>113</v>
      </c>
      <c r="L131" s="2" t="s">
        <v>40</v>
      </c>
      <c r="M131" s="2" t="s">
        <v>47</v>
      </c>
      <c r="N131" s="5">
        <v>42.83</v>
      </c>
      <c r="O131" s="2" t="s">
        <v>55</v>
      </c>
      <c r="P131" s="7">
        <f>SUMIFS(Tabla_cocina[Ganancia Bruta],Tabla_cocina[Numero de Orden],Tabla_Sala[[#This Row],[Número de Orden]])</f>
        <v>115</v>
      </c>
      <c r="Q131" s="7">
        <f>Tabla_Sala[[#This Row],[Propina]]+Tabla_Sala[[#This Row],[Monto Total de la Cuenta]]</f>
        <v>157.82999999999998</v>
      </c>
      <c r="R131" t="str">
        <f t="shared" si="2"/>
        <v>Plato_5,  Plato_17</v>
      </c>
      <c r="S131" s="2" t="s">
        <v>56</v>
      </c>
      <c r="T131" s="2" t="s">
        <v>19</v>
      </c>
      <c r="U131" s="2" t="s">
        <v>50</v>
      </c>
      <c r="X131" t="str" cm="1">
        <f t="array" ref="X131">_xlfn.CONCAT(_xlfn._xlws.FILTER(Tabla_cocina[Nombre del Plato], Tabla_cocina[Numero de Orden]=Tabla_Sala[[#This Row],[Número de Orden]]), "")</f>
        <v>Plato_17Plato_5</v>
      </c>
      <c r="Y131" s="18" t="b">
        <f>IF(Tabla_Sala[[#This Row],[Tiempo de Degustacion]]&gt;0,TRUE,FALSE)</f>
        <v>1</v>
      </c>
      <c r="Z131" s="3">
        <f>SUMIFS(Tabla_cocina[Costo],Tabla_cocina[Numero de Orden],Tabla_Sala[[#This Row],[Número de Orden]])</f>
        <v>70</v>
      </c>
    </row>
    <row r="132" spans="1:26" x14ac:dyDescent="0.3">
      <c r="A132" s="2">
        <v>242</v>
      </c>
      <c r="B132" s="2">
        <v>12</v>
      </c>
      <c r="C132" s="2" t="s">
        <v>333</v>
      </c>
      <c r="D132" s="4">
        <v>2</v>
      </c>
      <c r="E132" s="15">
        <f>Tabla_Sala[[#This Row],[Hora de Salida]]</f>
        <v>45018.214583333334</v>
      </c>
      <c r="F132" s="16">
        <v>45018.154166666667</v>
      </c>
      <c r="G132" s="16">
        <v>45018.214583333334</v>
      </c>
      <c r="H132" s="16">
        <f>IF(Tabla_Sala[[#This Row],[Estado de la Mesa]]="Ocupada",(Tabla_Sala[[#This Row],[Hora de Salida]]-Tabla_Sala[[#This Row],[Hora de Llegada]]) + 15/1440, Tabla_Sala[[#This Row],[Hora de Salida]]-Tabla_Sala[[#This Row],[Hora de Llegada]])</f>
        <v>6.0416666667151731E-2</v>
      </c>
      <c r="I132" s="16">
        <f>SUMIFS(Tabla_cocina[minutos preparacion],Tabla_cocina[Numero de Orden],Tabla_Sala[[#This Row],[Número de Orden]])</f>
        <v>6.8750000000000006E-2</v>
      </c>
      <c r="J132" s="16">
        <f>IF(Tabla_Sala[[#This Row],[Tiempo de Permanencia]]-Tabla_Sala[[#This Row],[Tiempo Preparacion]] &gt; 0, Tabla_Sala[[#This Row],[Tiempo de Permanencia]]-Tabla_Sala[[#This Row],[Tiempo Preparacion]], 0)</f>
        <v>0</v>
      </c>
      <c r="K132" s="2" t="s">
        <v>113</v>
      </c>
      <c r="L132" s="2" t="s">
        <v>40</v>
      </c>
      <c r="M132" s="2" t="s">
        <v>47</v>
      </c>
      <c r="N132" s="5">
        <v>31.29</v>
      </c>
      <c r="O132" s="2" t="s">
        <v>42</v>
      </c>
      <c r="P132" s="7">
        <f>SUMIFS(Tabla_cocina[Ganancia Bruta],Tabla_cocina[Numero de Orden],Tabla_Sala[[#This Row],[Número de Orden]])</f>
        <v>134</v>
      </c>
      <c r="Q132" s="7">
        <f>Tabla_Sala[[#This Row],[Propina]]+Tabla_Sala[[#This Row],[Monto Total de la Cuenta]]</f>
        <v>165.29</v>
      </c>
      <c r="R132" t="str">
        <f t="shared" si="2"/>
        <v>Plato_10,  Plato_1,  Plato_11</v>
      </c>
      <c r="S132" s="2" t="s">
        <v>56</v>
      </c>
      <c r="T132" s="2" t="s">
        <v>25</v>
      </c>
      <c r="U132" s="2" t="s">
        <v>71</v>
      </c>
      <c r="V132" s="2" t="s">
        <v>63</v>
      </c>
      <c r="X132" t="str" cm="1">
        <f t="array" ref="X132">_xlfn.CONCAT(_xlfn._xlws.FILTER(Tabla_cocina[Nombre del Plato], Tabla_cocina[Numero de Orden]=Tabla_Sala[[#This Row],[Número de Orden]]), "")</f>
        <v>Plato_11Plato_10Plato_1</v>
      </c>
      <c r="Y132" s="18" t="b">
        <f>IF(Tabla_Sala[[#This Row],[Tiempo de Degustacion]]&gt;0,TRUE,FALSE)</f>
        <v>0</v>
      </c>
      <c r="Z132" s="3">
        <f>SUMIFS(Tabla_cocina[Costo],Tabla_cocina[Numero de Orden],Tabla_Sala[[#This Row],[Número de Orden]])</f>
        <v>80</v>
      </c>
    </row>
    <row r="133" spans="1:26" x14ac:dyDescent="0.3">
      <c r="A133" s="2">
        <v>188</v>
      </c>
      <c r="B133" s="2">
        <v>20</v>
      </c>
      <c r="C133" s="2" t="s">
        <v>289</v>
      </c>
      <c r="D133" s="4">
        <v>4</v>
      </c>
      <c r="E133" s="15">
        <f>Tabla_Sala[[#This Row],[Hora de Salida]]</f>
        <v>45018.222916666666</v>
      </c>
      <c r="F133" s="16">
        <v>45018.152777777781</v>
      </c>
      <c r="G133" s="16">
        <v>45018.222916666666</v>
      </c>
      <c r="H133" s="16">
        <f>IF(Tabla_Sala[[#This Row],[Estado de la Mesa]]="Ocupada",(Tabla_Sala[[#This Row],[Hora de Salida]]-Tabla_Sala[[#This Row],[Hora de Llegada]]) + 15/1440, Tabla_Sala[[#This Row],[Hora de Salida]]-Tabla_Sala[[#This Row],[Hora de Llegada]])</f>
        <v>7.0138888884685002E-2</v>
      </c>
      <c r="I133" s="16">
        <f>SUMIFS(Tabla_cocina[minutos preparacion],Tabla_cocina[Numero de Orden],Tabla_Sala[[#This Row],[Número de Orden]])</f>
        <v>7.2916666666666671E-2</v>
      </c>
      <c r="J133" s="16">
        <f>IF(Tabla_Sala[[#This Row],[Tiempo de Permanencia]]-Tabla_Sala[[#This Row],[Tiempo Preparacion]] &gt; 0, Tabla_Sala[[#This Row],[Tiempo de Permanencia]]-Tabla_Sala[[#This Row],[Tiempo Preparacion]], 0)</f>
        <v>0</v>
      </c>
      <c r="K133" s="2" t="s">
        <v>109</v>
      </c>
      <c r="L133" s="2" t="s">
        <v>44</v>
      </c>
      <c r="M133" s="2" t="s">
        <v>47</v>
      </c>
      <c r="N133" s="5">
        <v>13.95</v>
      </c>
      <c r="O133" s="2" t="s">
        <v>42</v>
      </c>
      <c r="P133" s="7">
        <f>SUMIFS(Tabla_cocina[Ganancia Bruta],Tabla_cocina[Numero de Orden],Tabla_Sala[[#This Row],[Número de Orden]])</f>
        <v>83</v>
      </c>
      <c r="Q133" s="7">
        <f>Tabla_Sala[[#This Row],[Propina]]+Tabla_Sala[[#This Row],[Monto Total de la Cuenta]]</f>
        <v>96.95</v>
      </c>
      <c r="R133" t="str">
        <f t="shared" si="2"/>
        <v>Plato_17,  Plato_10</v>
      </c>
      <c r="S133" s="2" t="s">
        <v>46</v>
      </c>
      <c r="T133" s="2" t="s">
        <v>9</v>
      </c>
      <c r="U133" s="2" t="s">
        <v>69</v>
      </c>
      <c r="X133" t="str" cm="1">
        <f t="array" ref="X133">_xlfn.CONCAT(_xlfn._xlws.FILTER(Tabla_cocina[Nombre del Plato], Tabla_cocina[Numero de Orden]=Tabla_Sala[[#This Row],[Número de Orden]]), "")</f>
        <v>Plato_17Plato_10</v>
      </c>
      <c r="Y133" s="18" t="b">
        <f>IF(Tabla_Sala[[#This Row],[Tiempo de Degustacion]]&gt;0,TRUE,FALSE)</f>
        <v>0</v>
      </c>
      <c r="Z133" s="3">
        <f>SUMIFS(Tabla_cocina[Costo],Tabla_cocina[Numero de Orden],Tabla_Sala[[#This Row],[Número de Orden]])</f>
        <v>49</v>
      </c>
    </row>
    <row r="134" spans="1:26" x14ac:dyDescent="0.3">
      <c r="A134" s="2">
        <v>211</v>
      </c>
      <c r="B134" s="2">
        <v>1</v>
      </c>
      <c r="C134" s="2" t="s">
        <v>310</v>
      </c>
      <c r="D134" s="4">
        <v>2</v>
      </c>
      <c r="E134" s="15">
        <f>Tabla_Sala[[#This Row],[Hora de Salida]]</f>
        <v>45018.226388888892</v>
      </c>
      <c r="F134" s="16">
        <v>45018.152777777781</v>
      </c>
      <c r="G134" s="16">
        <v>45018.226388888892</v>
      </c>
      <c r="H134" s="16">
        <f>IF(Tabla_Sala[[#This Row],[Estado de la Mesa]]="Ocupada",(Tabla_Sala[[#This Row],[Hora de Salida]]-Tabla_Sala[[#This Row],[Hora de Llegada]]) + 15/1440, Tabla_Sala[[#This Row],[Hora de Salida]]-Tabla_Sala[[#This Row],[Hora de Llegada]])</f>
        <v>7.3611111110949423E-2</v>
      </c>
      <c r="I134" s="16">
        <f>SUMIFS(Tabla_cocina[minutos preparacion],Tabla_cocina[Numero de Orden],Tabla_Sala[[#This Row],[Número de Orden]])</f>
        <v>9.375E-2</v>
      </c>
      <c r="J134" s="16">
        <f>IF(Tabla_Sala[[#This Row],[Tiempo de Permanencia]]-Tabla_Sala[[#This Row],[Tiempo Preparacion]] &gt; 0, Tabla_Sala[[#This Row],[Tiempo de Permanencia]]-Tabla_Sala[[#This Row],[Tiempo Preparacion]], 0)</f>
        <v>0</v>
      </c>
      <c r="K134" s="2" t="s">
        <v>111</v>
      </c>
      <c r="L134" s="2" t="s">
        <v>40</v>
      </c>
      <c r="M134" s="2" t="s">
        <v>41</v>
      </c>
      <c r="N134" s="5">
        <v>11.13</v>
      </c>
      <c r="O134" s="2" t="s">
        <v>42</v>
      </c>
      <c r="P134" s="7">
        <f>SUMIFS(Tabla_cocina[Ganancia Bruta],Tabla_cocina[Numero de Orden],Tabla_Sala[[#This Row],[Número de Orden]])</f>
        <v>169</v>
      </c>
      <c r="Q134" s="7">
        <f>Tabla_Sala[[#This Row],[Propina]]+Tabla_Sala[[#This Row],[Monto Total de la Cuenta]]</f>
        <v>180.13</v>
      </c>
      <c r="R134" t="str">
        <f t="shared" si="2"/>
        <v>Plato_13,  Plato_4,  Plato_1,  Plato_3</v>
      </c>
      <c r="S134" s="2" t="s">
        <v>76</v>
      </c>
      <c r="T134" s="2" t="s">
        <v>23</v>
      </c>
      <c r="U134" s="2" t="s">
        <v>67</v>
      </c>
      <c r="V134" s="2" t="s">
        <v>71</v>
      </c>
      <c r="W134" s="2" t="s">
        <v>72</v>
      </c>
      <c r="X134" t="str" cm="1">
        <f t="array" ref="X134">_xlfn.CONCAT(_xlfn._xlws.FILTER(Tabla_cocina[Nombre del Plato], Tabla_cocina[Numero de Orden]=Tabla_Sala[[#This Row],[Número de Orden]]), "")</f>
        <v>Plato_1Plato_13Plato_3Plato_4</v>
      </c>
      <c r="Y134" s="18" t="b">
        <f>IF(Tabla_Sala[[#This Row],[Tiempo de Degustacion]]&gt;0,TRUE,FALSE)</f>
        <v>0</v>
      </c>
      <c r="Z134" s="3">
        <f>SUMIFS(Tabla_cocina[Costo],Tabla_cocina[Numero de Orden],Tabla_Sala[[#This Row],[Número de Orden]])</f>
        <v>101</v>
      </c>
    </row>
    <row r="135" spans="1:26" x14ac:dyDescent="0.3">
      <c r="A135" s="2">
        <v>124</v>
      </c>
      <c r="B135" s="2">
        <v>16</v>
      </c>
      <c r="C135" s="2" t="s">
        <v>229</v>
      </c>
      <c r="D135" s="4">
        <v>5</v>
      </c>
      <c r="E135" s="15">
        <f>Tabla_Sala[[#This Row],[Hora de Salida]]</f>
        <v>45018.223611111112</v>
      </c>
      <c r="F135" s="16">
        <v>45018.152083333334</v>
      </c>
      <c r="G135" s="16">
        <v>45018.223611111112</v>
      </c>
      <c r="H135" s="16">
        <f>IF(Tabla_Sala[[#This Row],[Estado de la Mesa]]="Ocupada",(Tabla_Sala[[#This Row],[Hora de Salida]]-Tabla_Sala[[#This Row],[Hora de Llegada]]) + 15/1440, Tabla_Sala[[#This Row],[Hora de Salida]]-Tabla_Sala[[#This Row],[Hora de Llegada]])</f>
        <v>7.1527777778101154E-2</v>
      </c>
      <c r="I135" s="16">
        <f>SUMIFS(Tabla_cocina[minutos preparacion],Tabla_cocina[Numero de Orden],Tabla_Sala[[#This Row],[Número de Orden]])</f>
        <v>9.583333333333334E-2</v>
      </c>
      <c r="J135" s="16">
        <f>IF(Tabla_Sala[[#This Row],[Tiempo de Permanencia]]-Tabla_Sala[[#This Row],[Tiempo Preparacion]] &gt; 0, Tabla_Sala[[#This Row],[Tiempo de Permanencia]]-Tabla_Sala[[#This Row],[Tiempo Preparacion]], 0)</f>
        <v>0</v>
      </c>
      <c r="K135" s="2" t="s">
        <v>109</v>
      </c>
      <c r="L135" s="2" t="s">
        <v>40</v>
      </c>
      <c r="M135" s="2" t="s">
        <v>41</v>
      </c>
      <c r="N135" s="5">
        <v>10.85</v>
      </c>
      <c r="O135" s="2" t="s">
        <v>48</v>
      </c>
      <c r="P135" s="7">
        <f>SUMIFS(Tabla_cocina[Ganancia Bruta],Tabla_cocina[Numero de Orden],Tabla_Sala[[#This Row],[Número de Orden]])</f>
        <v>222</v>
      </c>
      <c r="Q135" s="7">
        <f>Tabla_Sala[[#This Row],[Propina]]+Tabla_Sala[[#This Row],[Monto Total de la Cuenta]]</f>
        <v>232.85</v>
      </c>
      <c r="R135" t="str">
        <f t="shared" si="2"/>
        <v>Plato_3,  Plato_1,  Plato_11,  Plato_9</v>
      </c>
      <c r="S135" s="2" t="s">
        <v>43</v>
      </c>
      <c r="T135" s="2" t="s">
        <v>21</v>
      </c>
      <c r="U135" s="2" t="s">
        <v>71</v>
      </c>
      <c r="V135" s="2" t="s">
        <v>63</v>
      </c>
      <c r="W135" s="2" t="s">
        <v>75</v>
      </c>
      <c r="X135" t="str" cm="1">
        <f t="array" ref="X135">_xlfn.CONCAT(_xlfn._xlws.FILTER(Tabla_cocina[Nombre del Plato], Tabla_cocina[Numero de Orden]=Tabla_Sala[[#This Row],[Número de Orden]]), "")</f>
        <v>Plato_11Plato_9Plato_1Plato_3</v>
      </c>
      <c r="Y135" s="18" t="b">
        <f>IF(Tabla_Sala[[#This Row],[Tiempo de Degustacion]]&gt;0,TRUE,FALSE)</f>
        <v>0</v>
      </c>
      <c r="Z135" s="3">
        <f>SUMIFS(Tabla_cocina[Costo],Tabla_cocina[Numero de Orden],Tabla_Sala[[#This Row],[Número de Orden]])</f>
        <v>133</v>
      </c>
    </row>
    <row r="136" spans="1:26" x14ac:dyDescent="0.3">
      <c r="A136" s="2">
        <v>222</v>
      </c>
      <c r="B136" s="2">
        <v>3</v>
      </c>
      <c r="C136" s="2" t="s">
        <v>318</v>
      </c>
      <c r="D136" s="4">
        <v>3</v>
      </c>
      <c r="E136" s="15">
        <f>Tabla_Sala[[#This Row],[Hora de Salida]]</f>
        <v>45018.279166666667</v>
      </c>
      <c r="F136" s="16">
        <v>45018.151388888888</v>
      </c>
      <c r="G136" s="16">
        <v>45018.279166666667</v>
      </c>
      <c r="H136" s="16">
        <f>IF(Tabla_Sala[[#This Row],[Estado de la Mesa]]="Ocupada",(Tabla_Sala[[#This Row],[Hora de Salida]]-Tabla_Sala[[#This Row],[Hora de Llegada]]) + 15/1440, Tabla_Sala[[#This Row],[Hora de Salida]]-Tabla_Sala[[#This Row],[Hora de Llegada]])</f>
        <v>0.12777777777955635</v>
      </c>
      <c r="I136" s="16">
        <f>SUMIFS(Tabla_cocina[minutos preparacion],Tabla_cocina[Numero de Orden],Tabla_Sala[[#This Row],[Número de Orden]])</f>
        <v>5.9027777777777776E-2</v>
      </c>
      <c r="J136" s="16">
        <f>IF(Tabla_Sala[[#This Row],[Tiempo de Permanencia]]-Tabla_Sala[[#This Row],[Tiempo Preparacion]] &gt; 0, Tabla_Sala[[#This Row],[Tiempo de Permanencia]]-Tabla_Sala[[#This Row],[Tiempo Preparacion]], 0)</f>
        <v>6.8750000001778569E-2</v>
      </c>
      <c r="K136" s="2" t="s">
        <v>115</v>
      </c>
      <c r="L136" s="2" t="s">
        <v>54</v>
      </c>
      <c r="M136" s="2" t="s">
        <v>41</v>
      </c>
      <c r="N136" s="5">
        <v>32.58</v>
      </c>
      <c r="O136" s="2" t="s">
        <v>48</v>
      </c>
      <c r="P136" s="7">
        <f>SUMIFS(Tabla_cocina[Ganancia Bruta],Tabla_cocina[Numero de Orden],Tabla_Sala[[#This Row],[Número de Orden]])</f>
        <v>97</v>
      </c>
      <c r="Q136" s="7">
        <f>Tabla_Sala[[#This Row],[Propina]]+Tabla_Sala[[#This Row],[Monto Total de la Cuenta]]</f>
        <v>129.57999999999998</v>
      </c>
      <c r="R136" t="str">
        <f t="shared" si="2"/>
        <v>Plato_14,  Plato_16</v>
      </c>
      <c r="S136" s="2" t="s">
        <v>66</v>
      </c>
      <c r="T136" s="2" t="s">
        <v>22</v>
      </c>
      <c r="U136" s="2" t="s">
        <v>57</v>
      </c>
      <c r="X136" t="str" cm="1">
        <f t="array" ref="X136">_xlfn.CONCAT(_xlfn._xlws.FILTER(Tabla_cocina[Nombre del Plato], Tabla_cocina[Numero de Orden]=Tabla_Sala[[#This Row],[Número de Orden]]), "")</f>
        <v>Plato_16Plato_14</v>
      </c>
      <c r="Y136" s="18" t="b">
        <f>IF(Tabla_Sala[[#This Row],[Tiempo de Degustacion]]&gt;0,TRUE,FALSE)</f>
        <v>1</v>
      </c>
      <c r="Z136" s="3">
        <f>SUMIFS(Tabla_cocina[Costo],Tabla_cocina[Numero de Orden],Tabla_Sala[[#This Row],[Número de Orden]])</f>
        <v>58</v>
      </c>
    </row>
    <row r="137" spans="1:26" x14ac:dyDescent="0.3">
      <c r="A137" s="2">
        <v>208</v>
      </c>
      <c r="B137" s="2">
        <v>16</v>
      </c>
      <c r="C137" s="2" t="s">
        <v>307</v>
      </c>
      <c r="D137" s="4">
        <v>4</v>
      </c>
      <c r="E137" s="15">
        <f>Tabla_Sala[[#This Row],[Hora de Salida]]</f>
        <v>45018.275000000001</v>
      </c>
      <c r="F137" s="16">
        <v>45018.147916666669</v>
      </c>
      <c r="G137" s="16">
        <v>45018.275000000001</v>
      </c>
      <c r="H137" s="16">
        <f>IF(Tabla_Sala[[#This Row],[Estado de la Mesa]]="Ocupada",(Tabla_Sala[[#This Row],[Hora de Salida]]-Tabla_Sala[[#This Row],[Hora de Llegada]]) + 15/1440, Tabla_Sala[[#This Row],[Hora de Salida]]-Tabla_Sala[[#This Row],[Hora de Llegada]])</f>
        <v>0.13749999999951493</v>
      </c>
      <c r="I137" s="16">
        <f>SUMIFS(Tabla_cocina[minutos preparacion],Tabla_cocina[Numero de Orden],Tabla_Sala[[#This Row],[Número de Orden]])</f>
        <v>6.9444444444444448E-2</v>
      </c>
      <c r="J137" s="16">
        <f>IF(Tabla_Sala[[#This Row],[Tiempo de Permanencia]]-Tabla_Sala[[#This Row],[Tiempo Preparacion]] &gt; 0, Tabla_Sala[[#This Row],[Tiempo de Permanencia]]-Tabla_Sala[[#This Row],[Tiempo Preparacion]], 0)</f>
        <v>6.8055555555070479E-2</v>
      </c>
      <c r="K137" s="2" t="s">
        <v>111</v>
      </c>
      <c r="L137" s="2" t="s">
        <v>40</v>
      </c>
      <c r="M137" s="2" t="s">
        <v>41</v>
      </c>
      <c r="N137" s="5">
        <v>36.700000000000003</v>
      </c>
      <c r="O137" s="2" t="s">
        <v>55</v>
      </c>
      <c r="P137" s="7">
        <f>SUMIFS(Tabla_cocina[Ganancia Bruta],Tabla_cocina[Numero de Orden],Tabla_Sala[[#This Row],[Número de Orden]])</f>
        <v>180</v>
      </c>
      <c r="Q137" s="7">
        <f>Tabla_Sala[[#This Row],[Propina]]+Tabla_Sala[[#This Row],[Monto Total de la Cuenta]]</f>
        <v>216.7</v>
      </c>
      <c r="R137" t="str">
        <f t="shared" si="2"/>
        <v>Plato_15,  Plato_19,  Plato_3</v>
      </c>
      <c r="S137" s="2" t="s">
        <v>53</v>
      </c>
      <c r="T137" s="2" t="s">
        <v>18</v>
      </c>
      <c r="U137" s="2" t="s">
        <v>51</v>
      </c>
      <c r="V137" s="2" t="s">
        <v>72</v>
      </c>
      <c r="X137" t="str" cm="1">
        <f t="array" ref="X137">_xlfn.CONCAT(_xlfn._xlws.FILTER(Tabla_cocina[Nombre del Plato], Tabla_cocina[Numero de Orden]=Tabla_Sala[[#This Row],[Número de Orden]]), "")</f>
        <v>Plato_19Plato_15Plato_3</v>
      </c>
      <c r="Y137" s="18" t="b">
        <f>IF(Tabla_Sala[[#This Row],[Tiempo de Degustacion]]&gt;0,TRUE,FALSE)</f>
        <v>1</v>
      </c>
      <c r="Z137" s="3">
        <f>SUMIFS(Tabla_cocina[Costo],Tabla_cocina[Numero de Orden],Tabla_Sala[[#This Row],[Número de Orden]])</f>
        <v>109</v>
      </c>
    </row>
    <row r="138" spans="1:26" x14ac:dyDescent="0.3">
      <c r="A138" s="2">
        <v>245</v>
      </c>
      <c r="B138" s="2">
        <v>11</v>
      </c>
      <c r="C138" s="2" t="s">
        <v>335</v>
      </c>
      <c r="D138" s="4">
        <v>1</v>
      </c>
      <c r="E138" s="15">
        <f>Tabla_Sala[[#This Row],[Hora de Salida]]</f>
        <v>45018.289583333331</v>
      </c>
      <c r="F138" s="16">
        <v>45018.146527777775</v>
      </c>
      <c r="G138" s="16">
        <v>45018.289583333331</v>
      </c>
      <c r="H138" s="16">
        <f>IF(Tabla_Sala[[#This Row],[Estado de la Mesa]]="Ocupada",(Tabla_Sala[[#This Row],[Hora de Salida]]-Tabla_Sala[[#This Row],[Hora de Llegada]]) + 15/1440, Tabla_Sala[[#This Row],[Hora de Salida]]-Tabla_Sala[[#This Row],[Hora de Llegada]])</f>
        <v>0.14305555555620231</v>
      </c>
      <c r="I138" s="16">
        <f>SUMIFS(Tabla_cocina[minutos preparacion],Tabla_cocina[Numero de Orden],Tabla_Sala[[#This Row],[Número de Orden]])</f>
        <v>8.0555555555555547E-2</v>
      </c>
      <c r="J138" s="16">
        <f>IF(Tabla_Sala[[#This Row],[Tiempo de Permanencia]]-Tabla_Sala[[#This Row],[Tiempo Preparacion]] &gt; 0, Tabla_Sala[[#This Row],[Tiempo de Permanencia]]-Tabla_Sala[[#This Row],[Tiempo Preparacion]], 0)</f>
        <v>6.250000000064676E-2</v>
      </c>
      <c r="K138" s="2" t="s">
        <v>111</v>
      </c>
      <c r="L138" s="2" t="s">
        <v>40</v>
      </c>
      <c r="M138" s="2" t="s">
        <v>47</v>
      </c>
      <c r="N138" s="5">
        <v>14.82</v>
      </c>
      <c r="O138" s="2" t="s">
        <v>42</v>
      </c>
      <c r="P138" s="7">
        <f>SUMIFS(Tabla_cocina[Ganancia Bruta],Tabla_cocina[Numero de Orden],Tabla_Sala[[#This Row],[Número de Orden]])</f>
        <v>273</v>
      </c>
      <c r="Q138" s="7">
        <f>Tabla_Sala[[#This Row],[Propina]]+Tabla_Sala[[#This Row],[Monto Total de la Cuenta]]</f>
        <v>287.82</v>
      </c>
      <c r="R138" t="str">
        <f t="shared" si="2"/>
        <v>Plato_4,  Plato_17,  Plato_20,  Plato_19</v>
      </c>
      <c r="S138" s="2" t="s">
        <v>58</v>
      </c>
      <c r="T138" s="2" t="s">
        <v>24</v>
      </c>
      <c r="U138" s="2" t="s">
        <v>50</v>
      </c>
      <c r="V138" s="2" t="s">
        <v>68</v>
      </c>
      <c r="W138" s="2" t="s">
        <v>51</v>
      </c>
      <c r="X138" t="str" cm="1">
        <f t="array" ref="X138">_xlfn.CONCAT(_xlfn._xlws.FILTER(Tabla_cocina[Nombre del Plato], Tabla_cocina[Numero de Orden]=Tabla_Sala[[#This Row],[Número de Orden]]), "")</f>
        <v>Plato_20Plato_19Plato_17Plato_4</v>
      </c>
      <c r="Y138" s="18" t="b">
        <f>IF(Tabla_Sala[[#This Row],[Tiempo de Degustacion]]&gt;0,TRUE,FALSE)</f>
        <v>1</v>
      </c>
      <c r="Z138" s="3">
        <f>SUMIFS(Tabla_cocina[Costo],Tabla_cocina[Numero de Orden],Tabla_Sala[[#This Row],[Número de Orden]])</f>
        <v>165</v>
      </c>
    </row>
    <row r="139" spans="1:26" x14ac:dyDescent="0.3">
      <c r="A139" s="2">
        <v>206</v>
      </c>
      <c r="B139" s="2">
        <v>4</v>
      </c>
      <c r="C139" s="2" t="s">
        <v>305</v>
      </c>
      <c r="D139" s="4">
        <v>6</v>
      </c>
      <c r="E139" s="15">
        <f>Tabla_Sala[[#This Row],[Hora de Salida]]</f>
        <v>45018.256249999999</v>
      </c>
      <c r="F139" s="16">
        <v>45018.143750000003</v>
      </c>
      <c r="G139" s="16">
        <v>45018.256249999999</v>
      </c>
      <c r="H139" s="16">
        <f>IF(Tabla_Sala[[#This Row],[Estado de la Mesa]]="Ocupada",(Tabla_Sala[[#This Row],[Hora de Salida]]-Tabla_Sala[[#This Row],[Hora de Llegada]]) + 15/1440, Tabla_Sala[[#This Row],[Hora de Salida]]-Tabla_Sala[[#This Row],[Hora de Llegada]])</f>
        <v>0.1229166666623011</v>
      </c>
      <c r="I139" s="16">
        <f>SUMIFS(Tabla_cocina[minutos preparacion],Tabla_cocina[Numero de Orden],Tabla_Sala[[#This Row],[Número de Orden]])</f>
        <v>4.027777777777778E-2</v>
      </c>
      <c r="J139" s="16">
        <f>IF(Tabla_Sala[[#This Row],[Tiempo de Permanencia]]-Tabla_Sala[[#This Row],[Tiempo Preparacion]] &gt; 0, Tabla_Sala[[#This Row],[Tiempo de Permanencia]]-Tabla_Sala[[#This Row],[Tiempo Preparacion]], 0)</f>
        <v>8.2638888884523309E-2</v>
      </c>
      <c r="K139" s="2" t="s">
        <v>117</v>
      </c>
      <c r="L139" s="2" t="s">
        <v>40</v>
      </c>
      <c r="M139" s="2" t="s">
        <v>47</v>
      </c>
      <c r="N139" s="5">
        <v>36.96</v>
      </c>
      <c r="O139" s="2" t="s">
        <v>55</v>
      </c>
      <c r="P139" s="7">
        <f>SUMIFS(Tabla_cocina[Ganancia Bruta],Tabla_cocina[Numero de Orden],Tabla_Sala[[#This Row],[Número de Orden]])</f>
        <v>30</v>
      </c>
      <c r="Q139" s="7">
        <f>Tabla_Sala[[#This Row],[Propina]]+Tabla_Sala[[#This Row],[Monto Total de la Cuenta]]</f>
        <v>66.960000000000008</v>
      </c>
      <c r="R139" t="str">
        <f t="shared" si="2"/>
        <v>Plato_2</v>
      </c>
      <c r="S139" s="2" t="s">
        <v>58</v>
      </c>
      <c r="T139" s="2" t="s">
        <v>7</v>
      </c>
      <c r="U139" s="2"/>
      <c r="X139" t="str" cm="1">
        <f t="array" ref="X139">_xlfn.CONCAT(_xlfn._xlws.FILTER(Tabla_cocina[Nombre del Plato], Tabla_cocina[Numero de Orden]=Tabla_Sala[[#This Row],[Número de Orden]]), "")</f>
        <v>Plato_2</v>
      </c>
      <c r="Y139" s="18" t="b">
        <f>IF(Tabla_Sala[[#This Row],[Tiempo de Degustacion]]&gt;0,TRUE,FALSE)</f>
        <v>1</v>
      </c>
      <c r="Z139" s="3">
        <f>SUMIFS(Tabla_cocina[Costo],Tabla_cocina[Numero de Orden],Tabla_Sala[[#This Row],[Número de Orden]])</f>
        <v>18</v>
      </c>
    </row>
    <row r="140" spans="1:26" x14ac:dyDescent="0.3">
      <c r="A140" s="2">
        <v>259</v>
      </c>
      <c r="B140" s="2">
        <v>10</v>
      </c>
      <c r="C140" s="2" t="s">
        <v>171</v>
      </c>
      <c r="D140" s="4">
        <v>5</v>
      </c>
      <c r="E140" s="15">
        <f>Tabla_Sala[[#This Row],[Hora de Salida]]</f>
        <v>45018.261111111111</v>
      </c>
      <c r="F140" s="16">
        <v>45018.143750000003</v>
      </c>
      <c r="G140" s="16">
        <v>45018.261111111111</v>
      </c>
      <c r="H140" s="16">
        <f>IF(Tabla_Sala[[#This Row],[Estado de la Mesa]]="Ocupada",(Tabla_Sala[[#This Row],[Hora de Salida]]-Tabla_Sala[[#This Row],[Hora de Llegada]]) + 15/1440, Tabla_Sala[[#This Row],[Hora de Salida]]-Tabla_Sala[[#This Row],[Hora de Llegada]])</f>
        <v>0.1277777777747057</v>
      </c>
      <c r="I140" s="16">
        <f>SUMIFS(Tabla_cocina[minutos preparacion],Tabla_cocina[Numero de Orden],Tabla_Sala[[#This Row],[Número de Orden]])</f>
        <v>7.6388888888888886E-3</v>
      </c>
      <c r="J140" s="16">
        <f>IF(Tabla_Sala[[#This Row],[Tiempo de Permanencia]]-Tabla_Sala[[#This Row],[Tiempo Preparacion]] &gt; 0, Tabla_Sala[[#This Row],[Tiempo de Permanencia]]-Tabla_Sala[[#This Row],[Tiempo Preparacion]], 0)</f>
        <v>0.12013888888581681</v>
      </c>
      <c r="K140" s="2" t="s">
        <v>111</v>
      </c>
      <c r="L140" s="2" t="s">
        <v>40</v>
      </c>
      <c r="M140" s="2" t="s">
        <v>47</v>
      </c>
      <c r="N140" s="5">
        <v>46.72</v>
      </c>
      <c r="O140" s="2" t="s">
        <v>55</v>
      </c>
      <c r="P140" s="7">
        <f>SUMIFS(Tabla_cocina[Ganancia Bruta],Tabla_cocina[Numero de Orden],Tabla_Sala[[#This Row],[Número de Orden]])</f>
        <v>81</v>
      </c>
      <c r="Q140" s="7">
        <f>Tabla_Sala[[#This Row],[Propina]]+Tabla_Sala[[#This Row],[Monto Total de la Cuenta]]</f>
        <v>127.72</v>
      </c>
      <c r="R140" t="str">
        <f t="shared" si="2"/>
        <v>Plato_6</v>
      </c>
      <c r="S140" s="2" t="s">
        <v>56</v>
      </c>
      <c r="T140" s="2" t="s">
        <v>10</v>
      </c>
      <c r="U140" s="2"/>
      <c r="X140" t="str" cm="1">
        <f t="array" ref="X140">_xlfn.CONCAT(_xlfn._xlws.FILTER(Tabla_cocina[Nombre del Plato], Tabla_cocina[Numero de Orden]=Tabla_Sala[[#This Row],[Número de Orden]]), "")</f>
        <v>Plato_6</v>
      </c>
      <c r="Y140" s="18" t="b">
        <f>IF(Tabla_Sala[[#This Row],[Tiempo de Degustacion]]&gt;0,TRUE,FALSE)</f>
        <v>1</v>
      </c>
      <c r="Z140" s="3">
        <f>SUMIFS(Tabla_cocina[Costo],Tabla_cocina[Numero de Orden],Tabla_Sala[[#This Row],[Número de Orden]])</f>
        <v>48</v>
      </c>
    </row>
    <row r="141" spans="1:26" x14ac:dyDescent="0.3">
      <c r="A141" s="2">
        <v>119</v>
      </c>
      <c r="B141" s="2">
        <v>17</v>
      </c>
      <c r="C141" s="2" t="s">
        <v>224</v>
      </c>
      <c r="D141" s="4">
        <v>3</v>
      </c>
      <c r="E141" s="15">
        <f>Tabla_Sala[[#This Row],[Hora de Salida]]</f>
        <v>45018.210416666669</v>
      </c>
      <c r="F141" s="16">
        <v>45018.14166666667</v>
      </c>
      <c r="G141" s="16">
        <v>45018.210416666669</v>
      </c>
      <c r="H141" s="16">
        <f>IF(Tabla_Sala[[#This Row],[Estado de la Mesa]]="Ocupada",(Tabla_Sala[[#This Row],[Hora de Salida]]-Tabla_Sala[[#This Row],[Hora de Llegada]]) + 15/1440, Tabla_Sala[[#This Row],[Hora de Salida]]-Tabla_Sala[[#This Row],[Hora de Llegada]])</f>
        <v>6.8749999998544808E-2</v>
      </c>
      <c r="I141" s="16">
        <f>SUMIFS(Tabla_cocina[minutos preparacion],Tabla_cocina[Numero de Orden],Tabla_Sala[[#This Row],[Número de Orden]])</f>
        <v>3.7499999999999999E-2</v>
      </c>
      <c r="J141" s="16">
        <f>IF(Tabla_Sala[[#This Row],[Tiempo de Permanencia]]-Tabla_Sala[[#This Row],[Tiempo Preparacion]] &gt; 0, Tabla_Sala[[#This Row],[Tiempo de Permanencia]]-Tabla_Sala[[#This Row],[Tiempo Preparacion]], 0)</f>
        <v>3.124999999854481E-2</v>
      </c>
      <c r="K141" s="2" t="s">
        <v>113</v>
      </c>
      <c r="L141" s="2" t="s">
        <v>44</v>
      </c>
      <c r="M141" s="2" t="s">
        <v>47</v>
      </c>
      <c r="N141" s="5">
        <v>11.5</v>
      </c>
      <c r="O141" s="2" t="s">
        <v>42</v>
      </c>
      <c r="P141" s="7">
        <f>SUMIFS(Tabla_cocina[Ganancia Bruta],Tabla_cocina[Numero de Orden],Tabla_Sala[[#This Row],[Número de Orden]])</f>
        <v>134</v>
      </c>
      <c r="Q141" s="7">
        <f>Tabla_Sala[[#This Row],[Propina]]+Tabla_Sala[[#This Row],[Monto Total de la Cuenta]]</f>
        <v>145.5</v>
      </c>
      <c r="R141" t="str">
        <f t="shared" si="2"/>
        <v>Plato_10,  Plato_19,  Plato_4</v>
      </c>
      <c r="S141" s="2" t="s">
        <v>53</v>
      </c>
      <c r="T141" s="2" t="s">
        <v>25</v>
      </c>
      <c r="U141" s="2" t="s">
        <v>51</v>
      </c>
      <c r="V141" s="2" t="s">
        <v>67</v>
      </c>
      <c r="X141" t="str" cm="1">
        <f t="array" ref="X141">_xlfn.CONCAT(_xlfn._xlws.FILTER(Tabla_cocina[Nombre del Plato], Tabla_cocina[Numero de Orden]=Tabla_Sala[[#This Row],[Número de Orden]]), "")</f>
        <v>Plato_19Plato_10Plato_4</v>
      </c>
      <c r="Y141" s="18" t="b">
        <f>IF(Tabla_Sala[[#This Row],[Tiempo de Degustacion]]&gt;0,TRUE,FALSE)</f>
        <v>1</v>
      </c>
      <c r="Z141" s="3">
        <f>SUMIFS(Tabla_cocina[Costo],Tabla_cocina[Numero de Orden],Tabla_Sala[[#This Row],[Número de Orden]])</f>
        <v>79</v>
      </c>
    </row>
    <row r="142" spans="1:26" x14ac:dyDescent="0.3">
      <c r="A142" s="2">
        <v>157</v>
      </c>
      <c r="B142" s="2">
        <v>13</v>
      </c>
      <c r="C142" s="2" t="s">
        <v>260</v>
      </c>
      <c r="D142" s="4">
        <v>5</v>
      </c>
      <c r="E142" s="15">
        <f>Tabla_Sala[[#This Row],[Hora de Salida]]</f>
        <v>45018.260416666664</v>
      </c>
      <c r="F142" s="16">
        <v>45018.140277777777</v>
      </c>
      <c r="G142" s="16">
        <v>45018.260416666664</v>
      </c>
      <c r="H142" s="16">
        <f>IF(Tabla_Sala[[#This Row],[Estado de la Mesa]]="Ocupada",(Tabla_Sala[[#This Row],[Hora de Salida]]-Tabla_Sala[[#This Row],[Hora de Llegada]]) + 15/1440, Tabla_Sala[[#This Row],[Hora de Salida]]-Tabla_Sala[[#This Row],[Hora de Llegada]])</f>
        <v>0.13055555555426204</v>
      </c>
      <c r="I142" s="16">
        <f>SUMIFS(Tabla_cocina[minutos preparacion],Tabla_cocina[Numero de Orden],Tabla_Sala[[#This Row],[Número de Orden]])</f>
        <v>0.10416666666666666</v>
      </c>
      <c r="J142" s="16">
        <f>IF(Tabla_Sala[[#This Row],[Tiempo de Permanencia]]-Tabla_Sala[[#This Row],[Tiempo Preparacion]] &gt; 0, Tabla_Sala[[#This Row],[Tiempo de Permanencia]]-Tabla_Sala[[#This Row],[Tiempo Preparacion]], 0)</f>
        <v>2.6388888887595385E-2</v>
      </c>
      <c r="K142" s="2" t="s">
        <v>109</v>
      </c>
      <c r="L142" s="2" t="s">
        <v>44</v>
      </c>
      <c r="M142" s="2" t="s">
        <v>47</v>
      </c>
      <c r="N142" s="5">
        <v>28.48</v>
      </c>
      <c r="O142" s="2" t="s">
        <v>55</v>
      </c>
      <c r="P142" s="7">
        <f>SUMIFS(Tabla_cocina[Ganancia Bruta],Tabla_cocina[Numero de Orden],Tabla_Sala[[#This Row],[Número de Orden]])</f>
        <v>271</v>
      </c>
      <c r="Q142" s="7">
        <f>Tabla_Sala[[#This Row],[Propina]]+Tabla_Sala[[#This Row],[Monto Total de la Cuenta]]</f>
        <v>299.48</v>
      </c>
      <c r="R142" t="str">
        <f t="shared" si="2"/>
        <v>Plato_1,  Plato_16,  Plato_2,  Plato_19</v>
      </c>
      <c r="S142" s="2" t="s">
        <v>53</v>
      </c>
      <c r="T142" s="2" t="s">
        <v>26</v>
      </c>
      <c r="U142" s="2" t="s">
        <v>57</v>
      </c>
      <c r="V142" s="2" t="s">
        <v>79</v>
      </c>
      <c r="W142" s="2" t="s">
        <v>51</v>
      </c>
      <c r="X142" t="str" cm="1">
        <f t="array" ref="X142">_xlfn.CONCAT(_xlfn._xlws.FILTER(Tabla_cocina[Nombre del Plato], Tabla_cocina[Numero de Orden]=Tabla_Sala[[#This Row],[Número de Orden]]), "")</f>
        <v>Plato_19Plato_2Plato_16Plato_1</v>
      </c>
      <c r="Y142" s="18" t="b">
        <f>IF(Tabla_Sala[[#This Row],[Tiempo de Degustacion]]&gt;0,TRUE,FALSE)</f>
        <v>1</v>
      </c>
      <c r="Z142" s="3">
        <f>SUMIFS(Tabla_cocina[Costo],Tabla_cocina[Numero de Orden],Tabla_Sala[[#This Row],[Número de Orden]])</f>
        <v>163</v>
      </c>
    </row>
    <row r="143" spans="1:26" x14ac:dyDescent="0.3">
      <c r="A143" s="2">
        <v>147</v>
      </c>
      <c r="B143" s="2">
        <v>5</v>
      </c>
      <c r="C143" s="2" t="s">
        <v>251</v>
      </c>
      <c r="D143" s="4">
        <v>4</v>
      </c>
      <c r="E143" s="15">
        <f>Tabla_Sala[[#This Row],[Hora de Salida]]</f>
        <v>45018.206944444442</v>
      </c>
      <c r="F143" s="16">
        <v>45018.137499999997</v>
      </c>
      <c r="G143" s="16">
        <v>45018.206944444442</v>
      </c>
      <c r="H143" s="16">
        <f>IF(Tabla_Sala[[#This Row],[Estado de la Mesa]]="Ocupada",(Tabla_Sala[[#This Row],[Hora de Salida]]-Tabla_Sala[[#This Row],[Hora de Llegada]]) + 15/1440, Tabla_Sala[[#This Row],[Hora de Salida]]-Tabla_Sala[[#This Row],[Hora de Llegada]])</f>
        <v>6.9444444445252884E-2</v>
      </c>
      <c r="I143" s="16">
        <f>SUMIFS(Tabla_cocina[minutos preparacion],Tabla_cocina[Numero de Orden],Tabla_Sala[[#This Row],[Número de Orden]])</f>
        <v>2.2916666666666665E-2</v>
      </c>
      <c r="J143" s="16">
        <f>IF(Tabla_Sala[[#This Row],[Tiempo de Permanencia]]-Tabla_Sala[[#This Row],[Tiempo Preparacion]] &gt; 0, Tabla_Sala[[#This Row],[Tiempo de Permanencia]]-Tabla_Sala[[#This Row],[Tiempo Preparacion]], 0)</f>
        <v>4.6527777778586216E-2</v>
      </c>
      <c r="K143" s="2" t="s">
        <v>109</v>
      </c>
      <c r="L143" s="2" t="s">
        <v>44</v>
      </c>
      <c r="M143" s="2" t="s">
        <v>47</v>
      </c>
      <c r="N143" s="5">
        <v>27.14</v>
      </c>
      <c r="O143" s="2" t="s">
        <v>42</v>
      </c>
      <c r="P143" s="7">
        <f>SUMIFS(Tabla_cocina[Ganancia Bruta],Tabla_cocina[Numero de Orden],Tabla_Sala[[#This Row],[Número de Orden]])</f>
        <v>84</v>
      </c>
      <c r="Q143" s="7">
        <f>Tabla_Sala[[#This Row],[Propina]]+Tabla_Sala[[#This Row],[Monto Total de la Cuenta]]</f>
        <v>111.14</v>
      </c>
      <c r="R143" t="str">
        <f t="shared" si="2"/>
        <v>Plato_20,  Plato_5</v>
      </c>
      <c r="S143" s="2" t="s">
        <v>46</v>
      </c>
      <c r="T143" s="2" t="s">
        <v>11</v>
      </c>
      <c r="U143" s="2" t="s">
        <v>78</v>
      </c>
      <c r="X143" t="str" cm="1">
        <f t="array" ref="X143">_xlfn.CONCAT(_xlfn._xlws.FILTER(Tabla_cocina[Nombre del Plato], Tabla_cocina[Numero de Orden]=Tabla_Sala[[#This Row],[Número de Orden]]), "")</f>
        <v>Plato_20Plato_5</v>
      </c>
      <c r="Y143" s="18" t="b">
        <f>IF(Tabla_Sala[[#This Row],[Tiempo de Degustacion]]&gt;0,TRUE,FALSE)</f>
        <v>1</v>
      </c>
      <c r="Z143" s="3">
        <f>SUMIFS(Tabla_cocina[Costo],Tabla_cocina[Numero de Orden],Tabla_Sala[[#This Row],[Número de Orden]])</f>
        <v>51</v>
      </c>
    </row>
    <row r="144" spans="1:26" x14ac:dyDescent="0.3">
      <c r="A144" s="2">
        <v>214</v>
      </c>
      <c r="B144" s="2">
        <v>2</v>
      </c>
      <c r="C144" s="2" t="s">
        <v>312</v>
      </c>
      <c r="D144" s="4">
        <v>4</v>
      </c>
      <c r="E144" s="15">
        <f>Tabla_Sala[[#This Row],[Hora de Salida]]</f>
        <v>45018.214583333334</v>
      </c>
      <c r="F144" s="16">
        <v>45018.137499999997</v>
      </c>
      <c r="G144" s="16">
        <v>45018.214583333334</v>
      </c>
      <c r="H144" s="16">
        <f>IF(Tabla_Sala[[#This Row],[Estado de la Mesa]]="Ocupada",(Tabla_Sala[[#This Row],[Hora de Salida]]-Tabla_Sala[[#This Row],[Hora de Llegada]]) + 15/1440, Tabla_Sala[[#This Row],[Hora de Salida]]-Tabla_Sala[[#This Row],[Hora de Llegada]])</f>
        <v>8.7500000003880515E-2</v>
      </c>
      <c r="I144" s="16">
        <f>SUMIFS(Tabla_cocina[minutos preparacion],Tabla_cocina[Numero de Orden],Tabla_Sala[[#This Row],[Número de Orden]])</f>
        <v>2.6388888888888885E-2</v>
      </c>
      <c r="J144" s="16">
        <f>IF(Tabla_Sala[[#This Row],[Tiempo de Permanencia]]-Tabla_Sala[[#This Row],[Tiempo Preparacion]] &gt; 0, Tabla_Sala[[#This Row],[Tiempo de Permanencia]]-Tabla_Sala[[#This Row],[Tiempo Preparacion]], 0)</f>
        <v>6.111111111499163E-2</v>
      </c>
      <c r="K144" s="2" t="s">
        <v>111</v>
      </c>
      <c r="L144" s="2" t="s">
        <v>40</v>
      </c>
      <c r="M144" s="2" t="s">
        <v>41</v>
      </c>
      <c r="N144" s="5">
        <v>33.39</v>
      </c>
      <c r="O144" s="2" t="s">
        <v>55</v>
      </c>
      <c r="P144" s="7">
        <f>SUMIFS(Tabla_cocina[Ganancia Bruta],Tabla_cocina[Numero de Orden],Tabla_Sala[[#This Row],[Número de Orden]])</f>
        <v>228</v>
      </c>
      <c r="Q144" s="7">
        <f>Tabla_Sala[[#This Row],[Propina]]+Tabla_Sala[[#This Row],[Monto Total de la Cuenta]]</f>
        <v>261.39</v>
      </c>
      <c r="R144" t="str">
        <f t="shared" si="2"/>
        <v>Plato_18,  Plato_20,  Plato_3</v>
      </c>
      <c r="S144" s="2" t="s">
        <v>76</v>
      </c>
      <c r="T144" s="2" t="s">
        <v>20</v>
      </c>
      <c r="U144" s="2" t="s">
        <v>68</v>
      </c>
      <c r="V144" s="2" t="s">
        <v>72</v>
      </c>
      <c r="X144" t="str" cm="1">
        <f t="array" ref="X144">_xlfn.CONCAT(_xlfn._xlws.FILTER(Tabla_cocina[Nombre del Plato], Tabla_cocina[Numero de Orden]=Tabla_Sala[[#This Row],[Número de Orden]]), "")</f>
        <v>Plato_20Plato_18Plato_3</v>
      </c>
      <c r="Y144" s="18" t="b">
        <f>IF(Tabla_Sala[[#This Row],[Tiempo de Degustacion]]&gt;0,TRUE,FALSE)</f>
        <v>1</v>
      </c>
      <c r="Z144" s="3">
        <f>SUMIFS(Tabla_cocina[Costo],Tabla_cocina[Numero de Orden],Tabla_Sala[[#This Row],[Número de Orden]])</f>
        <v>139</v>
      </c>
    </row>
    <row r="145" spans="1:26" x14ac:dyDescent="0.3">
      <c r="A145" s="2">
        <v>151</v>
      </c>
      <c r="B145" s="2">
        <v>6</v>
      </c>
      <c r="C145" s="2" t="s">
        <v>255</v>
      </c>
      <c r="D145" s="4">
        <v>2</v>
      </c>
      <c r="E145" s="15">
        <f>Tabla_Sala[[#This Row],[Hora de Salida]]</f>
        <v>45018.286805555559</v>
      </c>
      <c r="F145" s="16">
        <v>45018.135416666664</v>
      </c>
      <c r="G145" s="16">
        <v>45018.286805555559</v>
      </c>
      <c r="H145" s="16">
        <f>IF(Tabla_Sala[[#This Row],[Estado de la Mesa]]="Ocupada",(Tabla_Sala[[#This Row],[Hora de Salida]]-Tabla_Sala[[#This Row],[Hora de Llegada]]) + 15/1440, Tabla_Sala[[#This Row],[Hora de Salida]]-Tabla_Sala[[#This Row],[Hora de Llegada]])</f>
        <v>0.161805555561538</v>
      </c>
      <c r="I145" s="16">
        <f>SUMIFS(Tabla_cocina[minutos preparacion],Tabla_cocina[Numero de Orden],Tabla_Sala[[#This Row],[Número de Orden]])</f>
        <v>1.3194444444444443E-2</v>
      </c>
      <c r="J145" s="16">
        <f>IF(Tabla_Sala[[#This Row],[Tiempo de Permanencia]]-Tabla_Sala[[#This Row],[Tiempo Preparacion]] &gt; 0, Tabla_Sala[[#This Row],[Tiempo de Permanencia]]-Tabla_Sala[[#This Row],[Tiempo Preparacion]], 0)</f>
        <v>0.14861111111709355</v>
      </c>
      <c r="K145" s="2" t="s">
        <v>117</v>
      </c>
      <c r="L145" s="2" t="s">
        <v>54</v>
      </c>
      <c r="M145" s="2" t="s">
        <v>47</v>
      </c>
      <c r="N145" s="5">
        <v>41.51</v>
      </c>
      <c r="O145" s="2" t="s">
        <v>55</v>
      </c>
      <c r="P145" s="7">
        <f>SUMIFS(Tabla_cocina[Ganancia Bruta],Tabla_cocina[Numero de Orden],Tabla_Sala[[#This Row],[Número de Orden]])</f>
        <v>132</v>
      </c>
      <c r="Q145" s="7">
        <f>Tabla_Sala[[#This Row],[Propina]]+Tabla_Sala[[#This Row],[Monto Total de la Cuenta]]</f>
        <v>173.51</v>
      </c>
      <c r="R145" t="str">
        <f t="shared" si="2"/>
        <v>Plato_14,  Plato_13</v>
      </c>
      <c r="S145" s="2" t="s">
        <v>66</v>
      </c>
      <c r="T145" s="2" t="s">
        <v>22</v>
      </c>
      <c r="U145" s="2" t="s">
        <v>65</v>
      </c>
      <c r="X145" t="str" cm="1">
        <f t="array" ref="X145">_xlfn.CONCAT(_xlfn._xlws.FILTER(Tabla_cocina[Nombre del Plato], Tabla_cocina[Numero de Orden]=Tabla_Sala[[#This Row],[Número de Orden]]), "")</f>
        <v>Plato_14Plato_13</v>
      </c>
      <c r="Y145" s="18" t="b">
        <f>IF(Tabla_Sala[[#This Row],[Tiempo de Degustacion]]&gt;0,TRUE,FALSE)</f>
        <v>1</v>
      </c>
      <c r="Z145" s="3">
        <f>SUMIFS(Tabla_cocina[Costo],Tabla_cocina[Numero de Orden],Tabla_Sala[[#This Row],[Número de Orden]])</f>
        <v>81</v>
      </c>
    </row>
    <row r="146" spans="1:26" x14ac:dyDescent="0.3">
      <c r="A146" s="2">
        <v>264</v>
      </c>
      <c r="B146" s="2">
        <v>2</v>
      </c>
      <c r="C146" s="2" t="s">
        <v>350</v>
      </c>
      <c r="D146" s="4">
        <v>1</v>
      </c>
      <c r="E146" s="15">
        <f>Tabla_Sala[[#This Row],[Hora de Salida]]</f>
        <v>45018.18472222222</v>
      </c>
      <c r="F146" s="16">
        <v>45018.132638888892</v>
      </c>
      <c r="G146" s="16">
        <v>45018.18472222222</v>
      </c>
      <c r="H146" s="16">
        <f>IF(Tabla_Sala[[#This Row],[Estado de la Mesa]]="Ocupada",(Tabla_Sala[[#This Row],[Hora de Salida]]-Tabla_Sala[[#This Row],[Hora de Llegada]]) + 15/1440, Tabla_Sala[[#This Row],[Hora de Salida]]-Tabla_Sala[[#This Row],[Hora de Llegada]])</f>
        <v>5.2083333328482695E-2</v>
      </c>
      <c r="I146" s="16">
        <f>SUMIFS(Tabla_cocina[minutos preparacion],Tabla_cocina[Numero de Orden],Tabla_Sala[[#This Row],[Número de Orden]])</f>
        <v>8.1249999999999989E-2</v>
      </c>
      <c r="J146" s="16">
        <f>IF(Tabla_Sala[[#This Row],[Tiempo de Permanencia]]-Tabla_Sala[[#This Row],[Tiempo Preparacion]] &gt; 0, Tabla_Sala[[#This Row],[Tiempo de Permanencia]]-Tabla_Sala[[#This Row],[Tiempo Preparacion]], 0)</f>
        <v>0</v>
      </c>
      <c r="K146" s="2" t="s">
        <v>111</v>
      </c>
      <c r="L146" s="2" t="s">
        <v>40</v>
      </c>
      <c r="M146" s="2" t="s">
        <v>47</v>
      </c>
      <c r="N146" s="5">
        <v>49.21</v>
      </c>
      <c r="O146" s="2" t="s">
        <v>48</v>
      </c>
      <c r="P146" s="7">
        <f>SUMIFS(Tabla_cocina[Ganancia Bruta],Tabla_cocina[Numero de Orden],Tabla_Sala[[#This Row],[Número de Orden]])</f>
        <v>182</v>
      </c>
      <c r="Q146" s="7">
        <f>Tabla_Sala[[#This Row],[Propina]]+Tabla_Sala[[#This Row],[Monto Total de la Cuenta]]</f>
        <v>231.21</v>
      </c>
      <c r="R146" t="str">
        <f t="shared" si="2"/>
        <v>Plato_8,  Plato_15,  Plato_2,  Plato_1</v>
      </c>
      <c r="S146" s="2" t="s">
        <v>58</v>
      </c>
      <c r="T146" s="2" t="s">
        <v>17</v>
      </c>
      <c r="U146" s="2" t="s">
        <v>73</v>
      </c>
      <c r="V146" s="2" t="s">
        <v>79</v>
      </c>
      <c r="W146" s="2" t="s">
        <v>71</v>
      </c>
      <c r="X146" t="str" cm="1">
        <f t="array" ref="X146">_xlfn.CONCAT(_xlfn._xlws.FILTER(Tabla_cocina[Nombre del Plato], Tabla_cocina[Numero de Orden]=Tabla_Sala[[#This Row],[Número de Orden]]), "")</f>
        <v>Plato_8Plato_15Plato_2Plato_1</v>
      </c>
      <c r="Y146" s="18" t="b">
        <f>IF(Tabla_Sala[[#This Row],[Tiempo de Degustacion]]&gt;0,TRUE,FALSE)</f>
        <v>0</v>
      </c>
      <c r="Z146" s="3">
        <f>SUMIFS(Tabla_cocina[Costo],Tabla_cocina[Numero de Orden],Tabla_Sala[[#This Row],[Número de Orden]])</f>
        <v>109</v>
      </c>
    </row>
    <row r="147" spans="1:26" x14ac:dyDescent="0.3">
      <c r="A147" s="2">
        <v>123</v>
      </c>
      <c r="B147" s="2">
        <v>16</v>
      </c>
      <c r="C147" s="2" t="s">
        <v>228</v>
      </c>
      <c r="D147" s="4">
        <v>6</v>
      </c>
      <c r="E147" s="15">
        <f>Tabla_Sala[[#This Row],[Hora de Salida]]</f>
        <v>45018.173611111109</v>
      </c>
      <c r="F147" s="16">
        <v>45018.131249999999</v>
      </c>
      <c r="G147" s="16">
        <v>45018.173611111109</v>
      </c>
      <c r="H147" s="16">
        <f>IF(Tabla_Sala[[#This Row],[Estado de la Mesa]]="Ocupada",(Tabla_Sala[[#This Row],[Hora de Salida]]-Tabla_Sala[[#This Row],[Hora de Llegada]]) + 15/1440, Tabla_Sala[[#This Row],[Hora de Salida]]-Tabla_Sala[[#This Row],[Hora de Llegada]])</f>
        <v>4.2361111110949423E-2</v>
      </c>
      <c r="I147" s="16">
        <f>SUMIFS(Tabla_cocina[minutos preparacion],Tabla_cocina[Numero de Orden],Tabla_Sala[[#This Row],[Número de Orden]])</f>
        <v>2.2916666666666665E-2</v>
      </c>
      <c r="J147" s="16">
        <f>IF(Tabla_Sala[[#This Row],[Tiempo de Permanencia]]-Tabla_Sala[[#This Row],[Tiempo Preparacion]] &gt; 0, Tabla_Sala[[#This Row],[Tiempo de Permanencia]]-Tabla_Sala[[#This Row],[Tiempo Preparacion]], 0)</f>
        <v>1.9444444444282758E-2</v>
      </c>
      <c r="K147" s="2" t="s">
        <v>117</v>
      </c>
      <c r="L147" s="2" t="s">
        <v>40</v>
      </c>
      <c r="M147" s="2" t="s">
        <v>41</v>
      </c>
      <c r="N147" s="5">
        <v>46.88</v>
      </c>
      <c r="O147" s="2" t="s">
        <v>42</v>
      </c>
      <c r="P147" s="7">
        <f>SUMIFS(Tabla_cocina[Ganancia Bruta],Tabla_cocina[Numero de Orden],Tabla_Sala[[#This Row],[Número de Orden]])</f>
        <v>24</v>
      </c>
      <c r="Q147" s="7">
        <f>Tabla_Sala[[#This Row],[Propina]]+Tabla_Sala[[#This Row],[Monto Total de la Cuenta]]</f>
        <v>70.88</v>
      </c>
      <c r="R147" t="str">
        <f t="shared" si="2"/>
        <v>Plato_7</v>
      </c>
      <c r="S147" s="2" t="s">
        <v>76</v>
      </c>
      <c r="T147" s="2" t="s">
        <v>5</v>
      </c>
      <c r="U147" s="2"/>
      <c r="X147" t="str" cm="1">
        <f t="array" ref="X147">_xlfn.CONCAT(_xlfn._xlws.FILTER(Tabla_cocina[Nombre del Plato], Tabla_cocina[Numero de Orden]=Tabla_Sala[[#This Row],[Número de Orden]]), "")</f>
        <v>Plato_7</v>
      </c>
      <c r="Y147" s="18" t="b">
        <f>IF(Tabla_Sala[[#This Row],[Tiempo de Degustacion]]&gt;0,TRUE,FALSE)</f>
        <v>1</v>
      </c>
      <c r="Z147" s="3">
        <f>SUMIFS(Tabla_cocina[Costo],Tabla_cocina[Numero de Orden],Tabla_Sala[[#This Row],[Número de Orden]])</f>
        <v>14</v>
      </c>
    </row>
    <row r="148" spans="1:26" x14ac:dyDescent="0.3">
      <c r="A148" s="2">
        <v>153</v>
      </c>
      <c r="B148" s="2">
        <v>10</v>
      </c>
      <c r="C148" s="2" t="s">
        <v>153</v>
      </c>
      <c r="D148" s="4">
        <v>1</v>
      </c>
      <c r="E148" s="15">
        <f>Tabla_Sala[[#This Row],[Hora de Salida]]</f>
        <v>45018.226388888892</v>
      </c>
      <c r="F148" s="16">
        <v>45018.129166666666</v>
      </c>
      <c r="G148" s="16">
        <v>45018.226388888892</v>
      </c>
      <c r="H148" s="16">
        <f>IF(Tabla_Sala[[#This Row],[Estado de la Mesa]]="Ocupada",(Tabla_Sala[[#This Row],[Hora de Salida]]-Tabla_Sala[[#This Row],[Hora de Llegada]]) + 15/1440, Tabla_Sala[[#This Row],[Hora de Salida]]-Tabla_Sala[[#This Row],[Hora de Llegada]])</f>
        <v>0.10763888889293109</v>
      </c>
      <c r="I148" s="16">
        <f>SUMIFS(Tabla_cocina[minutos preparacion],Tabla_cocina[Numero de Orden],Tabla_Sala[[#This Row],[Número de Orden]])</f>
        <v>6.1805555555555558E-2</v>
      </c>
      <c r="J148" s="16">
        <f>IF(Tabla_Sala[[#This Row],[Tiempo de Permanencia]]-Tabla_Sala[[#This Row],[Tiempo Preparacion]] &gt; 0, Tabla_Sala[[#This Row],[Tiempo de Permanencia]]-Tabla_Sala[[#This Row],[Tiempo Preparacion]], 0)</f>
        <v>4.5833333337375534E-2</v>
      </c>
      <c r="K148" s="2" t="s">
        <v>113</v>
      </c>
      <c r="L148" s="2" t="s">
        <v>44</v>
      </c>
      <c r="M148" s="2" t="s">
        <v>41</v>
      </c>
      <c r="N148" s="5">
        <v>42.84</v>
      </c>
      <c r="O148" s="2" t="s">
        <v>55</v>
      </c>
      <c r="P148" s="7">
        <f>SUMIFS(Tabla_cocina[Ganancia Bruta],Tabla_cocina[Numero de Orden],Tabla_Sala[[#This Row],[Número de Orden]])</f>
        <v>203</v>
      </c>
      <c r="Q148" s="7">
        <f>Tabla_Sala[[#This Row],[Propina]]+Tabla_Sala[[#This Row],[Monto Total de la Cuenta]]</f>
        <v>245.84</v>
      </c>
      <c r="R148" t="str">
        <f t="shared" si="2"/>
        <v>Plato_11,  Plato_7,  Plato_20</v>
      </c>
      <c r="S148" s="2" t="s">
        <v>52</v>
      </c>
      <c r="T148" s="2" t="s">
        <v>14</v>
      </c>
      <c r="U148" s="2" t="s">
        <v>59</v>
      </c>
      <c r="V148" s="2" t="s">
        <v>68</v>
      </c>
      <c r="X148" t="str" cm="1">
        <f t="array" ref="X148">_xlfn.CONCAT(_xlfn._xlws.FILTER(Tabla_cocina[Nombre del Plato], Tabla_cocina[Numero de Orden]=Tabla_Sala[[#This Row],[Número de Orden]]), "")</f>
        <v>Plato_20Plato_11Plato_7</v>
      </c>
      <c r="Y148" s="18" t="b">
        <f>IF(Tabla_Sala[[#This Row],[Tiempo de Degustacion]]&gt;0,TRUE,FALSE)</f>
        <v>1</v>
      </c>
      <c r="Z148" s="3">
        <f>SUMIFS(Tabla_cocina[Costo],Tabla_cocina[Numero de Orden],Tabla_Sala[[#This Row],[Número de Orden]])</f>
        <v>124</v>
      </c>
    </row>
    <row r="149" spans="1:26" x14ac:dyDescent="0.3">
      <c r="A149" s="2">
        <v>254</v>
      </c>
      <c r="B149" s="2">
        <v>10</v>
      </c>
      <c r="C149" s="2" t="s">
        <v>342</v>
      </c>
      <c r="D149" s="4">
        <v>6</v>
      </c>
      <c r="E149" s="15">
        <f>Tabla_Sala[[#This Row],[Hora de Salida]]</f>
        <v>45018.240972222222</v>
      </c>
      <c r="F149" s="16">
        <v>45018.128472222219</v>
      </c>
      <c r="G149" s="16">
        <v>45018.240972222222</v>
      </c>
      <c r="H149" s="16">
        <f>IF(Tabla_Sala[[#This Row],[Estado de la Mesa]]="Ocupada",(Tabla_Sala[[#This Row],[Hora de Salida]]-Tabla_Sala[[#This Row],[Hora de Llegada]]) + 15/1440, Tabla_Sala[[#This Row],[Hora de Salida]]-Tabla_Sala[[#This Row],[Hora de Llegada]])</f>
        <v>0.11250000000291038</v>
      </c>
      <c r="I149" s="16">
        <f>SUMIFS(Tabla_cocina[minutos preparacion],Tabla_cocina[Numero de Orden],Tabla_Sala[[#This Row],[Número de Orden]])</f>
        <v>9.791666666666668E-2</v>
      </c>
      <c r="J149" s="16">
        <f>IF(Tabla_Sala[[#This Row],[Tiempo de Permanencia]]-Tabla_Sala[[#This Row],[Tiempo Preparacion]] &gt; 0, Tabla_Sala[[#This Row],[Tiempo de Permanencia]]-Tabla_Sala[[#This Row],[Tiempo Preparacion]], 0)</f>
        <v>1.4583333336243703E-2</v>
      </c>
      <c r="K149" s="2" t="s">
        <v>111</v>
      </c>
      <c r="L149" s="2" t="s">
        <v>54</v>
      </c>
      <c r="M149" s="2" t="s">
        <v>47</v>
      </c>
      <c r="N149" s="5">
        <v>36.43</v>
      </c>
      <c r="O149" s="2" t="s">
        <v>42</v>
      </c>
      <c r="P149" s="7">
        <f>SUMIFS(Tabla_cocina[Ganancia Bruta],Tabla_cocina[Numero de Orden],Tabla_Sala[[#This Row],[Número de Orden]])</f>
        <v>297</v>
      </c>
      <c r="Q149" s="7">
        <f>Tabla_Sala[[#This Row],[Propina]]+Tabla_Sala[[#This Row],[Monto Total de la Cuenta]]</f>
        <v>333.43</v>
      </c>
      <c r="R149" t="str">
        <f t="shared" si="2"/>
        <v>Plato_17,  Plato_10,  Plato_18,  Plato_16</v>
      </c>
      <c r="S149" s="2" t="s">
        <v>52</v>
      </c>
      <c r="T149" s="2" t="s">
        <v>9</v>
      </c>
      <c r="U149" s="2" t="s">
        <v>69</v>
      </c>
      <c r="V149" s="2" t="s">
        <v>74</v>
      </c>
      <c r="W149" s="2" t="s">
        <v>57</v>
      </c>
      <c r="X149" t="str" cm="1">
        <f t="array" ref="X149">_xlfn.CONCAT(_xlfn._xlws.FILTER(Tabla_cocina[Nombre del Plato], Tabla_cocina[Numero de Orden]=Tabla_Sala[[#This Row],[Número de Orden]]), "")</f>
        <v>Plato_18Plato_17Plato_16Plato_10</v>
      </c>
      <c r="Y149" s="18" t="b">
        <f>IF(Tabla_Sala[[#This Row],[Tiempo de Degustacion]]&gt;0,TRUE,FALSE)</f>
        <v>1</v>
      </c>
      <c r="Z149" s="3">
        <f>SUMIFS(Tabla_cocina[Costo],Tabla_cocina[Numero de Orden],Tabla_Sala[[#This Row],[Número de Orden]])</f>
        <v>175</v>
      </c>
    </row>
    <row r="150" spans="1:26" x14ac:dyDescent="0.3">
      <c r="A150" s="2">
        <v>195</v>
      </c>
      <c r="B150" s="2">
        <v>2</v>
      </c>
      <c r="C150" s="2" t="s">
        <v>295</v>
      </c>
      <c r="D150" s="4">
        <v>1</v>
      </c>
      <c r="E150" s="15">
        <f>Tabla_Sala[[#This Row],[Hora de Salida]]</f>
        <v>45018.17291666667</v>
      </c>
      <c r="F150" s="16">
        <v>45018.12777777778</v>
      </c>
      <c r="G150" s="16">
        <v>45018.17291666667</v>
      </c>
      <c r="H150" s="16">
        <f>IF(Tabla_Sala[[#This Row],[Estado de la Mesa]]="Ocupada",(Tabla_Sala[[#This Row],[Hora de Salida]]-Tabla_Sala[[#This Row],[Hora de Llegada]]) + 15/1440, Tabla_Sala[[#This Row],[Hora de Salida]]-Tabla_Sala[[#This Row],[Hora de Llegada]])</f>
        <v>5.5555555557172433E-2</v>
      </c>
      <c r="I150" s="16">
        <f>SUMIFS(Tabla_cocina[minutos preparacion],Tabla_cocina[Numero de Orden],Tabla_Sala[[#This Row],[Número de Orden]])</f>
        <v>3.5416666666666666E-2</v>
      </c>
      <c r="J150" s="16">
        <f>IF(Tabla_Sala[[#This Row],[Tiempo de Permanencia]]-Tabla_Sala[[#This Row],[Tiempo Preparacion]] &gt; 0, Tabla_Sala[[#This Row],[Tiempo de Permanencia]]-Tabla_Sala[[#This Row],[Tiempo Preparacion]], 0)</f>
        <v>2.0138888890505767E-2</v>
      </c>
      <c r="K150" s="2" t="s">
        <v>109</v>
      </c>
      <c r="L150" s="2" t="s">
        <v>40</v>
      </c>
      <c r="M150" s="2" t="s">
        <v>41</v>
      </c>
      <c r="N150" s="5">
        <v>10.06</v>
      </c>
      <c r="O150" s="2" t="s">
        <v>55</v>
      </c>
      <c r="P150" s="7">
        <f>SUMIFS(Tabla_cocina[Ganancia Bruta],Tabla_cocina[Numero de Orden],Tabla_Sala[[#This Row],[Número de Orden]])</f>
        <v>50</v>
      </c>
      <c r="Q150" s="7">
        <f>Tabla_Sala[[#This Row],[Propina]]+Tabla_Sala[[#This Row],[Monto Total de la Cuenta]]</f>
        <v>60.06</v>
      </c>
      <c r="R150" t="str">
        <f t="shared" si="2"/>
        <v>Plato_1</v>
      </c>
      <c r="S150" s="2" t="s">
        <v>46</v>
      </c>
      <c r="T150" s="2" t="s">
        <v>26</v>
      </c>
      <c r="U150" s="2"/>
      <c r="X150" t="str" cm="1">
        <f t="array" ref="X150">_xlfn.CONCAT(_xlfn._xlws.FILTER(Tabla_cocina[Nombre del Plato], Tabla_cocina[Numero de Orden]=Tabla_Sala[[#This Row],[Número de Orden]]), "")</f>
        <v>Plato_1</v>
      </c>
      <c r="Y150" s="18" t="b">
        <f>IF(Tabla_Sala[[#This Row],[Tiempo de Degustacion]]&gt;0,TRUE,FALSE)</f>
        <v>1</v>
      </c>
      <c r="Z150" s="3">
        <f>SUMIFS(Tabla_cocina[Costo],Tabla_cocina[Numero de Orden],Tabla_Sala[[#This Row],[Número de Orden]])</f>
        <v>30</v>
      </c>
    </row>
    <row r="151" spans="1:26" x14ac:dyDescent="0.3">
      <c r="A151" s="2">
        <v>144</v>
      </c>
      <c r="B151" s="2">
        <v>18</v>
      </c>
      <c r="C151" s="2" t="s">
        <v>248</v>
      </c>
      <c r="D151" s="4">
        <v>1</v>
      </c>
      <c r="E151" s="15">
        <f>Tabla_Sala[[#This Row],[Hora de Salida]]</f>
        <v>45018.230555555558</v>
      </c>
      <c r="F151" s="16">
        <v>45018.123611111114</v>
      </c>
      <c r="G151" s="16">
        <v>45018.230555555558</v>
      </c>
      <c r="H151" s="16">
        <f>IF(Tabla_Sala[[#This Row],[Estado de la Mesa]]="Ocupada",(Tabla_Sala[[#This Row],[Hora de Salida]]-Tabla_Sala[[#This Row],[Hora de Llegada]]) + 15/1440, Tabla_Sala[[#This Row],[Hora de Salida]]-Tabla_Sala[[#This Row],[Hora de Llegada]])</f>
        <v>0.11736111111046436</v>
      </c>
      <c r="I151" s="16">
        <f>SUMIFS(Tabla_cocina[minutos preparacion],Tabla_cocina[Numero de Orden],Tabla_Sala[[#This Row],[Número de Orden]])</f>
        <v>0.10416666666666667</v>
      </c>
      <c r="J151" s="16">
        <f>IF(Tabla_Sala[[#This Row],[Tiempo de Permanencia]]-Tabla_Sala[[#This Row],[Tiempo Preparacion]] &gt; 0, Tabla_Sala[[#This Row],[Tiempo de Permanencia]]-Tabla_Sala[[#This Row],[Tiempo Preparacion]], 0)</f>
        <v>1.3194444443797693E-2</v>
      </c>
      <c r="K151" s="2" t="s">
        <v>117</v>
      </c>
      <c r="L151" s="2" t="s">
        <v>54</v>
      </c>
      <c r="M151" s="2" t="s">
        <v>47</v>
      </c>
      <c r="N151" s="5">
        <v>11.22</v>
      </c>
      <c r="O151" s="2" t="s">
        <v>55</v>
      </c>
      <c r="P151" s="7">
        <f>SUMIFS(Tabla_cocina[Ganancia Bruta],Tabla_cocina[Numero de Orden],Tabla_Sala[[#This Row],[Número de Orden]])</f>
        <v>185</v>
      </c>
      <c r="Q151" s="7">
        <f>Tabla_Sala[[#This Row],[Propina]]+Tabla_Sala[[#This Row],[Monto Total de la Cuenta]]</f>
        <v>196.22</v>
      </c>
      <c r="R151" t="str">
        <f t="shared" si="2"/>
        <v>Plato_19,  Plato_12,  Plato_9,  Plato_18</v>
      </c>
      <c r="S151" s="2" t="s">
        <v>53</v>
      </c>
      <c r="T151" s="2" t="s">
        <v>12</v>
      </c>
      <c r="U151" s="2" t="s">
        <v>60</v>
      </c>
      <c r="V151" s="2" t="s">
        <v>75</v>
      </c>
      <c r="W151" s="2" t="s">
        <v>74</v>
      </c>
      <c r="X151" t="str" cm="1">
        <f t="array" ref="X151">_xlfn.CONCAT(_xlfn._xlws.FILTER(Tabla_cocina[Nombre del Plato], Tabla_cocina[Numero de Orden]=Tabla_Sala[[#This Row],[Número de Orden]]), "")</f>
        <v>Plato_19Plato_18Plato_9Plato_12</v>
      </c>
      <c r="Y151" s="18" t="b">
        <f>IF(Tabla_Sala[[#This Row],[Tiempo de Degustacion]]&gt;0,TRUE,FALSE)</f>
        <v>1</v>
      </c>
      <c r="Z151" s="3">
        <f>SUMIFS(Tabla_cocina[Costo],Tabla_cocina[Numero de Orden],Tabla_Sala[[#This Row],[Número de Orden]])</f>
        <v>109</v>
      </c>
    </row>
    <row r="152" spans="1:26" x14ac:dyDescent="0.3">
      <c r="A152" s="2">
        <v>125</v>
      </c>
      <c r="B152" s="2">
        <v>14</v>
      </c>
      <c r="C152" s="2" t="s">
        <v>230</v>
      </c>
      <c r="D152" s="4">
        <v>2</v>
      </c>
      <c r="E152" s="15">
        <f>Tabla_Sala[[#This Row],[Hora de Salida]]</f>
        <v>45018.259027777778</v>
      </c>
      <c r="F152" s="16">
        <v>45018.12222222222</v>
      </c>
      <c r="G152" s="16">
        <v>45018.259027777778</v>
      </c>
      <c r="H152" s="16">
        <f>IF(Tabla_Sala[[#This Row],[Estado de la Mesa]]="Ocupada",(Tabla_Sala[[#This Row],[Hora de Salida]]-Tabla_Sala[[#This Row],[Hora de Llegada]]) + 15/1440, Tabla_Sala[[#This Row],[Hora de Salida]]-Tabla_Sala[[#This Row],[Hora de Llegada]])</f>
        <v>0.1368055555576575</v>
      </c>
      <c r="I152" s="16">
        <f>SUMIFS(Tabla_cocina[minutos preparacion],Tabla_cocina[Numero de Orden],Tabla_Sala[[#This Row],[Número de Orden]])</f>
        <v>5.8333333333333334E-2</v>
      </c>
      <c r="J152" s="16">
        <f>IF(Tabla_Sala[[#This Row],[Tiempo de Permanencia]]-Tabla_Sala[[#This Row],[Tiempo Preparacion]] &gt; 0, Tabla_Sala[[#This Row],[Tiempo de Permanencia]]-Tabla_Sala[[#This Row],[Tiempo Preparacion]], 0)</f>
        <v>7.8472222224324165E-2</v>
      </c>
      <c r="K152" s="2" t="s">
        <v>109</v>
      </c>
      <c r="L152" s="2" t="s">
        <v>40</v>
      </c>
      <c r="M152" s="2" t="s">
        <v>47</v>
      </c>
      <c r="N152" s="5">
        <v>24.66</v>
      </c>
      <c r="O152" s="2" t="s">
        <v>48</v>
      </c>
      <c r="P152" s="7">
        <f>SUMIFS(Tabla_cocina[Ganancia Bruta],Tabla_cocina[Numero de Orden],Tabla_Sala[[#This Row],[Número de Orden]])</f>
        <v>184</v>
      </c>
      <c r="Q152" s="7">
        <f>Tabla_Sala[[#This Row],[Propina]]+Tabla_Sala[[#This Row],[Monto Total de la Cuenta]]</f>
        <v>208.66</v>
      </c>
      <c r="R152" t="str">
        <f t="shared" si="2"/>
        <v>Plato_16,  Plato_18,  Plato_3</v>
      </c>
      <c r="S152" s="2" t="s">
        <v>58</v>
      </c>
      <c r="T152" s="2" t="s">
        <v>15</v>
      </c>
      <c r="U152" s="2" t="s">
        <v>74</v>
      </c>
      <c r="V152" s="2" t="s">
        <v>72</v>
      </c>
      <c r="X152" t="str" cm="1">
        <f t="array" ref="X152">_xlfn.CONCAT(_xlfn._xlws.FILTER(Tabla_cocina[Nombre del Plato], Tabla_cocina[Numero de Orden]=Tabla_Sala[[#This Row],[Número de Orden]]), "")</f>
        <v>Plato_18Plato_16Plato_3</v>
      </c>
      <c r="Y152" s="18" t="b">
        <f>IF(Tabla_Sala[[#This Row],[Tiempo de Degustacion]]&gt;0,TRUE,FALSE)</f>
        <v>1</v>
      </c>
      <c r="Z152" s="3">
        <f>SUMIFS(Tabla_cocina[Costo],Tabla_cocina[Numero de Orden],Tabla_Sala[[#This Row],[Número de Orden]])</f>
        <v>108</v>
      </c>
    </row>
    <row r="153" spans="1:26" x14ac:dyDescent="0.3">
      <c r="A153" s="2">
        <v>250</v>
      </c>
      <c r="B153" s="2">
        <v>8</v>
      </c>
      <c r="C153" s="2" t="s">
        <v>338</v>
      </c>
      <c r="D153" s="4">
        <v>2</v>
      </c>
      <c r="E153" s="15">
        <f>Tabla_Sala[[#This Row],[Hora de Salida]]</f>
        <v>45018.272916666669</v>
      </c>
      <c r="F153" s="16">
        <v>45018.12222222222</v>
      </c>
      <c r="G153" s="16">
        <v>45018.272916666669</v>
      </c>
      <c r="H153" s="16">
        <f>IF(Tabla_Sala[[#This Row],[Estado de la Mesa]]="Ocupada",(Tabla_Sala[[#This Row],[Hora de Salida]]-Tabla_Sala[[#This Row],[Hora de Llegada]]) + 15/1440, Tabla_Sala[[#This Row],[Hora de Salida]]-Tabla_Sala[[#This Row],[Hora de Llegada]])</f>
        <v>0.15069444444816327</v>
      </c>
      <c r="I153" s="16">
        <f>SUMIFS(Tabla_cocina[minutos preparacion],Tabla_cocina[Numero de Orden],Tabla_Sala[[#This Row],[Número de Orden]])</f>
        <v>2.013888888888889E-2</v>
      </c>
      <c r="J153" s="16">
        <f>IF(Tabla_Sala[[#This Row],[Tiempo de Permanencia]]-Tabla_Sala[[#This Row],[Tiempo Preparacion]] &gt; 0, Tabla_Sala[[#This Row],[Tiempo de Permanencia]]-Tabla_Sala[[#This Row],[Tiempo Preparacion]], 0)</f>
        <v>0.13055555555927437</v>
      </c>
      <c r="K153" s="2" t="s">
        <v>117</v>
      </c>
      <c r="L153" s="2" t="s">
        <v>40</v>
      </c>
      <c r="M153" s="2" t="s">
        <v>47</v>
      </c>
      <c r="N153" s="5">
        <v>23.21</v>
      </c>
      <c r="O153" s="2" t="s">
        <v>48</v>
      </c>
      <c r="P153" s="7">
        <f>SUMIFS(Tabla_cocina[Ganancia Bruta],Tabla_cocina[Numero de Orden],Tabla_Sala[[#This Row],[Número de Orden]])</f>
        <v>20</v>
      </c>
      <c r="Q153" s="7">
        <f>Tabla_Sala[[#This Row],[Propina]]+Tabla_Sala[[#This Row],[Monto Total de la Cuenta]]</f>
        <v>43.21</v>
      </c>
      <c r="R153" t="str">
        <f t="shared" ref="R153:R184" si="3">_xlfn.TEXTJOIN(", ",TRUE,T153:W153)</f>
        <v>Plato_3</v>
      </c>
      <c r="S153" s="2" t="s">
        <v>43</v>
      </c>
      <c r="T153" s="2" t="s">
        <v>21</v>
      </c>
      <c r="U153" s="2"/>
      <c r="X153" t="str" cm="1">
        <f t="array" ref="X153">_xlfn.CONCAT(_xlfn._xlws.FILTER(Tabla_cocina[Nombre del Plato], Tabla_cocina[Numero de Orden]=Tabla_Sala[[#This Row],[Número de Orden]]), "")</f>
        <v>Plato_3</v>
      </c>
      <c r="Y153" s="18" t="b">
        <f>IF(Tabla_Sala[[#This Row],[Tiempo de Degustacion]]&gt;0,TRUE,FALSE)</f>
        <v>1</v>
      </c>
      <c r="Z153" s="3">
        <f>SUMIFS(Tabla_cocina[Costo],Tabla_cocina[Numero de Orden],Tabla_Sala[[#This Row],[Número de Orden]])</f>
        <v>12</v>
      </c>
    </row>
    <row r="154" spans="1:26" x14ac:dyDescent="0.3">
      <c r="A154" s="2">
        <v>265</v>
      </c>
      <c r="B154" s="2">
        <v>6</v>
      </c>
      <c r="C154" s="2" t="s">
        <v>351</v>
      </c>
      <c r="D154" s="4">
        <v>1</v>
      </c>
      <c r="E154" s="15">
        <f>Tabla_Sala[[#This Row],[Hora de Salida]]</f>
        <v>45018.260416666664</v>
      </c>
      <c r="F154" s="16">
        <v>45018.120833333334</v>
      </c>
      <c r="G154" s="16">
        <v>45018.260416666664</v>
      </c>
      <c r="H154" s="16">
        <f>IF(Tabla_Sala[[#This Row],[Estado de la Mesa]]="Ocupada",(Tabla_Sala[[#This Row],[Hora de Salida]]-Tabla_Sala[[#This Row],[Hora de Llegada]]) + 15/1440, Tabla_Sala[[#This Row],[Hora de Salida]]-Tabla_Sala[[#This Row],[Hora de Llegada]])</f>
        <v>0.13958333332993789</v>
      </c>
      <c r="I154" s="16">
        <f>SUMIFS(Tabla_cocina[minutos preparacion],Tabla_cocina[Numero de Orden],Tabla_Sala[[#This Row],[Número de Orden]])</f>
        <v>9.375E-2</v>
      </c>
      <c r="J154" s="16">
        <f>IF(Tabla_Sala[[#This Row],[Tiempo de Permanencia]]-Tabla_Sala[[#This Row],[Tiempo Preparacion]] &gt; 0, Tabla_Sala[[#This Row],[Tiempo de Permanencia]]-Tabla_Sala[[#This Row],[Tiempo Preparacion]], 0)</f>
        <v>4.5833333329937886E-2</v>
      </c>
      <c r="K154" s="2" t="s">
        <v>113</v>
      </c>
      <c r="L154" s="2" t="s">
        <v>44</v>
      </c>
      <c r="M154" s="2" t="s">
        <v>41</v>
      </c>
      <c r="N154" s="5">
        <v>21.48</v>
      </c>
      <c r="O154" s="2" t="s">
        <v>48</v>
      </c>
      <c r="P154" s="7">
        <f>SUMIFS(Tabla_cocina[Ganancia Bruta],Tabla_cocina[Numero de Orden],Tabla_Sala[[#This Row],[Número de Orden]])</f>
        <v>171</v>
      </c>
      <c r="Q154" s="7">
        <f>Tabla_Sala[[#This Row],[Propina]]+Tabla_Sala[[#This Row],[Monto Total de la Cuenta]]</f>
        <v>192.48</v>
      </c>
      <c r="R154" t="str">
        <f t="shared" si="3"/>
        <v>Plato_14,  Plato_17,  Plato_6,  Plato_2</v>
      </c>
      <c r="S154" s="2" t="s">
        <v>70</v>
      </c>
      <c r="T154" s="2" t="s">
        <v>22</v>
      </c>
      <c r="U154" s="2" t="s">
        <v>50</v>
      </c>
      <c r="V154" s="2" t="s">
        <v>77</v>
      </c>
      <c r="W154" s="2" t="s">
        <v>79</v>
      </c>
      <c r="X154" t="str" cm="1">
        <f t="array" ref="X154">_xlfn.CONCAT(_xlfn._xlws.FILTER(Tabla_cocina[Nombre del Plato], Tabla_cocina[Numero de Orden]=Tabla_Sala[[#This Row],[Número de Orden]]), "")</f>
        <v>Plato_17Plato_2Plato_6Plato_14</v>
      </c>
      <c r="Y154" s="18" t="b">
        <f>IF(Tabla_Sala[[#This Row],[Tiempo de Degustacion]]&gt;0,TRUE,FALSE)</f>
        <v>1</v>
      </c>
      <c r="Z154" s="3">
        <f>SUMIFS(Tabla_cocina[Costo],Tabla_cocina[Numero de Orden],Tabla_Sala[[#This Row],[Número de Orden]])</f>
        <v>103</v>
      </c>
    </row>
    <row r="155" spans="1:26" x14ac:dyDescent="0.3">
      <c r="A155" s="2">
        <v>263</v>
      </c>
      <c r="B155" s="2">
        <v>5</v>
      </c>
      <c r="C155" s="2" t="s">
        <v>230</v>
      </c>
      <c r="D155" s="4">
        <v>1</v>
      </c>
      <c r="E155" s="15">
        <f>Tabla_Sala[[#This Row],[Hora de Salida]]</f>
        <v>45018.226388888892</v>
      </c>
      <c r="F155" s="16">
        <v>45018.120138888888</v>
      </c>
      <c r="G155" s="16">
        <v>45018.226388888892</v>
      </c>
      <c r="H155" s="16">
        <f>IF(Tabla_Sala[[#This Row],[Estado de la Mesa]]="Ocupada",(Tabla_Sala[[#This Row],[Hora de Salida]]-Tabla_Sala[[#This Row],[Hora de Llegada]]) + 15/1440, Tabla_Sala[[#This Row],[Hora de Salida]]-Tabla_Sala[[#This Row],[Hora de Llegada]])</f>
        <v>0.10625000000436557</v>
      </c>
      <c r="I155" s="16">
        <f>SUMIFS(Tabla_cocina[minutos preparacion],Tabla_cocina[Numero de Orden],Tabla_Sala[[#This Row],[Número de Orden]])</f>
        <v>0.10347222222222223</v>
      </c>
      <c r="J155" s="16">
        <f>IF(Tabla_Sala[[#This Row],[Tiempo de Permanencia]]-Tabla_Sala[[#This Row],[Tiempo Preparacion]] &gt; 0, Tabla_Sala[[#This Row],[Tiempo de Permanencia]]-Tabla_Sala[[#This Row],[Tiempo Preparacion]], 0)</f>
        <v>2.7777777821433453E-3</v>
      </c>
      <c r="K155" s="2" t="s">
        <v>111</v>
      </c>
      <c r="L155" s="2" t="s">
        <v>44</v>
      </c>
      <c r="M155" s="2" t="s">
        <v>47</v>
      </c>
      <c r="N155" s="5">
        <v>42.96</v>
      </c>
      <c r="O155" s="2" t="s">
        <v>48</v>
      </c>
      <c r="P155" s="7">
        <f>SUMIFS(Tabla_cocina[Ganancia Bruta],Tabla_cocina[Numero de Orden],Tabla_Sala[[#This Row],[Número de Orden]])</f>
        <v>121</v>
      </c>
      <c r="Q155" s="7">
        <f>Tabla_Sala[[#This Row],[Propina]]+Tabla_Sala[[#This Row],[Monto Total de la Cuenta]]</f>
        <v>163.96</v>
      </c>
      <c r="R155" t="str">
        <f t="shared" si="3"/>
        <v>Plato_15,  Plato_8,  Plato_2,  Plato_7</v>
      </c>
      <c r="S155" s="2" t="s">
        <v>61</v>
      </c>
      <c r="T155" s="2" t="s">
        <v>18</v>
      </c>
      <c r="U155" s="2" t="s">
        <v>62</v>
      </c>
      <c r="V155" s="2" t="s">
        <v>79</v>
      </c>
      <c r="W155" s="2" t="s">
        <v>59</v>
      </c>
      <c r="X155" t="str" cm="1">
        <f t="array" ref="X155">_xlfn.CONCAT(_xlfn._xlws.FILTER(Tabla_cocina[Nombre del Plato], Tabla_cocina[Numero de Orden]=Tabla_Sala[[#This Row],[Número de Orden]]), "")</f>
        <v>Plato_8Plato_15Plato_2Plato_7</v>
      </c>
      <c r="Y155" s="18" t="b">
        <f>IF(Tabla_Sala[[#This Row],[Tiempo de Degustacion]]&gt;0,TRUE,FALSE)</f>
        <v>1</v>
      </c>
      <c r="Z155" s="3">
        <f>SUMIFS(Tabla_cocina[Costo],Tabla_cocina[Numero de Orden],Tabla_Sala[[#This Row],[Número de Orden]])</f>
        <v>72</v>
      </c>
    </row>
    <row r="156" spans="1:26" x14ac:dyDescent="0.3">
      <c r="A156" s="2">
        <v>172</v>
      </c>
      <c r="B156" s="2">
        <v>12</v>
      </c>
      <c r="C156" s="2" t="s">
        <v>275</v>
      </c>
      <c r="D156" s="4">
        <v>3</v>
      </c>
      <c r="E156" s="15">
        <f>Tabla_Sala[[#This Row],[Hora de Salida]]</f>
        <v>45018.254166666666</v>
      </c>
      <c r="F156" s="16">
        <v>45018.117361111108</v>
      </c>
      <c r="G156" s="16">
        <v>45018.254166666666</v>
      </c>
      <c r="H156" s="16">
        <f>IF(Tabla_Sala[[#This Row],[Estado de la Mesa]]="Ocupada",(Tabla_Sala[[#This Row],[Hora de Salida]]-Tabla_Sala[[#This Row],[Hora de Llegada]]) + 15/1440, Tabla_Sala[[#This Row],[Hora de Salida]]-Tabla_Sala[[#This Row],[Hora de Llegada]])</f>
        <v>0.14722222222432416</v>
      </c>
      <c r="I156" s="16">
        <f>SUMIFS(Tabla_cocina[minutos preparacion],Tabla_cocina[Numero de Orden],Tabla_Sala[[#This Row],[Número de Orden]])</f>
        <v>1.8749999999999999E-2</v>
      </c>
      <c r="J156" s="16">
        <f>IF(Tabla_Sala[[#This Row],[Tiempo de Permanencia]]-Tabla_Sala[[#This Row],[Tiempo Preparacion]] &gt; 0, Tabla_Sala[[#This Row],[Tiempo de Permanencia]]-Tabla_Sala[[#This Row],[Tiempo Preparacion]], 0)</f>
        <v>0.12847222222432417</v>
      </c>
      <c r="K156" s="2" t="s">
        <v>111</v>
      </c>
      <c r="L156" s="2" t="s">
        <v>40</v>
      </c>
      <c r="M156" s="2" t="s">
        <v>47</v>
      </c>
      <c r="N156" s="5">
        <v>45.17</v>
      </c>
      <c r="O156" s="2" t="s">
        <v>55</v>
      </c>
      <c r="P156" s="7">
        <f>SUMIFS(Tabla_cocina[Ganancia Bruta],Tabla_cocina[Numero de Orden],Tabla_Sala[[#This Row],[Número de Orden]])</f>
        <v>68</v>
      </c>
      <c r="Q156" s="7">
        <f>Tabla_Sala[[#This Row],[Propina]]+Tabla_Sala[[#This Row],[Monto Total de la Cuenta]]</f>
        <v>113.17</v>
      </c>
      <c r="R156" t="str">
        <f t="shared" si="3"/>
        <v>Plato_18</v>
      </c>
      <c r="S156" s="2" t="s">
        <v>58</v>
      </c>
      <c r="T156" s="2" t="s">
        <v>20</v>
      </c>
      <c r="U156" s="2"/>
      <c r="X156" t="str" cm="1">
        <f t="array" ref="X156">_xlfn.CONCAT(_xlfn._xlws.FILTER(Tabla_cocina[Nombre del Plato], Tabla_cocina[Numero de Orden]=Tabla_Sala[[#This Row],[Número de Orden]]), "")</f>
        <v>Plato_18</v>
      </c>
      <c r="Y156" s="18" t="b">
        <f>IF(Tabla_Sala[[#This Row],[Tiempo de Degustacion]]&gt;0,TRUE,FALSE)</f>
        <v>1</v>
      </c>
      <c r="Z156" s="3">
        <f>SUMIFS(Tabla_cocina[Costo],Tabla_cocina[Numero de Orden],Tabla_Sala[[#This Row],[Número de Orden]])</f>
        <v>40</v>
      </c>
    </row>
    <row r="157" spans="1:26" x14ac:dyDescent="0.3">
      <c r="A157" s="2">
        <v>207</v>
      </c>
      <c r="B157" s="2">
        <v>20</v>
      </c>
      <c r="C157" s="2" t="s">
        <v>306</v>
      </c>
      <c r="D157" s="4">
        <v>3</v>
      </c>
      <c r="E157" s="15">
        <f>Tabla_Sala[[#This Row],[Hora de Salida]]</f>
        <v>45018.168055555558</v>
      </c>
      <c r="F157" s="16">
        <v>45018.117361111108</v>
      </c>
      <c r="G157" s="16">
        <v>45018.168055555558</v>
      </c>
      <c r="H157" s="16">
        <f>IF(Tabla_Sala[[#This Row],[Estado de la Mesa]]="Ocupada",(Tabla_Sala[[#This Row],[Hora de Salida]]-Tabla_Sala[[#This Row],[Hora de Llegada]]) + 15/1440, Tabla_Sala[[#This Row],[Hora de Salida]]-Tabla_Sala[[#This Row],[Hora de Llegada]])</f>
        <v>5.0694444449618459E-2</v>
      </c>
      <c r="I157" s="16">
        <f>SUMIFS(Tabla_cocina[minutos preparacion],Tabla_cocina[Numero de Orden],Tabla_Sala[[#This Row],[Número de Orden]])</f>
        <v>7.7083333333333337E-2</v>
      </c>
      <c r="J157" s="16">
        <f>IF(Tabla_Sala[[#This Row],[Tiempo de Permanencia]]-Tabla_Sala[[#This Row],[Tiempo Preparacion]] &gt; 0, Tabla_Sala[[#This Row],[Tiempo de Permanencia]]-Tabla_Sala[[#This Row],[Tiempo Preparacion]], 0)</f>
        <v>0</v>
      </c>
      <c r="K157" s="2" t="s">
        <v>115</v>
      </c>
      <c r="L157" s="2" t="s">
        <v>54</v>
      </c>
      <c r="M157" s="2" t="s">
        <v>47</v>
      </c>
      <c r="N157" s="5">
        <v>46.54</v>
      </c>
      <c r="O157" s="2" t="s">
        <v>42</v>
      </c>
      <c r="P157" s="7">
        <f>SUMIFS(Tabla_cocina[Ganancia Bruta],Tabla_cocina[Numero de Orden],Tabla_Sala[[#This Row],[Número de Orden]])</f>
        <v>180</v>
      </c>
      <c r="Q157" s="7">
        <f>Tabla_Sala[[#This Row],[Propina]]+Tabla_Sala[[#This Row],[Monto Total de la Cuenta]]</f>
        <v>226.54</v>
      </c>
      <c r="R157" t="str">
        <f t="shared" si="3"/>
        <v>Plato_10,  Plato_8,  Plato_17</v>
      </c>
      <c r="S157" s="2" t="s">
        <v>49</v>
      </c>
      <c r="T157" s="2" t="s">
        <v>25</v>
      </c>
      <c r="U157" s="2" t="s">
        <v>62</v>
      </c>
      <c r="V157" s="2" t="s">
        <v>50</v>
      </c>
      <c r="X157" t="str" cm="1">
        <f t="array" ref="X157">_xlfn.CONCAT(_xlfn._xlws.FILTER(Tabla_cocina[Nombre del Plato], Tabla_cocina[Numero de Orden]=Tabla_Sala[[#This Row],[Número de Orden]]), "")</f>
        <v>Plato_8Plato_17Plato_10</v>
      </c>
      <c r="Y157" s="18" t="b">
        <f>IF(Tabla_Sala[[#This Row],[Tiempo de Degustacion]]&gt;0,TRUE,FALSE)</f>
        <v>0</v>
      </c>
      <c r="Z157" s="3">
        <f>SUMIFS(Tabla_cocina[Costo],Tabla_cocina[Numero de Orden],Tabla_Sala[[#This Row],[Número de Orden]])</f>
        <v>108</v>
      </c>
    </row>
    <row r="158" spans="1:26" x14ac:dyDescent="0.3">
      <c r="A158" s="2">
        <v>185</v>
      </c>
      <c r="B158" s="2">
        <v>16</v>
      </c>
      <c r="C158" s="2" t="s">
        <v>250</v>
      </c>
      <c r="D158" s="4">
        <v>2</v>
      </c>
      <c r="E158" s="15">
        <f>Tabla_Sala[[#This Row],[Hora de Salida]]</f>
        <v>45018.268055555556</v>
      </c>
      <c r="F158" s="16">
        <v>45018.115972222222</v>
      </c>
      <c r="G158" s="16">
        <v>45018.268055555556</v>
      </c>
      <c r="H158" s="16">
        <f>IF(Tabla_Sala[[#This Row],[Estado de la Mesa]]="Ocupada",(Tabla_Sala[[#This Row],[Hora de Salida]]-Tabla_Sala[[#This Row],[Hora de Llegada]]) + 15/1440, Tabla_Sala[[#This Row],[Hora de Salida]]-Tabla_Sala[[#This Row],[Hora de Llegada]])</f>
        <v>0.15208333333430346</v>
      </c>
      <c r="I158" s="16">
        <f>SUMIFS(Tabla_cocina[minutos preparacion],Tabla_cocina[Numero de Orden],Tabla_Sala[[#This Row],[Número de Orden]])</f>
        <v>2.7777777777777776E-2</v>
      </c>
      <c r="J158" s="16">
        <f>IF(Tabla_Sala[[#This Row],[Tiempo de Permanencia]]-Tabla_Sala[[#This Row],[Tiempo Preparacion]] &gt; 0, Tabla_Sala[[#This Row],[Tiempo de Permanencia]]-Tabla_Sala[[#This Row],[Tiempo Preparacion]], 0)</f>
        <v>0.12430555555652568</v>
      </c>
      <c r="K158" s="2" t="s">
        <v>111</v>
      </c>
      <c r="L158" s="2" t="s">
        <v>44</v>
      </c>
      <c r="M158" s="2" t="s">
        <v>47</v>
      </c>
      <c r="N158" s="5">
        <v>28.07</v>
      </c>
      <c r="O158" s="2" t="s">
        <v>48</v>
      </c>
      <c r="P158" s="7">
        <f>SUMIFS(Tabla_cocina[Ganancia Bruta],Tabla_cocina[Numero de Orden],Tabla_Sala[[#This Row],[Número de Orden]])</f>
        <v>91</v>
      </c>
      <c r="Q158" s="7">
        <f>Tabla_Sala[[#This Row],[Propina]]+Tabla_Sala[[#This Row],[Monto Total de la Cuenta]]</f>
        <v>119.07</v>
      </c>
      <c r="R158" t="str">
        <f t="shared" si="3"/>
        <v>Plato_13,  Plato_16</v>
      </c>
      <c r="S158" s="2" t="s">
        <v>61</v>
      </c>
      <c r="T158" s="2" t="s">
        <v>23</v>
      </c>
      <c r="U158" s="2" t="s">
        <v>57</v>
      </c>
      <c r="X158" t="str" cm="1">
        <f t="array" ref="X158">_xlfn.CONCAT(_xlfn._xlws.FILTER(Tabla_cocina[Nombre del Plato], Tabla_cocina[Numero de Orden]=Tabla_Sala[[#This Row],[Número de Orden]]), "")</f>
        <v>Plato_16Plato_13</v>
      </c>
      <c r="Y158" s="18" t="b">
        <f>IF(Tabla_Sala[[#This Row],[Tiempo de Degustacion]]&gt;0,TRUE,FALSE)</f>
        <v>1</v>
      </c>
      <c r="Z158" s="3">
        <f>SUMIFS(Tabla_cocina[Costo],Tabla_cocina[Numero de Orden],Tabla_Sala[[#This Row],[Número de Orden]])</f>
        <v>55</v>
      </c>
    </row>
    <row r="159" spans="1:26" x14ac:dyDescent="0.3">
      <c r="A159" s="2">
        <v>183</v>
      </c>
      <c r="B159" s="2">
        <v>18</v>
      </c>
      <c r="C159" s="2" t="s">
        <v>285</v>
      </c>
      <c r="D159" s="4">
        <v>1</v>
      </c>
      <c r="E159" s="15">
        <f>Tabla_Sala[[#This Row],[Hora de Salida]]</f>
        <v>45018.269444444442</v>
      </c>
      <c r="F159" s="16">
        <v>45018.115277777775</v>
      </c>
      <c r="G159" s="16">
        <v>45018.269444444442</v>
      </c>
      <c r="H159" s="16">
        <f>IF(Tabla_Sala[[#This Row],[Estado de la Mesa]]="Ocupada",(Tabla_Sala[[#This Row],[Hora de Salida]]-Tabla_Sala[[#This Row],[Hora de Llegada]]) + 15/1440, Tabla_Sala[[#This Row],[Hora de Salida]]-Tabla_Sala[[#This Row],[Hora de Llegada]])</f>
        <v>0.16458333333381839</v>
      </c>
      <c r="I159" s="16">
        <f>SUMIFS(Tabla_cocina[minutos preparacion],Tabla_cocina[Numero de Orden],Tabla_Sala[[#This Row],[Número de Orden]])</f>
        <v>0.11527777777777778</v>
      </c>
      <c r="J159" s="16">
        <f>IF(Tabla_Sala[[#This Row],[Tiempo de Permanencia]]-Tabla_Sala[[#This Row],[Tiempo Preparacion]] &gt; 0, Tabla_Sala[[#This Row],[Tiempo de Permanencia]]-Tabla_Sala[[#This Row],[Tiempo Preparacion]], 0)</f>
        <v>4.9305555556040603E-2</v>
      </c>
      <c r="K159" s="2" t="s">
        <v>111</v>
      </c>
      <c r="L159" s="2" t="s">
        <v>40</v>
      </c>
      <c r="M159" s="2" t="s">
        <v>47</v>
      </c>
      <c r="N159" s="5">
        <v>11.69</v>
      </c>
      <c r="O159" s="2" t="s">
        <v>55</v>
      </c>
      <c r="P159" s="7">
        <f>SUMIFS(Tabla_cocina[Ganancia Bruta],Tabla_cocina[Numero de Orden],Tabla_Sala[[#This Row],[Número de Orden]])</f>
        <v>255</v>
      </c>
      <c r="Q159" s="7">
        <f>Tabla_Sala[[#This Row],[Propina]]+Tabla_Sala[[#This Row],[Monto Total de la Cuenta]]</f>
        <v>266.69</v>
      </c>
      <c r="R159" t="str">
        <f t="shared" si="3"/>
        <v>Plato_15,  Plato_10,  Plato_3,  Plato_8</v>
      </c>
      <c r="S159" s="2" t="s">
        <v>61</v>
      </c>
      <c r="T159" s="2" t="s">
        <v>18</v>
      </c>
      <c r="U159" s="2" t="s">
        <v>69</v>
      </c>
      <c r="V159" s="2" t="s">
        <v>72</v>
      </c>
      <c r="W159" s="2" t="s">
        <v>62</v>
      </c>
      <c r="X159" t="str" cm="1">
        <f t="array" ref="X159">_xlfn.CONCAT(_xlfn._xlws.FILTER(Tabla_cocina[Nombre del Plato], Tabla_cocina[Numero de Orden]=Tabla_Sala[[#This Row],[Número de Orden]]), "")</f>
        <v>Plato_8Plato_15Plato_10Plato_3</v>
      </c>
      <c r="Y159" s="18" t="b">
        <f>IF(Tabla_Sala[[#This Row],[Tiempo de Degustacion]]&gt;0,TRUE,FALSE)</f>
        <v>1</v>
      </c>
      <c r="Z159" s="3">
        <f>SUMIFS(Tabla_cocina[Costo],Tabla_cocina[Numero de Orden],Tabla_Sala[[#This Row],[Número de Orden]])</f>
        <v>152</v>
      </c>
    </row>
    <row r="160" spans="1:26" x14ac:dyDescent="0.3">
      <c r="A160" s="2">
        <v>197</v>
      </c>
      <c r="B160" s="2">
        <v>5</v>
      </c>
      <c r="C160" s="2" t="s">
        <v>296</v>
      </c>
      <c r="D160" s="4">
        <v>6</v>
      </c>
      <c r="E160" s="15">
        <f>Tabla_Sala[[#This Row],[Hora de Salida]]</f>
        <v>45018.20416666667</v>
      </c>
      <c r="F160" s="16">
        <v>45018.115277777775</v>
      </c>
      <c r="G160" s="16">
        <v>45018.20416666667</v>
      </c>
      <c r="H160" s="16">
        <f>IF(Tabla_Sala[[#This Row],[Estado de la Mesa]]="Ocupada",(Tabla_Sala[[#This Row],[Hora de Salida]]-Tabla_Sala[[#This Row],[Hora de Llegada]]) + 15/1440, Tabla_Sala[[#This Row],[Hora de Salida]]-Tabla_Sala[[#This Row],[Hora de Llegada]])</f>
        <v>9.9305555561538014E-2</v>
      </c>
      <c r="I160" s="16">
        <f>SUMIFS(Tabla_cocina[minutos preparacion],Tabla_cocina[Numero de Orden],Tabla_Sala[[#This Row],[Número de Orden]])</f>
        <v>0.05</v>
      </c>
      <c r="J160" s="16">
        <f>IF(Tabla_Sala[[#This Row],[Tiempo de Permanencia]]-Tabla_Sala[[#This Row],[Tiempo Preparacion]] &gt; 0, Tabla_Sala[[#This Row],[Tiempo de Permanencia]]-Tabla_Sala[[#This Row],[Tiempo Preparacion]], 0)</f>
        <v>4.9305555561538011E-2</v>
      </c>
      <c r="K160" s="2" t="s">
        <v>113</v>
      </c>
      <c r="L160" s="2" t="s">
        <v>44</v>
      </c>
      <c r="M160" s="2" t="s">
        <v>41</v>
      </c>
      <c r="N160" s="5">
        <v>20.11</v>
      </c>
      <c r="O160" s="2" t="s">
        <v>55</v>
      </c>
      <c r="P160" s="7">
        <f>SUMIFS(Tabla_cocina[Ganancia Bruta],Tabla_cocina[Numero de Orden],Tabla_Sala[[#This Row],[Número de Orden]])</f>
        <v>129</v>
      </c>
      <c r="Q160" s="7">
        <f>Tabla_Sala[[#This Row],[Propina]]+Tabla_Sala[[#This Row],[Monto Total de la Cuenta]]</f>
        <v>149.11000000000001</v>
      </c>
      <c r="R160" t="str">
        <f t="shared" si="3"/>
        <v>Plato_18,  Plato_6</v>
      </c>
      <c r="S160" s="2" t="s">
        <v>46</v>
      </c>
      <c r="T160" s="2" t="s">
        <v>20</v>
      </c>
      <c r="U160" s="2" t="s">
        <v>77</v>
      </c>
      <c r="X160" t="str" cm="1">
        <f t="array" ref="X160">_xlfn.CONCAT(_xlfn._xlws.FILTER(Tabla_cocina[Nombre del Plato], Tabla_cocina[Numero de Orden]=Tabla_Sala[[#This Row],[Número de Orden]]), "")</f>
        <v>Plato_18Plato_6</v>
      </c>
      <c r="Y160" s="18" t="b">
        <f>IF(Tabla_Sala[[#This Row],[Tiempo de Degustacion]]&gt;0,TRUE,FALSE)</f>
        <v>1</v>
      </c>
      <c r="Z160" s="3">
        <f>SUMIFS(Tabla_cocina[Costo],Tabla_cocina[Numero de Orden],Tabla_Sala[[#This Row],[Número de Orden]])</f>
        <v>76</v>
      </c>
    </row>
    <row r="161" spans="1:26" x14ac:dyDescent="0.3">
      <c r="A161" s="2">
        <v>234</v>
      </c>
      <c r="B161" s="2">
        <v>17</v>
      </c>
      <c r="C161" s="2" t="s">
        <v>327</v>
      </c>
      <c r="D161" s="4">
        <v>6</v>
      </c>
      <c r="E161" s="15">
        <f>Tabla_Sala[[#This Row],[Hora de Salida]]</f>
        <v>45018.227777777778</v>
      </c>
      <c r="F161" s="16">
        <v>45018.115277777775</v>
      </c>
      <c r="G161" s="16">
        <v>45018.227777777778</v>
      </c>
      <c r="H161" s="16">
        <f>IF(Tabla_Sala[[#This Row],[Estado de la Mesa]]="Ocupada",(Tabla_Sala[[#This Row],[Hora de Salida]]-Tabla_Sala[[#This Row],[Hora de Llegada]]) + 15/1440, Tabla_Sala[[#This Row],[Hora de Salida]]-Tabla_Sala[[#This Row],[Hora de Llegada]])</f>
        <v>0.11250000000291038</v>
      </c>
      <c r="I161" s="16">
        <f>SUMIFS(Tabla_cocina[minutos preparacion],Tabla_cocina[Numero de Orden],Tabla_Sala[[#This Row],[Número de Orden]])</f>
        <v>6.8749999999999992E-2</v>
      </c>
      <c r="J161" s="16">
        <f>IF(Tabla_Sala[[#This Row],[Tiempo de Permanencia]]-Tabla_Sala[[#This Row],[Tiempo Preparacion]] &gt; 0, Tabla_Sala[[#This Row],[Tiempo de Permanencia]]-Tabla_Sala[[#This Row],[Tiempo Preparacion]], 0)</f>
        <v>4.3750000002910391E-2</v>
      </c>
      <c r="K161" s="2" t="s">
        <v>109</v>
      </c>
      <c r="L161" s="2" t="s">
        <v>44</v>
      </c>
      <c r="M161" s="2" t="s">
        <v>47</v>
      </c>
      <c r="N161" s="5">
        <v>10.220000000000001</v>
      </c>
      <c r="O161" s="2" t="s">
        <v>48</v>
      </c>
      <c r="P161" s="7">
        <f>SUMIFS(Tabla_cocina[Ganancia Bruta],Tabla_cocina[Numero de Orden],Tabla_Sala[[#This Row],[Número de Orden]])</f>
        <v>225</v>
      </c>
      <c r="Q161" s="7">
        <f>Tabla_Sala[[#This Row],[Propina]]+Tabla_Sala[[#This Row],[Monto Total de la Cuenta]]</f>
        <v>235.22</v>
      </c>
      <c r="R161" t="str">
        <f t="shared" si="3"/>
        <v>Plato_2,  Plato_7,  Plato_17</v>
      </c>
      <c r="S161" s="2" t="s">
        <v>49</v>
      </c>
      <c r="T161" s="2" t="s">
        <v>7</v>
      </c>
      <c r="U161" s="2" t="s">
        <v>59</v>
      </c>
      <c r="V161" s="2" t="s">
        <v>50</v>
      </c>
      <c r="X161" t="str" cm="1">
        <f t="array" ref="X161">_xlfn.CONCAT(_xlfn._xlws.FILTER(Tabla_cocina[Nombre del Plato], Tabla_cocina[Numero de Orden]=Tabla_Sala[[#This Row],[Número de Orden]]), "")</f>
        <v>Plato_17Plato_2Plato_7</v>
      </c>
      <c r="Y161" s="18" t="b">
        <f>IF(Tabla_Sala[[#This Row],[Tiempo de Degustacion]]&gt;0,TRUE,FALSE)</f>
        <v>1</v>
      </c>
      <c r="Z161" s="3">
        <f>SUMIFS(Tabla_cocina[Costo],Tabla_cocina[Numero de Orden],Tabla_Sala[[#This Row],[Número de Orden]])</f>
        <v>135</v>
      </c>
    </row>
    <row r="162" spans="1:26" x14ac:dyDescent="0.3">
      <c r="A162" s="2">
        <v>239</v>
      </c>
      <c r="B162" s="2">
        <v>12</v>
      </c>
      <c r="C162" s="2" t="s">
        <v>330</v>
      </c>
      <c r="D162" s="4">
        <v>6</v>
      </c>
      <c r="E162" s="15">
        <f>Tabla_Sala[[#This Row],[Hora de Salida]]</f>
        <v>45018.254861111112</v>
      </c>
      <c r="F162" s="16">
        <v>45018.115277777775</v>
      </c>
      <c r="G162" s="16">
        <v>45018.254861111112</v>
      </c>
      <c r="H162" s="16">
        <f>IF(Tabla_Sala[[#This Row],[Estado de la Mesa]]="Ocupada",(Tabla_Sala[[#This Row],[Hora de Salida]]-Tabla_Sala[[#This Row],[Hora de Llegada]]) + 15/1440, Tabla_Sala[[#This Row],[Hora de Salida]]-Tabla_Sala[[#This Row],[Hora de Llegada]])</f>
        <v>0.13958333333721384</v>
      </c>
      <c r="I162" s="16">
        <f>SUMIFS(Tabla_cocina[minutos preparacion],Tabla_cocina[Numero de Orden],Tabla_Sala[[#This Row],[Número de Orden]])</f>
        <v>5.0694444444444445E-2</v>
      </c>
      <c r="J162" s="16">
        <f>IF(Tabla_Sala[[#This Row],[Tiempo de Permanencia]]-Tabla_Sala[[#This Row],[Tiempo Preparacion]] &gt; 0, Tabla_Sala[[#This Row],[Tiempo de Permanencia]]-Tabla_Sala[[#This Row],[Tiempo Preparacion]], 0)</f>
        <v>8.8888888892769399E-2</v>
      </c>
      <c r="K162" s="2" t="s">
        <v>117</v>
      </c>
      <c r="L162" s="2" t="s">
        <v>40</v>
      </c>
      <c r="M162" s="2" t="s">
        <v>45</v>
      </c>
      <c r="N162" s="5">
        <v>11.76</v>
      </c>
      <c r="O162" s="2" t="s">
        <v>42</v>
      </c>
      <c r="P162" s="7">
        <f>SUMIFS(Tabla_cocina[Ganancia Bruta],Tabla_cocina[Numero de Orden],Tabla_Sala[[#This Row],[Número de Orden]])</f>
        <v>74</v>
      </c>
      <c r="Q162" s="7">
        <f>Tabla_Sala[[#This Row],[Propina]]+Tabla_Sala[[#This Row],[Monto Total de la Cuenta]]</f>
        <v>85.76</v>
      </c>
      <c r="R162" t="str">
        <f t="shared" si="3"/>
        <v>Plato_10,  Plato_7</v>
      </c>
      <c r="S162" s="2" t="s">
        <v>49</v>
      </c>
      <c r="T162" s="2" t="s">
        <v>25</v>
      </c>
      <c r="U162" s="2" t="s">
        <v>59</v>
      </c>
      <c r="X162" t="str" cm="1">
        <f t="array" ref="X162">_xlfn.CONCAT(_xlfn._xlws.FILTER(Tabla_cocina[Nombre del Plato], Tabla_cocina[Numero de Orden]=Tabla_Sala[[#This Row],[Número de Orden]]), "")</f>
        <v>Plato_10Plato_7</v>
      </c>
      <c r="Y162" s="18" t="b">
        <f>IF(Tabla_Sala[[#This Row],[Tiempo de Degustacion]]&gt;0,TRUE,FALSE)</f>
        <v>1</v>
      </c>
      <c r="Z162" s="3">
        <f>SUMIFS(Tabla_cocina[Costo],Tabla_cocina[Numero de Orden],Tabla_Sala[[#This Row],[Número de Orden]])</f>
        <v>43</v>
      </c>
    </row>
    <row r="163" spans="1:26" x14ac:dyDescent="0.3">
      <c r="A163" s="2">
        <v>126</v>
      </c>
      <c r="B163" s="2">
        <v>18</v>
      </c>
      <c r="C163" s="2" t="s">
        <v>231</v>
      </c>
      <c r="D163" s="4">
        <v>3</v>
      </c>
      <c r="E163" s="15">
        <f>Tabla_Sala[[#This Row],[Hora de Salida]]</f>
        <v>45018.216666666667</v>
      </c>
      <c r="F163" s="16">
        <v>45018.114583333336</v>
      </c>
      <c r="G163" s="16">
        <v>45018.216666666667</v>
      </c>
      <c r="H163" s="16">
        <f>IF(Tabla_Sala[[#This Row],[Estado de la Mesa]]="Ocupada",(Tabla_Sala[[#This Row],[Hora de Salida]]-Tabla_Sala[[#This Row],[Hora de Llegada]]) + 15/1440, Tabla_Sala[[#This Row],[Hora de Salida]]-Tabla_Sala[[#This Row],[Hora de Llegada]])</f>
        <v>0.10208333333139308</v>
      </c>
      <c r="I163" s="16">
        <f>SUMIFS(Tabla_cocina[minutos preparacion],Tabla_cocina[Numero de Orden],Tabla_Sala[[#This Row],[Número de Orden]])</f>
        <v>9.6527777777777768E-2</v>
      </c>
      <c r="J163" s="16">
        <f>IF(Tabla_Sala[[#This Row],[Tiempo de Permanencia]]-Tabla_Sala[[#This Row],[Tiempo Preparacion]] &gt; 0, Tabla_Sala[[#This Row],[Tiempo de Permanencia]]-Tabla_Sala[[#This Row],[Tiempo Preparacion]], 0)</f>
        <v>5.5555555536153101E-3</v>
      </c>
      <c r="K163" s="2" t="s">
        <v>111</v>
      </c>
      <c r="L163" s="2" t="s">
        <v>40</v>
      </c>
      <c r="M163" s="2" t="s">
        <v>47</v>
      </c>
      <c r="N163" s="5">
        <v>41.82</v>
      </c>
      <c r="O163" s="2" t="s">
        <v>48</v>
      </c>
      <c r="P163" s="7">
        <f>SUMIFS(Tabla_cocina[Ganancia Bruta],Tabla_cocina[Numero de Orden],Tabla_Sala[[#This Row],[Número de Orden]])</f>
        <v>165</v>
      </c>
      <c r="Q163" s="7">
        <f>Tabla_Sala[[#This Row],[Propina]]+Tabla_Sala[[#This Row],[Monto Total de la Cuenta]]</f>
        <v>206.82</v>
      </c>
      <c r="R163" t="str">
        <f t="shared" si="3"/>
        <v>Plato_16,  Plato_8,  Plato_7,  Plato_2</v>
      </c>
      <c r="S163" s="2" t="s">
        <v>53</v>
      </c>
      <c r="T163" s="2" t="s">
        <v>15</v>
      </c>
      <c r="U163" s="2" t="s">
        <v>62</v>
      </c>
      <c r="V163" s="2" t="s">
        <v>59</v>
      </c>
      <c r="W163" s="2" t="s">
        <v>79</v>
      </c>
      <c r="X163" t="str" cm="1">
        <f t="array" ref="X163">_xlfn.CONCAT(_xlfn._xlws.FILTER(Tabla_cocina[Nombre del Plato], Tabla_cocina[Numero de Orden]=Tabla_Sala[[#This Row],[Número de Orden]]), "")</f>
        <v>Plato_8Plato_2Plato_16Plato_7</v>
      </c>
      <c r="Y163" s="18" t="b">
        <f>IF(Tabla_Sala[[#This Row],[Tiempo de Degustacion]]&gt;0,TRUE,FALSE)</f>
        <v>1</v>
      </c>
      <c r="Z163" s="3">
        <f>SUMIFS(Tabla_cocina[Costo],Tabla_cocina[Numero de Orden],Tabla_Sala[[#This Row],[Número de Orden]])</f>
        <v>97</v>
      </c>
    </row>
    <row r="164" spans="1:26" x14ac:dyDescent="0.3">
      <c r="A164" s="2">
        <v>158</v>
      </c>
      <c r="B164" s="2">
        <v>5</v>
      </c>
      <c r="C164" s="2" t="s">
        <v>261</v>
      </c>
      <c r="D164" s="4">
        <v>5</v>
      </c>
      <c r="E164" s="15">
        <f>Tabla_Sala[[#This Row],[Hora de Salida]]</f>
        <v>45018.165972222225</v>
      </c>
      <c r="F164" s="16">
        <v>45018.114583333336</v>
      </c>
      <c r="G164" s="16">
        <v>45018.165972222225</v>
      </c>
      <c r="H164" s="16">
        <f>IF(Tabla_Sala[[#This Row],[Estado de la Mesa]]="Ocupada",(Tabla_Sala[[#This Row],[Hora de Salida]]-Tabla_Sala[[#This Row],[Hora de Llegada]]) + 15/1440, Tabla_Sala[[#This Row],[Hora de Salida]]-Tabla_Sala[[#This Row],[Hora de Llegada]])</f>
        <v>5.1388888889050577E-2</v>
      </c>
      <c r="I164" s="16">
        <f>SUMIFS(Tabla_cocina[minutos preparacion],Tabla_cocina[Numero de Orden],Tabla_Sala[[#This Row],[Número de Orden]])</f>
        <v>9.375E-2</v>
      </c>
      <c r="J164" s="16">
        <f>IF(Tabla_Sala[[#This Row],[Tiempo de Permanencia]]-Tabla_Sala[[#This Row],[Tiempo Preparacion]] &gt; 0, Tabla_Sala[[#This Row],[Tiempo de Permanencia]]-Tabla_Sala[[#This Row],[Tiempo Preparacion]], 0)</f>
        <v>0</v>
      </c>
      <c r="K164" s="2" t="s">
        <v>109</v>
      </c>
      <c r="L164" s="2" t="s">
        <v>40</v>
      </c>
      <c r="M164" s="2" t="s">
        <v>47</v>
      </c>
      <c r="N164" s="5">
        <v>48.75</v>
      </c>
      <c r="O164" s="2" t="s">
        <v>48</v>
      </c>
      <c r="P164" s="7">
        <f>SUMIFS(Tabla_cocina[Ganancia Bruta],Tabla_cocina[Numero de Orden],Tabla_Sala[[#This Row],[Número de Orden]])</f>
        <v>310</v>
      </c>
      <c r="Q164" s="7">
        <f>Tabla_Sala[[#This Row],[Propina]]+Tabla_Sala[[#This Row],[Monto Total de la Cuenta]]</f>
        <v>358.75</v>
      </c>
      <c r="R164" t="str">
        <f t="shared" si="3"/>
        <v>Plato_12,  Plato_10,  Plato_19,  Plato_8</v>
      </c>
      <c r="S164" s="2" t="s">
        <v>70</v>
      </c>
      <c r="T164" s="2" t="s">
        <v>16</v>
      </c>
      <c r="U164" s="2" t="s">
        <v>69</v>
      </c>
      <c r="V164" s="2" t="s">
        <v>51</v>
      </c>
      <c r="W164" s="2" t="s">
        <v>62</v>
      </c>
      <c r="X164" t="str" cm="1">
        <f t="array" ref="X164">_xlfn.CONCAT(_xlfn._xlws.FILTER(Tabla_cocina[Nombre del Plato], Tabla_cocina[Numero de Orden]=Tabla_Sala[[#This Row],[Número de Orden]]), "")</f>
        <v>Plato_19Plato_8Plato_10Plato_12</v>
      </c>
      <c r="Y164" s="18" t="b">
        <f>IF(Tabla_Sala[[#This Row],[Tiempo de Degustacion]]&gt;0,TRUE,FALSE)</f>
        <v>0</v>
      </c>
      <c r="Z164" s="3">
        <f>SUMIFS(Tabla_cocina[Costo],Tabla_cocina[Numero de Orden],Tabla_Sala[[#This Row],[Número de Orden]])</f>
        <v>185</v>
      </c>
    </row>
    <row r="165" spans="1:26" x14ac:dyDescent="0.3">
      <c r="A165" s="2">
        <v>181</v>
      </c>
      <c r="B165" s="2">
        <v>15</v>
      </c>
      <c r="C165" s="2" t="s">
        <v>283</v>
      </c>
      <c r="D165" s="4">
        <v>1</v>
      </c>
      <c r="E165" s="15">
        <f>Tabla_Sala[[#This Row],[Hora de Salida]]</f>
        <v>45018.162499999999</v>
      </c>
      <c r="F165" s="16">
        <v>45018.114583333336</v>
      </c>
      <c r="G165" s="16">
        <v>45018.162499999999</v>
      </c>
      <c r="H165" s="16">
        <f>IF(Tabla_Sala[[#This Row],[Estado de la Mesa]]="Ocupada",(Tabla_Sala[[#This Row],[Hora de Salida]]-Tabla_Sala[[#This Row],[Hora de Llegada]]) + 15/1440, Tabla_Sala[[#This Row],[Hora de Salida]]-Tabla_Sala[[#This Row],[Hora de Llegada]])</f>
        <v>5.833333332945282E-2</v>
      </c>
      <c r="I165" s="16">
        <f>SUMIFS(Tabla_cocina[minutos preparacion],Tabla_cocina[Numero de Orden],Tabla_Sala[[#This Row],[Número de Orden]])</f>
        <v>3.8194444444444448E-2</v>
      </c>
      <c r="J165" s="16">
        <f>IF(Tabla_Sala[[#This Row],[Tiempo de Permanencia]]-Tabla_Sala[[#This Row],[Tiempo Preparacion]] &gt; 0, Tabla_Sala[[#This Row],[Tiempo de Permanencia]]-Tabla_Sala[[#This Row],[Tiempo Preparacion]], 0)</f>
        <v>2.0138888885008373E-2</v>
      </c>
      <c r="K165" s="2" t="s">
        <v>111</v>
      </c>
      <c r="L165" s="2" t="s">
        <v>54</v>
      </c>
      <c r="M165" s="2" t="s">
        <v>47</v>
      </c>
      <c r="N165" s="5">
        <v>42.58</v>
      </c>
      <c r="O165" s="2" t="s">
        <v>55</v>
      </c>
      <c r="P165" s="7">
        <f>SUMIFS(Tabla_cocina[Ganancia Bruta],Tabla_cocina[Numero de Orden],Tabla_Sala[[#This Row],[Número de Orden]])</f>
        <v>27</v>
      </c>
      <c r="Q165" s="7">
        <f>Tabla_Sala[[#This Row],[Propina]]+Tabla_Sala[[#This Row],[Monto Total de la Cuenta]]</f>
        <v>69.58</v>
      </c>
      <c r="R165" t="str">
        <f t="shared" si="3"/>
        <v>Plato_6</v>
      </c>
      <c r="S165" s="2" t="s">
        <v>52</v>
      </c>
      <c r="T165" s="2" t="s">
        <v>10</v>
      </c>
      <c r="U165" s="2"/>
      <c r="X165" t="str" cm="1">
        <f t="array" ref="X165">_xlfn.CONCAT(_xlfn._xlws.FILTER(Tabla_cocina[Nombre del Plato], Tabla_cocina[Numero de Orden]=Tabla_Sala[[#This Row],[Número de Orden]]), "")</f>
        <v>Plato_6</v>
      </c>
      <c r="Y165" s="18" t="b">
        <f>IF(Tabla_Sala[[#This Row],[Tiempo de Degustacion]]&gt;0,TRUE,FALSE)</f>
        <v>1</v>
      </c>
      <c r="Z165" s="3">
        <f>SUMIFS(Tabla_cocina[Costo],Tabla_cocina[Numero de Orden],Tabla_Sala[[#This Row],[Número de Orden]])</f>
        <v>16</v>
      </c>
    </row>
    <row r="166" spans="1:26" x14ac:dyDescent="0.3">
      <c r="A166" s="2">
        <v>237</v>
      </c>
      <c r="B166" s="2">
        <v>4</v>
      </c>
      <c r="C166" s="2" t="s">
        <v>282</v>
      </c>
      <c r="D166" s="4">
        <v>6</v>
      </c>
      <c r="E166" s="15">
        <f>Tabla_Sala[[#This Row],[Hora de Salida]]</f>
        <v>45018.25</v>
      </c>
      <c r="F166" s="16">
        <v>45018.114583333336</v>
      </c>
      <c r="G166" s="16">
        <v>45018.25</v>
      </c>
      <c r="H166" s="16">
        <f>IF(Tabla_Sala[[#This Row],[Estado de la Mesa]]="Ocupada",(Tabla_Sala[[#This Row],[Hora de Salida]]-Tabla_Sala[[#This Row],[Hora de Llegada]]) + 15/1440, Tabla_Sala[[#This Row],[Hora de Salida]]-Tabla_Sala[[#This Row],[Hora de Llegada]])</f>
        <v>0.145833333330908</v>
      </c>
      <c r="I166" s="16">
        <f>SUMIFS(Tabla_cocina[minutos preparacion],Tabla_cocina[Numero de Orden],Tabla_Sala[[#This Row],[Número de Orden]])</f>
        <v>2.5694444444444443E-2</v>
      </c>
      <c r="J166" s="16">
        <f>IF(Tabla_Sala[[#This Row],[Tiempo de Permanencia]]-Tabla_Sala[[#This Row],[Tiempo Preparacion]] &gt; 0, Tabla_Sala[[#This Row],[Tiempo de Permanencia]]-Tabla_Sala[[#This Row],[Tiempo Preparacion]], 0)</f>
        <v>0.12013888888646357</v>
      </c>
      <c r="K166" s="2" t="s">
        <v>113</v>
      </c>
      <c r="L166" s="2" t="s">
        <v>40</v>
      </c>
      <c r="M166" s="2" t="s">
        <v>47</v>
      </c>
      <c r="N166" s="5">
        <v>13.15</v>
      </c>
      <c r="O166" s="2" t="s">
        <v>55</v>
      </c>
      <c r="P166" s="7">
        <f>SUMIFS(Tabla_cocina[Ganancia Bruta],Tabla_cocina[Numero de Orden],Tabla_Sala[[#This Row],[Número de Orden]])</f>
        <v>106</v>
      </c>
      <c r="Q166" s="7">
        <f>Tabla_Sala[[#This Row],[Propina]]+Tabla_Sala[[#This Row],[Monto Total de la Cuenta]]</f>
        <v>119.15</v>
      </c>
      <c r="R166" t="str">
        <f t="shared" si="3"/>
        <v>Plato_14,  Plato_2</v>
      </c>
      <c r="S166" s="2" t="s">
        <v>53</v>
      </c>
      <c r="T166" s="2" t="s">
        <v>22</v>
      </c>
      <c r="U166" s="2" t="s">
        <v>79</v>
      </c>
      <c r="X166" t="str" cm="1">
        <f t="array" ref="X166">_xlfn.CONCAT(_xlfn._xlws.FILTER(Tabla_cocina[Nombre del Plato], Tabla_cocina[Numero de Orden]=Tabla_Sala[[#This Row],[Número de Orden]]), "")</f>
        <v>Plato_2Plato_14</v>
      </c>
      <c r="Y166" s="18" t="b">
        <f>IF(Tabla_Sala[[#This Row],[Tiempo de Degustacion]]&gt;0,TRUE,FALSE)</f>
        <v>1</v>
      </c>
      <c r="Z166" s="3">
        <f>SUMIFS(Tabla_cocina[Costo],Tabla_cocina[Numero de Orden],Tabla_Sala[[#This Row],[Número de Orden]])</f>
        <v>64</v>
      </c>
    </row>
    <row r="167" spans="1:26" x14ac:dyDescent="0.3">
      <c r="A167" s="2">
        <v>210</v>
      </c>
      <c r="B167" s="2">
        <v>10</v>
      </c>
      <c r="C167" s="2" t="s">
        <v>309</v>
      </c>
      <c r="D167" s="4">
        <v>4</v>
      </c>
      <c r="E167" s="15">
        <f>Tabla_Sala[[#This Row],[Hora de Salida]]</f>
        <v>45018.186805555553</v>
      </c>
      <c r="F167" s="16">
        <v>45018.113194444442</v>
      </c>
      <c r="G167" s="16">
        <v>45018.186805555553</v>
      </c>
      <c r="H167" s="16">
        <f>IF(Tabla_Sala[[#This Row],[Estado de la Mesa]]="Ocupada",(Tabla_Sala[[#This Row],[Hora de Salida]]-Tabla_Sala[[#This Row],[Hora de Llegada]]) + 15/1440, Tabla_Sala[[#This Row],[Hora de Salida]]-Tabla_Sala[[#This Row],[Hora de Llegada]])</f>
        <v>7.3611111110949423E-2</v>
      </c>
      <c r="I167" s="16">
        <f>SUMIFS(Tabla_cocina[minutos preparacion],Tabla_cocina[Numero de Orden],Tabla_Sala[[#This Row],[Número de Orden]])</f>
        <v>0.10972222222222222</v>
      </c>
      <c r="J167" s="16">
        <f>IF(Tabla_Sala[[#This Row],[Tiempo de Permanencia]]-Tabla_Sala[[#This Row],[Tiempo Preparacion]] &gt; 0, Tabla_Sala[[#This Row],[Tiempo de Permanencia]]-Tabla_Sala[[#This Row],[Tiempo Preparacion]], 0)</f>
        <v>0</v>
      </c>
      <c r="K167" s="2" t="s">
        <v>113</v>
      </c>
      <c r="L167" s="2" t="s">
        <v>44</v>
      </c>
      <c r="M167" s="2" t="s">
        <v>47</v>
      </c>
      <c r="N167" s="5">
        <v>14.67</v>
      </c>
      <c r="O167" s="2" t="s">
        <v>48</v>
      </c>
      <c r="P167" s="7">
        <f>SUMIFS(Tabla_cocina[Ganancia Bruta],Tabla_cocina[Numero de Orden],Tabla_Sala[[#This Row],[Número de Orden]])</f>
        <v>195</v>
      </c>
      <c r="Q167" s="7">
        <f>Tabla_Sala[[#This Row],[Propina]]+Tabla_Sala[[#This Row],[Monto Total de la Cuenta]]</f>
        <v>209.67</v>
      </c>
      <c r="R167" t="str">
        <f t="shared" si="3"/>
        <v>Plato_13,  Plato_2,  Plato_7,  Plato_20</v>
      </c>
      <c r="S167" s="2" t="s">
        <v>56</v>
      </c>
      <c r="T167" s="2" t="s">
        <v>23</v>
      </c>
      <c r="U167" s="2" t="s">
        <v>79</v>
      </c>
      <c r="V167" s="2" t="s">
        <v>59</v>
      </c>
      <c r="W167" s="2" t="s">
        <v>68</v>
      </c>
      <c r="X167" t="str" cm="1">
        <f t="array" ref="X167">_xlfn.CONCAT(_xlfn._xlws.FILTER(Tabla_cocina[Nombre del Plato], Tabla_cocina[Numero de Orden]=Tabla_Sala[[#This Row],[Número de Orden]]), "")</f>
        <v>Plato_20Plato_2Plato_7Plato_13</v>
      </c>
      <c r="Y167" s="18" t="b">
        <f>IF(Tabla_Sala[[#This Row],[Tiempo de Degustacion]]&gt;0,TRUE,FALSE)</f>
        <v>0</v>
      </c>
      <c r="Z167" s="3">
        <f>SUMIFS(Tabla_cocina[Costo],Tabla_cocina[Numero de Orden],Tabla_Sala[[#This Row],[Número de Orden]])</f>
        <v>120</v>
      </c>
    </row>
    <row r="168" spans="1:26" x14ac:dyDescent="0.3">
      <c r="A168" s="2">
        <v>194</v>
      </c>
      <c r="B168" s="2">
        <v>3</v>
      </c>
      <c r="C168" s="2" t="s">
        <v>294</v>
      </c>
      <c r="D168" s="4">
        <v>6</v>
      </c>
      <c r="E168" s="15">
        <f>Tabla_Sala[[#This Row],[Hora de Salida]]</f>
        <v>45018.163888888892</v>
      </c>
      <c r="F168" s="16">
        <v>45018.111111111109</v>
      </c>
      <c r="G168" s="16">
        <v>45018.163888888892</v>
      </c>
      <c r="H168" s="16">
        <f>IF(Tabla_Sala[[#This Row],[Estado de la Mesa]]="Ocupada",(Tabla_Sala[[#This Row],[Hora de Salida]]-Tabla_Sala[[#This Row],[Hora de Llegada]]) + 15/1440, Tabla_Sala[[#This Row],[Hora de Salida]]-Tabla_Sala[[#This Row],[Hora de Llegada]])</f>
        <v>5.2777777782466728E-2</v>
      </c>
      <c r="I168" s="16">
        <f>SUMIFS(Tabla_cocina[minutos preparacion],Tabla_cocina[Numero de Orden],Tabla_Sala[[#This Row],[Número de Orden]])</f>
        <v>4.7222222222222221E-2</v>
      </c>
      <c r="J168" s="16">
        <f>IF(Tabla_Sala[[#This Row],[Tiempo de Permanencia]]-Tabla_Sala[[#This Row],[Tiempo Preparacion]] &gt; 0, Tabla_Sala[[#This Row],[Tiempo de Permanencia]]-Tabla_Sala[[#This Row],[Tiempo Preparacion]], 0)</f>
        <v>5.5555555602445073E-3</v>
      </c>
      <c r="K168" s="2" t="s">
        <v>115</v>
      </c>
      <c r="L168" s="2" t="s">
        <v>40</v>
      </c>
      <c r="M168" s="2" t="s">
        <v>41</v>
      </c>
      <c r="N168" s="5">
        <v>11.41</v>
      </c>
      <c r="O168" s="2" t="s">
        <v>42</v>
      </c>
      <c r="P168" s="7">
        <f>SUMIFS(Tabla_cocina[Ganancia Bruta],Tabla_cocina[Numero de Orden],Tabla_Sala[[#This Row],[Número de Orden]])</f>
        <v>96</v>
      </c>
      <c r="Q168" s="7">
        <f>Tabla_Sala[[#This Row],[Propina]]+Tabla_Sala[[#This Row],[Monto Total de la Cuenta]]</f>
        <v>107.41</v>
      </c>
      <c r="R168" t="str">
        <f t="shared" si="3"/>
        <v>Plato_11,  Plato_2</v>
      </c>
      <c r="S168" s="2" t="s">
        <v>53</v>
      </c>
      <c r="T168" s="2" t="s">
        <v>14</v>
      </c>
      <c r="U168" s="2" t="s">
        <v>79</v>
      </c>
      <c r="X168" t="str" cm="1">
        <f t="array" ref="X168">_xlfn.CONCAT(_xlfn._xlws.FILTER(Tabla_cocina[Nombre del Plato], Tabla_cocina[Numero de Orden]=Tabla_Sala[[#This Row],[Número de Orden]]), "")</f>
        <v>Plato_11Plato_2</v>
      </c>
      <c r="Y168" s="18" t="b">
        <f>IF(Tabla_Sala[[#This Row],[Tiempo de Degustacion]]&gt;0,TRUE,FALSE)</f>
        <v>1</v>
      </c>
      <c r="Z168" s="3">
        <f>SUMIFS(Tabla_cocina[Costo],Tabla_cocina[Numero de Orden],Tabla_Sala[[#This Row],[Número de Orden]])</f>
        <v>58</v>
      </c>
    </row>
    <row r="169" spans="1:26" x14ac:dyDescent="0.3">
      <c r="A169" s="2">
        <v>170</v>
      </c>
      <c r="B169" s="2">
        <v>12</v>
      </c>
      <c r="C169" s="2" t="s">
        <v>273</v>
      </c>
      <c r="D169" s="4">
        <v>2</v>
      </c>
      <c r="E169" s="15">
        <f>Tabla_Sala[[#This Row],[Hora de Salida]]</f>
        <v>45018.226388888892</v>
      </c>
      <c r="F169" s="16">
        <v>45018.109027777777</v>
      </c>
      <c r="G169" s="16">
        <v>45018.226388888892</v>
      </c>
      <c r="H169" s="16">
        <f>IF(Tabla_Sala[[#This Row],[Estado de la Mesa]]="Ocupada",(Tabla_Sala[[#This Row],[Hora de Salida]]-Tabla_Sala[[#This Row],[Hora de Llegada]]) + 15/1440, Tabla_Sala[[#This Row],[Hora de Salida]]-Tabla_Sala[[#This Row],[Hora de Llegada]])</f>
        <v>0.117361111115315</v>
      </c>
      <c r="I169" s="16">
        <f>SUMIFS(Tabla_cocina[minutos preparacion],Tabla_cocina[Numero de Orden],Tabla_Sala[[#This Row],[Número de Orden]])</f>
        <v>5.0694444444444445E-2</v>
      </c>
      <c r="J169" s="16">
        <f>IF(Tabla_Sala[[#This Row],[Tiempo de Permanencia]]-Tabla_Sala[[#This Row],[Tiempo Preparacion]] &gt; 0, Tabla_Sala[[#This Row],[Tiempo de Permanencia]]-Tabla_Sala[[#This Row],[Tiempo Preparacion]], 0)</f>
        <v>6.6666666670870553E-2</v>
      </c>
      <c r="K169" s="2" t="s">
        <v>113</v>
      </c>
      <c r="L169" s="2" t="s">
        <v>54</v>
      </c>
      <c r="M169" s="2" t="s">
        <v>47</v>
      </c>
      <c r="N169" s="5">
        <v>25.98</v>
      </c>
      <c r="O169" s="2" t="s">
        <v>48</v>
      </c>
      <c r="P169" s="7">
        <f>SUMIFS(Tabla_cocina[Ganancia Bruta],Tabla_cocina[Numero de Orden],Tabla_Sala[[#This Row],[Número de Orden]])</f>
        <v>243</v>
      </c>
      <c r="Q169" s="7">
        <f>Tabla_Sala[[#This Row],[Propina]]+Tabla_Sala[[#This Row],[Monto Total de la Cuenta]]</f>
        <v>268.98</v>
      </c>
      <c r="R169" t="str">
        <f t="shared" si="3"/>
        <v>Plato_3,  Plato_9,  Plato_19,  Plato_2</v>
      </c>
      <c r="S169" s="2" t="s">
        <v>46</v>
      </c>
      <c r="T169" s="2" t="s">
        <v>21</v>
      </c>
      <c r="U169" s="2" t="s">
        <v>75</v>
      </c>
      <c r="V169" s="2" t="s">
        <v>51</v>
      </c>
      <c r="W169" s="2" t="s">
        <v>79</v>
      </c>
      <c r="X169" t="str" cm="1">
        <f t="array" ref="X169">_xlfn.CONCAT(_xlfn._xlws.FILTER(Tabla_cocina[Nombre del Plato], Tabla_cocina[Numero de Orden]=Tabla_Sala[[#This Row],[Número de Orden]]), "")</f>
        <v>Plato_19Plato_2Plato_9Plato_3</v>
      </c>
      <c r="Y169" s="18" t="b">
        <f>IF(Tabla_Sala[[#This Row],[Tiempo de Degustacion]]&gt;0,TRUE,FALSE)</f>
        <v>1</v>
      </c>
      <c r="Z169" s="3">
        <f>SUMIFS(Tabla_cocina[Costo],Tabla_cocina[Numero de Orden],Tabla_Sala[[#This Row],[Número de Orden]])</f>
        <v>145</v>
      </c>
    </row>
    <row r="170" spans="1:26" x14ac:dyDescent="0.3">
      <c r="A170" s="2">
        <v>192</v>
      </c>
      <c r="B170" s="2">
        <v>17</v>
      </c>
      <c r="C170" s="2" t="s">
        <v>292</v>
      </c>
      <c r="D170" s="4">
        <v>4</v>
      </c>
      <c r="E170" s="15">
        <f>Tabla_Sala[[#This Row],[Hora de Salida]]</f>
        <v>45018.203472222223</v>
      </c>
      <c r="F170" s="16">
        <v>45018.10833333333</v>
      </c>
      <c r="G170" s="16">
        <v>45018.203472222223</v>
      </c>
      <c r="H170" s="16">
        <f>IF(Tabla_Sala[[#This Row],[Estado de la Mesa]]="Ocupada",(Tabla_Sala[[#This Row],[Hora de Salida]]-Tabla_Sala[[#This Row],[Hora de Llegada]]) + 15/1440, Tabla_Sala[[#This Row],[Hora de Salida]]-Tabla_Sala[[#This Row],[Hora de Llegada]])</f>
        <v>9.5138888893416151E-2</v>
      </c>
      <c r="I170" s="16">
        <f>SUMIFS(Tabla_cocina[minutos preparacion],Tabla_cocina[Numero de Orden],Tabla_Sala[[#This Row],[Número de Orden]])</f>
        <v>1.8055555555555554E-2</v>
      </c>
      <c r="J170" s="16">
        <f>IF(Tabla_Sala[[#This Row],[Tiempo de Permanencia]]-Tabla_Sala[[#This Row],[Tiempo Preparacion]] &gt; 0, Tabla_Sala[[#This Row],[Tiempo de Permanencia]]-Tabla_Sala[[#This Row],[Tiempo Preparacion]], 0)</f>
        <v>7.7083333337860604E-2</v>
      </c>
      <c r="K170" s="2" t="s">
        <v>113</v>
      </c>
      <c r="L170" s="2" t="s">
        <v>44</v>
      </c>
      <c r="M170" s="2" t="s">
        <v>45</v>
      </c>
      <c r="N170" s="5">
        <v>15.99</v>
      </c>
      <c r="O170" s="2" t="s">
        <v>48</v>
      </c>
      <c r="P170" s="7">
        <f>SUMIFS(Tabla_cocina[Ganancia Bruta],Tabla_cocina[Numero de Orden],Tabla_Sala[[#This Row],[Número de Orden]])</f>
        <v>75</v>
      </c>
      <c r="Q170" s="7">
        <f>Tabla_Sala[[#This Row],[Propina]]+Tabla_Sala[[#This Row],[Monto Total de la Cuenta]]</f>
        <v>90.99</v>
      </c>
      <c r="R170" t="str">
        <f t="shared" si="3"/>
        <v>Plato_1</v>
      </c>
      <c r="S170" s="2" t="s">
        <v>70</v>
      </c>
      <c r="T170" s="2" t="s">
        <v>26</v>
      </c>
      <c r="U170" s="2"/>
      <c r="X170" t="str" cm="1">
        <f t="array" ref="X170">_xlfn.CONCAT(_xlfn._xlws.FILTER(Tabla_cocina[Nombre del Plato], Tabla_cocina[Numero de Orden]=Tabla_Sala[[#This Row],[Número de Orden]]), "")</f>
        <v>Plato_1</v>
      </c>
      <c r="Y170" s="18" t="b">
        <f>IF(Tabla_Sala[[#This Row],[Tiempo de Degustacion]]&gt;0,TRUE,FALSE)</f>
        <v>1</v>
      </c>
      <c r="Z170" s="3">
        <f>SUMIFS(Tabla_cocina[Costo],Tabla_cocina[Numero de Orden],Tabla_Sala[[#This Row],[Número de Orden]])</f>
        <v>45</v>
      </c>
    </row>
    <row r="171" spans="1:26" x14ac:dyDescent="0.3">
      <c r="A171" s="2">
        <v>200</v>
      </c>
      <c r="B171" s="2">
        <v>11</v>
      </c>
      <c r="C171" s="2" t="s">
        <v>299</v>
      </c>
      <c r="D171" s="4">
        <v>4</v>
      </c>
      <c r="E171" s="15">
        <f>Tabla_Sala[[#This Row],[Hora de Salida]]</f>
        <v>45018.226388888892</v>
      </c>
      <c r="F171" s="16">
        <v>45018.107638888891</v>
      </c>
      <c r="G171" s="16">
        <v>45018.226388888892</v>
      </c>
      <c r="H171" s="16">
        <f>IF(Tabla_Sala[[#This Row],[Estado de la Mesa]]="Ocupada",(Tabla_Sala[[#This Row],[Hora de Salida]]-Tabla_Sala[[#This Row],[Hora de Llegada]]) + 15/1440, Tabla_Sala[[#This Row],[Hora de Salida]]-Tabla_Sala[[#This Row],[Hora de Llegada]])</f>
        <v>0.11875000000145519</v>
      </c>
      <c r="I171" s="16">
        <f>SUMIFS(Tabla_cocina[minutos preparacion],Tabla_cocina[Numero de Orden],Tabla_Sala[[#This Row],[Número de Orden]])</f>
        <v>4.6527777777777779E-2</v>
      </c>
      <c r="J171" s="16">
        <f>IF(Tabla_Sala[[#This Row],[Tiempo de Permanencia]]-Tabla_Sala[[#This Row],[Tiempo Preparacion]] &gt; 0, Tabla_Sala[[#This Row],[Tiempo de Permanencia]]-Tabla_Sala[[#This Row],[Tiempo Preparacion]], 0)</f>
        <v>7.2222222223677413E-2</v>
      </c>
      <c r="K171" s="2" t="s">
        <v>109</v>
      </c>
      <c r="L171" s="2" t="s">
        <v>40</v>
      </c>
      <c r="M171" s="2" t="s">
        <v>47</v>
      </c>
      <c r="N171" s="5">
        <v>48.73</v>
      </c>
      <c r="O171" s="2" t="s">
        <v>42</v>
      </c>
      <c r="P171" s="7">
        <f>SUMIFS(Tabla_cocina[Ganancia Bruta],Tabla_cocina[Numero de Orden],Tabla_Sala[[#This Row],[Número de Orden]])</f>
        <v>88</v>
      </c>
      <c r="Q171" s="7">
        <f>Tabla_Sala[[#This Row],[Propina]]+Tabla_Sala[[#This Row],[Monto Total de la Cuenta]]</f>
        <v>136.72999999999999</v>
      </c>
      <c r="R171" t="str">
        <f t="shared" si="3"/>
        <v>Plato_12,  Plato_1</v>
      </c>
      <c r="S171" s="2" t="s">
        <v>46</v>
      </c>
      <c r="T171" s="2" t="s">
        <v>16</v>
      </c>
      <c r="U171" s="2" t="s">
        <v>71</v>
      </c>
      <c r="X171" t="str" cm="1">
        <f t="array" ref="X171">_xlfn.CONCAT(_xlfn._xlws.FILTER(Tabla_cocina[Nombre del Plato], Tabla_cocina[Numero de Orden]=Tabla_Sala[[#This Row],[Número de Orden]]), "")</f>
        <v>Plato_1Plato_12</v>
      </c>
      <c r="Y171" s="18" t="b">
        <f>IF(Tabla_Sala[[#This Row],[Tiempo de Degustacion]]&gt;0,TRUE,FALSE)</f>
        <v>1</v>
      </c>
      <c r="Z171" s="3">
        <f>SUMIFS(Tabla_cocina[Costo],Tabla_cocina[Numero de Orden],Tabla_Sala[[#This Row],[Número de Orden]])</f>
        <v>52</v>
      </c>
    </row>
    <row r="172" spans="1:26" x14ac:dyDescent="0.3">
      <c r="A172" s="2">
        <v>212</v>
      </c>
      <c r="B172" s="2">
        <v>14</v>
      </c>
      <c r="C172" s="2" t="s">
        <v>197</v>
      </c>
      <c r="D172" s="4">
        <v>6</v>
      </c>
      <c r="E172" s="15">
        <f>Tabla_Sala[[#This Row],[Hora de Salida]]</f>
        <v>45018.152777777781</v>
      </c>
      <c r="F172" s="16">
        <v>45018.107638888891</v>
      </c>
      <c r="G172" s="16">
        <v>45018.152777777781</v>
      </c>
      <c r="H172" s="16">
        <f>IF(Tabla_Sala[[#This Row],[Estado de la Mesa]]="Ocupada",(Tabla_Sala[[#This Row],[Hora de Salida]]-Tabla_Sala[[#This Row],[Hora de Llegada]]) + 15/1440, Tabla_Sala[[#This Row],[Hora de Salida]]-Tabla_Sala[[#This Row],[Hora de Llegada]])</f>
        <v>5.5555555557172433E-2</v>
      </c>
      <c r="I172" s="16">
        <f>SUMIFS(Tabla_cocina[minutos preparacion],Tabla_cocina[Numero de Orden],Tabla_Sala[[#This Row],[Número de Orden]])</f>
        <v>0.1138888888888889</v>
      </c>
      <c r="J172" s="16">
        <f>IF(Tabla_Sala[[#This Row],[Tiempo de Permanencia]]-Tabla_Sala[[#This Row],[Tiempo Preparacion]] &gt; 0, Tabla_Sala[[#This Row],[Tiempo de Permanencia]]-Tabla_Sala[[#This Row],[Tiempo Preparacion]], 0)</f>
        <v>0</v>
      </c>
      <c r="K172" s="2" t="s">
        <v>117</v>
      </c>
      <c r="L172" s="2" t="s">
        <v>40</v>
      </c>
      <c r="M172" s="2" t="s">
        <v>41</v>
      </c>
      <c r="N172" s="5">
        <v>18.850000000000001</v>
      </c>
      <c r="O172" s="2" t="s">
        <v>55</v>
      </c>
      <c r="P172" s="7">
        <f>SUMIFS(Tabla_cocina[Ganancia Bruta],Tabla_cocina[Numero de Orden],Tabla_Sala[[#This Row],[Número de Orden]])</f>
        <v>245</v>
      </c>
      <c r="Q172" s="7">
        <f>Tabla_Sala[[#This Row],[Propina]]+Tabla_Sala[[#This Row],[Monto Total de la Cuenta]]</f>
        <v>263.85000000000002</v>
      </c>
      <c r="R172" t="str">
        <f t="shared" si="3"/>
        <v>Plato_2,  Plato_10,  Plato_13,  Plato_16</v>
      </c>
      <c r="S172" s="2" t="s">
        <v>53</v>
      </c>
      <c r="T172" s="2" t="s">
        <v>7</v>
      </c>
      <c r="U172" s="2" t="s">
        <v>69</v>
      </c>
      <c r="V172" s="2" t="s">
        <v>65</v>
      </c>
      <c r="W172" s="2" t="s">
        <v>57</v>
      </c>
      <c r="X172" t="str" cm="1">
        <f t="array" ref="X172">_xlfn.CONCAT(_xlfn._xlws.FILTER(Tabla_cocina[Nombre del Plato], Tabla_cocina[Numero de Orden]=Tabla_Sala[[#This Row],[Número de Orden]]), "")</f>
        <v>Plato_2Plato_16Plato_10Plato_13</v>
      </c>
      <c r="Y172" s="18" t="b">
        <f>IF(Tabla_Sala[[#This Row],[Tiempo de Degustacion]]&gt;0,TRUE,FALSE)</f>
        <v>0</v>
      </c>
      <c r="Z172" s="3">
        <f>SUMIFS(Tabla_cocina[Costo],Tabla_cocina[Numero de Orden],Tabla_Sala[[#This Row],[Número de Orden]])</f>
        <v>144</v>
      </c>
    </row>
    <row r="173" spans="1:26" x14ac:dyDescent="0.3">
      <c r="A173" s="2">
        <v>164</v>
      </c>
      <c r="B173" s="2">
        <v>8</v>
      </c>
      <c r="C173" s="2" t="s">
        <v>267</v>
      </c>
      <c r="D173" s="4">
        <v>2</v>
      </c>
      <c r="E173" s="15">
        <f>Tabla_Sala[[#This Row],[Hora de Salida]]</f>
        <v>45018.251388888886</v>
      </c>
      <c r="F173" s="16">
        <v>45018.106944444444</v>
      </c>
      <c r="G173" s="16">
        <v>45018.251388888886</v>
      </c>
      <c r="H173" s="16">
        <f>IF(Tabla_Sala[[#This Row],[Estado de la Mesa]]="Ocupada",(Tabla_Sala[[#This Row],[Hora de Salida]]-Tabla_Sala[[#This Row],[Hora de Llegada]]) + 15/1440, Tabla_Sala[[#This Row],[Hora de Salida]]-Tabla_Sala[[#This Row],[Hora de Llegada]])</f>
        <v>0.1444444444423425</v>
      </c>
      <c r="I173" s="16">
        <f>SUMIFS(Tabla_cocina[minutos preparacion],Tabla_cocina[Numero de Orden],Tabla_Sala[[#This Row],[Número de Orden]])</f>
        <v>7.2916666666666671E-2</v>
      </c>
      <c r="J173" s="16">
        <f>IF(Tabla_Sala[[#This Row],[Tiempo de Permanencia]]-Tabla_Sala[[#This Row],[Tiempo Preparacion]] &gt; 0, Tabla_Sala[[#This Row],[Tiempo de Permanencia]]-Tabla_Sala[[#This Row],[Tiempo Preparacion]], 0)</f>
        <v>7.152777777567583E-2</v>
      </c>
      <c r="K173" s="2" t="s">
        <v>117</v>
      </c>
      <c r="L173" s="2" t="s">
        <v>54</v>
      </c>
      <c r="M173" s="2" t="s">
        <v>47</v>
      </c>
      <c r="N173" s="5">
        <v>47.53</v>
      </c>
      <c r="O173" s="2" t="s">
        <v>42</v>
      </c>
      <c r="P173" s="7">
        <f>SUMIFS(Tabla_cocina[Ganancia Bruta],Tabla_cocina[Numero de Orden],Tabla_Sala[[#This Row],[Número de Orden]])</f>
        <v>170</v>
      </c>
      <c r="Q173" s="7">
        <f>Tabla_Sala[[#This Row],[Propina]]+Tabla_Sala[[#This Row],[Monto Total de la Cuenta]]</f>
        <v>217.53</v>
      </c>
      <c r="R173" t="str">
        <f t="shared" si="3"/>
        <v>Plato_5,  Plato_19,  Plato_15,  Plato_7</v>
      </c>
      <c r="S173" s="2" t="s">
        <v>46</v>
      </c>
      <c r="T173" s="2" t="s">
        <v>19</v>
      </c>
      <c r="U173" s="2" t="s">
        <v>51</v>
      </c>
      <c r="V173" s="2" t="s">
        <v>73</v>
      </c>
      <c r="W173" s="2" t="s">
        <v>59</v>
      </c>
      <c r="X173" t="str" cm="1">
        <f t="array" ref="X173">_xlfn.CONCAT(_xlfn._xlws.FILTER(Tabla_cocina[Nombre del Plato], Tabla_cocina[Numero de Orden]=Tabla_Sala[[#This Row],[Número de Orden]]), "")</f>
        <v>Plato_19Plato_15Plato_7Plato_5</v>
      </c>
      <c r="Y173" s="18" t="b">
        <f>IF(Tabla_Sala[[#This Row],[Tiempo de Degustacion]]&gt;0,TRUE,FALSE)</f>
        <v>1</v>
      </c>
      <c r="Z173" s="3">
        <f>SUMIFS(Tabla_cocina[Costo],Tabla_cocina[Numero de Orden],Tabla_Sala[[#This Row],[Número de Orden]])</f>
        <v>101</v>
      </c>
    </row>
    <row r="174" spans="1:26" x14ac:dyDescent="0.3">
      <c r="A174" s="2">
        <v>229</v>
      </c>
      <c r="B174" s="2">
        <v>14</v>
      </c>
      <c r="C174" s="2" t="s">
        <v>324</v>
      </c>
      <c r="D174" s="4">
        <v>3</v>
      </c>
      <c r="E174" s="15">
        <f>Tabla_Sala[[#This Row],[Hora de Salida]]</f>
        <v>45018.1875</v>
      </c>
      <c r="F174" s="16">
        <v>45018.106944444444</v>
      </c>
      <c r="G174" s="16">
        <v>45018.1875</v>
      </c>
      <c r="H174" s="16">
        <f>IF(Tabla_Sala[[#This Row],[Estado de la Mesa]]="Ocupada",(Tabla_Sala[[#This Row],[Hora de Salida]]-Tabla_Sala[[#This Row],[Hora de Llegada]]) + 15/1440, Tabla_Sala[[#This Row],[Hora de Salida]]-Tabla_Sala[[#This Row],[Hora de Llegada]])</f>
        <v>8.0555555556202307E-2</v>
      </c>
      <c r="I174" s="16">
        <f>SUMIFS(Tabla_cocina[minutos preparacion],Tabla_cocina[Numero de Orden],Tabla_Sala[[#This Row],[Número de Orden]])</f>
        <v>8.1250000000000003E-2</v>
      </c>
      <c r="J174" s="16">
        <f>IF(Tabla_Sala[[#This Row],[Tiempo de Permanencia]]-Tabla_Sala[[#This Row],[Tiempo Preparacion]] &gt; 0, Tabla_Sala[[#This Row],[Tiempo de Permanencia]]-Tabla_Sala[[#This Row],[Tiempo Preparacion]], 0)</f>
        <v>0</v>
      </c>
      <c r="K174" s="2" t="s">
        <v>113</v>
      </c>
      <c r="L174" s="2" t="s">
        <v>54</v>
      </c>
      <c r="M174" s="2" t="s">
        <v>47</v>
      </c>
      <c r="N174" s="5">
        <v>28.58</v>
      </c>
      <c r="O174" s="2" t="s">
        <v>42</v>
      </c>
      <c r="P174" s="7">
        <f>SUMIFS(Tabla_cocina[Ganancia Bruta],Tabla_cocina[Numero de Orden],Tabla_Sala[[#This Row],[Número de Orden]])</f>
        <v>124</v>
      </c>
      <c r="Q174" s="7">
        <f>Tabla_Sala[[#This Row],[Propina]]+Tabla_Sala[[#This Row],[Monto Total de la Cuenta]]</f>
        <v>152.57999999999998</v>
      </c>
      <c r="R174" t="str">
        <f t="shared" si="3"/>
        <v>Plato_1,  Plato_8,  Plato_19,  Plato_16</v>
      </c>
      <c r="S174" s="2" t="s">
        <v>58</v>
      </c>
      <c r="T174" s="2" t="s">
        <v>26</v>
      </c>
      <c r="U174" s="2" t="s">
        <v>62</v>
      </c>
      <c r="V174" s="2" t="s">
        <v>51</v>
      </c>
      <c r="W174" s="2" t="s">
        <v>57</v>
      </c>
      <c r="X174" t="str" cm="1">
        <f t="array" ref="X174">_xlfn.CONCAT(_xlfn._xlws.FILTER(Tabla_cocina[Nombre del Plato], Tabla_cocina[Numero de Orden]=Tabla_Sala[[#This Row],[Número de Orden]]), "")</f>
        <v>Plato_19Plato_8Plato_16Plato_1</v>
      </c>
      <c r="Y174" s="18" t="b">
        <f>IF(Tabla_Sala[[#This Row],[Tiempo de Degustacion]]&gt;0,TRUE,FALSE)</f>
        <v>0</v>
      </c>
      <c r="Z174" s="3">
        <f>SUMIFS(Tabla_cocina[Costo],Tabla_cocina[Numero de Orden],Tabla_Sala[[#This Row],[Número de Orden]])</f>
        <v>74</v>
      </c>
    </row>
    <row r="175" spans="1:26" x14ac:dyDescent="0.3">
      <c r="A175" s="2">
        <v>247</v>
      </c>
      <c r="B175" s="2">
        <v>11</v>
      </c>
      <c r="C175" s="2" t="s">
        <v>263</v>
      </c>
      <c r="D175" s="4">
        <v>6</v>
      </c>
      <c r="E175" s="15">
        <f>Tabla_Sala[[#This Row],[Hora de Salida]]</f>
        <v>45018.222916666666</v>
      </c>
      <c r="F175" s="16">
        <v>45018.106944444444</v>
      </c>
      <c r="G175" s="16">
        <v>45018.222916666666</v>
      </c>
      <c r="H175" s="16">
        <f>IF(Tabla_Sala[[#This Row],[Estado de la Mesa]]="Ocupada",(Tabla_Sala[[#This Row],[Hora de Salida]]-Tabla_Sala[[#This Row],[Hora de Llegada]]) + 15/1440, Tabla_Sala[[#This Row],[Hora de Salida]]-Tabla_Sala[[#This Row],[Hora de Llegada]])</f>
        <v>0.1263888888885655</v>
      </c>
      <c r="I175" s="16">
        <f>SUMIFS(Tabla_cocina[minutos preparacion],Tabla_cocina[Numero de Orden],Tabla_Sala[[#This Row],[Número de Orden]])</f>
        <v>4.0972222222222222E-2</v>
      </c>
      <c r="J175" s="16">
        <f>IF(Tabla_Sala[[#This Row],[Tiempo de Permanencia]]-Tabla_Sala[[#This Row],[Tiempo Preparacion]] &gt; 0, Tabla_Sala[[#This Row],[Tiempo de Permanencia]]-Tabla_Sala[[#This Row],[Tiempo Preparacion]], 0)</f>
        <v>8.5416666666343288E-2</v>
      </c>
      <c r="K175" s="2" t="s">
        <v>113</v>
      </c>
      <c r="L175" s="2" t="s">
        <v>40</v>
      </c>
      <c r="M175" s="2" t="s">
        <v>47</v>
      </c>
      <c r="N175" s="5">
        <v>49.07</v>
      </c>
      <c r="O175" s="2" t="s">
        <v>55</v>
      </c>
      <c r="P175" s="7">
        <f>SUMIFS(Tabla_cocina[Ganancia Bruta],Tabla_cocina[Numero de Orden],Tabla_Sala[[#This Row],[Número de Orden]])</f>
        <v>66</v>
      </c>
      <c r="Q175" s="7">
        <f>Tabla_Sala[[#This Row],[Propina]]+Tabla_Sala[[#This Row],[Monto Total de la Cuenta]]</f>
        <v>115.07</v>
      </c>
      <c r="R175" t="str">
        <f t="shared" si="3"/>
        <v>Plato_11</v>
      </c>
      <c r="S175" s="2" t="s">
        <v>66</v>
      </c>
      <c r="T175" s="2" t="s">
        <v>14</v>
      </c>
      <c r="U175" s="2"/>
      <c r="X175" t="str" cm="1">
        <f t="array" ref="X175">_xlfn.CONCAT(_xlfn._xlws.FILTER(Tabla_cocina[Nombre del Plato], Tabla_cocina[Numero de Orden]=Tabla_Sala[[#This Row],[Número de Orden]]), "")</f>
        <v>Plato_11</v>
      </c>
      <c r="Y175" s="18" t="b">
        <f>IF(Tabla_Sala[[#This Row],[Tiempo de Degustacion]]&gt;0,TRUE,FALSE)</f>
        <v>1</v>
      </c>
      <c r="Z175" s="3">
        <f>SUMIFS(Tabla_cocina[Costo],Tabla_cocina[Numero de Orden],Tabla_Sala[[#This Row],[Número de Orden]])</f>
        <v>40</v>
      </c>
    </row>
    <row r="176" spans="1:26" x14ac:dyDescent="0.3">
      <c r="A176" s="2">
        <v>219</v>
      </c>
      <c r="B176" s="2">
        <v>1</v>
      </c>
      <c r="C176" s="2" t="s">
        <v>316</v>
      </c>
      <c r="D176" s="4">
        <v>5</v>
      </c>
      <c r="E176" s="15">
        <f>Tabla_Sala[[#This Row],[Hora de Salida]]</f>
        <v>45018.200694444444</v>
      </c>
      <c r="F176" s="16">
        <v>45018.106249999997</v>
      </c>
      <c r="G176" s="16">
        <v>45018.200694444444</v>
      </c>
      <c r="H176" s="16">
        <f>IF(Tabla_Sala[[#This Row],[Estado de la Mesa]]="Ocupada",(Tabla_Sala[[#This Row],[Hora de Salida]]-Tabla_Sala[[#This Row],[Hora de Llegada]]) + 15/1440, Tabla_Sala[[#This Row],[Hora de Salida]]-Tabla_Sala[[#This Row],[Hora de Llegada]])</f>
        <v>9.4444444446708076E-2</v>
      </c>
      <c r="I176" s="16">
        <f>SUMIFS(Tabla_cocina[minutos preparacion],Tabla_cocina[Numero de Orden],Tabla_Sala[[#This Row],[Número de Orden]])</f>
        <v>1.5972222222222221E-2</v>
      </c>
      <c r="J176" s="16">
        <f>IF(Tabla_Sala[[#This Row],[Tiempo de Permanencia]]-Tabla_Sala[[#This Row],[Tiempo Preparacion]] &gt; 0, Tabla_Sala[[#This Row],[Tiempo de Permanencia]]-Tabla_Sala[[#This Row],[Tiempo Preparacion]], 0)</f>
        <v>7.8472222224485855E-2</v>
      </c>
      <c r="K176" s="2" t="s">
        <v>109</v>
      </c>
      <c r="L176" s="2" t="s">
        <v>40</v>
      </c>
      <c r="M176" s="2" t="s">
        <v>47</v>
      </c>
      <c r="N176" s="5">
        <v>46.96</v>
      </c>
      <c r="O176" s="2" t="s">
        <v>48</v>
      </c>
      <c r="P176" s="7">
        <f>SUMIFS(Tabla_cocina[Ganancia Bruta],Tabla_cocina[Numero de Orden],Tabla_Sala[[#This Row],[Número de Orden]])</f>
        <v>139</v>
      </c>
      <c r="Q176" s="7">
        <f>Tabla_Sala[[#This Row],[Propina]]+Tabla_Sala[[#This Row],[Monto Total de la Cuenta]]</f>
        <v>185.96</v>
      </c>
      <c r="R176" t="str">
        <f t="shared" si="3"/>
        <v>Plato_14,  Plato_17</v>
      </c>
      <c r="S176" s="2" t="s">
        <v>56</v>
      </c>
      <c r="T176" s="2" t="s">
        <v>22</v>
      </c>
      <c r="U176" s="2" t="s">
        <v>50</v>
      </c>
      <c r="X176" t="str" cm="1">
        <f t="array" ref="X176">_xlfn.CONCAT(_xlfn._xlws.FILTER(Tabla_cocina[Nombre del Plato], Tabla_cocina[Numero de Orden]=Tabla_Sala[[#This Row],[Número de Orden]]), "")</f>
        <v>Plato_17Plato_14</v>
      </c>
      <c r="Y176" s="18" t="b">
        <f>IF(Tabla_Sala[[#This Row],[Tiempo de Degustacion]]&gt;0,TRUE,FALSE)</f>
        <v>1</v>
      </c>
      <c r="Z176" s="3">
        <f>SUMIFS(Tabla_cocina[Costo],Tabla_cocina[Numero de Orden],Tabla_Sala[[#This Row],[Número de Orden]])</f>
        <v>85</v>
      </c>
    </row>
    <row r="177" spans="1:26" x14ac:dyDescent="0.3">
      <c r="A177" s="2">
        <v>176</v>
      </c>
      <c r="B177" s="2">
        <v>20</v>
      </c>
      <c r="C177" s="2" t="s">
        <v>278</v>
      </c>
      <c r="D177" s="4">
        <v>4</v>
      </c>
      <c r="E177" s="15">
        <f>Tabla_Sala[[#This Row],[Hora de Salida]]</f>
        <v>45018.188888888886</v>
      </c>
      <c r="F177" s="16">
        <v>45018.102083333331</v>
      </c>
      <c r="G177" s="16">
        <v>45018.188888888886</v>
      </c>
      <c r="H177" s="16">
        <f>IF(Tabla_Sala[[#This Row],[Estado de la Mesa]]="Ocupada",(Tabla_Sala[[#This Row],[Hora de Salida]]-Tabla_Sala[[#This Row],[Hora de Llegada]]) + 15/1440, Tabla_Sala[[#This Row],[Hora de Salida]]-Tabla_Sala[[#This Row],[Hora de Llegada]])</f>
        <v>9.7222222221413787E-2</v>
      </c>
      <c r="I177" s="16">
        <f>SUMIFS(Tabla_cocina[minutos preparacion],Tabla_cocina[Numero de Orden],Tabla_Sala[[#This Row],[Número de Orden]])</f>
        <v>3.3333333333333333E-2</v>
      </c>
      <c r="J177" s="16">
        <f>IF(Tabla_Sala[[#This Row],[Tiempo de Permanencia]]-Tabla_Sala[[#This Row],[Tiempo Preparacion]] &gt; 0, Tabla_Sala[[#This Row],[Tiempo de Permanencia]]-Tabla_Sala[[#This Row],[Tiempo Preparacion]], 0)</f>
        <v>6.3888888888080447E-2</v>
      </c>
      <c r="K177" s="2" t="s">
        <v>113</v>
      </c>
      <c r="L177" s="2" t="s">
        <v>40</v>
      </c>
      <c r="M177" s="2" t="s">
        <v>47</v>
      </c>
      <c r="N177" s="5">
        <v>30.5</v>
      </c>
      <c r="O177" s="2" t="s">
        <v>55</v>
      </c>
      <c r="P177" s="7">
        <f>SUMIFS(Tabla_cocina[Ganancia Bruta],Tabla_cocina[Numero de Orden],Tabla_Sala[[#This Row],[Número de Orden]])</f>
        <v>63</v>
      </c>
      <c r="Q177" s="7">
        <f>Tabla_Sala[[#This Row],[Propina]]+Tabla_Sala[[#This Row],[Monto Total de la Cuenta]]</f>
        <v>93.5</v>
      </c>
      <c r="R177" t="str">
        <f t="shared" si="3"/>
        <v>Plato_13</v>
      </c>
      <c r="S177" s="2" t="s">
        <v>70</v>
      </c>
      <c r="T177" s="2" t="s">
        <v>23</v>
      </c>
      <c r="U177" s="2"/>
      <c r="X177" t="str" cm="1">
        <f t="array" ref="X177">_xlfn.CONCAT(_xlfn._xlws.FILTER(Tabla_cocina[Nombre del Plato], Tabla_cocina[Numero de Orden]=Tabla_Sala[[#This Row],[Número de Orden]]), "")</f>
        <v>Plato_13</v>
      </c>
      <c r="Y177" s="18" t="b">
        <f>IF(Tabla_Sala[[#This Row],[Tiempo de Degustacion]]&gt;0,TRUE,FALSE)</f>
        <v>1</v>
      </c>
      <c r="Z177" s="3">
        <f>SUMIFS(Tabla_cocina[Costo],Tabla_cocina[Numero de Orden],Tabla_Sala[[#This Row],[Número de Orden]])</f>
        <v>39</v>
      </c>
    </row>
    <row r="178" spans="1:26" x14ac:dyDescent="0.3">
      <c r="A178" s="2">
        <v>187</v>
      </c>
      <c r="B178" s="2">
        <v>5</v>
      </c>
      <c r="C178" s="2" t="s">
        <v>288</v>
      </c>
      <c r="D178" s="4">
        <v>1</v>
      </c>
      <c r="E178" s="15">
        <f>Tabla_Sala[[#This Row],[Hora de Salida]]</f>
        <v>45018.227777777778</v>
      </c>
      <c r="F178" s="16">
        <v>45018.099305555559</v>
      </c>
      <c r="G178" s="16">
        <v>45018.227777777778</v>
      </c>
      <c r="H178" s="16">
        <f>IF(Tabla_Sala[[#This Row],[Estado de la Mesa]]="Ocupada",(Tabla_Sala[[#This Row],[Hora de Salida]]-Tabla_Sala[[#This Row],[Hora de Llegada]]) + 15/1440, Tabla_Sala[[#This Row],[Hora de Salida]]-Tabla_Sala[[#This Row],[Hora de Llegada]])</f>
        <v>0.12847222221898846</v>
      </c>
      <c r="I178" s="16">
        <f>SUMIFS(Tabla_cocina[minutos preparacion],Tabla_cocina[Numero de Orden],Tabla_Sala[[#This Row],[Número de Orden]])</f>
        <v>8.7499999999999994E-2</v>
      </c>
      <c r="J178" s="16">
        <f>IF(Tabla_Sala[[#This Row],[Tiempo de Permanencia]]-Tabla_Sala[[#This Row],[Tiempo Preparacion]] &gt; 0, Tabla_Sala[[#This Row],[Tiempo de Permanencia]]-Tabla_Sala[[#This Row],[Tiempo Preparacion]], 0)</f>
        <v>4.0972222218988469E-2</v>
      </c>
      <c r="K178" s="2" t="s">
        <v>117</v>
      </c>
      <c r="L178" s="2" t="s">
        <v>40</v>
      </c>
      <c r="M178" s="2" t="s">
        <v>47</v>
      </c>
      <c r="N178" s="5">
        <v>17.399999999999999</v>
      </c>
      <c r="O178" s="2" t="s">
        <v>48</v>
      </c>
      <c r="P178" s="7">
        <f>SUMIFS(Tabla_cocina[Ganancia Bruta],Tabla_cocina[Numero de Orden],Tabla_Sala[[#This Row],[Número de Orden]])</f>
        <v>208</v>
      </c>
      <c r="Q178" s="7">
        <f>Tabla_Sala[[#This Row],[Propina]]+Tabla_Sala[[#This Row],[Monto Total de la Cuenta]]</f>
        <v>225.4</v>
      </c>
      <c r="R178" t="str">
        <f t="shared" si="3"/>
        <v>Plato_18,  Plato_10,  Plato_9,  Plato_6</v>
      </c>
      <c r="S178" s="2" t="s">
        <v>56</v>
      </c>
      <c r="T178" s="2" t="s">
        <v>20</v>
      </c>
      <c r="U178" s="2" t="s">
        <v>69</v>
      </c>
      <c r="V178" s="2" t="s">
        <v>75</v>
      </c>
      <c r="W178" s="2" t="s">
        <v>77</v>
      </c>
      <c r="X178" t="str" cm="1">
        <f t="array" ref="X178">_xlfn.CONCAT(_xlfn._xlws.FILTER(Tabla_cocina[Nombre del Plato], Tabla_cocina[Numero de Orden]=Tabla_Sala[[#This Row],[Número de Orden]]), "")</f>
        <v>Plato_18Plato_9Plato_6Plato_10</v>
      </c>
      <c r="Y178" s="18" t="b">
        <f>IF(Tabla_Sala[[#This Row],[Tiempo de Degustacion]]&gt;0,TRUE,FALSE)</f>
        <v>1</v>
      </c>
      <c r="Z178" s="3">
        <f>SUMIFS(Tabla_cocina[Costo],Tabla_cocina[Numero de Orden],Tabla_Sala[[#This Row],[Número de Orden]])</f>
        <v>122</v>
      </c>
    </row>
    <row r="179" spans="1:26" x14ac:dyDescent="0.3">
      <c r="A179" s="2">
        <v>255</v>
      </c>
      <c r="B179" s="2">
        <v>8</v>
      </c>
      <c r="C179" s="2" t="s">
        <v>343</v>
      </c>
      <c r="D179" s="4">
        <v>4</v>
      </c>
      <c r="E179" s="15">
        <f>Tabla_Sala[[#This Row],[Hora de Salida]]</f>
        <v>45018.165972222225</v>
      </c>
      <c r="F179" s="16">
        <v>45018.099305555559</v>
      </c>
      <c r="G179" s="16">
        <v>45018.165972222225</v>
      </c>
      <c r="H179" s="16">
        <f>IF(Tabla_Sala[[#This Row],[Estado de la Mesa]]="Ocupada",(Tabla_Sala[[#This Row],[Hora de Salida]]-Tabla_Sala[[#This Row],[Hora de Llegada]]) + 15/1440, Tabla_Sala[[#This Row],[Hora de Salida]]-Tabla_Sala[[#This Row],[Hora de Llegada]])</f>
        <v>6.6666666665696539E-2</v>
      </c>
      <c r="I179" s="16">
        <f>SUMIFS(Tabla_cocina[minutos preparacion],Tabla_cocina[Numero de Orden],Tabla_Sala[[#This Row],[Número de Orden]])</f>
        <v>2.5694444444444443E-2</v>
      </c>
      <c r="J179" s="16">
        <f>IF(Tabla_Sala[[#This Row],[Tiempo de Permanencia]]-Tabla_Sala[[#This Row],[Tiempo Preparacion]] &gt; 0, Tabla_Sala[[#This Row],[Tiempo de Permanencia]]-Tabla_Sala[[#This Row],[Tiempo Preparacion]], 0)</f>
        <v>4.0972222221252096E-2</v>
      </c>
      <c r="K179" s="2" t="s">
        <v>113</v>
      </c>
      <c r="L179" s="2" t="s">
        <v>54</v>
      </c>
      <c r="M179" s="2" t="s">
        <v>45</v>
      </c>
      <c r="N179" s="5">
        <v>13.34</v>
      </c>
      <c r="O179" s="2" t="s">
        <v>42</v>
      </c>
      <c r="P179" s="7">
        <f>SUMIFS(Tabla_cocina[Ganancia Bruta],Tabla_cocina[Numero de Orden],Tabla_Sala[[#This Row],[Número de Orden]])</f>
        <v>25</v>
      </c>
      <c r="Q179" s="7">
        <f>Tabla_Sala[[#This Row],[Propina]]+Tabla_Sala[[#This Row],[Monto Total de la Cuenta]]</f>
        <v>38.340000000000003</v>
      </c>
      <c r="R179" t="str">
        <f t="shared" si="3"/>
        <v>Plato_1</v>
      </c>
      <c r="S179" s="2" t="s">
        <v>61</v>
      </c>
      <c r="T179" s="2" t="s">
        <v>26</v>
      </c>
      <c r="U179" s="2"/>
      <c r="X179" t="str" cm="1">
        <f t="array" ref="X179">_xlfn.CONCAT(_xlfn._xlws.FILTER(Tabla_cocina[Nombre del Plato], Tabla_cocina[Numero de Orden]=Tabla_Sala[[#This Row],[Número de Orden]]), "")</f>
        <v>Plato_1</v>
      </c>
      <c r="Y179" s="18" t="b">
        <f>IF(Tabla_Sala[[#This Row],[Tiempo de Degustacion]]&gt;0,TRUE,FALSE)</f>
        <v>1</v>
      </c>
      <c r="Z179" s="3">
        <f>SUMIFS(Tabla_cocina[Costo],Tabla_cocina[Numero de Orden],Tabla_Sala[[#This Row],[Número de Orden]])</f>
        <v>15</v>
      </c>
    </row>
    <row r="180" spans="1:26" x14ac:dyDescent="0.3">
      <c r="A180" s="2">
        <v>165</v>
      </c>
      <c r="B180" s="2">
        <v>10</v>
      </c>
      <c r="C180" s="2" t="s">
        <v>268</v>
      </c>
      <c r="D180" s="4">
        <v>3</v>
      </c>
      <c r="E180" s="15">
        <f>Tabla_Sala[[#This Row],[Hora de Salida]]</f>
        <v>45018.216666666667</v>
      </c>
      <c r="F180" s="16">
        <v>45018.097916666666</v>
      </c>
      <c r="G180" s="16">
        <v>45018.216666666667</v>
      </c>
      <c r="H180" s="16">
        <f>IF(Tabla_Sala[[#This Row],[Estado de la Mesa]]="Ocupada",(Tabla_Sala[[#This Row],[Hora de Salida]]-Tabla_Sala[[#This Row],[Hora de Llegada]]) + 15/1440, Tabla_Sala[[#This Row],[Hora de Salida]]-Tabla_Sala[[#This Row],[Hora de Llegada]])</f>
        <v>0.12916666666812185</v>
      </c>
      <c r="I180" s="16">
        <f>SUMIFS(Tabla_cocina[minutos preparacion],Tabla_cocina[Numero de Orden],Tabla_Sala[[#This Row],[Número de Orden]])</f>
        <v>3.888888888888889E-2</v>
      </c>
      <c r="J180" s="16">
        <f>IF(Tabla_Sala[[#This Row],[Tiempo de Permanencia]]-Tabla_Sala[[#This Row],[Tiempo Preparacion]] &gt; 0, Tabla_Sala[[#This Row],[Tiempo de Permanencia]]-Tabla_Sala[[#This Row],[Tiempo Preparacion]], 0)</f>
        <v>9.0277777779232959E-2</v>
      </c>
      <c r="K180" s="2" t="s">
        <v>109</v>
      </c>
      <c r="L180" s="2" t="s">
        <v>54</v>
      </c>
      <c r="M180" s="2" t="s">
        <v>47</v>
      </c>
      <c r="N180" s="5">
        <v>41.9</v>
      </c>
      <c r="O180" s="2" t="s">
        <v>55</v>
      </c>
      <c r="P180" s="7">
        <f>SUMIFS(Tabla_cocina[Ganancia Bruta],Tabla_cocina[Numero de Orden],Tabla_Sala[[#This Row],[Número de Orden]])</f>
        <v>90</v>
      </c>
      <c r="Q180" s="7">
        <f>Tabla_Sala[[#This Row],[Propina]]+Tabla_Sala[[#This Row],[Monto Total de la Cuenta]]</f>
        <v>131.9</v>
      </c>
      <c r="R180" t="str">
        <f t="shared" si="3"/>
        <v>Plato_7,  Plato_13</v>
      </c>
      <c r="S180" s="2" t="s">
        <v>53</v>
      </c>
      <c r="T180" s="2" t="s">
        <v>5</v>
      </c>
      <c r="U180" s="2" t="s">
        <v>65</v>
      </c>
      <c r="X180" t="str" cm="1">
        <f t="array" ref="X180">_xlfn.CONCAT(_xlfn._xlws.FILTER(Tabla_cocina[Nombre del Plato], Tabla_cocina[Numero de Orden]=Tabla_Sala[[#This Row],[Número de Orden]]), "")</f>
        <v>Plato_7Plato_13</v>
      </c>
      <c r="Y180" s="18" t="b">
        <f>IF(Tabla_Sala[[#This Row],[Tiempo de Degustacion]]&gt;0,TRUE,FALSE)</f>
        <v>1</v>
      </c>
      <c r="Z180" s="3">
        <f>SUMIFS(Tabla_cocina[Costo],Tabla_cocina[Numero de Orden],Tabla_Sala[[#This Row],[Número de Orden]])</f>
        <v>54</v>
      </c>
    </row>
    <row r="181" spans="1:26" x14ac:dyDescent="0.3">
      <c r="A181" s="2">
        <v>180</v>
      </c>
      <c r="B181" s="2">
        <v>10</v>
      </c>
      <c r="C181" s="2" t="s">
        <v>282</v>
      </c>
      <c r="D181" s="4">
        <v>1</v>
      </c>
      <c r="E181" s="15">
        <f>Tabla_Sala[[#This Row],[Hora de Salida]]</f>
        <v>45018.214583333334</v>
      </c>
      <c r="F181" s="16">
        <v>45018.097916666666</v>
      </c>
      <c r="G181" s="16">
        <v>45018.214583333334</v>
      </c>
      <c r="H181" s="16">
        <f>IF(Tabla_Sala[[#This Row],[Estado de la Mesa]]="Ocupada",(Tabla_Sala[[#This Row],[Hora de Salida]]-Tabla_Sala[[#This Row],[Hora de Llegada]]) + 15/1440, Tabla_Sala[[#This Row],[Hora de Salida]]-Tabla_Sala[[#This Row],[Hora de Llegada]])</f>
        <v>0.11666666666860692</v>
      </c>
      <c r="I181" s="16">
        <f>SUMIFS(Tabla_cocina[minutos preparacion],Tabla_cocina[Numero de Orden],Tabla_Sala[[#This Row],[Número de Orden]])</f>
        <v>0.11180555555555556</v>
      </c>
      <c r="J181" s="16">
        <f>IF(Tabla_Sala[[#This Row],[Tiempo de Permanencia]]-Tabla_Sala[[#This Row],[Tiempo Preparacion]] &gt; 0, Tabla_Sala[[#This Row],[Tiempo de Permanencia]]-Tabla_Sala[[#This Row],[Tiempo Preparacion]], 0)</f>
        <v>4.8611111130513612E-3</v>
      </c>
      <c r="K181" s="2" t="s">
        <v>113</v>
      </c>
      <c r="L181" s="2" t="s">
        <v>54</v>
      </c>
      <c r="M181" s="2" t="s">
        <v>47</v>
      </c>
      <c r="N181" s="5">
        <v>46.61</v>
      </c>
      <c r="O181" s="2" t="s">
        <v>42</v>
      </c>
      <c r="P181" s="7">
        <f>SUMIFS(Tabla_cocina[Ganancia Bruta],Tabla_cocina[Numero de Orden],Tabla_Sala[[#This Row],[Número de Orden]])</f>
        <v>166</v>
      </c>
      <c r="Q181" s="7">
        <f>Tabla_Sala[[#This Row],[Propina]]+Tabla_Sala[[#This Row],[Monto Total de la Cuenta]]</f>
        <v>212.61</v>
      </c>
      <c r="R181" t="str">
        <f t="shared" si="3"/>
        <v>Plato_9,  Plato_2,  Plato_3,  Plato_6</v>
      </c>
      <c r="S181" s="2" t="s">
        <v>49</v>
      </c>
      <c r="T181" s="2" t="s">
        <v>13</v>
      </c>
      <c r="U181" s="2" t="s">
        <v>79</v>
      </c>
      <c r="V181" s="2" t="s">
        <v>72</v>
      </c>
      <c r="W181" s="2" t="s">
        <v>77</v>
      </c>
      <c r="X181" t="str" cm="1">
        <f t="array" ref="X181">_xlfn.CONCAT(_xlfn._xlws.FILTER(Tabla_cocina[Nombre del Plato], Tabla_cocina[Numero de Orden]=Tabla_Sala[[#This Row],[Número de Orden]]), "")</f>
        <v>Plato_2Plato_9Plato_6Plato_3</v>
      </c>
      <c r="Y181" s="18" t="b">
        <f>IF(Tabla_Sala[[#This Row],[Tiempo de Degustacion]]&gt;0,TRUE,FALSE)</f>
        <v>1</v>
      </c>
      <c r="Z181" s="3">
        <f>SUMIFS(Tabla_cocina[Costo],Tabla_cocina[Numero de Orden],Tabla_Sala[[#This Row],[Número de Orden]])</f>
        <v>99</v>
      </c>
    </row>
    <row r="182" spans="1:26" x14ac:dyDescent="0.3">
      <c r="A182" s="2">
        <v>238</v>
      </c>
      <c r="B182" s="2">
        <v>13</v>
      </c>
      <c r="C182" s="2" t="s">
        <v>329</v>
      </c>
      <c r="D182" s="4">
        <v>6</v>
      </c>
      <c r="E182" s="15">
        <f>Tabla_Sala[[#This Row],[Hora de Salida]]</f>
        <v>45018.205555555556</v>
      </c>
      <c r="F182" s="16">
        <v>45018.095138888886</v>
      </c>
      <c r="G182" s="16">
        <v>45018.205555555556</v>
      </c>
      <c r="H182" s="16">
        <f>IF(Tabla_Sala[[#This Row],[Estado de la Mesa]]="Ocupada",(Tabla_Sala[[#This Row],[Hora de Salida]]-Tabla_Sala[[#This Row],[Hora de Llegada]]) + 15/1440, Tabla_Sala[[#This Row],[Hora de Salida]]-Tabla_Sala[[#This Row],[Hora de Llegada]])</f>
        <v>0.11041666667006211</v>
      </c>
      <c r="I182" s="16">
        <f>SUMIFS(Tabla_cocina[minutos preparacion],Tabla_cocina[Numero de Orden],Tabla_Sala[[#This Row],[Número de Orden]])</f>
        <v>3.125E-2</v>
      </c>
      <c r="J182" s="16">
        <f>IF(Tabla_Sala[[#This Row],[Tiempo de Permanencia]]-Tabla_Sala[[#This Row],[Tiempo Preparacion]] &gt; 0, Tabla_Sala[[#This Row],[Tiempo de Permanencia]]-Tabla_Sala[[#This Row],[Tiempo Preparacion]], 0)</f>
        <v>7.9166666670062114E-2</v>
      </c>
      <c r="K182" s="2" t="s">
        <v>113</v>
      </c>
      <c r="L182" s="2" t="s">
        <v>44</v>
      </c>
      <c r="M182" s="2" t="s">
        <v>47</v>
      </c>
      <c r="N182" s="5">
        <v>33.020000000000003</v>
      </c>
      <c r="O182" s="2" t="s">
        <v>48</v>
      </c>
      <c r="P182" s="7">
        <f>SUMIFS(Tabla_cocina[Ganancia Bruta],Tabla_cocina[Numero de Orden],Tabla_Sala[[#This Row],[Número de Orden]])</f>
        <v>72</v>
      </c>
      <c r="Q182" s="7">
        <f>Tabla_Sala[[#This Row],[Propina]]+Tabla_Sala[[#This Row],[Monto Total de la Cuenta]]</f>
        <v>105.02000000000001</v>
      </c>
      <c r="R182" t="str">
        <f t="shared" si="3"/>
        <v>Plato_19</v>
      </c>
      <c r="S182" s="2" t="s">
        <v>49</v>
      </c>
      <c r="T182" s="2" t="s">
        <v>12</v>
      </c>
      <c r="U182" s="2"/>
      <c r="X182" t="str" cm="1">
        <f t="array" ref="X182">_xlfn.CONCAT(_xlfn._xlws.FILTER(Tabla_cocina[Nombre del Plato], Tabla_cocina[Numero de Orden]=Tabla_Sala[[#This Row],[Número de Orden]]), "")</f>
        <v>Plato_19</v>
      </c>
      <c r="Y182" s="18" t="b">
        <f>IF(Tabla_Sala[[#This Row],[Tiempo de Degustacion]]&gt;0,TRUE,FALSE)</f>
        <v>1</v>
      </c>
      <c r="Z182" s="3">
        <f>SUMIFS(Tabla_cocina[Costo],Tabla_cocina[Numero de Orden],Tabla_Sala[[#This Row],[Número de Orden]])</f>
        <v>44</v>
      </c>
    </row>
    <row r="183" spans="1:26" x14ac:dyDescent="0.3">
      <c r="A183" s="2">
        <v>205</v>
      </c>
      <c r="B183" s="2">
        <v>14</v>
      </c>
      <c r="C183" s="2" t="s">
        <v>304</v>
      </c>
      <c r="D183" s="4">
        <v>1</v>
      </c>
      <c r="E183" s="15">
        <f>Tabla_Sala[[#This Row],[Hora de Salida]]</f>
        <v>45018.259722222225</v>
      </c>
      <c r="F183" s="16">
        <v>45018.09375</v>
      </c>
      <c r="G183" s="16">
        <v>45018.259722222225</v>
      </c>
      <c r="H183" s="16">
        <f>IF(Tabla_Sala[[#This Row],[Estado de la Mesa]]="Ocupada",(Tabla_Sala[[#This Row],[Hora de Salida]]-Tabla_Sala[[#This Row],[Hora de Llegada]]) + 15/1440, Tabla_Sala[[#This Row],[Hora de Salida]]-Tabla_Sala[[#This Row],[Hora de Llegada]])</f>
        <v>0.16597222222480923</v>
      </c>
      <c r="I183" s="16">
        <f>SUMIFS(Tabla_cocina[minutos preparacion],Tabla_cocina[Numero de Orden],Tabla_Sala[[#This Row],[Número de Orden]])</f>
        <v>5.9722222222222218E-2</v>
      </c>
      <c r="J183" s="16">
        <f>IF(Tabla_Sala[[#This Row],[Tiempo de Permanencia]]-Tabla_Sala[[#This Row],[Tiempo Preparacion]] &gt; 0, Tabla_Sala[[#This Row],[Tiempo de Permanencia]]-Tabla_Sala[[#This Row],[Tiempo Preparacion]], 0)</f>
        <v>0.10625000000258701</v>
      </c>
      <c r="K183" s="2" t="s">
        <v>113</v>
      </c>
      <c r="L183" s="2" t="s">
        <v>40</v>
      </c>
      <c r="M183" s="2" t="s">
        <v>41</v>
      </c>
      <c r="N183" s="5">
        <v>26.49</v>
      </c>
      <c r="O183" s="2" t="s">
        <v>48</v>
      </c>
      <c r="P183" s="7">
        <f>SUMIFS(Tabla_cocina[Ganancia Bruta],Tabla_cocina[Numero de Orden],Tabla_Sala[[#This Row],[Número de Orden]])</f>
        <v>61</v>
      </c>
      <c r="Q183" s="7">
        <f>Tabla_Sala[[#This Row],[Propina]]+Tabla_Sala[[#This Row],[Monto Total de la Cuenta]]</f>
        <v>87.49</v>
      </c>
      <c r="R183" t="str">
        <f t="shared" si="3"/>
        <v>Plato_15,  Plato_9</v>
      </c>
      <c r="S183" s="2" t="s">
        <v>70</v>
      </c>
      <c r="T183" s="2" t="s">
        <v>18</v>
      </c>
      <c r="U183" s="2" t="s">
        <v>75</v>
      </c>
      <c r="X183" t="str" cm="1">
        <f t="array" ref="X183">_xlfn.CONCAT(_xlfn._xlws.FILTER(Tabla_cocina[Nombre del Plato], Tabla_cocina[Numero de Orden]=Tabla_Sala[[#This Row],[Número de Orden]]), "")</f>
        <v>Plato_15Plato_9</v>
      </c>
      <c r="Y183" s="18" t="b">
        <f>IF(Tabla_Sala[[#This Row],[Tiempo de Degustacion]]&gt;0,TRUE,FALSE)</f>
        <v>1</v>
      </c>
      <c r="Z183" s="3">
        <f>SUMIFS(Tabla_cocina[Costo],Tabla_cocina[Numero de Orden],Tabla_Sala[[#This Row],[Número de Orden]])</f>
        <v>36</v>
      </c>
    </row>
    <row r="184" spans="1:26" x14ac:dyDescent="0.3">
      <c r="A184" s="2">
        <v>230</v>
      </c>
      <c r="B184" s="2">
        <v>5</v>
      </c>
      <c r="C184" s="2" t="s">
        <v>150</v>
      </c>
      <c r="D184" s="4">
        <v>5</v>
      </c>
      <c r="E184" s="15">
        <f>Tabla_Sala[[#This Row],[Hora de Salida]]</f>
        <v>45018.2</v>
      </c>
      <c r="F184" s="16">
        <v>45018.09375</v>
      </c>
      <c r="G184" s="16">
        <v>45018.2</v>
      </c>
      <c r="H184" s="16">
        <f>IF(Tabla_Sala[[#This Row],[Estado de la Mesa]]="Ocupada",(Tabla_Sala[[#This Row],[Hora de Salida]]-Tabla_Sala[[#This Row],[Hora de Llegada]]) + 15/1440, Tabla_Sala[[#This Row],[Hora de Salida]]-Tabla_Sala[[#This Row],[Hora de Llegada]])</f>
        <v>0.10624999999708962</v>
      </c>
      <c r="I184" s="16">
        <f>SUMIFS(Tabla_cocina[minutos preparacion],Tabla_cocina[Numero de Orden],Tabla_Sala[[#This Row],[Número de Orden]])</f>
        <v>6.3194444444444442E-2</v>
      </c>
      <c r="J184" s="16">
        <f>IF(Tabla_Sala[[#This Row],[Tiempo de Permanencia]]-Tabla_Sala[[#This Row],[Tiempo Preparacion]] &gt; 0, Tabla_Sala[[#This Row],[Tiempo de Permanencia]]-Tabla_Sala[[#This Row],[Tiempo Preparacion]], 0)</f>
        <v>4.3055555552645175E-2</v>
      </c>
      <c r="K184" s="2" t="s">
        <v>113</v>
      </c>
      <c r="L184" s="2" t="s">
        <v>40</v>
      </c>
      <c r="M184" s="2" t="s">
        <v>47</v>
      </c>
      <c r="N184" s="5">
        <v>15.84</v>
      </c>
      <c r="O184" s="2" t="s">
        <v>48</v>
      </c>
      <c r="P184" s="7">
        <f>SUMIFS(Tabla_cocina[Ganancia Bruta],Tabla_cocina[Numero de Orden],Tabla_Sala[[#This Row],[Número de Orden]])</f>
        <v>214</v>
      </c>
      <c r="Q184" s="7">
        <f>Tabla_Sala[[#This Row],[Propina]]+Tabla_Sala[[#This Row],[Monto Total de la Cuenta]]</f>
        <v>229.84</v>
      </c>
      <c r="R184" t="str">
        <f t="shared" si="3"/>
        <v>Plato_15,  Plato_16,  Plato_17</v>
      </c>
      <c r="S184" s="2" t="s">
        <v>56</v>
      </c>
      <c r="T184" s="2" t="s">
        <v>18</v>
      </c>
      <c r="U184" s="2" t="s">
        <v>57</v>
      </c>
      <c r="V184" s="2" t="s">
        <v>50</v>
      </c>
      <c r="X184" t="str" cm="1">
        <f t="array" ref="X184">_xlfn.CONCAT(_xlfn._xlws.FILTER(Tabla_cocina[Nombre del Plato], Tabla_cocina[Numero de Orden]=Tabla_Sala[[#This Row],[Número de Orden]]), "")</f>
        <v>Plato_15Plato_17Plato_16</v>
      </c>
      <c r="Y184" s="18" t="b">
        <f>IF(Tabla_Sala[[#This Row],[Tiempo de Degustacion]]&gt;0,TRUE,FALSE)</f>
        <v>1</v>
      </c>
      <c r="Z184" s="3">
        <f>SUMIFS(Tabla_cocina[Costo],Tabla_cocina[Numero de Orden],Tabla_Sala[[#This Row],[Número de Orden]])</f>
        <v>127</v>
      </c>
    </row>
    <row r="185" spans="1:26" x14ac:dyDescent="0.3">
      <c r="A185" s="2">
        <v>154</v>
      </c>
      <c r="B185" s="2">
        <v>11</v>
      </c>
      <c r="C185" s="2" t="s">
        <v>257</v>
      </c>
      <c r="D185" s="4">
        <v>6</v>
      </c>
      <c r="E185" s="15">
        <f>Tabla_Sala[[#This Row],[Hora de Salida]]</f>
        <v>45018.15</v>
      </c>
      <c r="F185" s="16">
        <v>45018.089583333334</v>
      </c>
      <c r="G185" s="16">
        <v>45018.15</v>
      </c>
      <c r="H185" s="16">
        <f>IF(Tabla_Sala[[#This Row],[Estado de la Mesa]]="Ocupada",(Tabla_Sala[[#This Row],[Hora de Salida]]-Tabla_Sala[[#This Row],[Hora de Llegada]]) + 15/1440, Tabla_Sala[[#This Row],[Hora de Salida]]-Tabla_Sala[[#This Row],[Hora de Llegada]])</f>
        <v>6.0416666667151731E-2</v>
      </c>
      <c r="I185" s="16">
        <f>SUMIFS(Tabla_cocina[minutos preparacion],Tabla_cocina[Numero de Orden],Tabla_Sala[[#This Row],[Número de Orden]])</f>
        <v>5.6944444444444436E-2</v>
      </c>
      <c r="J185" s="16">
        <f>IF(Tabla_Sala[[#This Row],[Tiempo de Permanencia]]-Tabla_Sala[[#This Row],[Tiempo Preparacion]] &gt; 0, Tabla_Sala[[#This Row],[Tiempo de Permanencia]]-Tabla_Sala[[#This Row],[Tiempo Preparacion]], 0)</f>
        <v>3.4722222227072941E-3</v>
      </c>
      <c r="K185" s="2" t="s">
        <v>111</v>
      </c>
      <c r="L185" s="2" t="s">
        <v>44</v>
      </c>
      <c r="M185" s="2" t="s">
        <v>47</v>
      </c>
      <c r="N185" s="5">
        <v>17.2</v>
      </c>
      <c r="O185" s="2" t="s">
        <v>48</v>
      </c>
      <c r="P185" s="7">
        <f>SUMIFS(Tabla_cocina[Ganancia Bruta],Tabla_cocina[Numero de Orden],Tabla_Sala[[#This Row],[Número de Orden]])</f>
        <v>144</v>
      </c>
      <c r="Q185" s="7">
        <f>Tabla_Sala[[#This Row],[Propina]]+Tabla_Sala[[#This Row],[Monto Total de la Cuenta]]</f>
        <v>161.19999999999999</v>
      </c>
      <c r="R185" t="str">
        <f t="shared" ref="R185:R216" si="4">_xlfn.TEXTJOIN(", ",TRUE,T185:W185)</f>
        <v>Plato_19,  Plato_4</v>
      </c>
      <c r="S185" s="2" t="s">
        <v>66</v>
      </c>
      <c r="T185" s="2" t="s">
        <v>12</v>
      </c>
      <c r="U185" s="2" t="s">
        <v>67</v>
      </c>
      <c r="X185" t="str" cm="1">
        <f t="array" ref="X185">_xlfn.CONCAT(_xlfn._xlws.FILTER(Tabla_cocina[Nombre del Plato], Tabla_cocina[Numero de Orden]=Tabla_Sala[[#This Row],[Número de Orden]]), "")</f>
        <v>Plato_19Plato_4</v>
      </c>
      <c r="Y185" s="18" t="b">
        <f>IF(Tabla_Sala[[#This Row],[Tiempo de Degustacion]]&gt;0,TRUE,FALSE)</f>
        <v>1</v>
      </c>
      <c r="Z185" s="3">
        <f>SUMIFS(Tabla_cocina[Costo],Tabla_cocina[Numero de Orden],Tabla_Sala[[#This Row],[Número de Orden]])</f>
        <v>86</v>
      </c>
    </row>
    <row r="186" spans="1:26" x14ac:dyDescent="0.3">
      <c r="A186" s="2">
        <v>257</v>
      </c>
      <c r="B186" s="2">
        <v>12</v>
      </c>
      <c r="C186" s="2" t="s">
        <v>345</v>
      </c>
      <c r="D186" s="4">
        <v>5</v>
      </c>
      <c r="E186" s="15">
        <f>Tabla_Sala[[#This Row],[Hora de Salida]]</f>
        <v>45018.136805555558</v>
      </c>
      <c r="F186" s="16">
        <v>45018.088888888888</v>
      </c>
      <c r="G186" s="16">
        <v>45018.136805555558</v>
      </c>
      <c r="H186" s="16">
        <f>IF(Tabla_Sala[[#This Row],[Estado de la Mesa]]="Ocupada",(Tabla_Sala[[#This Row],[Hora de Salida]]-Tabla_Sala[[#This Row],[Hora de Llegada]]) + 15/1440, Tabla_Sala[[#This Row],[Hora de Salida]]-Tabla_Sala[[#This Row],[Hora de Llegada]])</f>
        <v>4.7916666670062114E-2</v>
      </c>
      <c r="I186" s="16">
        <f>SUMIFS(Tabla_cocina[minutos preparacion],Tabla_cocina[Numero de Orden],Tabla_Sala[[#This Row],[Número de Orden]])</f>
        <v>1.9444444444444445E-2</v>
      </c>
      <c r="J186" s="16">
        <f>IF(Tabla_Sala[[#This Row],[Tiempo de Permanencia]]-Tabla_Sala[[#This Row],[Tiempo Preparacion]] &gt; 0, Tabla_Sala[[#This Row],[Tiempo de Permanencia]]-Tabla_Sala[[#This Row],[Tiempo Preparacion]], 0)</f>
        <v>2.8472222225617669E-2</v>
      </c>
      <c r="K186" s="2" t="s">
        <v>113</v>
      </c>
      <c r="L186" s="2" t="s">
        <v>40</v>
      </c>
      <c r="M186" s="2" t="s">
        <v>47</v>
      </c>
      <c r="N186" s="5">
        <v>26.78</v>
      </c>
      <c r="O186" s="2" t="s">
        <v>42</v>
      </c>
      <c r="P186" s="7">
        <f>SUMIFS(Tabla_cocina[Ganancia Bruta],Tabla_cocina[Numero de Orden],Tabla_Sala[[#This Row],[Número de Orden]])</f>
        <v>46</v>
      </c>
      <c r="Q186" s="7">
        <f>Tabla_Sala[[#This Row],[Propina]]+Tabla_Sala[[#This Row],[Monto Total de la Cuenta]]</f>
        <v>72.78</v>
      </c>
      <c r="R186" t="str">
        <f t="shared" si="4"/>
        <v>Plato_14</v>
      </c>
      <c r="S186" s="2" t="s">
        <v>66</v>
      </c>
      <c r="T186" s="2" t="s">
        <v>22</v>
      </c>
      <c r="U186" s="2"/>
      <c r="X186" t="str" cm="1">
        <f t="array" ref="X186">_xlfn.CONCAT(_xlfn._xlws.FILTER(Tabla_cocina[Nombre del Plato], Tabla_cocina[Numero de Orden]=Tabla_Sala[[#This Row],[Número de Orden]]), "")</f>
        <v>Plato_14</v>
      </c>
      <c r="Y186" s="18" t="b">
        <f>IF(Tabla_Sala[[#This Row],[Tiempo de Degustacion]]&gt;0,TRUE,FALSE)</f>
        <v>1</v>
      </c>
      <c r="Z186" s="3">
        <f>SUMIFS(Tabla_cocina[Costo],Tabla_cocina[Numero de Orden],Tabla_Sala[[#This Row],[Número de Orden]])</f>
        <v>28</v>
      </c>
    </row>
    <row r="187" spans="1:26" x14ac:dyDescent="0.3">
      <c r="A187" s="2">
        <v>224</v>
      </c>
      <c r="B187" s="2">
        <v>7</v>
      </c>
      <c r="C187" s="2" t="s">
        <v>320</v>
      </c>
      <c r="D187" s="4">
        <v>6</v>
      </c>
      <c r="E187" s="15">
        <f>Tabla_Sala[[#This Row],[Hora de Salida]]</f>
        <v>45018.240972222222</v>
      </c>
      <c r="F187" s="16">
        <v>45018.088194444441</v>
      </c>
      <c r="G187" s="16">
        <v>45018.240972222222</v>
      </c>
      <c r="H187" s="16">
        <f>IF(Tabla_Sala[[#This Row],[Estado de la Mesa]]="Ocupada",(Tabla_Sala[[#This Row],[Hora de Salida]]-Tabla_Sala[[#This Row],[Hora de Llegada]]) + 15/1440, Tabla_Sala[[#This Row],[Hora de Salida]]-Tabla_Sala[[#This Row],[Hora de Llegada]])</f>
        <v>0.16319444444767819</v>
      </c>
      <c r="I187" s="16">
        <f>SUMIFS(Tabla_cocina[minutos preparacion],Tabla_cocina[Numero de Orden],Tabla_Sala[[#This Row],[Número de Orden]])</f>
        <v>1.3888888888888888E-2</v>
      </c>
      <c r="J187" s="16">
        <f>IF(Tabla_Sala[[#This Row],[Tiempo de Permanencia]]-Tabla_Sala[[#This Row],[Tiempo Preparacion]] &gt; 0, Tabla_Sala[[#This Row],[Tiempo de Permanencia]]-Tabla_Sala[[#This Row],[Tiempo Preparacion]], 0)</f>
        <v>0.1493055555587893</v>
      </c>
      <c r="K187" s="2" t="s">
        <v>109</v>
      </c>
      <c r="L187" s="2" t="s">
        <v>40</v>
      </c>
      <c r="M187" s="2" t="s">
        <v>47</v>
      </c>
      <c r="N187" s="5">
        <v>17.61</v>
      </c>
      <c r="O187" s="2" t="s">
        <v>55</v>
      </c>
      <c r="P187" s="7">
        <f>SUMIFS(Tabla_cocina[Ganancia Bruta],Tabla_cocina[Numero de Orden],Tabla_Sala[[#This Row],[Número de Orden]])</f>
        <v>52</v>
      </c>
      <c r="Q187" s="7">
        <f>Tabla_Sala[[#This Row],[Propina]]+Tabla_Sala[[#This Row],[Monto Total de la Cuenta]]</f>
        <v>69.61</v>
      </c>
      <c r="R187" t="str">
        <f t="shared" si="4"/>
        <v>Plato_10</v>
      </c>
      <c r="S187" s="2" t="s">
        <v>58</v>
      </c>
      <c r="T187" s="2" t="s">
        <v>25</v>
      </c>
      <c r="U187" s="2"/>
      <c r="X187" t="str" cm="1">
        <f t="array" ref="X187">_xlfn.CONCAT(_xlfn._xlws.FILTER(Tabla_cocina[Nombre del Plato], Tabla_cocina[Numero de Orden]=Tabla_Sala[[#This Row],[Número de Orden]]), "")</f>
        <v>Plato_10</v>
      </c>
      <c r="Y187" s="18" t="b">
        <f>IF(Tabla_Sala[[#This Row],[Tiempo de Degustacion]]&gt;0,TRUE,FALSE)</f>
        <v>1</v>
      </c>
      <c r="Z187" s="3">
        <f>SUMIFS(Tabla_cocina[Costo],Tabla_cocina[Numero de Orden],Tabla_Sala[[#This Row],[Número de Orden]])</f>
        <v>30</v>
      </c>
    </row>
    <row r="188" spans="1:26" x14ac:dyDescent="0.3">
      <c r="A188" s="2">
        <v>142</v>
      </c>
      <c r="B188" s="2">
        <v>14</v>
      </c>
      <c r="C188" s="2" t="s">
        <v>246</v>
      </c>
      <c r="D188" s="4">
        <v>3</v>
      </c>
      <c r="E188" s="15">
        <f>Tabla_Sala[[#This Row],[Hora de Salida]]</f>
        <v>45018.170138888891</v>
      </c>
      <c r="F188" s="16">
        <v>45018.086805555555</v>
      </c>
      <c r="G188" s="16">
        <v>45018.170138888891</v>
      </c>
      <c r="H188" s="16">
        <f>IF(Tabla_Sala[[#This Row],[Estado de la Mesa]]="Ocupada",(Tabla_Sala[[#This Row],[Hora de Salida]]-Tabla_Sala[[#This Row],[Hora de Llegada]]) + 15/1440, Tabla_Sala[[#This Row],[Hora de Salida]]-Tabla_Sala[[#This Row],[Hora de Llegada]])</f>
        <v>9.3750000002425324E-2</v>
      </c>
      <c r="I188" s="16">
        <f>SUMIFS(Tabla_cocina[minutos preparacion],Tabla_cocina[Numero de Orden],Tabla_Sala[[#This Row],[Número de Orden]])</f>
        <v>4.8611111111111112E-2</v>
      </c>
      <c r="J188" s="16">
        <f>IF(Tabla_Sala[[#This Row],[Tiempo de Permanencia]]-Tabla_Sala[[#This Row],[Tiempo Preparacion]] &gt; 0, Tabla_Sala[[#This Row],[Tiempo de Permanencia]]-Tabla_Sala[[#This Row],[Tiempo Preparacion]], 0)</f>
        <v>4.5138888891314212E-2</v>
      </c>
      <c r="K188" s="2" t="s">
        <v>117</v>
      </c>
      <c r="L188" s="2" t="s">
        <v>40</v>
      </c>
      <c r="M188" s="2" t="s">
        <v>47</v>
      </c>
      <c r="N188" s="5">
        <v>16.29</v>
      </c>
      <c r="O188" s="2" t="s">
        <v>55</v>
      </c>
      <c r="P188" s="7">
        <f>SUMIFS(Tabla_cocina[Ganancia Bruta],Tabla_cocina[Numero de Orden],Tabla_Sala[[#This Row],[Número de Orden]])</f>
        <v>181</v>
      </c>
      <c r="Q188" s="7">
        <f>Tabla_Sala[[#This Row],[Propina]]+Tabla_Sala[[#This Row],[Monto Total de la Cuenta]]</f>
        <v>197.29</v>
      </c>
      <c r="R188" t="str">
        <f t="shared" si="4"/>
        <v>Plato_7,  Plato_14,  Plato_20</v>
      </c>
      <c r="S188" s="2" t="s">
        <v>76</v>
      </c>
      <c r="T188" s="2" t="s">
        <v>5</v>
      </c>
      <c r="U188" s="2" t="s">
        <v>64</v>
      </c>
      <c r="V188" s="2" t="s">
        <v>68</v>
      </c>
      <c r="X188" t="str" cm="1">
        <f t="array" ref="X188">_xlfn.CONCAT(_xlfn._xlws.FILTER(Tabla_cocina[Nombre del Plato], Tabla_cocina[Numero de Orden]=Tabla_Sala[[#This Row],[Número de Orden]]), "")</f>
        <v>Plato_20Plato_7Plato_14</v>
      </c>
      <c r="Y188" s="18" t="b">
        <f>IF(Tabla_Sala[[#This Row],[Tiempo de Degustacion]]&gt;0,TRUE,FALSE)</f>
        <v>1</v>
      </c>
      <c r="Z188" s="3">
        <f>SUMIFS(Tabla_cocina[Costo],Tabla_cocina[Numero de Orden],Tabla_Sala[[#This Row],[Número de Orden]])</f>
        <v>109</v>
      </c>
    </row>
    <row r="189" spans="1:26" x14ac:dyDescent="0.3">
      <c r="A189" s="2">
        <v>168</v>
      </c>
      <c r="B189" s="2">
        <v>17</v>
      </c>
      <c r="C189" s="2" t="s">
        <v>271</v>
      </c>
      <c r="D189" s="4">
        <v>4</v>
      </c>
      <c r="E189" s="15">
        <f>Tabla_Sala[[#This Row],[Hora de Salida]]</f>
        <v>45018.140972222223</v>
      </c>
      <c r="F189" s="16">
        <v>45018.086805555555</v>
      </c>
      <c r="G189" s="16">
        <v>45018.140972222223</v>
      </c>
      <c r="H189" s="16">
        <f>IF(Tabla_Sala[[#This Row],[Estado de la Mesa]]="Ocupada",(Tabla_Sala[[#This Row],[Hora de Salida]]-Tabla_Sala[[#This Row],[Hora de Llegada]]) + 15/1440, Tabla_Sala[[#This Row],[Hora de Salida]]-Tabla_Sala[[#This Row],[Hora de Llegada]])</f>
        <v>5.4166666668606922E-2</v>
      </c>
      <c r="I189" s="16">
        <f>SUMIFS(Tabla_cocina[minutos preparacion],Tabla_cocina[Numero de Orden],Tabla_Sala[[#This Row],[Número de Orden]])</f>
        <v>4.8611111111111112E-3</v>
      </c>
      <c r="J189" s="16">
        <f>IF(Tabla_Sala[[#This Row],[Tiempo de Permanencia]]-Tabla_Sala[[#This Row],[Tiempo Preparacion]] &gt; 0, Tabla_Sala[[#This Row],[Tiempo de Permanencia]]-Tabla_Sala[[#This Row],[Tiempo Preparacion]], 0)</f>
        <v>4.9305555557495814E-2</v>
      </c>
      <c r="K189" s="2" t="s">
        <v>111</v>
      </c>
      <c r="L189" s="2" t="s">
        <v>40</v>
      </c>
      <c r="M189" s="2" t="s">
        <v>47</v>
      </c>
      <c r="N189" s="5">
        <v>17.09</v>
      </c>
      <c r="O189" s="2" t="s">
        <v>42</v>
      </c>
      <c r="P189" s="7">
        <f>SUMIFS(Tabla_cocina[Ganancia Bruta],Tabla_cocina[Numero de Orden],Tabla_Sala[[#This Row],[Número de Orden]])</f>
        <v>44</v>
      </c>
      <c r="Q189" s="7">
        <f>Tabla_Sala[[#This Row],[Propina]]+Tabla_Sala[[#This Row],[Monto Total de la Cuenta]]</f>
        <v>61.09</v>
      </c>
      <c r="R189" t="str">
        <f t="shared" si="4"/>
        <v>Plato_5</v>
      </c>
      <c r="S189" s="2" t="s">
        <v>56</v>
      </c>
      <c r="T189" s="2" t="s">
        <v>19</v>
      </c>
      <c r="U189" s="2"/>
      <c r="X189" t="str" cm="1">
        <f t="array" ref="X189">_xlfn.CONCAT(_xlfn._xlws.FILTER(Tabla_cocina[Nombre del Plato], Tabla_cocina[Numero de Orden]=Tabla_Sala[[#This Row],[Número de Orden]]), "")</f>
        <v>Plato_5</v>
      </c>
      <c r="Y189" s="18" t="b">
        <f>IF(Tabla_Sala[[#This Row],[Tiempo de Degustacion]]&gt;0,TRUE,FALSE)</f>
        <v>1</v>
      </c>
      <c r="Z189" s="3">
        <f>SUMIFS(Tabla_cocina[Costo],Tabla_cocina[Numero de Orden],Tabla_Sala[[#This Row],[Número de Orden]])</f>
        <v>26</v>
      </c>
    </row>
    <row r="190" spans="1:26" x14ac:dyDescent="0.3">
      <c r="A190" s="2">
        <v>232</v>
      </c>
      <c r="B190" s="2">
        <v>2</v>
      </c>
      <c r="C190" s="2" t="s">
        <v>326</v>
      </c>
      <c r="D190" s="4">
        <v>2</v>
      </c>
      <c r="E190" s="15">
        <f>Tabla_Sala[[#This Row],[Hora de Salida]]</f>
        <v>45018.142361111109</v>
      </c>
      <c r="F190" s="16">
        <v>45018.086111111108</v>
      </c>
      <c r="G190" s="16">
        <v>45018.142361111109</v>
      </c>
      <c r="H190" s="16">
        <f>IF(Tabla_Sala[[#This Row],[Estado de la Mesa]]="Ocupada",(Tabla_Sala[[#This Row],[Hora de Salida]]-Tabla_Sala[[#This Row],[Hora de Llegada]]) + 15/1440, Tabla_Sala[[#This Row],[Hora de Salida]]-Tabla_Sala[[#This Row],[Hora de Llegada]])</f>
        <v>5.6250000001455192E-2</v>
      </c>
      <c r="I190" s="16">
        <f>SUMIFS(Tabla_cocina[minutos preparacion],Tabla_cocina[Numero de Orden],Tabla_Sala[[#This Row],[Número de Orden]])</f>
        <v>9.6527777777777768E-2</v>
      </c>
      <c r="J190" s="16">
        <f>IF(Tabla_Sala[[#This Row],[Tiempo de Permanencia]]-Tabla_Sala[[#This Row],[Tiempo Preparacion]] &gt; 0, Tabla_Sala[[#This Row],[Tiempo de Permanencia]]-Tabla_Sala[[#This Row],[Tiempo Preparacion]], 0)</f>
        <v>0</v>
      </c>
      <c r="K190" s="2" t="s">
        <v>111</v>
      </c>
      <c r="L190" s="2" t="s">
        <v>40</v>
      </c>
      <c r="M190" s="2" t="s">
        <v>47</v>
      </c>
      <c r="N190" s="5">
        <v>15.43</v>
      </c>
      <c r="O190" s="2" t="s">
        <v>42</v>
      </c>
      <c r="P190" s="7">
        <f>SUMIFS(Tabla_cocina[Ganancia Bruta],Tabla_cocina[Numero de Orden],Tabla_Sala[[#This Row],[Número de Orden]])</f>
        <v>190</v>
      </c>
      <c r="Q190" s="7">
        <f>Tabla_Sala[[#This Row],[Propina]]+Tabla_Sala[[#This Row],[Monto Total de la Cuenta]]</f>
        <v>205.43</v>
      </c>
      <c r="R190" t="str">
        <f t="shared" si="4"/>
        <v>Plato_7,  Plato_6,  Plato_2,  Plato_10</v>
      </c>
      <c r="S190" s="2" t="s">
        <v>76</v>
      </c>
      <c r="T190" s="2" t="s">
        <v>5</v>
      </c>
      <c r="U190" s="2" t="s">
        <v>77</v>
      </c>
      <c r="V190" s="2" t="s">
        <v>79</v>
      </c>
      <c r="W190" s="2" t="s">
        <v>69</v>
      </c>
      <c r="X190" t="str" cm="1">
        <f t="array" ref="X190">_xlfn.CONCAT(_xlfn._xlws.FILTER(Tabla_cocina[Nombre del Plato], Tabla_cocina[Numero de Orden]=Tabla_Sala[[#This Row],[Número de Orden]]), "")</f>
        <v>Plato_2Plato_6Plato_10Plato_7</v>
      </c>
      <c r="Y190" s="18" t="b">
        <f>IF(Tabla_Sala[[#This Row],[Tiempo de Degustacion]]&gt;0,TRUE,FALSE)</f>
        <v>0</v>
      </c>
      <c r="Z190" s="3">
        <f>SUMIFS(Tabla_cocina[Costo],Tabla_cocina[Numero de Orden],Tabla_Sala[[#This Row],[Número de Orden]])</f>
        <v>112</v>
      </c>
    </row>
    <row r="191" spans="1:26" x14ac:dyDescent="0.3">
      <c r="A191" s="2">
        <v>141</v>
      </c>
      <c r="B191" s="2">
        <v>4</v>
      </c>
      <c r="C191" s="2" t="s">
        <v>245</v>
      </c>
      <c r="D191" s="4">
        <v>4</v>
      </c>
      <c r="E191" s="15">
        <f>Tabla_Sala[[#This Row],[Hora de Salida]]</f>
        <v>45018.239583333336</v>
      </c>
      <c r="F191" s="16">
        <v>45018.081944444442</v>
      </c>
      <c r="G191" s="16">
        <v>45018.239583333336</v>
      </c>
      <c r="H191" s="16">
        <f>IF(Tabla_Sala[[#This Row],[Estado de la Mesa]]="Ocupada",(Tabla_Sala[[#This Row],[Hora de Salida]]-Tabla_Sala[[#This Row],[Hora de Llegada]]) + 15/1440, Tabla_Sala[[#This Row],[Hora de Salida]]-Tabla_Sala[[#This Row],[Hora de Llegada]])</f>
        <v>0.15763888889341615</v>
      </c>
      <c r="I191" s="16">
        <f>SUMIFS(Tabla_cocina[minutos preparacion],Tabla_cocina[Numero de Orden],Tabla_Sala[[#This Row],[Número de Orden]])</f>
        <v>1.9444444444444445E-2</v>
      </c>
      <c r="J191" s="16">
        <f>IF(Tabla_Sala[[#This Row],[Tiempo de Permanencia]]-Tabla_Sala[[#This Row],[Tiempo Preparacion]] &gt; 0, Tabla_Sala[[#This Row],[Tiempo de Permanencia]]-Tabla_Sala[[#This Row],[Tiempo Preparacion]], 0)</f>
        <v>0.13819444444897172</v>
      </c>
      <c r="K191" s="2" t="s">
        <v>109</v>
      </c>
      <c r="L191" s="2" t="s">
        <v>44</v>
      </c>
      <c r="M191" s="2" t="s">
        <v>47</v>
      </c>
      <c r="N191" s="5">
        <v>41.56</v>
      </c>
      <c r="O191" s="2" t="s">
        <v>42</v>
      </c>
      <c r="P191" s="7">
        <f>SUMIFS(Tabla_cocina[Ganancia Bruta],Tabla_cocina[Numero de Orden],Tabla_Sala[[#This Row],[Número de Orden]])</f>
        <v>21</v>
      </c>
      <c r="Q191" s="7">
        <f>Tabla_Sala[[#This Row],[Propina]]+Tabla_Sala[[#This Row],[Monto Total de la Cuenta]]</f>
        <v>62.56</v>
      </c>
      <c r="R191" t="str">
        <f t="shared" si="4"/>
        <v>Plato_13</v>
      </c>
      <c r="S191" s="2" t="s">
        <v>66</v>
      </c>
      <c r="T191" s="2" t="s">
        <v>23</v>
      </c>
      <c r="U191" s="2"/>
      <c r="X191" t="str" cm="1">
        <f t="array" ref="X191">_xlfn.CONCAT(_xlfn._xlws.FILTER(Tabla_cocina[Nombre del Plato], Tabla_cocina[Numero de Orden]=Tabla_Sala[[#This Row],[Número de Orden]]), "")</f>
        <v>Plato_13</v>
      </c>
      <c r="Y191" s="18" t="b">
        <f>IF(Tabla_Sala[[#This Row],[Tiempo de Degustacion]]&gt;0,TRUE,FALSE)</f>
        <v>1</v>
      </c>
      <c r="Z191" s="3">
        <f>SUMIFS(Tabla_cocina[Costo],Tabla_cocina[Numero de Orden],Tabla_Sala[[#This Row],[Número de Orden]])</f>
        <v>13</v>
      </c>
    </row>
    <row r="192" spans="1:26" x14ac:dyDescent="0.3">
      <c r="A192" s="2">
        <v>169</v>
      </c>
      <c r="B192" s="2">
        <v>19</v>
      </c>
      <c r="C192" s="2" t="s">
        <v>272</v>
      </c>
      <c r="D192" s="4">
        <v>1</v>
      </c>
      <c r="E192" s="15">
        <f>Tabla_Sala[[#This Row],[Hora de Salida]]</f>
        <v>45018.218055555553</v>
      </c>
      <c r="F192" s="16">
        <v>45018.080555555556</v>
      </c>
      <c r="G192" s="16">
        <v>45018.218055555553</v>
      </c>
      <c r="H192" s="16">
        <f>IF(Tabla_Sala[[#This Row],[Estado de la Mesa]]="Ocupada",(Tabla_Sala[[#This Row],[Hora de Salida]]-Tabla_Sala[[#This Row],[Hora de Llegada]]) + 15/1440, Tabla_Sala[[#This Row],[Hora de Salida]]-Tabla_Sala[[#This Row],[Hora de Llegada]])</f>
        <v>0.13749999999708962</v>
      </c>
      <c r="I192" s="16">
        <f>SUMIFS(Tabla_cocina[minutos preparacion],Tabla_cocina[Numero de Orden],Tabla_Sala[[#This Row],[Número de Orden]])</f>
        <v>7.6388888888888895E-2</v>
      </c>
      <c r="J192" s="16">
        <f>IF(Tabla_Sala[[#This Row],[Tiempo de Permanencia]]-Tabla_Sala[[#This Row],[Tiempo Preparacion]] &gt; 0, Tabla_Sala[[#This Row],[Tiempo de Permanencia]]-Tabla_Sala[[#This Row],[Tiempo Preparacion]], 0)</f>
        <v>6.1111111108200722E-2</v>
      </c>
      <c r="K192" s="2" t="s">
        <v>109</v>
      </c>
      <c r="L192" s="2" t="s">
        <v>40</v>
      </c>
      <c r="M192" s="2" t="s">
        <v>41</v>
      </c>
      <c r="N192" s="5">
        <v>16.62</v>
      </c>
      <c r="O192" s="2" t="s">
        <v>48</v>
      </c>
      <c r="P192" s="7">
        <f>SUMIFS(Tabla_cocina[Ganancia Bruta],Tabla_cocina[Numero de Orden],Tabla_Sala[[#This Row],[Número de Orden]])</f>
        <v>154</v>
      </c>
      <c r="Q192" s="7">
        <f>Tabla_Sala[[#This Row],[Propina]]+Tabla_Sala[[#This Row],[Monto Total de la Cuenta]]</f>
        <v>170.62</v>
      </c>
      <c r="R192" t="str">
        <f t="shared" si="4"/>
        <v>Plato_13,  Plato_18,  Plato_5</v>
      </c>
      <c r="S192" s="2" t="s">
        <v>52</v>
      </c>
      <c r="T192" s="2" t="s">
        <v>23</v>
      </c>
      <c r="U192" s="2" t="s">
        <v>74</v>
      </c>
      <c r="V192" s="2" t="s">
        <v>78</v>
      </c>
      <c r="X192" t="str" cm="1">
        <f t="array" ref="X192">_xlfn.CONCAT(_xlfn._xlws.FILTER(Tabla_cocina[Nombre del Plato], Tabla_cocina[Numero de Orden]=Tabla_Sala[[#This Row],[Número de Orden]]), "")</f>
        <v>Plato_18Plato_5Plato_13</v>
      </c>
      <c r="Y192" s="18" t="b">
        <f>IF(Tabla_Sala[[#This Row],[Tiempo de Degustacion]]&gt;0,TRUE,FALSE)</f>
        <v>1</v>
      </c>
      <c r="Z192" s="3">
        <f>SUMIFS(Tabla_cocina[Costo],Tabla_cocina[Numero de Orden],Tabla_Sala[[#This Row],[Número de Orden]])</f>
        <v>92</v>
      </c>
    </row>
    <row r="193" spans="1:26" x14ac:dyDescent="0.3">
      <c r="A193" s="2">
        <v>199</v>
      </c>
      <c r="B193" s="2">
        <v>11</v>
      </c>
      <c r="C193" s="2" t="s">
        <v>298</v>
      </c>
      <c r="D193" s="4">
        <v>5</v>
      </c>
      <c r="E193" s="15">
        <f>Tabla_Sala[[#This Row],[Hora de Salida]]</f>
        <v>45018.236111111109</v>
      </c>
      <c r="F193" s="16">
        <v>45018.080555555556</v>
      </c>
      <c r="G193" s="16">
        <v>45018.236111111109</v>
      </c>
      <c r="H193" s="16">
        <f>IF(Tabla_Sala[[#This Row],[Estado de la Mesa]]="Ocupada",(Tabla_Sala[[#This Row],[Hora de Salida]]-Tabla_Sala[[#This Row],[Hora de Llegada]]) + 15/1440, Tabla_Sala[[#This Row],[Hora de Salida]]-Tabla_Sala[[#This Row],[Hora de Llegada]])</f>
        <v>0.15555555555329192</v>
      </c>
      <c r="I193" s="16">
        <f>SUMIFS(Tabla_cocina[minutos preparacion],Tabla_cocina[Numero de Orden],Tabla_Sala[[#This Row],[Número de Orden]])</f>
        <v>9.8611111111111108E-2</v>
      </c>
      <c r="J193" s="16">
        <f>IF(Tabla_Sala[[#This Row],[Tiempo de Permanencia]]-Tabla_Sala[[#This Row],[Tiempo Preparacion]] &gt; 0, Tabla_Sala[[#This Row],[Tiempo de Permanencia]]-Tabla_Sala[[#This Row],[Tiempo Preparacion]], 0)</f>
        <v>5.6944444442180817E-2</v>
      </c>
      <c r="K193" s="2" t="s">
        <v>113</v>
      </c>
      <c r="L193" s="2" t="s">
        <v>54</v>
      </c>
      <c r="M193" s="2" t="s">
        <v>41</v>
      </c>
      <c r="N193" s="5">
        <v>13.26</v>
      </c>
      <c r="O193" s="2" t="s">
        <v>48</v>
      </c>
      <c r="P193" s="7">
        <f>SUMIFS(Tabla_cocina[Ganancia Bruta],Tabla_cocina[Numero de Orden],Tabla_Sala[[#This Row],[Número de Orden]])</f>
        <v>261</v>
      </c>
      <c r="Q193" s="7">
        <f>Tabla_Sala[[#This Row],[Propina]]+Tabla_Sala[[#This Row],[Monto Total de la Cuenta]]</f>
        <v>274.26</v>
      </c>
      <c r="R193" t="str">
        <f t="shared" si="4"/>
        <v>Plato_9,  Plato_8,  Plato_13,  Plato_6</v>
      </c>
      <c r="S193" s="2" t="s">
        <v>52</v>
      </c>
      <c r="T193" s="2" t="s">
        <v>13</v>
      </c>
      <c r="U193" s="2" t="s">
        <v>62</v>
      </c>
      <c r="V193" s="2" t="s">
        <v>65</v>
      </c>
      <c r="W193" s="2" t="s">
        <v>77</v>
      </c>
      <c r="X193" t="str" cm="1">
        <f t="array" ref="X193">_xlfn.CONCAT(_xlfn._xlws.FILTER(Tabla_cocina[Nombre del Plato], Tabla_cocina[Numero de Orden]=Tabla_Sala[[#This Row],[Número de Orden]]), "")</f>
        <v>Plato_8Plato_9Plato_6Plato_13</v>
      </c>
      <c r="Y193" s="18" t="b">
        <f>IF(Tabla_Sala[[#This Row],[Tiempo de Degustacion]]&gt;0,TRUE,FALSE)</f>
        <v>1</v>
      </c>
      <c r="Z193" s="3">
        <f>SUMIFS(Tabla_cocina[Costo],Tabla_cocina[Numero de Orden],Tabla_Sala[[#This Row],[Número de Orden]])</f>
        <v>156</v>
      </c>
    </row>
    <row r="194" spans="1:26" x14ac:dyDescent="0.3">
      <c r="A194" s="2">
        <v>155</v>
      </c>
      <c r="B194" s="2">
        <v>7</v>
      </c>
      <c r="C194" s="2" t="s">
        <v>258</v>
      </c>
      <c r="D194" s="4">
        <v>2</v>
      </c>
      <c r="E194" s="15">
        <f>Tabla_Sala[[#This Row],[Hora de Salida]]</f>
        <v>45018.197222222225</v>
      </c>
      <c r="F194" s="16">
        <v>45018.078472222223</v>
      </c>
      <c r="G194" s="16">
        <v>45018.197222222225</v>
      </c>
      <c r="H194" s="16">
        <f>IF(Tabla_Sala[[#This Row],[Estado de la Mesa]]="Ocupada",(Tabla_Sala[[#This Row],[Hora de Salida]]-Tabla_Sala[[#This Row],[Hora de Llegada]]) + 15/1440, Tabla_Sala[[#This Row],[Hora de Salida]]-Tabla_Sala[[#This Row],[Hora de Llegada]])</f>
        <v>0.11875000000145519</v>
      </c>
      <c r="I194" s="16">
        <f>SUMIFS(Tabla_cocina[minutos preparacion],Tabla_cocina[Numero de Orden],Tabla_Sala[[#This Row],[Número de Orden]])</f>
        <v>6.9444444444444448E-2</v>
      </c>
      <c r="J194" s="16">
        <f>IF(Tabla_Sala[[#This Row],[Tiempo de Permanencia]]-Tabla_Sala[[#This Row],[Tiempo Preparacion]] &gt; 0, Tabla_Sala[[#This Row],[Tiempo de Permanencia]]-Tabla_Sala[[#This Row],[Tiempo Preparacion]], 0)</f>
        <v>4.9305555557010744E-2</v>
      </c>
      <c r="K194" s="2" t="s">
        <v>115</v>
      </c>
      <c r="L194" s="2" t="s">
        <v>40</v>
      </c>
      <c r="M194" s="2" t="s">
        <v>47</v>
      </c>
      <c r="N194" s="5">
        <v>25.72</v>
      </c>
      <c r="O194" s="2" t="s">
        <v>42</v>
      </c>
      <c r="P194" s="7">
        <f>SUMIFS(Tabla_cocina[Ganancia Bruta],Tabla_cocina[Numero de Orden],Tabla_Sala[[#This Row],[Número de Orden]])</f>
        <v>136</v>
      </c>
      <c r="Q194" s="7">
        <f>Tabla_Sala[[#This Row],[Propina]]+Tabla_Sala[[#This Row],[Monto Total de la Cuenta]]</f>
        <v>161.72</v>
      </c>
      <c r="R194" t="str">
        <f t="shared" si="4"/>
        <v>Plato_6,  Plato_17,  Plato_3</v>
      </c>
      <c r="S194" s="2" t="s">
        <v>56</v>
      </c>
      <c r="T194" s="2" t="s">
        <v>10</v>
      </c>
      <c r="U194" s="2" t="s">
        <v>50</v>
      </c>
      <c r="V194" s="2" t="s">
        <v>72</v>
      </c>
      <c r="X194" t="str" cm="1">
        <f t="array" ref="X194">_xlfn.CONCAT(_xlfn._xlws.FILTER(Tabla_cocina[Nombre del Plato], Tabla_cocina[Numero de Orden]=Tabla_Sala[[#This Row],[Número de Orden]]), "")</f>
        <v>Plato_17Plato_6Plato_3</v>
      </c>
      <c r="Y194" s="18" t="b">
        <f>IF(Tabla_Sala[[#This Row],[Tiempo de Degustacion]]&gt;0,TRUE,FALSE)</f>
        <v>1</v>
      </c>
      <c r="Z194" s="3">
        <f>SUMIFS(Tabla_cocina[Costo],Tabla_cocina[Numero de Orden],Tabla_Sala[[#This Row],[Número de Orden]])</f>
        <v>82</v>
      </c>
    </row>
    <row r="195" spans="1:26" x14ac:dyDescent="0.3">
      <c r="A195" s="2">
        <v>171</v>
      </c>
      <c r="B195" s="2">
        <v>16</v>
      </c>
      <c r="C195" s="2" t="s">
        <v>274</v>
      </c>
      <c r="D195" s="4">
        <v>6</v>
      </c>
      <c r="E195" s="15">
        <f>Tabla_Sala[[#This Row],[Hora de Salida]]</f>
        <v>45018.12777777778</v>
      </c>
      <c r="F195" s="16">
        <v>45018.078472222223</v>
      </c>
      <c r="G195" s="16">
        <v>45018.12777777778</v>
      </c>
      <c r="H195" s="16">
        <f>IF(Tabla_Sala[[#This Row],[Estado de la Mesa]]="Ocupada",(Tabla_Sala[[#This Row],[Hora de Salida]]-Tabla_Sala[[#This Row],[Hora de Llegada]]) + 15/1440, Tabla_Sala[[#This Row],[Hora de Salida]]-Tabla_Sala[[#This Row],[Hora de Llegada]])</f>
        <v>4.9305555556202307E-2</v>
      </c>
      <c r="I195" s="16">
        <f>SUMIFS(Tabla_cocina[minutos preparacion],Tabla_cocina[Numero de Orden],Tabla_Sala[[#This Row],[Número de Orden]])</f>
        <v>3.5416666666666666E-2</v>
      </c>
      <c r="J195" s="16">
        <f>IF(Tabla_Sala[[#This Row],[Tiempo de Permanencia]]-Tabla_Sala[[#This Row],[Tiempo Preparacion]] &gt; 0, Tabla_Sala[[#This Row],[Tiempo de Permanencia]]-Tabla_Sala[[#This Row],[Tiempo Preparacion]], 0)</f>
        <v>1.3888888889535642E-2</v>
      </c>
      <c r="K195" s="2" t="s">
        <v>113</v>
      </c>
      <c r="L195" s="2" t="s">
        <v>54</v>
      </c>
      <c r="M195" s="2" t="s">
        <v>47</v>
      </c>
      <c r="N195" s="5">
        <v>46.56</v>
      </c>
      <c r="O195" s="2" t="s">
        <v>48</v>
      </c>
      <c r="P195" s="7">
        <f>SUMIFS(Tabla_cocina[Ganancia Bruta],Tabla_cocina[Numero de Orden],Tabla_Sala[[#This Row],[Número de Orden]])</f>
        <v>139</v>
      </c>
      <c r="Q195" s="7">
        <f>Tabla_Sala[[#This Row],[Propina]]+Tabla_Sala[[#This Row],[Monto Total de la Cuenta]]</f>
        <v>185.56</v>
      </c>
      <c r="R195" t="str">
        <f t="shared" si="4"/>
        <v>Plato_10,  Plato_9</v>
      </c>
      <c r="S195" s="2" t="s">
        <v>49</v>
      </c>
      <c r="T195" s="2" t="s">
        <v>25</v>
      </c>
      <c r="U195" s="2" t="s">
        <v>75</v>
      </c>
      <c r="X195" t="str" cm="1">
        <f t="array" ref="X195">_xlfn.CONCAT(_xlfn._xlws.FILTER(Tabla_cocina[Nombre del Plato], Tabla_cocina[Numero de Orden]=Tabla_Sala[[#This Row],[Número de Orden]]), "")</f>
        <v>Plato_9Plato_10</v>
      </c>
      <c r="Y195" s="18" t="b">
        <f>IF(Tabla_Sala[[#This Row],[Tiempo de Degustacion]]&gt;0,TRUE,FALSE)</f>
        <v>1</v>
      </c>
      <c r="Z195" s="3">
        <f>SUMIFS(Tabla_cocina[Costo],Tabla_cocina[Numero de Orden],Tabla_Sala[[#This Row],[Número de Orden]])</f>
        <v>81</v>
      </c>
    </row>
    <row r="196" spans="1:26" x14ac:dyDescent="0.3">
      <c r="A196" s="2">
        <v>178</v>
      </c>
      <c r="B196" s="2">
        <v>11</v>
      </c>
      <c r="C196" s="2" t="s">
        <v>280</v>
      </c>
      <c r="D196" s="4">
        <v>6</v>
      </c>
      <c r="E196" s="15">
        <f>Tabla_Sala[[#This Row],[Hora de Salida]]</f>
        <v>45018.220833333333</v>
      </c>
      <c r="F196" s="16">
        <v>45018.078472222223</v>
      </c>
      <c r="G196" s="16">
        <v>45018.220833333333</v>
      </c>
      <c r="H196" s="16">
        <f>IF(Tabla_Sala[[#This Row],[Estado de la Mesa]]="Ocupada",(Tabla_Sala[[#This Row],[Hora de Salida]]-Tabla_Sala[[#This Row],[Hora de Llegada]]) + 15/1440, Tabla_Sala[[#This Row],[Hora de Salida]]-Tabla_Sala[[#This Row],[Hora de Llegada]])</f>
        <v>0.14236111110949423</v>
      </c>
      <c r="I196" s="16">
        <f>SUMIFS(Tabla_cocina[minutos preparacion],Tabla_cocina[Numero de Orden],Tabla_Sala[[#This Row],[Número de Orden]])</f>
        <v>0.10138888888888889</v>
      </c>
      <c r="J196" s="16">
        <f>IF(Tabla_Sala[[#This Row],[Tiempo de Permanencia]]-Tabla_Sala[[#This Row],[Tiempo Preparacion]] &gt; 0, Tabla_Sala[[#This Row],[Tiempo de Permanencia]]-Tabla_Sala[[#This Row],[Tiempo Preparacion]], 0)</f>
        <v>4.0972222220605342E-2</v>
      </c>
      <c r="K196" s="2" t="s">
        <v>109</v>
      </c>
      <c r="L196" s="2" t="s">
        <v>54</v>
      </c>
      <c r="M196" s="2" t="s">
        <v>47</v>
      </c>
      <c r="N196" s="5">
        <v>31.6</v>
      </c>
      <c r="O196" s="2" t="s">
        <v>42</v>
      </c>
      <c r="P196" s="7">
        <f>SUMIFS(Tabla_cocina[Ganancia Bruta],Tabla_cocina[Numero de Orden],Tabla_Sala[[#This Row],[Número de Orden]])</f>
        <v>208</v>
      </c>
      <c r="Q196" s="7">
        <f>Tabla_Sala[[#This Row],[Propina]]+Tabla_Sala[[#This Row],[Monto Total de la Cuenta]]</f>
        <v>239.6</v>
      </c>
      <c r="R196" t="str">
        <f t="shared" si="4"/>
        <v>Plato_2,  Plato_8,  Plato_5,  Plato_11</v>
      </c>
      <c r="S196" s="2" t="s">
        <v>56</v>
      </c>
      <c r="T196" s="2" t="s">
        <v>7</v>
      </c>
      <c r="U196" s="2" t="s">
        <v>62</v>
      </c>
      <c r="V196" s="2" t="s">
        <v>78</v>
      </c>
      <c r="W196" s="2" t="s">
        <v>63</v>
      </c>
      <c r="X196" t="str" cm="1">
        <f t="array" ref="X196">_xlfn.CONCAT(_xlfn._xlws.FILTER(Tabla_cocina[Nombre del Plato], Tabla_cocina[Numero de Orden]=Tabla_Sala[[#This Row],[Número de Orden]]), "")</f>
        <v>Plato_8Plato_11Plato_2Plato_5</v>
      </c>
      <c r="Y196" s="18" t="b">
        <f>IF(Tabla_Sala[[#This Row],[Tiempo de Degustacion]]&gt;0,TRUE,FALSE)</f>
        <v>1</v>
      </c>
      <c r="Z196" s="3">
        <f>SUMIFS(Tabla_cocina[Costo],Tabla_cocina[Numero de Orden],Tabla_Sala[[#This Row],[Número de Orden]])</f>
        <v>125</v>
      </c>
    </row>
    <row r="197" spans="1:26" x14ac:dyDescent="0.3">
      <c r="A197" s="2">
        <v>221</v>
      </c>
      <c r="B197" s="2">
        <v>16</v>
      </c>
      <c r="C197" s="2" t="s">
        <v>317</v>
      </c>
      <c r="D197" s="4">
        <v>1</v>
      </c>
      <c r="E197" s="15">
        <f>Tabla_Sala[[#This Row],[Hora de Salida]]</f>
        <v>45018.128472222219</v>
      </c>
      <c r="F197" s="16">
        <v>45018.07708333333</v>
      </c>
      <c r="G197" s="16">
        <v>45018.128472222219</v>
      </c>
      <c r="H197" s="16">
        <f>IF(Tabla_Sala[[#This Row],[Estado de la Mesa]]="Ocupada",(Tabla_Sala[[#This Row],[Hora de Salida]]-Tabla_Sala[[#This Row],[Hora de Llegada]]) + 15/1440, Tabla_Sala[[#This Row],[Hora de Salida]]-Tabla_Sala[[#This Row],[Hora de Llegada]])</f>
        <v>5.1388888889050577E-2</v>
      </c>
      <c r="I197" s="16">
        <f>SUMIFS(Tabla_cocina[minutos preparacion],Tabla_cocina[Numero de Orden],Tabla_Sala[[#This Row],[Número de Orden]])</f>
        <v>7.5000000000000011E-2</v>
      </c>
      <c r="J197" s="16">
        <f>IF(Tabla_Sala[[#This Row],[Tiempo de Permanencia]]-Tabla_Sala[[#This Row],[Tiempo Preparacion]] &gt; 0, Tabla_Sala[[#This Row],[Tiempo de Permanencia]]-Tabla_Sala[[#This Row],[Tiempo Preparacion]], 0)</f>
        <v>0</v>
      </c>
      <c r="K197" s="2" t="s">
        <v>109</v>
      </c>
      <c r="L197" s="2" t="s">
        <v>40</v>
      </c>
      <c r="M197" s="2" t="s">
        <v>47</v>
      </c>
      <c r="N197" s="5">
        <v>17.829999999999998</v>
      </c>
      <c r="O197" s="2" t="s">
        <v>48</v>
      </c>
      <c r="P197" s="7">
        <f>SUMIFS(Tabla_cocina[Ganancia Bruta],Tabla_cocina[Numero de Orden],Tabla_Sala[[#This Row],[Número de Orden]])</f>
        <v>193</v>
      </c>
      <c r="Q197" s="7">
        <f>Tabla_Sala[[#This Row],[Propina]]+Tabla_Sala[[#This Row],[Monto Total de la Cuenta]]</f>
        <v>210.82999999999998</v>
      </c>
      <c r="R197" t="str">
        <f t="shared" si="4"/>
        <v>Plato_15,  Plato_18,  Plato_9</v>
      </c>
      <c r="S197" s="2" t="s">
        <v>70</v>
      </c>
      <c r="T197" s="2" t="s">
        <v>18</v>
      </c>
      <c r="U197" s="2" t="s">
        <v>74</v>
      </c>
      <c r="V197" s="2" t="s">
        <v>75</v>
      </c>
      <c r="X197" t="str" cm="1">
        <f t="array" ref="X197">_xlfn.CONCAT(_xlfn._xlws.FILTER(Tabla_cocina[Nombre del Plato], Tabla_cocina[Numero de Orden]=Tabla_Sala[[#This Row],[Número de Orden]]), "")</f>
        <v>Plato_18Plato_15Plato_9</v>
      </c>
      <c r="Y197" s="18" t="b">
        <f>IF(Tabla_Sala[[#This Row],[Tiempo de Degustacion]]&gt;0,TRUE,FALSE)</f>
        <v>0</v>
      </c>
      <c r="Z197" s="3">
        <f>SUMIFS(Tabla_cocina[Costo],Tabla_cocina[Numero de Orden],Tabla_Sala[[#This Row],[Número de Orden]])</f>
        <v>114</v>
      </c>
    </row>
    <row r="198" spans="1:26" x14ac:dyDescent="0.3">
      <c r="A198" s="2">
        <v>136</v>
      </c>
      <c r="B198" s="2">
        <v>6</v>
      </c>
      <c r="C198" s="2" t="s">
        <v>240</v>
      </c>
      <c r="D198" s="4">
        <v>1</v>
      </c>
      <c r="E198" s="15">
        <f>Tabla_Sala[[#This Row],[Hora de Salida]]</f>
        <v>45018.209027777775</v>
      </c>
      <c r="F198" s="16">
        <v>45018.076388888891</v>
      </c>
      <c r="G198" s="16">
        <v>45018.209027777775</v>
      </c>
      <c r="H198" s="16">
        <f>IF(Tabla_Sala[[#This Row],[Estado de la Mesa]]="Ocupada",(Tabla_Sala[[#This Row],[Hora de Salida]]-Tabla_Sala[[#This Row],[Hora de Llegada]]) + 15/1440, Tabla_Sala[[#This Row],[Hora de Salida]]-Tabla_Sala[[#This Row],[Hora de Llegada]])</f>
        <v>0.14305555555135166</v>
      </c>
      <c r="I198" s="16">
        <f>SUMIFS(Tabla_cocina[minutos preparacion],Tabla_cocina[Numero de Orden],Tabla_Sala[[#This Row],[Número de Orden]])</f>
        <v>9.0277777777777769E-3</v>
      </c>
      <c r="J198" s="16">
        <f>IF(Tabla_Sala[[#This Row],[Tiempo de Permanencia]]-Tabla_Sala[[#This Row],[Tiempo Preparacion]] &gt; 0, Tabla_Sala[[#This Row],[Tiempo de Permanencia]]-Tabla_Sala[[#This Row],[Tiempo Preparacion]], 0)</f>
        <v>0.13402777777357389</v>
      </c>
      <c r="K198" s="2" t="s">
        <v>111</v>
      </c>
      <c r="L198" s="2" t="s">
        <v>40</v>
      </c>
      <c r="M198" s="2" t="s">
        <v>47</v>
      </c>
      <c r="N198" s="5">
        <v>30.25</v>
      </c>
      <c r="O198" s="2" t="s">
        <v>55</v>
      </c>
      <c r="P198" s="7">
        <f>SUMIFS(Tabla_cocina[Ganancia Bruta],Tabla_cocina[Numero de Orden],Tabla_Sala[[#This Row],[Número de Orden]])</f>
        <v>80</v>
      </c>
      <c r="Q198" s="7">
        <f>Tabla_Sala[[#This Row],[Propina]]+Tabla_Sala[[#This Row],[Monto Total de la Cuenta]]</f>
        <v>110.25</v>
      </c>
      <c r="R198" t="str">
        <f t="shared" si="4"/>
        <v>Plato_20</v>
      </c>
      <c r="S198" s="2" t="s">
        <v>58</v>
      </c>
      <c r="T198" s="2" t="s">
        <v>11</v>
      </c>
      <c r="U198" s="2"/>
      <c r="X198" t="str" cm="1">
        <f t="array" ref="X198">_xlfn.CONCAT(_xlfn._xlws.FILTER(Tabla_cocina[Nombre del Plato], Tabla_cocina[Numero de Orden]=Tabla_Sala[[#This Row],[Número de Orden]]), "")</f>
        <v>Plato_20</v>
      </c>
      <c r="Y198" s="18" t="b">
        <f>IF(Tabla_Sala[[#This Row],[Tiempo de Degustacion]]&gt;0,TRUE,FALSE)</f>
        <v>1</v>
      </c>
      <c r="Z198" s="3">
        <f>SUMIFS(Tabla_cocina[Costo],Tabla_cocina[Numero de Orden],Tabla_Sala[[#This Row],[Número de Orden]])</f>
        <v>50</v>
      </c>
    </row>
    <row r="199" spans="1:26" x14ac:dyDescent="0.3">
      <c r="A199" s="2">
        <v>246</v>
      </c>
      <c r="B199" s="2">
        <v>2</v>
      </c>
      <c r="C199" s="2" t="s">
        <v>333</v>
      </c>
      <c r="D199" s="4">
        <v>6</v>
      </c>
      <c r="E199" s="15">
        <f>Tabla_Sala[[#This Row],[Hora de Salida]]</f>
        <v>45018.17291666667</v>
      </c>
      <c r="F199" s="16">
        <v>45018.076388888891</v>
      </c>
      <c r="G199" s="16">
        <v>45018.17291666667</v>
      </c>
      <c r="H199" s="16">
        <f>IF(Tabla_Sala[[#This Row],[Estado de la Mesa]]="Ocupada",(Tabla_Sala[[#This Row],[Hora de Salida]]-Tabla_Sala[[#This Row],[Hora de Llegada]]) + 15/1440, Tabla_Sala[[#This Row],[Hora de Salida]]-Tabla_Sala[[#This Row],[Hora de Llegada]])</f>
        <v>9.6527777779556345E-2</v>
      </c>
      <c r="I199" s="16">
        <f>SUMIFS(Tabla_cocina[minutos preparacion],Tabla_cocina[Numero de Orden],Tabla_Sala[[#This Row],[Número de Orden]])</f>
        <v>0.10138888888888889</v>
      </c>
      <c r="J199" s="16">
        <f>IF(Tabla_Sala[[#This Row],[Tiempo de Permanencia]]-Tabla_Sala[[#This Row],[Tiempo Preparacion]] &gt; 0, Tabla_Sala[[#This Row],[Tiempo de Permanencia]]-Tabla_Sala[[#This Row],[Tiempo Preparacion]], 0)</f>
        <v>0</v>
      </c>
      <c r="K199" s="2" t="s">
        <v>113</v>
      </c>
      <c r="L199" s="2" t="s">
        <v>40</v>
      </c>
      <c r="M199" s="2" t="s">
        <v>47</v>
      </c>
      <c r="N199" s="5">
        <v>42.75</v>
      </c>
      <c r="O199" s="2" t="s">
        <v>48</v>
      </c>
      <c r="P199" s="7">
        <f>SUMIFS(Tabla_cocina[Ganancia Bruta],Tabla_cocina[Numero de Orden],Tabla_Sala[[#This Row],[Número de Orden]])</f>
        <v>327</v>
      </c>
      <c r="Q199" s="7">
        <f>Tabla_Sala[[#This Row],[Propina]]+Tabla_Sala[[#This Row],[Monto Total de la Cuenta]]</f>
        <v>369.75</v>
      </c>
      <c r="R199" t="str">
        <f t="shared" si="4"/>
        <v>Plato_6,  Plato_7,  Plato_8,  Plato_17</v>
      </c>
      <c r="S199" s="2" t="s">
        <v>58</v>
      </c>
      <c r="T199" s="2" t="s">
        <v>10</v>
      </c>
      <c r="U199" s="2" t="s">
        <v>59</v>
      </c>
      <c r="V199" s="2" t="s">
        <v>62</v>
      </c>
      <c r="W199" s="2" t="s">
        <v>50</v>
      </c>
      <c r="X199" t="str" cm="1">
        <f t="array" ref="X199">_xlfn.CONCAT(_xlfn._xlws.FILTER(Tabla_cocina[Nombre del Plato], Tabla_cocina[Numero de Orden]=Tabla_Sala[[#This Row],[Número de Orden]]), "")</f>
        <v>Plato_8Plato_17Plato_6Plato_7</v>
      </c>
      <c r="Y199" s="18" t="b">
        <f>IF(Tabla_Sala[[#This Row],[Tiempo de Degustacion]]&gt;0,TRUE,FALSE)</f>
        <v>0</v>
      </c>
      <c r="Z199" s="3">
        <f>SUMIFS(Tabla_cocina[Costo],Tabla_cocina[Numero de Orden],Tabla_Sala[[#This Row],[Número de Orden]])</f>
        <v>196</v>
      </c>
    </row>
    <row r="200" spans="1:26" x14ac:dyDescent="0.3">
      <c r="A200" s="2">
        <v>227</v>
      </c>
      <c r="B200" s="2">
        <v>17</v>
      </c>
      <c r="C200" s="2" t="s">
        <v>200</v>
      </c>
      <c r="D200" s="4">
        <v>6</v>
      </c>
      <c r="E200" s="15">
        <f>Tabla_Sala[[#This Row],[Hora de Salida]]</f>
        <v>45018.202777777777</v>
      </c>
      <c r="F200" s="16">
        <v>45018.075694444444</v>
      </c>
      <c r="G200" s="16">
        <v>45018.202777777777</v>
      </c>
      <c r="H200" s="16">
        <f>IF(Tabla_Sala[[#This Row],[Estado de la Mesa]]="Ocupada",(Tabla_Sala[[#This Row],[Hora de Salida]]-Tabla_Sala[[#This Row],[Hora de Llegada]]) + 15/1440, Tabla_Sala[[#This Row],[Hora de Salida]]-Tabla_Sala[[#This Row],[Hora de Llegada]])</f>
        <v>0.12708333333284827</v>
      </c>
      <c r="I200" s="16">
        <f>SUMIFS(Tabla_cocina[minutos preparacion],Tabla_cocina[Numero de Orden],Tabla_Sala[[#This Row],[Número de Orden]])</f>
        <v>8.2638888888888901E-2</v>
      </c>
      <c r="J200" s="16">
        <f>IF(Tabla_Sala[[#This Row],[Tiempo de Permanencia]]-Tabla_Sala[[#This Row],[Tiempo Preparacion]] &gt; 0, Tabla_Sala[[#This Row],[Tiempo de Permanencia]]-Tabla_Sala[[#This Row],[Tiempo Preparacion]], 0)</f>
        <v>4.4444444443959369E-2</v>
      </c>
      <c r="K200" s="2" t="s">
        <v>115</v>
      </c>
      <c r="L200" s="2" t="s">
        <v>40</v>
      </c>
      <c r="M200" s="2" t="s">
        <v>47</v>
      </c>
      <c r="N200" s="5">
        <v>41.05</v>
      </c>
      <c r="O200" s="2" t="s">
        <v>48</v>
      </c>
      <c r="P200" s="7">
        <f>SUMIFS(Tabla_cocina[Ganancia Bruta],Tabla_cocina[Numero de Orden],Tabla_Sala[[#This Row],[Número de Orden]])</f>
        <v>211</v>
      </c>
      <c r="Q200" s="7">
        <f>Tabla_Sala[[#This Row],[Propina]]+Tabla_Sala[[#This Row],[Monto Total de la Cuenta]]</f>
        <v>252.05</v>
      </c>
      <c r="R200" t="str">
        <f t="shared" si="4"/>
        <v>Plato_7,  Plato_17,  Plato_16,  Plato_11</v>
      </c>
      <c r="S200" s="2" t="s">
        <v>70</v>
      </c>
      <c r="T200" s="2" t="s">
        <v>5</v>
      </c>
      <c r="U200" s="2" t="s">
        <v>50</v>
      </c>
      <c r="V200" s="2" t="s">
        <v>57</v>
      </c>
      <c r="W200" s="2" t="s">
        <v>63</v>
      </c>
      <c r="X200" t="str" cm="1">
        <f t="array" ref="X200">_xlfn.CONCAT(_xlfn._xlws.FILTER(Tabla_cocina[Nombre del Plato], Tabla_cocina[Numero de Orden]=Tabla_Sala[[#This Row],[Número de Orden]]), "")</f>
        <v>Plato_11Plato_17Plato_16Plato_7</v>
      </c>
      <c r="Y200" s="18" t="b">
        <f>IF(Tabla_Sala[[#This Row],[Tiempo de Degustacion]]&gt;0,TRUE,FALSE)</f>
        <v>1</v>
      </c>
      <c r="Z200" s="3">
        <f>SUMIFS(Tabla_cocina[Costo],Tabla_cocina[Numero de Orden],Tabla_Sala[[#This Row],[Número de Orden]])</f>
        <v>127</v>
      </c>
    </row>
    <row r="201" spans="1:26" x14ac:dyDescent="0.3">
      <c r="A201" s="2">
        <v>213</v>
      </c>
      <c r="B201" s="2">
        <v>13</v>
      </c>
      <c r="C201" s="2" t="s">
        <v>311</v>
      </c>
      <c r="D201" s="4">
        <v>6</v>
      </c>
      <c r="E201" s="15">
        <f>Tabla_Sala[[#This Row],[Hora de Salida]]</f>
        <v>45018.206944444442</v>
      </c>
      <c r="F201" s="16">
        <v>45018.073611111111</v>
      </c>
      <c r="G201" s="16">
        <v>45018.206944444442</v>
      </c>
      <c r="H201" s="16">
        <f>IF(Tabla_Sala[[#This Row],[Estado de la Mesa]]="Ocupada",(Tabla_Sala[[#This Row],[Hora de Salida]]-Tabla_Sala[[#This Row],[Hora de Llegada]]) + 15/1440, Tabla_Sala[[#This Row],[Hora de Salida]]-Tabla_Sala[[#This Row],[Hora de Llegada]])</f>
        <v>0.13333333333139308</v>
      </c>
      <c r="I201" s="16">
        <f>SUMIFS(Tabla_cocina[minutos preparacion],Tabla_cocina[Numero de Orden],Tabla_Sala[[#This Row],[Número de Orden]])</f>
        <v>6.9444444444444448E-2</v>
      </c>
      <c r="J201" s="16">
        <f>IF(Tabla_Sala[[#This Row],[Tiempo de Permanencia]]-Tabla_Sala[[#This Row],[Tiempo Preparacion]] &gt; 0, Tabla_Sala[[#This Row],[Tiempo de Permanencia]]-Tabla_Sala[[#This Row],[Tiempo Preparacion]], 0)</f>
        <v>6.388888888694863E-2</v>
      </c>
      <c r="K201" s="2" t="s">
        <v>115</v>
      </c>
      <c r="L201" s="2" t="s">
        <v>40</v>
      </c>
      <c r="M201" s="2" t="s">
        <v>47</v>
      </c>
      <c r="N201" s="5">
        <v>28.1</v>
      </c>
      <c r="O201" s="2" t="s">
        <v>48</v>
      </c>
      <c r="P201" s="7">
        <f>SUMIFS(Tabla_cocina[Ganancia Bruta],Tabla_cocina[Numero de Orden],Tabla_Sala[[#This Row],[Número de Orden]])</f>
        <v>87</v>
      </c>
      <c r="Q201" s="7">
        <f>Tabla_Sala[[#This Row],[Propina]]+Tabla_Sala[[#This Row],[Monto Total de la Cuenta]]</f>
        <v>115.1</v>
      </c>
      <c r="R201" t="str">
        <f t="shared" si="4"/>
        <v>Plato_6,  Plato_2</v>
      </c>
      <c r="S201" s="2" t="s">
        <v>53</v>
      </c>
      <c r="T201" s="2" t="s">
        <v>10</v>
      </c>
      <c r="U201" s="2" t="s">
        <v>79</v>
      </c>
      <c r="X201" t="str" cm="1">
        <f t="array" ref="X201">_xlfn.CONCAT(_xlfn._xlws.FILTER(Tabla_cocina[Nombre del Plato], Tabla_cocina[Numero de Orden]=Tabla_Sala[[#This Row],[Número de Orden]]), "")</f>
        <v>Plato_2Plato_6</v>
      </c>
      <c r="Y201" s="18" t="b">
        <f>IF(Tabla_Sala[[#This Row],[Tiempo de Degustacion]]&gt;0,TRUE,FALSE)</f>
        <v>1</v>
      </c>
      <c r="Z201" s="3">
        <f>SUMIFS(Tabla_cocina[Costo],Tabla_cocina[Numero de Orden],Tabla_Sala[[#This Row],[Número de Orden]])</f>
        <v>52</v>
      </c>
    </row>
    <row r="202" spans="1:26" x14ac:dyDescent="0.3">
      <c r="A202" s="2">
        <v>216</v>
      </c>
      <c r="B202" s="2">
        <v>17</v>
      </c>
      <c r="C202" s="2" t="s">
        <v>314</v>
      </c>
      <c r="D202" s="4">
        <v>6</v>
      </c>
      <c r="E202" s="15">
        <f>Tabla_Sala[[#This Row],[Hora de Salida]]</f>
        <v>45018.23333333333</v>
      </c>
      <c r="F202" s="16">
        <v>45018.073611111111</v>
      </c>
      <c r="G202" s="16">
        <v>45018.23333333333</v>
      </c>
      <c r="H202" s="16">
        <f>IF(Tabla_Sala[[#This Row],[Estado de la Mesa]]="Ocupada",(Tabla_Sala[[#This Row],[Hora de Salida]]-Tabla_Sala[[#This Row],[Hora de Llegada]]) + 15/1440, Tabla_Sala[[#This Row],[Hora de Salida]]-Tabla_Sala[[#This Row],[Hora de Llegada]])</f>
        <v>0.15972222221898846</v>
      </c>
      <c r="I202" s="16">
        <f>SUMIFS(Tabla_cocina[minutos preparacion],Tabla_cocina[Numero de Orden],Tabla_Sala[[#This Row],[Número de Orden]])</f>
        <v>8.3333333333333343E-2</v>
      </c>
      <c r="J202" s="16">
        <f>IF(Tabla_Sala[[#This Row],[Tiempo de Permanencia]]-Tabla_Sala[[#This Row],[Tiempo Preparacion]] &gt; 0, Tabla_Sala[[#This Row],[Tiempo de Permanencia]]-Tabla_Sala[[#This Row],[Tiempo Preparacion]], 0)</f>
        <v>7.6388888885655121E-2</v>
      </c>
      <c r="K202" s="2" t="s">
        <v>113</v>
      </c>
      <c r="L202" s="2" t="s">
        <v>40</v>
      </c>
      <c r="M202" s="2" t="s">
        <v>47</v>
      </c>
      <c r="N202" s="5">
        <v>35.69</v>
      </c>
      <c r="O202" s="2" t="s">
        <v>48</v>
      </c>
      <c r="P202" s="7">
        <f>SUMIFS(Tabla_cocina[Ganancia Bruta],Tabla_cocina[Numero de Orden],Tabla_Sala[[#This Row],[Número de Orden]])</f>
        <v>142</v>
      </c>
      <c r="Q202" s="7">
        <f>Tabla_Sala[[#This Row],[Propina]]+Tabla_Sala[[#This Row],[Monto Total de la Cuenta]]</f>
        <v>177.69</v>
      </c>
      <c r="R202" t="str">
        <f t="shared" si="4"/>
        <v>Plato_1,  Plato_13,  Plato_6</v>
      </c>
      <c r="S202" s="2" t="s">
        <v>61</v>
      </c>
      <c r="T202" s="2" t="s">
        <v>26</v>
      </c>
      <c r="U202" s="2" t="s">
        <v>65</v>
      </c>
      <c r="V202" s="2" t="s">
        <v>77</v>
      </c>
      <c r="X202" t="str" cm="1">
        <f t="array" ref="X202">_xlfn.CONCAT(_xlfn._xlws.FILTER(Tabla_cocina[Nombre del Plato], Tabla_cocina[Numero de Orden]=Tabla_Sala[[#This Row],[Número de Orden]]), "")</f>
        <v>Plato_6Plato_1Plato_13</v>
      </c>
      <c r="Y202" s="18" t="b">
        <f>IF(Tabla_Sala[[#This Row],[Tiempo de Degustacion]]&gt;0,TRUE,FALSE)</f>
        <v>1</v>
      </c>
      <c r="Z202" s="3">
        <f>SUMIFS(Tabla_cocina[Costo],Tabla_cocina[Numero de Orden],Tabla_Sala[[#This Row],[Número de Orden]])</f>
        <v>86</v>
      </c>
    </row>
    <row r="203" spans="1:26" x14ac:dyDescent="0.3">
      <c r="A203" s="2">
        <v>146</v>
      </c>
      <c r="B203" s="2">
        <v>8</v>
      </c>
      <c r="C203" s="2" t="s">
        <v>250</v>
      </c>
      <c r="D203" s="4">
        <v>6</v>
      </c>
      <c r="E203" s="15">
        <f>Tabla_Sala[[#This Row],[Hora de Salida]]</f>
        <v>45018.120833333334</v>
      </c>
      <c r="F203" s="16">
        <v>45018.069444444445</v>
      </c>
      <c r="G203" s="16">
        <v>45018.120833333334</v>
      </c>
      <c r="H203" s="16">
        <f>IF(Tabla_Sala[[#This Row],[Estado de la Mesa]]="Ocupada",(Tabla_Sala[[#This Row],[Hora de Salida]]-Tabla_Sala[[#This Row],[Hora de Llegada]]) + 15/1440, Tabla_Sala[[#This Row],[Hora de Salida]]-Tabla_Sala[[#This Row],[Hora de Llegada]])</f>
        <v>5.1388888889050577E-2</v>
      </c>
      <c r="I203" s="16">
        <f>SUMIFS(Tabla_cocina[minutos preparacion],Tabla_cocina[Numero de Orden],Tabla_Sala[[#This Row],[Número de Orden]])</f>
        <v>3.2638888888888891E-2</v>
      </c>
      <c r="J203" s="16">
        <f>IF(Tabla_Sala[[#This Row],[Tiempo de Permanencia]]-Tabla_Sala[[#This Row],[Tiempo Preparacion]] &gt; 0, Tabla_Sala[[#This Row],[Tiempo de Permanencia]]-Tabla_Sala[[#This Row],[Tiempo Preparacion]], 0)</f>
        <v>1.8750000000161686E-2</v>
      </c>
      <c r="K203" s="2" t="s">
        <v>109</v>
      </c>
      <c r="L203" s="2" t="s">
        <v>40</v>
      </c>
      <c r="M203" s="2" t="s">
        <v>47</v>
      </c>
      <c r="N203" s="5">
        <v>38.4</v>
      </c>
      <c r="O203" s="2" t="s">
        <v>42</v>
      </c>
      <c r="P203" s="7">
        <f>SUMIFS(Tabla_cocina[Ganancia Bruta],Tabla_cocina[Numero de Orden],Tabla_Sala[[#This Row],[Número de Orden]])</f>
        <v>62</v>
      </c>
      <c r="Q203" s="7">
        <f>Tabla_Sala[[#This Row],[Propina]]+Tabla_Sala[[#This Row],[Monto Total de la Cuenta]]</f>
        <v>100.4</v>
      </c>
      <c r="R203" t="str">
        <f t="shared" si="4"/>
        <v>Plato_17</v>
      </c>
      <c r="S203" s="2" t="s">
        <v>52</v>
      </c>
      <c r="T203" s="2" t="s">
        <v>9</v>
      </c>
      <c r="U203" s="2"/>
      <c r="X203" t="str" cm="1">
        <f t="array" ref="X203">_xlfn.CONCAT(_xlfn._xlws.FILTER(Tabla_cocina[Nombre del Plato], Tabla_cocina[Numero de Orden]=Tabla_Sala[[#This Row],[Número de Orden]]), "")</f>
        <v>Plato_17</v>
      </c>
      <c r="Y203" s="18" t="b">
        <f>IF(Tabla_Sala[[#This Row],[Tiempo de Degustacion]]&gt;0,TRUE,FALSE)</f>
        <v>1</v>
      </c>
      <c r="Z203" s="3">
        <f>SUMIFS(Tabla_cocina[Costo],Tabla_cocina[Numero de Orden],Tabla_Sala[[#This Row],[Número de Orden]])</f>
        <v>38</v>
      </c>
    </row>
    <row r="204" spans="1:26" x14ac:dyDescent="0.3">
      <c r="A204" s="2">
        <v>228</v>
      </c>
      <c r="B204" s="2">
        <v>16</v>
      </c>
      <c r="C204" s="2" t="s">
        <v>323</v>
      </c>
      <c r="D204" s="4">
        <v>4</v>
      </c>
      <c r="E204" s="15">
        <f>Tabla_Sala[[#This Row],[Hora de Salida]]</f>
        <v>45018.168055555558</v>
      </c>
      <c r="F204" s="16">
        <v>45018.069444444445</v>
      </c>
      <c r="G204" s="16">
        <v>45018.168055555558</v>
      </c>
      <c r="H204" s="16">
        <f>IF(Tabla_Sala[[#This Row],[Estado de la Mesa]]="Ocupada",(Tabla_Sala[[#This Row],[Hora de Salida]]-Tabla_Sala[[#This Row],[Hora de Llegada]]) + 15/1440, Tabla_Sala[[#This Row],[Hora de Salida]]-Tabla_Sala[[#This Row],[Hora de Llegada]])</f>
        <v>0.10902777777907129</v>
      </c>
      <c r="I204" s="16">
        <f>SUMIFS(Tabla_cocina[minutos preparacion],Tabla_cocina[Numero de Orden],Tabla_Sala[[#This Row],[Número de Orden]])</f>
        <v>2.4305555555555556E-2</v>
      </c>
      <c r="J204" s="16">
        <f>IF(Tabla_Sala[[#This Row],[Tiempo de Permanencia]]-Tabla_Sala[[#This Row],[Tiempo Preparacion]] &gt; 0, Tabla_Sala[[#This Row],[Tiempo de Permanencia]]-Tabla_Sala[[#This Row],[Tiempo Preparacion]], 0)</f>
        <v>8.4722222223515734E-2</v>
      </c>
      <c r="K204" s="2" t="s">
        <v>109</v>
      </c>
      <c r="L204" s="2" t="s">
        <v>40</v>
      </c>
      <c r="M204" s="2" t="s">
        <v>47</v>
      </c>
      <c r="N204" s="5">
        <v>10.66</v>
      </c>
      <c r="O204" s="2" t="s">
        <v>55</v>
      </c>
      <c r="P204" s="7">
        <f>SUMIFS(Tabla_cocina[Ganancia Bruta],Tabla_cocina[Numero de Orden],Tabla_Sala[[#This Row],[Número de Orden]])</f>
        <v>69</v>
      </c>
      <c r="Q204" s="7">
        <f>Tabla_Sala[[#This Row],[Propina]]+Tabla_Sala[[#This Row],[Monto Total de la Cuenta]]</f>
        <v>79.66</v>
      </c>
      <c r="R204" t="str">
        <f t="shared" si="4"/>
        <v>Plato_14</v>
      </c>
      <c r="S204" s="2" t="s">
        <v>66</v>
      </c>
      <c r="T204" s="2" t="s">
        <v>22</v>
      </c>
      <c r="U204" s="2"/>
      <c r="X204" t="str" cm="1">
        <f t="array" ref="X204">_xlfn.CONCAT(_xlfn._xlws.FILTER(Tabla_cocina[Nombre del Plato], Tabla_cocina[Numero de Orden]=Tabla_Sala[[#This Row],[Número de Orden]]), "")</f>
        <v>Plato_14</v>
      </c>
      <c r="Y204" s="18" t="b">
        <f>IF(Tabla_Sala[[#This Row],[Tiempo de Degustacion]]&gt;0,TRUE,FALSE)</f>
        <v>1</v>
      </c>
      <c r="Z204" s="3">
        <f>SUMIFS(Tabla_cocina[Costo],Tabla_cocina[Numero de Orden],Tabla_Sala[[#This Row],[Número de Orden]])</f>
        <v>42</v>
      </c>
    </row>
    <row r="205" spans="1:26" x14ac:dyDescent="0.3">
      <c r="A205" s="2">
        <v>149</v>
      </c>
      <c r="B205" s="2">
        <v>18</v>
      </c>
      <c r="C205" s="2" t="s">
        <v>253</v>
      </c>
      <c r="D205" s="4">
        <v>4</v>
      </c>
      <c r="E205" s="15">
        <f>Tabla_Sala[[#This Row],[Hora de Salida]]</f>
        <v>45018.201388888891</v>
      </c>
      <c r="F205" s="16">
        <v>45018.065972222219</v>
      </c>
      <c r="G205" s="16">
        <v>45018.201388888891</v>
      </c>
      <c r="H205" s="16">
        <f>IF(Tabla_Sala[[#This Row],[Estado de la Mesa]]="Ocupada",(Tabla_Sala[[#This Row],[Hora de Salida]]-Tabla_Sala[[#This Row],[Hora de Llegada]]) + 15/1440, Tabla_Sala[[#This Row],[Hora de Salida]]-Tabla_Sala[[#This Row],[Hora de Llegada]])</f>
        <v>0.14583333333818396</v>
      </c>
      <c r="I205" s="16">
        <f>SUMIFS(Tabla_cocina[minutos preparacion],Tabla_cocina[Numero de Orden],Tabla_Sala[[#This Row],[Número de Orden]])</f>
        <v>9.6527777777777768E-2</v>
      </c>
      <c r="J205" s="16">
        <f>IF(Tabla_Sala[[#This Row],[Tiempo de Permanencia]]-Tabla_Sala[[#This Row],[Tiempo Preparacion]] &gt; 0, Tabla_Sala[[#This Row],[Tiempo de Permanencia]]-Tabla_Sala[[#This Row],[Tiempo Preparacion]], 0)</f>
        <v>4.9305555560406195E-2</v>
      </c>
      <c r="K205" s="2" t="s">
        <v>115</v>
      </c>
      <c r="L205" s="2" t="s">
        <v>44</v>
      </c>
      <c r="M205" s="2" t="s">
        <v>47</v>
      </c>
      <c r="N205" s="5">
        <v>15.92</v>
      </c>
      <c r="O205" s="2" t="s">
        <v>55</v>
      </c>
      <c r="P205" s="7">
        <f>SUMIFS(Tabla_cocina[Ganancia Bruta],Tabla_cocina[Numero de Orden],Tabla_Sala[[#This Row],[Número de Orden]])</f>
        <v>226</v>
      </c>
      <c r="Q205" s="7">
        <f>Tabla_Sala[[#This Row],[Propina]]+Tabla_Sala[[#This Row],[Monto Total de la Cuenta]]</f>
        <v>241.92</v>
      </c>
      <c r="R205" t="str">
        <f t="shared" si="4"/>
        <v>Plato_18,  Plato_2,  Plato_4,  Plato_9</v>
      </c>
      <c r="S205" s="2" t="s">
        <v>49</v>
      </c>
      <c r="T205" s="2" t="s">
        <v>20</v>
      </c>
      <c r="U205" s="2" t="s">
        <v>79</v>
      </c>
      <c r="V205" s="2" t="s">
        <v>67</v>
      </c>
      <c r="W205" s="2" t="s">
        <v>75</v>
      </c>
      <c r="X205" t="str" cm="1">
        <f t="array" ref="X205">_xlfn.CONCAT(_xlfn._xlws.FILTER(Tabla_cocina[Nombre del Plato], Tabla_cocina[Numero de Orden]=Tabla_Sala[[#This Row],[Número de Orden]]), "")</f>
        <v>Plato_18Plato_2Plato_9Plato_4</v>
      </c>
      <c r="Y205" s="18" t="b">
        <f>IF(Tabla_Sala[[#This Row],[Tiempo de Degustacion]]&gt;0,TRUE,FALSE)</f>
        <v>1</v>
      </c>
      <c r="Z205" s="3">
        <f>SUMIFS(Tabla_cocina[Costo],Tabla_cocina[Numero de Orden],Tabla_Sala[[#This Row],[Número de Orden]])</f>
        <v>132</v>
      </c>
    </row>
    <row r="206" spans="1:26" x14ac:dyDescent="0.3">
      <c r="A206" s="2">
        <v>163</v>
      </c>
      <c r="B206" s="2">
        <v>6</v>
      </c>
      <c r="C206" s="2" t="s">
        <v>266</v>
      </c>
      <c r="D206" s="4">
        <v>1</v>
      </c>
      <c r="E206" s="15">
        <f>Tabla_Sala[[#This Row],[Hora de Salida]]</f>
        <v>45018.17291666667</v>
      </c>
      <c r="F206" s="16">
        <v>45018.065972222219</v>
      </c>
      <c r="G206" s="16">
        <v>45018.17291666667</v>
      </c>
      <c r="H206" s="16">
        <f>IF(Tabla_Sala[[#This Row],[Estado de la Mesa]]="Ocupada",(Tabla_Sala[[#This Row],[Hora de Salida]]-Tabla_Sala[[#This Row],[Hora de Llegada]]) + 15/1440, Tabla_Sala[[#This Row],[Hora de Salida]]-Tabla_Sala[[#This Row],[Hora de Llegada]])</f>
        <v>0.11736111111774032</v>
      </c>
      <c r="I206" s="16">
        <f>SUMIFS(Tabla_cocina[minutos preparacion],Tabla_cocina[Numero de Orden],Tabla_Sala[[#This Row],[Número de Orden]])</f>
        <v>4.9305555555555561E-2</v>
      </c>
      <c r="J206" s="16">
        <f>IF(Tabla_Sala[[#This Row],[Tiempo de Permanencia]]-Tabla_Sala[[#This Row],[Tiempo Preparacion]] &gt; 0, Tabla_Sala[[#This Row],[Tiempo de Permanencia]]-Tabla_Sala[[#This Row],[Tiempo Preparacion]], 0)</f>
        <v>6.8055555562184761E-2</v>
      </c>
      <c r="K206" s="2" t="s">
        <v>115</v>
      </c>
      <c r="L206" s="2" t="s">
        <v>40</v>
      </c>
      <c r="M206" s="2" t="s">
        <v>47</v>
      </c>
      <c r="N206" s="5">
        <v>14.94</v>
      </c>
      <c r="O206" s="2" t="s">
        <v>55</v>
      </c>
      <c r="P206" s="7">
        <f>SUMIFS(Tabla_cocina[Ganancia Bruta],Tabla_cocina[Numero de Orden],Tabla_Sala[[#This Row],[Número de Orden]])</f>
        <v>271</v>
      </c>
      <c r="Q206" s="7">
        <f>Tabla_Sala[[#This Row],[Propina]]+Tabla_Sala[[#This Row],[Monto Total de la Cuenta]]</f>
        <v>285.94</v>
      </c>
      <c r="R206" t="str">
        <f t="shared" si="4"/>
        <v>Plato_17,  Plato_2,  Plato_11,  Plato_5</v>
      </c>
      <c r="S206" s="2" t="s">
        <v>70</v>
      </c>
      <c r="T206" s="2" t="s">
        <v>9</v>
      </c>
      <c r="U206" s="2" t="s">
        <v>79</v>
      </c>
      <c r="V206" s="2" t="s">
        <v>63</v>
      </c>
      <c r="W206" s="2" t="s">
        <v>78</v>
      </c>
      <c r="X206" t="str" cm="1">
        <f t="array" ref="X206">_xlfn.CONCAT(_xlfn._xlws.FILTER(Tabla_cocina[Nombre del Plato], Tabla_cocina[Numero de Orden]=Tabla_Sala[[#This Row],[Número de Orden]]), "")</f>
        <v>Plato_11Plato_17Plato_2Plato_5</v>
      </c>
      <c r="Y206" s="18" t="b">
        <f>IF(Tabla_Sala[[#This Row],[Tiempo de Degustacion]]&gt;0,TRUE,FALSE)</f>
        <v>1</v>
      </c>
      <c r="Z206" s="3">
        <f>SUMIFS(Tabla_cocina[Costo],Tabla_cocina[Numero de Orden],Tabla_Sala[[#This Row],[Número de Orden]])</f>
        <v>164</v>
      </c>
    </row>
    <row r="207" spans="1:26" x14ac:dyDescent="0.3">
      <c r="A207" s="2">
        <v>128</v>
      </c>
      <c r="B207" s="2">
        <v>2</v>
      </c>
      <c r="C207" s="2" t="s">
        <v>233</v>
      </c>
      <c r="D207" s="4">
        <v>5</v>
      </c>
      <c r="E207" s="15">
        <f>Tabla_Sala[[#This Row],[Hora de Salida]]</f>
        <v>45018.144444444442</v>
      </c>
      <c r="F207" s="16">
        <v>45018.063194444447</v>
      </c>
      <c r="G207" s="16">
        <v>45018.144444444442</v>
      </c>
      <c r="H207" s="16">
        <f>IF(Tabla_Sala[[#This Row],[Estado de la Mesa]]="Ocupada",(Tabla_Sala[[#This Row],[Hora de Salida]]-Tabla_Sala[[#This Row],[Hora de Llegada]]) + 15/1440, Tabla_Sala[[#This Row],[Hora de Salida]]-Tabla_Sala[[#This Row],[Hora de Llegada]])</f>
        <v>9.1666666662301097E-2</v>
      </c>
      <c r="I207" s="16">
        <f>SUMIFS(Tabla_cocina[minutos preparacion],Tabla_cocina[Numero de Orden],Tabla_Sala[[#This Row],[Número de Orden]])</f>
        <v>0.11944444444444445</v>
      </c>
      <c r="J207" s="16">
        <f>IF(Tabla_Sala[[#This Row],[Tiempo de Permanencia]]-Tabla_Sala[[#This Row],[Tiempo Preparacion]] &gt; 0, Tabla_Sala[[#This Row],[Tiempo de Permanencia]]-Tabla_Sala[[#This Row],[Tiempo Preparacion]], 0)</f>
        <v>0</v>
      </c>
      <c r="K207" s="2" t="s">
        <v>113</v>
      </c>
      <c r="L207" s="2" t="s">
        <v>40</v>
      </c>
      <c r="M207" s="2" t="s">
        <v>45</v>
      </c>
      <c r="N207" s="5">
        <v>49.36</v>
      </c>
      <c r="O207" s="2" t="s">
        <v>55</v>
      </c>
      <c r="P207" s="7">
        <f>SUMIFS(Tabla_cocina[Ganancia Bruta],Tabla_cocina[Numero de Orden],Tabla_Sala[[#This Row],[Número de Orden]])</f>
        <v>239</v>
      </c>
      <c r="Q207" s="7">
        <f>Tabla_Sala[[#This Row],[Propina]]+Tabla_Sala[[#This Row],[Monto Total de la Cuenta]]</f>
        <v>288.36</v>
      </c>
      <c r="R207" t="str">
        <f t="shared" si="4"/>
        <v>Plato_1,  Plato_4,  Plato_7,  Plato_17</v>
      </c>
      <c r="S207" s="2" t="s">
        <v>61</v>
      </c>
      <c r="T207" s="2" t="s">
        <v>26</v>
      </c>
      <c r="U207" s="2" t="s">
        <v>67</v>
      </c>
      <c r="V207" s="2" t="s">
        <v>59</v>
      </c>
      <c r="W207" s="2" t="s">
        <v>50</v>
      </c>
      <c r="X207" t="str" cm="1">
        <f t="array" ref="X207">_xlfn.CONCAT(_xlfn._xlws.FILTER(Tabla_cocina[Nombre del Plato], Tabla_cocina[Numero de Orden]=Tabla_Sala[[#This Row],[Número de Orden]]), "")</f>
        <v>Plato_17Plato_1Plato_7Plato_4</v>
      </c>
      <c r="Y207" s="18" t="b">
        <f>IF(Tabla_Sala[[#This Row],[Tiempo de Degustacion]]&gt;0,TRUE,FALSE)</f>
        <v>0</v>
      </c>
      <c r="Z207" s="3">
        <f>SUMIFS(Tabla_cocina[Costo],Tabla_cocina[Numero de Orden],Tabla_Sala[[#This Row],[Número de Orden]])</f>
        <v>141</v>
      </c>
    </row>
    <row r="208" spans="1:26" x14ac:dyDescent="0.3">
      <c r="A208" s="2">
        <v>190</v>
      </c>
      <c r="B208" s="2">
        <v>5</v>
      </c>
      <c r="C208" s="2" t="s">
        <v>253</v>
      </c>
      <c r="D208" s="4">
        <v>2</v>
      </c>
      <c r="E208" s="15">
        <f>Tabla_Sala[[#This Row],[Hora de Salida]]</f>
        <v>45018.140277777777</v>
      </c>
      <c r="F208" s="16">
        <v>45018.063194444447</v>
      </c>
      <c r="G208" s="16">
        <v>45018.140277777777</v>
      </c>
      <c r="H208" s="16">
        <f>IF(Tabla_Sala[[#This Row],[Estado de la Mesa]]="Ocupada",(Tabla_Sala[[#This Row],[Hora de Salida]]-Tabla_Sala[[#This Row],[Hora de Llegada]]) + 15/1440, Tabla_Sala[[#This Row],[Hora de Salida]]-Tabla_Sala[[#This Row],[Hora de Llegada]])</f>
        <v>7.7083333329937886E-2</v>
      </c>
      <c r="I208" s="16">
        <f>SUMIFS(Tabla_cocina[minutos preparacion],Tabla_cocina[Numero de Orden],Tabla_Sala[[#This Row],[Número de Orden]])</f>
        <v>7.0833333333333331E-2</v>
      </c>
      <c r="J208" s="16">
        <f>IF(Tabla_Sala[[#This Row],[Tiempo de Permanencia]]-Tabla_Sala[[#This Row],[Tiempo Preparacion]] &gt; 0, Tabla_Sala[[#This Row],[Tiempo de Permanencia]]-Tabla_Sala[[#This Row],[Tiempo Preparacion]], 0)</f>
        <v>6.249999996604555E-3</v>
      </c>
      <c r="K208" s="2" t="s">
        <v>113</v>
      </c>
      <c r="L208" s="2" t="s">
        <v>40</v>
      </c>
      <c r="M208" s="2" t="s">
        <v>47</v>
      </c>
      <c r="N208" s="5">
        <v>38.880000000000003</v>
      </c>
      <c r="O208" s="2" t="s">
        <v>48</v>
      </c>
      <c r="P208" s="7">
        <f>SUMIFS(Tabla_cocina[Ganancia Bruta],Tabla_cocina[Numero de Orden],Tabla_Sala[[#This Row],[Número de Orden]])</f>
        <v>202</v>
      </c>
      <c r="Q208" s="7">
        <f>Tabla_Sala[[#This Row],[Propina]]+Tabla_Sala[[#This Row],[Monto Total de la Cuenta]]</f>
        <v>240.88</v>
      </c>
      <c r="R208" t="str">
        <f t="shared" si="4"/>
        <v>Plato_4,  Plato_20,  Plato_8,  Plato_14</v>
      </c>
      <c r="S208" s="2" t="s">
        <v>46</v>
      </c>
      <c r="T208" s="2" t="s">
        <v>24</v>
      </c>
      <c r="U208" s="2" t="s">
        <v>68</v>
      </c>
      <c r="V208" s="2" t="s">
        <v>62</v>
      </c>
      <c r="W208" s="2" t="s">
        <v>64</v>
      </c>
      <c r="X208" t="str" cm="1">
        <f t="array" ref="X208">_xlfn.CONCAT(_xlfn._xlws.FILTER(Tabla_cocina[Nombre del Plato], Tabla_cocina[Numero de Orden]=Tabla_Sala[[#This Row],[Número de Orden]]), "")</f>
        <v>Plato_20Plato_8Plato_14Plato_4</v>
      </c>
      <c r="Y208" s="18" t="b">
        <f>IF(Tabla_Sala[[#This Row],[Tiempo de Degustacion]]&gt;0,TRUE,FALSE)</f>
        <v>1</v>
      </c>
      <c r="Z208" s="3">
        <f>SUMIFS(Tabla_cocina[Costo],Tabla_cocina[Numero de Orden],Tabla_Sala[[#This Row],[Número de Orden]])</f>
        <v>123</v>
      </c>
    </row>
    <row r="209" spans="1:26" x14ac:dyDescent="0.3">
      <c r="A209" s="2">
        <v>209</v>
      </c>
      <c r="B209" s="2">
        <v>9</v>
      </c>
      <c r="C209" s="2" t="s">
        <v>308</v>
      </c>
      <c r="D209" s="4">
        <v>6</v>
      </c>
      <c r="E209" s="15">
        <f>Tabla_Sala[[#This Row],[Hora de Salida]]</f>
        <v>45018.17083333333</v>
      </c>
      <c r="F209" s="16">
        <v>45018.063194444447</v>
      </c>
      <c r="G209" s="16">
        <v>45018.17083333333</v>
      </c>
      <c r="H209" s="16">
        <f>IF(Tabla_Sala[[#This Row],[Estado de la Mesa]]="Ocupada",(Tabla_Sala[[#This Row],[Hora de Salida]]-Tabla_Sala[[#This Row],[Hora de Llegada]]) + 15/1440, Tabla_Sala[[#This Row],[Hora de Salida]]-Tabla_Sala[[#This Row],[Hora de Llegada]])</f>
        <v>0.10763888888322981</v>
      </c>
      <c r="I209" s="16">
        <f>SUMIFS(Tabla_cocina[minutos preparacion],Tabla_cocina[Numero de Orden],Tabla_Sala[[#This Row],[Número de Orden]])</f>
        <v>0.11874999999999999</v>
      </c>
      <c r="J209" s="16">
        <f>IF(Tabla_Sala[[#This Row],[Tiempo de Permanencia]]-Tabla_Sala[[#This Row],[Tiempo Preparacion]] &gt; 0, Tabla_Sala[[#This Row],[Tiempo de Permanencia]]-Tabla_Sala[[#This Row],[Tiempo Preparacion]], 0)</f>
        <v>0</v>
      </c>
      <c r="K209" s="2" t="s">
        <v>111</v>
      </c>
      <c r="L209" s="2" t="s">
        <v>54</v>
      </c>
      <c r="M209" s="2" t="s">
        <v>45</v>
      </c>
      <c r="N209" s="5">
        <v>34.49</v>
      </c>
      <c r="O209" s="2" t="s">
        <v>42</v>
      </c>
      <c r="P209" s="7">
        <f>SUMIFS(Tabla_cocina[Ganancia Bruta],Tabla_cocina[Numero de Orden],Tabla_Sala[[#This Row],[Número de Orden]])</f>
        <v>214</v>
      </c>
      <c r="Q209" s="7">
        <f>Tabla_Sala[[#This Row],[Propina]]+Tabla_Sala[[#This Row],[Monto Total de la Cuenta]]</f>
        <v>248.49</v>
      </c>
      <c r="R209" t="str">
        <f t="shared" si="4"/>
        <v>Plato_14,  Plato_18,  Plato_1,  Plato_10</v>
      </c>
      <c r="S209" s="2" t="s">
        <v>58</v>
      </c>
      <c r="T209" s="2" t="s">
        <v>22</v>
      </c>
      <c r="U209" s="2" t="s">
        <v>74</v>
      </c>
      <c r="V209" s="2" t="s">
        <v>71</v>
      </c>
      <c r="W209" s="2" t="s">
        <v>69</v>
      </c>
      <c r="X209" t="str" cm="1">
        <f t="array" ref="X209">_xlfn.CONCAT(_xlfn._xlws.FILTER(Tabla_cocina[Nombre del Plato], Tabla_cocina[Numero de Orden]=Tabla_Sala[[#This Row],[Número de Orden]]), "")</f>
        <v>Plato_18Plato_10Plato_1Plato_14</v>
      </c>
      <c r="Y209" s="18" t="b">
        <f>IF(Tabla_Sala[[#This Row],[Tiempo de Degustacion]]&gt;0,TRUE,FALSE)</f>
        <v>0</v>
      </c>
      <c r="Z209" s="3">
        <f>SUMIFS(Tabla_cocina[Costo],Tabla_cocina[Numero de Orden],Tabla_Sala[[#This Row],[Número de Orden]])</f>
        <v>127</v>
      </c>
    </row>
    <row r="210" spans="1:26" x14ac:dyDescent="0.3">
      <c r="A210" s="2">
        <v>175</v>
      </c>
      <c r="B210" s="2">
        <v>14</v>
      </c>
      <c r="C210" s="2" t="s">
        <v>194</v>
      </c>
      <c r="D210" s="4">
        <v>3</v>
      </c>
      <c r="E210" s="15">
        <f>Tabla_Sala[[#This Row],[Hora de Salida]]</f>
        <v>45018.12777777778</v>
      </c>
      <c r="F210" s="16">
        <v>45018.060416666667</v>
      </c>
      <c r="G210" s="16">
        <v>45018.12777777778</v>
      </c>
      <c r="H210" s="16">
        <f>IF(Tabla_Sala[[#This Row],[Estado de la Mesa]]="Ocupada",(Tabla_Sala[[#This Row],[Hora de Salida]]-Tabla_Sala[[#This Row],[Hora de Llegada]]) + 15/1440, Tabla_Sala[[#This Row],[Hora de Salida]]-Tabla_Sala[[#This Row],[Hora de Llegada]])</f>
        <v>6.7361111112404615E-2</v>
      </c>
      <c r="I210" s="16">
        <f>SUMIFS(Tabla_cocina[minutos preparacion],Tabla_cocina[Numero de Orden],Tabla_Sala[[#This Row],[Número de Orden]])</f>
        <v>3.2638888888888891E-2</v>
      </c>
      <c r="J210" s="16">
        <f>IF(Tabla_Sala[[#This Row],[Tiempo de Permanencia]]-Tabla_Sala[[#This Row],[Tiempo Preparacion]] &gt; 0, Tabla_Sala[[#This Row],[Tiempo de Permanencia]]-Tabla_Sala[[#This Row],[Tiempo Preparacion]], 0)</f>
        <v>3.4722222223515724E-2</v>
      </c>
      <c r="K210" s="2" t="s">
        <v>109</v>
      </c>
      <c r="L210" s="2" t="s">
        <v>40</v>
      </c>
      <c r="M210" s="2" t="s">
        <v>47</v>
      </c>
      <c r="N210" s="5">
        <v>27.94</v>
      </c>
      <c r="O210" s="2" t="s">
        <v>42</v>
      </c>
      <c r="P210" s="7">
        <f>SUMIFS(Tabla_cocina[Ganancia Bruta],Tabla_cocina[Numero de Orden],Tabla_Sala[[#This Row],[Número de Orden]])</f>
        <v>144</v>
      </c>
      <c r="Q210" s="7">
        <f>Tabla_Sala[[#This Row],[Propina]]+Tabla_Sala[[#This Row],[Monto Total de la Cuenta]]</f>
        <v>171.94</v>
      </c>
      <c r="R210" t="str">
        <f t="shared" si="4"/>
        <v>Plato_15,  Plato_7</v>
      </c>
      <c r="S210" s="2" t="s">
        <v>46</v>
      </c>
      <c r="T210" s="2" t="s">
        <v>18</v>
      </c>
      <c r="U210" s="2" t="s">
        <v>59</v>
      </c>
      <c r="X210" t="str" cm="1">
        <f t="array" ref="X210">_xlfn.CONCAT(_xlfn._xlws.FILTER(Tabla_cocina[Nombre del Plato], Tabla_cocina[Numero de Orden]=Tabla_Sala[[#This Row],[Número de Orden]]), "")</f>
        <v>Plato_15Plato_7</v>
      </c>
      <c r="Y210" s="18" t="b">
        <f>IF(Tabla_Sala[[#This Row],[Tiempo de Degustacion]]&gt;0,TRUE,FALSE)</f>
        <v>1</v>
      </c>
      <c r="Z210" s="3">
        <f>SUMIFS(Tabla_cocina[Costo],Tabla_cocina[Numero de Orden],Tabla_Sala[[#This Row],[Número de Orden]])</f>
        <v>85</v>
      </c>
    </row>
    <row r="211" spans="1:26" x14ac:dyDescent="0.3">
      <c r="A211" s="2">
        <v>132</v>
      </c>
      <c r="B211" s="2">
        <v>9</v>
      </c>
      <c r="C211" s="2" t="s">
        <v>236</v>
      </c>
      <c r="D211" s="4">
        <v>2</v>
      </c>
      <c r="E211" s="15">
        <f>Tabla_Sala[[#This Row],[Hora de Salida]]</f>
        <v>45018.113194444442</v>
      </c>
      <c r="F211" s="16">
        <v>45018.05972222222</v>
      </c>
      <c r="G211" s="16">
        <v>45018.113194444442</v>
      </c>
      <c r="H211" s="16">
        <f>IF(Tabla_Sala[[#This Row],[Estado de la Mesa]]="Ocupada",(Tabla_Sala[[#This Row],[Hora de Salida]]-Tabla_Sala[[#This Row],[Hora de Llegada]]) + 15/1440, Tabla_Sala[[#This Row],[Hora de Salida]]-Tabla_Sala[[#This Row],[Hora de Llegada]])</f>
        <v>5.3472222221898846E-2</v>
      </c>
      <c r="I211" s="16">
        <f>SUMIFS(Tabla_cocina[minutos preparacion],Tabla_cocina[Numero de Orden],Tabla_Sala[[#This Row],[Número de Orden]])</f>
        <v>7.0833333333333331E-2</v>
      </c>
      <c r="J211" s="16">
        <f>IF(Tabla_Sala[[#This Row],[Tiempo de Permanencia]]-Tabla_Sala[[#This Row],[Tiempo Preparacion]] &gt; 0, Tabla_Sala[[#This Row],[Tiempo de Permanencia]]-Tabla_Sala[[#This Row],[Tiempo Preparacion]], 0)</f>
        <v>0</v>
      </c>
      <c r="K211" s="2" t="s">
        <v>109</v>
      </c>
      <c r="L211" s="2" t="s">
        <v>54</v>
      </c>
      <c r="M211" s="2" t="s">
        <v>41</v>
      </c>
      <c r="N211" s="5">
        <v>30.96</v>
      </c>
      <c r="O211" s="2" t="s">
        <v>42</v>
      </c>
      <c r="P211" s="7">
        <f>SUMIFS(Tabla_cocina[Ganancia Bruta],Tabla_cocina[Numero de Orden],Tabla_Sala[[#This Row],[Número de Orden]])</f>
        <v>206</v>
      </c>
      <c r="Q211" s="7">
        <f>Tabla_Sala[[#This Row],[Propina]]+Tabla_Sala[[#This Row],[Monto Total de la Cuenta]]</f>
        <v>236.96</v>
      </c>
      <c r="R211" t="str">
        <f t="shared" si="4"/>
        <v>Plato_14,  Plato_19,  Plato_13,  Plato_8</v>
      </c>
      <c r="S211" s="2" t="s">
        <v>58</v>
      </c>
      <c r="T211" s="2" t="s">
        <v>22</v>
      </c>
      <c r="U211" s="2" t="s">
        <v>51</v>
      </c>
      <c r="V211" s="2" t="s">
        <v>65</v>
      </c>
      <c r="W211" s="2" t="s">
        <v>62</v>
      </c>
      <c r="X211" t="str" cm="1">
        <f t="array" ref="X211">_xlfn.CONCAT(_xlfn._xlws.FILTER(Tabla_cocina[Nombre del Plato], Tabla_cocina[Numero de Orden]=Tabla_Sala[[#This Row],[Número de Orden]]), "")</f>
        <v>Plato_19Plato_8Plato_14Plato_13</v>
      </c>
      <c r="Y211" s="18" t="b">
        <f>IF(Tabla_Sala[[#This Row],[Tiempo de Degustacion]]&gt;0,TRUE,FALSE)</f>
        <v>0</v>
      </c>
      <c r="Z211" s="3">
        <f>SUMIFS(Tabla_cocina[Costo],Tabla_cocina[Numero de Orden],Tabla_Sala[[#This Row],[Número de Orden]])</f>
        <v>125</v>
      </c>
    </row>
    <row r="212" spans="1:26" x14ac:dyDescent="0.3">
      <c r="A212" s="2">
        <v>122</v>
      </c>
      <c r="B212" s="2">
        <v>6</v>
      </c>
      <c r="C212" s="2" t="s">
        <v>227</v>
      </c>
      <c r="D212" s="4">
        <v>6</v>
      </c>
      <c r="E212" s="15">
        <f>Tabla_Sala[[#This Row],[Hora de Salida]]</f>
        <v>45018.116666666669</v>
      </c>
      <c r="F212" s="16">
        <v>45018.057638888888</v>
      </c>
      <c r="G212" s="16">
        <v>45018.116666666669</v>
      </c>
      <c r="H212" s="16">
        <f>IF(Tabla_Sala[[#This Row],[Estado de la Mesa]]="Ocupada",(Tabla_Sala[[#This Row],[Hora de Salida]]-Tabla_Sala[[#This Row],[Hora de Llegada]]) + 15/1440, Tabla_Sala[[#This Row],[Hora de Salida]]-Tabla_Sala[[#This Row],[Hora de Llegada]])</f>
        <v>6.9444444447678208E-2</v>
      </c>
      <c r="I212" s="16">
        <f>SUMIFS(Tabla_cocina[minutos preparacion],Tabla_cocina[Numero de Orden],Tabla_Sala[[#This Row],[Número de Orden]])</f>
        <v>2.2222222222222223E-2</v>
      </c>
      <c r="J212" s="16">
        <f>IF(Tabla_Sala[[#This Row],[Tiempo de Permanencia]]-Tabla_Sala[[#This Row],[Tiempo Preparacion]] &gt; 0, Tabla_Sala[[#This Row],[Tiempo de Permanencia]]-Tabla_Sala[[#This Row],[Tiempo Preparacion]], 0)</f>
        <v>4.7222222225455981E-2</v>
      </c>
      <c r="K212" s="2" t="s">
        <v>111</v>
      </c>
      <c r="L212" s="2" t="s">
        <v>40</v>
      </c>
      <c r="M212" s="2" t="s">
        <v>41</v>
      </c>
      <c r="N212" s="5">
        <v>20.38</v>
      </c>
      <c r="O212" s="2" t="s">
        <v>55</v>
      </c>
      <c r="P212" s="7">
        <f>SUMIFS(Tabla_cocina[Ganancia Bruta],Tabla_cocina[Numero de Orden],Tabla_Sala[[#This Row],[Número de Orden]])</f>
        <v>105</v>
      </c>
      <c r="Q212" s="7">
        <f>Tabla_Sala[[#This Row],[Propina]]+Tabla_Sala[[#This Row],[Monto Total de la Cuenta]]</f>
        <v>125.38</v>
      </c>
      <c r="R212" t="str">
        <f t="shared" si="4"/>
        <v>Plato_8</v>
      </c>
      <c r="S212" s="2" t="s">
        <v>46</v>
      </c>
      <c r="T212" s="2" t="s">
        <v>17</v>
      </c>
      <c r="U212" s="2"/>
      <c r="X212" t="str" cm="1">
        <f t="array" ref="X212">_xlfn.CONCAT(_xlfn._xlws.FILTER(Tabla_cocina[Nombre del Plato], Tabla_cocina[Numero de Orden]=Tabla_Sala[[#This Row],[Número de Orden]]), "")</f>
        <v>Plato_8</v>
      </c>
      <c r="Y212" s="18" t="b">
        <f>IF(Tabla_Sala[[#This Row],[Tiempo de Degustacion]]&gt;0,TRUE,FALSE)</f>
        <v>1</v>
      </c>
      <c r="Z212" s="3">
        <f>SUMIFS(Tabla_cocina[Costo],Tabla_cocina[Numero de Orden],Tabla_Sala[[#This Row],[Número de Orden]])</f>
        <v>63</v>
      </c>
    </row>
    <row r="213" spans="1:26" x14ac:dyDescent="0.3">
      <c r="A213" s="2">
        <v>260</v>
      </c>
      <c r="B213" s="2">
        <v>20</v>
      </c>
      <c r="C213" s="2" t="s">
        <v>347</v>
      </c>
      <c r="D213" s="4">
        <v>6</v>
      </c>
      <c r="E213" s="15">
        <f>Tabla_Sala[[#This Row],[Hora de Salida]]</f>
        <v>45018.193055555559</v>
      </c>
      <c r="F213" s="16">
        <v>45018.057638888888</v>
      </c>
      <c r="G213" s="16">
        <v>45018.193055555559</v>
      </c>
      <c r="H213" s="16">
        <f>IF(Tabla_Sala[[#This Row],[Estado de la Mesa]]="Ocupada",(Tabla_Sala[[#This Row],[Hora de Salida]]-Tabla_Sala[[#This Row],[Hora de Llegada]]) + 15/1440, Tabla_Sala[[#This Row],[Hora de Salida]]-Tabla_Sala[[#This Row],[Hora de Llegada]])</f>
        <v>0.14583333333818396</v>
      </c>
      <c r="I213" s="16">
        <f>SUMIFS(Tabla_cocina[minutos preparacion],Tabla_cocina[Numero de Orden],Tabla_Sala[[#This Row],[Número de Orden]])</f>
        <v>3.4027777777777775E-2</v>
      </c>
      <c r="J213" s="16">
        <f>IF(Tabla_Sala[[#This Row],[Tiempo de Permanencia]]-Tabla_Sala[[#This Row],[Tiempo Preparacion]] &gt; 0, Tabla_Sala[[#This Row],[Tiempo de Permanencia]]-Tabla_Sala[[#This Row],[Tiempo Preparacion]], 0)</f>
        <v>0.11180555556040619</v>
      </c>
      <c r="K213" s="2" t="s">
        <v>115</v>
      </c>
      <c r="L213" s="2" t="s">
        <v>40</v>
      </c>
      <c r="M213" s="2" t="s">
        <v>45</v>
      </c>
      <c r="N213" s="5">
        <v>47.55</v>
      </c>
      <c r="O213" s="2" t="s">
        <v>55</v>
      </c>
      <c r="P213" s="7">
        <f>SUMIFS(Tabla_cocina[Ganancia Bruta],Tabla_cocina[Numero de Orden],Tabla_Sala[[#This Row],[Número de Orden]])</f>
        <v>69</v>
      </c>
      <c r="Q213" s="7">
        <f>Tabla_Sala[[#This Row],[Propina]]+Tabla_Sala[[#This Row],[Monto Total de la Cuenta]]</f>
        <v>116.55</v>
      </c>
      <c r="R213" t="str">
        <f t="shared" si="4"/>
        <v>Plato_14</v>
      </c>
      <c r="S213" s="2" t="s">
        <v>61</v>
      </c>
      <c r="T213" s="2" t="s">
        <v>22</v>
      </c>
      <c r="U213" s="2"/>
      <c r="X213" t="str" cm="1">
        <f t="array" ref="X213">_xlfn.CONCAT(_xlfn._xlws.FILTER(Tabla_cocina[Nombre del Plato], Tabla_cocina[Numero de Orden]=Tabla_Sala[[#This Row],[Número de Orden]]), "")</f>
        <v>Plato_14</v>
      </c>
      <c r="Y213" s="18" t="b">
        <f>IF(Tabla_Sala[[#This Row],[Tiempo de Degustacion]]&gt;0,TRUE,FALSE)</f>
        <v>1</v>
      </c>
      <c r="Z213" s="3">
        <f>SUMIFS(Tabla_cocina[Costo],Tabla_cocina[Numero de Orden],Tabla_Sala[[#This Row],[Número de Orden]])</f>
        <v>42</v>
      </c>
    </row>
    <row r="214" spans="1:26" x14ac:dyDescent="0.3">
      <c r="A214" s="2">
        <v>137</v>
      </c>
      <c r="B214" s="2">
        <v>13</v>
      </c>
      <c r="C214" s="2" t="s">
        <v>241</v>
      </c>
      <c r="D214" s="4">
        <v>3</v>
      </c>
      <c r="E214" s="15">
        <f>Tabla_Sala[[#This Row],[Hora de Salida]]</f>
        <v>45018.174305555556</v>
      </c>
      <c r="F214" s="16">
        <v>45018.056250000001</v>
      </c>
      <c r="G214" s="16">
        <v>45018.174305555556</v>
      </c>
      <c r="H214" s="16">
        <f>IF(Tabla_Sala[[#This Row],[Estado de la Mesa]]="Ocupada",(Tabla_Sala[[#This Row],[Hora de Salida]]-Tabla_Sala[[#This Row],[Hora de Llegada]]) + 15/1440, Tabla_Sala[[#This Row],[Hora de Salida]]-Tabla_Sala[[#This Row],[Hora de Llegada]])</f>
        <v>0.12847222222141377</v>
      </c>
      <c r="I214" s="16">
        <f>SUMIFS(Tabla_cocina[minutos preparacion],Tabla_cocina[Numero de Orden],Tabla_Sala[[#This Row],[Número de Orden]])</f>
        <v>2.8472222222222222E-2</v>
      </c>
      <c r="J214" s="16">
        <f>IF(Tabla_Sala[[#This Row],[Tiempo de Permanencia]]-Tabla_Sala[[#This Row],[Tiempo Preparacion]] &gt; 0, Tabla_Sala[[#This Row],[Tiempo de Permanencia]]-Tabla_Sala[[#This Row],[Tiempo Preparacion]], 0)</f>
        <v>9.9999999999191555E-2</v>
      </c>
      <c r="K214" s="2" t="s">
        <v>117</v>
      </c>
      <c r="L214" s="2" t="s">
        <v>44</v>
      </c>
      <c r="M214" s="2" t="s">
        <v>47</v>
      </c>
      <c r="N214" s="5">
        <v>12.4</v>
      </c>
      <c r="O214" s="2" t="s">
        <v>55</v>
      </c>
      <c r="P214" s="7">
        <f>SUMIFS(Tabla_cocina[Ganancia Bruta],Tabla_cocina[Numero de Orden],Tabla_Sala[[#This Row],[Número de Orden]])</f>
        <v>63</v>
      </c>
      <c r="Q214" s="7">
        <f>Tabla_Sala[[#This Row],[Propina]]+Tabla_Sala[[#This Row],[Monto Total de la Cuenta]]</f>
        <v>75.400000000000006</v>
      </c>
      <c r="R214" t="str">
        <f t="shared" si="4"/>
        <v>Plato_13</v>
      </c>
      <c r="S214" s="2" t="s">
        <v>46</v>
      </c>
      <c r="T214" s="2" t="s">
        <v>23</v>
      </c>
      <c r="U214" s="2"/>
      <c r="X214" t="str" cm="1">
        <f t="array" ref="X214">_xlfn.CONCAT(_xlfn._xlws.FILTER(Tabla_cocina[Nombre del Plato], Tabla_cocina[Numero de Orden]=Tabla_Sala[[#This Row],[Número de Orden]]), "")</f>
        <v>Plato_13</v>
      </c>
      <c r="Y214" s="18" t="b">
        <f>IF(Tabla_Sala[[#This Row],[Tiempo de Degustacion]]&gt;0,TRUE,FALSE)</f>
        <v>1</v>
      </c>
      <c r="Z214" s="3">
        <f>SUMIFS(Tabla_cocina[Costo],Tabla_cocina[Numero de Orden],Tabla_Sala[[#This Row],[Número de Orden]])</f>
        <v>39</v>
      </c>
    </row>
    <row r="215" spans="1:26" x14ac:dyDescent="0.3">
      <c r="A215" s="2">
        <v>251</v>
      </c>
      <c r="B215" s="2">
        <v>12</v>
      </c>
      <c r="C215" s="2" t="s">
        <v>339</v>
      </c>
      <c r="D215" s="4">
        <v>6</v>
      </c>
      <c r="E215" s="15">
        <f>Tabla_Sala[[#This Row],[Hora de Salida]]</f>
        <v>45018.183333333334</v>
      </c>
      <c r="F215" s="16">
        <v>45018.055555555555</v>
      </c>
      <c r="G215" s="16">
        <v>45018.183333333334</v>
      </c>
      <c r="H215" s="16">
        <f>IF(Tabla_Sala[[#This Row],[Estado de la Mesa]]="Ocupada",(Tabla_Sala[[#This Row],[Hora de Salida]]-Tabla_Sala[[#This Row],[Hora de Llegada]]) + 15/1440, Tabla_Sala[[#This Row],[Hora de Salida]]-Tabla_Sala[[#This Row],[Hora de Llegada]])</f>
        <v>0.138194444446223</v>
      </c>
      <c r="I215" s="16">
        <f>SUMIFS(Tabla_cocina[minutos preparacion],Tabla_cocina[Numero de Orden],Tabla_Sala[[#This Row],[Número de Orden]])</f>
        <v>8.4722222222222227E-2</v>
      </c>
      <c r="J215" s="16">
        <f>IF(Tabla_Sala[[#This Row],[Tiempo de Permanencia]]-Tabla_Sala[[#This Row],[Tiempo Preparacion]] &gt; 0, Tabla_Sala[[#This Row],[Tiempo de Permanencia]]-Tabla_Sala[[#This Row],[Tiempo Preparacion]], 0)</f>
        <v>5.3472222224000776E-2</v>
      </c>
      <c r="K215" s="2" t="s">
        <v>111</v>
      </c>
      <c r="L215" s="2" t="s">
        <v>40</v>
      </c>
      <c r="M215" s="2" t="s">
        <v>47</v>
      </c>
      <c r="N215" s="5">
        <v>13.69</v>
      </c>
      <c r="O215" s="2" t="s">
        <v>55</v>
      </c>
      <c r="P215" s="7">
        <f>SUMIFS(Tabla_cocina[Ganancia Bruta],Tabla_cocina[Numero de Orden],Tabla_Sala[[#This Row],[Número de Orden]])</f>
        <v>109</v>
      </c>
      <c r="Q215" s="7">
        <f>Tabla_Sala[[#This Row],[Propina]]+Tabla_Sala[[#This Row],[Monto Total de la Cuenta]]</f>
        <v>122.69</v>
      </c>
      <c r="R215" t="str">
        <f t="shared" si="4"/>
        <v>Plato_10,  Plato_5,  Plato_14,  Plato_12</v>
      </c>
      <c r="S215" s="2" t="s">
        <v>61</v>
      </c>
      <c r="T215" s="2" t="s">
        <v>25</v>
      </c>
      <c r="U215" s="2" t="s">
        <v>78</v>
      </c>
      <c r="V215" s="2" t="s">
        <v>64</v>
      </c>
      <c r="W215" s="2" t="s">
        <v>60</v>
      </c>
      <c r="X215" t="str" cm="1">
        <f t="array" ref="X215">_xlfn.CONCAT(_xlfn._xlws.FILTER(Tabla_cocina[Nombre del Plato], Tabla_cocina[Numero de Orden]=Tabla_Sala[[#This Row],[Número de Orden]]), "")</f>
        <v>Plato_10Plato_14Plato_5Plato_12</v>
      </c>
      <c r="Y215" s="18" t="b">
        <f>IF(Tabla_Sala[[#This Row],[Tiempo de Degustacion]]&gt;0,TRUE,FALSE)</f>
        <v>1</v>
      </c>
      <c r="Z215" s="3">
        <f>SUMIFS(Tabla_cocina[Costo],Tabla_cocina[Numero de Orden],Tabla_Sala[[#This Row],[Número de Orden]])</f>
        <v>64</v>
      </c>
    </row>
    <row r="216" spans="1:26" x14ac:dyDescent="0.3">
      <c r="A216" s="2">
        <v>167</v>
      </c>
      <c r="B216" s="2">
        <v>5</v>
      </c>
      <c r="C216" s="2" t="s">
        <v>270</v>
      </c>
      <c r="D216" s="4">
        <v>6</v>
      </c>
      <c r="E216" s="15">
        <f>Tabla_Sala[[#This Row],[Hora de Salida]]</f>
        <v>45018.115277777775</v>
      </c>
      <c r="F216" s="16">
        <v>45018.054861111108</v>
      </c>
      <c r="G216" s="16">
        <v>45018.115277777775</v>
      </c>
      <c r="H216" s="16">
        <f>IF(Tabla_Sala[[#This Row],[Estado de la Mesa]]="Ocupada",(Tabla_Sala[[#This Row],[Hora de Salida]]-Tabla_Sala[[#This Row],[Hora de Llegada]]) + 15/1440, Tabla_Sala[[#This Row],[Hora de Salida]]-Tabla_Sala[[#This Row],[Hora de Llegada]])</f>
        <v>6.0416666667151731E-2</v>
      </c>
      <c r="I216" s="16">
        <f>SUMIFS(Tabla_cocina[minutos preparacion],Tabla_cocina[Numero de Orden],Tabla_Sala[[#This Row],[Número de Orden]])</f>
        <v>5.2777777777777785E-2</v>
      </c>
      <c r="J216" s="16">
        <f>IF(Tabla_Sala[[#This Row],[Tiempo de Permanencia]]-Tabla_Sala[[#This Row],[Tiempo Preparacion]] &gt; 0, Tabla_Sala[[#This Row],[Tiempo de Permanencia]]-Tabla_Sala[[#This Row],[Tiempo Preparacion]], 0)</f>
        <v>7.6388888893739459E-3</v>
      </c>
      <c r="K216" s="2" t="s">
        <v>113</v>
      </c>
      <c r="L216" s="2" t="s">
        <v>40</v>
      </c>
      <c r="M216" s="2" t="s">
        <v>41</v>
      </c>
      <c r="N216" s="5">
        <v>42.74</v>
      </c>
      <c r="O216" s="2" t="s">
        <v>42</v>
      </c>
      <c r="P216" s="7">
        <f>SUMIFS(Tabla_cocina[Ganancia Bruta],Tabla_cocina[Numero de Orden],Tabla_Sala[[#This Row],[Número de Orden]])</f>
        <v>152</v>
      </c>
      <c r="Q216" s="7">
        <f>Tabla_Sala[[#This Row],[Propina]]+Tabla_Sala[[#This Row],[Monto Total de la Cuenta]]</f>
        <v>194.74</v>
      </c>
      <c r="R216" t="str">
        <f t="shared" si="4"/>
        <v>Plato_12,  Plato_18,  Plato_17</v>
      </c>
      <c r="S216" s="2" t="s">
        <v>76</v>
      </c>
      <c r="T216" s="2" t="s">
        <v>16</v>
      </c>
      <c r="U216" s="2" t="s">
        <v>74</v>
      </c>
      <c r="V216" s="2" t="s">
        <v>50</v>
      </c>
      <c r="X216" t="str" cm="1">
        <f t="array" ref="X216">_xlfn.CONCAT(_xlfn._xlws.FILTER(Tabla_cocina[Nombre del Plato], Tabla_cocina[Numero de Orden]=Tabla_Sala[[#This Row],[Número de Orden]]), "")</f>
        <v>Plato_18Plato_17Plato_12</v>
      </c>
      <c r="Y216" s="18" t="b">
        <f>IF(Tabla_Sala[[#This Row],[Tiempo de Degustacion]]&gt;0,TRUE,FALSE)</f>
        <v>1</v>
      </c>
      <c r="Z216" s="3">
        <f>SUMIFS(Tabla_cocina[Costo],Tabla_cocina[Numero de Orden],Tabla_Sala[[#This Row],[Número de Orden]])</f>
        <v>90</v>
      </c>
    </row>
    <row r="217" spans="1:26" x14ac:dyDescent="0.3">
      <c r="A217" s="2">
        <v>166</v>
      </c>
      <c r="B217" s="2">
        <v>12</v>
      </c>
      <c r="C217" s="2" t="s">
        <v>269</v>
      </c>
      <c r="D217" s="4">
        <v>1</v>
      </c>
      <c r="E217" s="15">
        <f>Tabla_Sala[[#This Row],[Hora de Salida]]</f>
        <v>45018.113888888889</v>
      </c>
      <c r="F217" s="16">
        <v>45018.054166666669</v>
      </c>
      <c r="G217" s="16">
        <v>45018.113888888889</v>
      </c>
      <c r="H217" s="16">
        <f>IF(Tabla_Sala[[#This Row],[Estado de la Mesa]]="Ocupada",(Tabla_Sala[[#This Row],[Hora de Salida]]-Tabla_Sala[[#This Row],[Hora de Llegada]]) + 15/1440, Tabla_Sala[[#This Row],[Hora de Salida]]-Tabla_Sala[[#This Row],[Hora de Llegada]])</f>
        <v>7.0138888887110326E-2</v>
      </c>
      <c r="I217" s="16">
        <f>SUMIFS(Tabla_cocina[minutos preparacion],Tabla_cocina[Numero de Orden],Tabla_Sala[[#This Row],[Número de Orden]])</f>
        <v>1.5277777777777777E-2</v>
      </c>
      <c r="J217" s="16">
        <f>IF(Tabla_Sala[[#This Row],[Tiempo de Permanencia]]-Tabla_Sala[[#This Row],[Tiempo Preparacion]] &gt; 0, Tabla_Sala[[#This Row],[Tiempo de Permanencia]]-Tabla_Sala[[#This Row],[Tiempo Preparacion]], 0)</f>
        <v>5.4861111109332547E-2</v>
      </c>
      <c r="K217" s="2" t="s">
        <v>117</v>
      </c>
      <c r="L217" s="2" t="s">
        <v>40</v>
      </c>
      <c r="M217" s="2" t="s">
        <v>45</v>
      </c>
      <c r="N217" s="5">
        <v>43.95</v>
      </c>
      <c r="O217" s="2" t="s">
        <v>55</v>
      </c>
      <c r="P217" s="7">
        <f>SUMIFS(Tabla_cocina[Ganancia Bruta],Tabla_cocina[Numero de Orden],Tabla_Sala[[#This Row],[Número de Orden]])</f>
        <v>46</v>
      </c>
      <c r="Q217" s="7">
        <f>Tabla_Sala[[#This Row],[Propina]]+Tabla_Sala[[#This Row],[Monto Total de la Cuenta]]</f>
        <v>89.95</v>
      </c>
      <c r="R217" t="str">
        <f t="shared" ref="R217:R248" si="5">_xlfn.TEXTJOIN(", ",TRUE,T217:W217)</f>
        <v>Plato_14</v>
      </c>
      <c r="S217" s="2" t="s">
        <v>53</v>
      </c>
      <c r="T217" s="2" t="s">
        <v>22</v>
      </c>
      <c r="U217" s="2"/>
      <c r="X217" t="str" cm="1">
        <f t="array" ref="X217">_xlfn.CONCAT(_xlfn._xlws.FILTER(Tabla_cocina[Nombre del Plato], Tabla_cocina[Numero de Orden]=Tabla_Sala[[#This Row],[Número de Orden]]), "")</f>
        <v>Plato_14</v>
      </c>
      <c r="Y217" s="18" t="b">
        <f>IF(Tabla_Sala[[#This Row],[Tiempo de Degustacion]]&gt;0,TRUE,FALSE)</f>
        <v>1</v>
      </c>
      <c r="Z217" s="3">
        <f>SUMIFS(Tabla_cocina[Costo],Tabla_cocina[Numero de Orden],Tabla_Sala[[#This Row],[Número de Orden]])</f>
        <v>28</v>
      </c>
    </row>
    <row r="218" spans="1:26" x14ac:dyDescent="0.3">
      <c r="A218" s="2">
        <v>223</v>
      </c>
      <c r="B218" s="2">
        <v>19</v>
      </c>
      <c r="C218" s="2" t="s">
        <v>319</v>
      </c>
      <c r="D218" s="4">
        <v>2</v>
      </c>
      <c r="E218" s="15">
        <f>Tabla_Sala[[#This Row],[Hora de Salida]]</f>
        <v>45018.118055555555</v>
      </c>
      <c r="F218" s="16">
        <v>45018.052777777775</v>
      </c>
      <c r="G218" s="16">
        <v>45018.118055555555</v>
      </c>
      <c r="H218" s="16">
        <f>IF(Tabla_Sala[[#This Row],[Estado de la Mesa]]="Ocupada",(Tabla_Sala[[#This Row],[Hora de Salida]]-Tabla_Sala[[#This Row],[Hora de Llegada]]) + 15/1440, Tabla_Sala[[#This Row],[Hora de Salida]]-Tabla_Sala[[#This Row],[Hora de Llegada]])</f>
        <v>6.5277777779556345E-2</v>
      </c>
      <c r="I218" s="16">
        <f>SUMIFS(Tabla_cocina[minutos preparacion],Tabla_cocina[Numero de Orden],Tabla_Sala[[#This Row],[Número de Orden]])</f>
        <v>3.6805555555555557E-2</v>
      </c>
      <c r="J218" s="16">
        <f>IF(Tabla_Sala[[#This Row],[Tiempo de Permanencia]]-Tabla_Sala[[#This Row],[Tiempo Preparacion]] &gt; 0, Tabla_Sala[[#This Row],[Tiempo de Permanencia]]-Tabla_Sala[[#This Row],[Tiempo Preparacion]], 0)</f>
        <v>2.8472222224000789E-2</v>
      </c>
      <c r="K218" s="2" t="s">
        <v>115</v>
      </c>
      <c r="L218" s="2" t="s">
        <v>54</v>
      </c>
      <c r="M218" s="2" t="s">
        <v>47</v>
      </c>
      <c r="N218" s="5">
        <v>49.62</v>
      </c>
      <c r="O218" s="2" t="s">
        <v>42</v>
      </c>
      <c r="P218" s="7">
        <f>SUMIFS(Tabla_cocina[Ganancia Bruta],Tabla_cocina[Numero de Orden],Tabla_Sala[[#This Row],[Número de Orden]])</f>
        <v>32</v>
      </c>
      <c r="Q218" s="7">
        <f>Tabla_Sala[[#This Row],[Propina]]+Tabla_Sala[[#This Row],[Monto Total de la Cuenta]]</f>
        <v>81.62</v>
      </c>
      <c r="R218" t="str">
        <f t="shared" si="5"/>
        <v>Plato_15</v>
      </c>
      <c r="S218" s="2" t="s">
        <v>76</v>
      </c>
      <c r="T218" s="2" t="s">
        <v>18</v>
      </c>
      <c r="U218" s="2"/>
      <c r="X218" t="str" cm="1">
        <f t="array" ref="X218">_xlfn.CONCAT(_xlfn._xlws.FILTER(Tabla_cocina[Nombre del Plato], Tabla_cocina[Numero de Orden]=Tabla_Sala[[#This Row],[Número de Orden]]), "")</f>
        <v>Plato_15</v>
      </c>
      <c r="Y218" s="18" t="b">
        <f>IF(Tabla_Sala[[#This Row],[Tiempo de Degustacion]]&gt;0,TRUE,FALSE)</f>
        <v>1</v>
      </c>
      <c r="Z218" s="3">
        <f>SUMIFS(Tabla_cocina[Costo],Tabla_cocina[Numero de Orden],Tabla_Sala[[#This Row],[Número de Orden]])</f>
        <v>19</v>
      </c>
    </row>
    <row r="219" spans="1:26" x14ac:dyDescent="0.3">
      <c r="A219" s="2">
        <v>152</v>
      </c>
      <c r="B219" s="2">
        <v>5</v>
      </c>
      <c r="C219" s="2" t="s">
        <v>256</v>
      </c>
      <c r="D219" s="4">
        <v>6</v>
      </c>
      <c r="E219" s="15">
        <f>Tabla_Sala[[#This Row],[Hora de Salida]]</f>
        <v>45018.119444444441</v>
      </c>
      <c r="F219" s="16">
        <v>45018.051388888889</v>
      </c>
      <c r="G219" s="16">
        <v>45018.119444444441</v>
      </c>
      <c r="H219" s="16">
        <f>IF(Tabla_Sala[[#This Row],[Estado de la Mesa]]="Ocupada",(Tabla_Sala[[#This Row],[Hora de Salida]]-Tabla_Sala[[#This Row],[Hora de Llegada]]) + 15/1440, Tabla_Sala[[#This Row],[Hora de Salida]]-Tabla_Sala[[#This Row],[Hora de Llegada]])</f>
        <v>6.8055555551836733E-2</v>
      </c>
      <c r="I219" s="16">
        <f>SUMIFS(Tabla_cocina[minutos preparacion],Tabla_cocina[Numero de Orden],Tabla_Sala[[#This Row],[Número de Orden]])</f>
        <v>8.3333333333333332E-3</v>
      </c>
      <c r="J219" s="16">
        <f>IF(Tabla_Sala[[#This Row],[Tiempo de Permanencia]]-Tabla_Sala[[#This Row],[Tiempo Preparacion]] &gt; 0, Tabla_Sala[[#This Row],[Tiempo de Permanencia]]-Tabla_Sala[[#This Row],[Tiempo Preparacion]], 0)</f>
        <v>5.9722222218503401E-2</v>
      </c>
      <c r="K219" s="2" t="s">
        <v>117</v>
      </c>
      <c r="L219" s="2" t="s">
        <v>40</v>
      </c>
      <c r="M219" s="2" t="s">
        <v>41</v>
      </c>
      <c r="N219" s="5">
        <v>25.57</v>
      </c>
      <c r="O219" s="2" t="s">
        <v>42</v>
      </c>
      <c r="P219" s="7">
        <f>SUMIFS(Tabla_cocina[Ganancia Bruta],Tabla_cocina[Numero de Orden],Tabla_Sala[[#This Row],[Número de Orden]])</f>
        <v>56</v>
      </c>
      <c r="Q219" s="7">
        <f>Tabla_Sala[[#This Row],[Propina]]+Tabla_Sala[[#This Row],[Monto Total de la Cuenta]]</f>
        <v>81.569999999999993</v>
      </c>
      <c r="R219" t="str">
        <f t="shared" si="5"/>
        <v>Plato_16</v>
      </c>
      <c r="S219" s="2" t="s">
        <v>66</v>
      </c>
      <c r="T219" s="2" t="s">
        <v>15</v>
      </c>
      <c r="U219" s="2"/>
      <c r="X219" t="str" cm="1">
        <f t="array" ref="X219">_xlfn.CONCAT(_xlfn._xlws.FILTER(Tabla_cocina[Nombre del Plato], Tabla_cocina[Numero de Orden]=Tabla_Sala[[#This Row],[Número de Orden]]), "")</f>
        <v>Plato_16</v>
      </c>
      <c r="Y219" s="18" t="b">
        <f>IF(Tabla_Sala[[#This Row],[Tiempo de Degustacion]]&gt;0,TRUE,FALSE)</f>
        <v>1</v>
      </c>
      <c r="Z219" s="3">
        <f>SUMIFS(Tabla_cocina[Costo],Tabla_cocina[Numero de Orden],Tabla_Sala[[#This Row],[Número de Orden]])</f>
        <v>32</v>
      </c>
    </row>
    <row r="220" spans="1:26" x14ac:dyDescent="0.3">
      <c r="A220" s="2">
        <v>231</v>
      </c>
      <c r="B220" s="2">
        <v>8</v>
      </c>
      <c r="C220" s="2" t="s">
        <v>325</v>
      </c>
      <c r="D220" s="4">
        <v>2</v>
      </c>
      <c r="E220" s="15">
        <f>Tabla_Sala[[#This Row],[Hora de Salida]]</f>
        <v>45018.131944444445</v>
      </c>
      <c r="F220" s="16">
        <v>45018.05</v>
      </c>
      <c r="G220" s="16">
        <v>45018.131944444445</v>
      </c>
      <c r="H220" s="16">
        <f>IF(Tabla_Sala[[#This Row],[Estado de la Mesa]]="Ocupada",(Tabla_Sala[[#This Row],[Hora de Salida]]-Tabla_Sala[[#This Row],[Hora de Llegada]]) + 15/1440, Tabla_Sala[[#This Row],[Hora de Salida]]-Tabla_Sala[[#This Row],[Hora de Llegada]])</f>
        <v>9.2361111109009172E-2</v>
      </c>
      <c r="I220" s="16">
        <f>SUMIFS(Tabla_cocina[minutos preparacion],Tabla_cocina[Numero de Orden],Tabla_Sala[[#This Row],[Número de Orden]])</f>
        <v>0.10416666666666667</v>
      </c>
      <c r="J220" s="16">
        <f>IF(Tabla_Sala[[#This Row],[Tiempo de Permanencia]]-Tabla_Sala[[#This Row],[Tiempo Preparacion]] &gt; 0, Tabla_Sala[[#This Row],[Tiempo de Permanencia]]-Tabla_Sala[[#This Row],[Tiempo Preparacion]], 0)</f>
        <v>0</v>
      </c>
      <c r="K220" s="2" t="s">
        <v>113</v>
      </c>
      <c r="L220" s="2" t="s">
        <v>40</v>
      </c>
      <c r="M220" s="2" t="s">
        <v>47</v>
      </c>
      <c r="N220" s="5">
        <v>49.1</v>
      </c>
      <c r="O220" s="2" t="s">
        <v>55</v>
      </c>
      <c r="P220" s="7">
        <f>SUMIFS(Tabla_cocina[Ganancia Bruta],Tabla_cocina[Numero de Orden],Tabla_Sala[[#This Row],[Número de Orden]])</f>
        <v>208</v>
      </c>
      <c r="Q220" s="7">
        <f>Tabla_Sala[[#This Row],[Propina]]+Tabla_Sala[[#This Row],[Monto Total de la Cuenta]]</f>
        <v>257.10000000000002</v>
      </c>
      <c r="R220" t="str">
        <f t="shared" si="5"/>
        <v>Plato_13,  Plato_18,  Plato_17,  Plato_11</v>
      </c>
      <c r="S220" s="2" t="s">
        <v>53</v>
      </c>
      <c r="T220" s="2" t="s">
        <v>23</v>
      </c>
      <c r="U220" s="2" t="s">
        <v>74</v>
      </c>
      <c r="V220" s="2" t="s">
        <v>50</v>
      </c>
      <c r="W220" s="2" t="s">
        <v>63</v>
      </c>
      <c r="X220" t="str" cm="1">
        <f t="array" ref="X220">_xlfn.CONCAT(_xlfn._xlws.FILTER(Tabla_cocina[Nombre del Plato], Tabla_cocina[Numero de Orden]=Tabla_Sala[[#This Row],[Número de Orden]]), "")</f>
        <v>Plato_18Plato_11Plato_17Plato_13</v>
      </c>
      <c r="Y220" s="18" t="b">
        <f>IF(Tabla_Sala[[#This Row],[Tiempo de Degustacion]]&gt;0,TRUE,FALSE)</f>
        <v>0</v>
      </c>
      <c r="Z220" s="3">
        <f>SUMIFS(Tabla_cocina[Costo],Tabla_cocina[Numero de Orden],Tabla_Sala[[#This Row],[Número de Orden]])</f>
        <v>125</v>
      </c>
    </row>
    <row r="221" spans="1:26" x14ac:dyDescent="0.3">
      <c r="A221" s="2">
        <v>261</v>
      </c>
      <c r="B221" s="2">
        <v>8</v>
      </c>
      <c r="C221" s="2" t="s">
        <v>348</v>
      </c>
      <c r="D221" s="4">
        <v>1</v>
      </c>
      <c r="E221" s="15">
        <f>Tabla_Sala[[#This Row],[Hora de Salida]]</f>
        <v>45018.121527777781</v>
      </c>
      <c r="F221" s="16">
        <v>45018.047222222223</v>
      </c>
      <c r="G221" s="16">
        <v>45018.121527777781</v>
      </c>
      <c r="H221" s="16">
        <f>IF(Tabla_Sala[[#This Row],[Estado de la Mesa]]="Ocupada",(Tabla_Sala[[#This Row],[Hora de Salida]]-Tabla_Sala[[#This Row],[Hora de Llegada]]) + 15/1440, Tabla_Sala[[#This Row],[Hora de Salida]]-Tabla_Sala[[#This Row],[Hora de Llegada]])</f>
        <v>8.472222222432417E-2</v>
      </c>
      <c r="I221" s="16">
        <f>SUMIFS(Tabla_cocina[minutos preparacion],Tabla_cocina[Numero de Orden],Tabla_Sala[[#This Row],[Número de Orden]])</f>
        <v>3.8194444444444448E-2</v>
      </c>
      <c r="J221" s="16">
        <f>IF(Tabla_Sala[[#This Row],[Tiempo de Permanencia]]-Tabla_Sala[[#This Row],[Tiempo Preparacion]] &gt; 0, Tabla_Sala[[#This Row],[Tiempo de Permanencia]]-Tabla_Sala[[#This Row],[Tiempo Preparacion]], 0)</f>
        <v>4.6527777779879723E-2</v>
      </c>
      <c r="K221" s="2" t="s">
        <v>117</v>
      </c>
      <c r="L221" s="2" t="s">
        <v>40</v>
      </c>
      <c r="M221" s="2" t="s">
        <v>47</v>
      </c>
      <c r="N221" s="5">
        <v>32.42</v>
      </c>
      <c r="O221" s="2" t="s">
        <v>55</v>
      </c>
      <c r="P221" s="7">
        <f>SUMIFS(Tabla_cocina[Ganancia Bruta],Tabla_cocina[Numero de Orden],Tabla_Sala[[#This Row],[Número de Orden]])</f>
        <v>154</v>
      </c>
      <c r="Q221" s="7">
        <f>Tabla_Sala[[#This Row],[Propina]]+Tabla_Sala[[#This Row],[Monto Total de la Cuenta]]</f>
        <v>186.42000000000002</v>
      </c>
      <c r="R221" t="str">
        <f t="shared" si="5"/>
        <v>Plato_15,  Plato_9</v>
      </c>
      <c r="S221" s="2" t="s">
        <v>70</v>
      </c>
      <c r="T221" s="2" t="s">
        <v>18</v>
      </c>
      <c r="U221" s="2" t="s">
        <v>75</v>
      </c>
      <c r="X221" t="str" cm="1">
        <f t="array" ref="X221">_xlfn.CONCAT(_xlfn._xlws.FILTER(Tabla_cocina[Nombre del Plato], Tabla_cocina[Numero de Orden]=Tabla_Sala[[#This Row],[Número de Orden]]), "")</f>
        <v>Plato_15Plato_9</v>
      </c>
      <c r="Y221" s="18" t="b">
        <f>IF(Tabla_Sala[[#This Row],[Tiempo de Degustacion]]&gt;0,TRUE,FALSE)</f>
        <v>1</v>
      </c>
      <c r="Z221" s="3">
        <f>SUMIFS(Tabla_cocina[Costo],Tabla_cocina[Numero de Orden],Tabla_Sala[[#This Row],[Número de Orden]])</f>
        <v>91</v>
      </c>
    </row>
    <row r="222" spans="1:26" x14ac:dyDescent="0.3">
      <c r="A222" s="2">
        <v>160</v>
      </c>
      <c r="B222" s="2">
        <v>19</v>
      </c>
      <c r="C222" s="2" t="s">
        <v>263</v>
      </c>
      <c r="D222" s="4">
        <v>6</v>
      </c>
      <c r="E222" s="15">
        <f>Tabla_Sala[[#This Row],[Hora de Salida]]</f>
        <v>45018.189583333333</v>
      </c>
      <c r="F222" s="16">
        <v>45018.04583333333</v>
      </c>
      <c r="G222" s="16">
        <v>45018.189583333333</v>
      </c>
      <c r="H222" s="16">
        <f>IF(Tabla_Sala[[#This Row],[Estado de la Mesa]]="Ocupada",(Tabla_Sala[[#This Row],[Hora de Salida]]-Tabla_Sala[[#This Row],[Hora de Llegada]]) + 15/1440, Tabla_Sala[[#This Row],[Hora de Salida]]-Tabla_Sala[[#This Row],[Hora de Llegada]])</f>
        <v>0.14375000000291038</v>
      </c>
      <c r="I222" s="16">
        <f>SUMIFS(Tabla_cocina[minutos preparacion],Tabla_cocina[Numero de Orden],Tabla_Sala[[#This Row],[Número de Orden]])</f>
        <v>4.6527777777777779E-2</v>
      </c>
      <c r="J222" s="16">
        <f>IF(Tabla_Sala[[#This Row],[Tiempo de Permanencia]]-Tabla_Sala[[#This Row],[Tiempo Preparacion]] &gt; 0, Tabla_Sala[[#This Row],[Tiempo de Permanencia]]-Tabla_Sala[[#This Row],[Tiempo Preparacion]], 0)</f>
        <v>9.7222222225132604E-2</v>
      </c>
      <c r="K222" s="2" t="s">
        <v>113</v>
      </c>
      <c r="L222" s="2" t="s">
        <v>40</v>
      </c>
      <c r="M222" s="2" t="s">
        <v>47</v>
      </c>
      <c r="N222" s="5">
        <v>26.02</v>
      </c>
      <c r="O222" s="2" t="s">
        <v>42</v>
      </c>
      <c r="P222" s="7">
        <f>SUMIFS(Tabla_cocina[Ganancia Bruta],Tabla_cocina[Numero de Orden],Tabla_Sala[[#This Row],[Número de Orden]])</f>
        <v>156</v>
      </c>
      <c r="Q222" s="7">
        <f>Tabla_Sala[[#This Row],[Propina]]+Tabla_Sala[[#This Row],[Monto Total de la Cuenta]]</f>
        <v>182.02</v>
      </c>
      <c r="R222" t="str">
        <f t="shared" si="5"/>
        <v>Plato_19,  Plato_7</v>
      </c>
      <c r="S222" s="2" t="s">
        <v>46</v>
      </c>
      <c r="T222" s="2" t="s">
        <v>12</v>
      </c>
      <c r="U222" s="2" t="s">
        <v>59</v>
      </c>
      <c r="X222" t="str" cm="1">
        <f t="array" ref="X222">_xlfn.CONCAT(_xlfn._xlws.FILTER(Tabla_cocina[Nombre del Plato], Tabla_cocina[Numero de Orden]=Tabla_Sala[[#This Row],[Número de Orden]]), "")</f>
        <v>Plato_19Plato_7</v>
      </c>
      <c r="Y222" s="18" t="b">
        <f>IF(Tabla_Sala[[#This Row],[Tiempo de Degustacion]]&gt;0,TRUE,FALSE)</f>
        <v>1</v>
      </c>
      <c r="Z222" s="3">
        <f>SUMIFS(Tabla_cocina[Costo],Tabla_cocina[Numero de Orden],Tabla_Sala[[#This Row],[Número de Orden]])</f>
        <v>94</v>
      </c>
    </row>
    <row r="223" spans="1:26" x14ac:dyDescent="0.3">
      <c r="A223" s="2">
        <v>220</v>
      </c>
      <c r="B223" s="2">
        <v>15</v>
      </c>
      <c r="C223" s="2" t="s">
        <v>294</v>
      </c>
      <c r="D223" s="4">
        <v>6</v>
      </c>
      <c r="E223" s="15">
        <f>Tabla_Sala[[#This Row],[Hora de Salida]]</f>
        <v>45018.206250000003</v>
      </c>
      <c r="F223" s="16">
        <v>45018.042361111111</v>
      </c>
      <c r="G223" s="16">
        <v>45018.206250000003</v>
      </c>
      <c r="H223" s="16">
        <f>IF(Tabla_Sala[[#This Row],[Estado de la Mesa]]="Ocupada",(Tabla_Sala[[#This Row],[Hora de Salida]]-Tabla_Sala[[#This Row],[Hora de Llegada]]) + 15/1440, Tabla_Sala[[#This Row],[Hora de Salida]]-Tabla_Sala[[#This Row],[Hora de Llegada]])</f>
        <v>0.16388888889196096</v>
      </c>
      <c r="I223" s="16">
        <f>SUMIFS(Tabla_cocina[minutos preparacion],Tabla_cocina[Numero de Orden],Tabla_Sala[[#This Row],[Número de Orden]])</f>
        <v>9.0277777777777769E-3</v>
      </c>
      <c r="J223" s="16">
        <f>IF(Tabla_Sala[[#This Row],[Tiempo de Permanencia]]-Tabla_Sala[[#This Row],[Tiempo Preparacion]] &gt; 0, Tabla_Sala[[#This Row],[Tiempo de Permanencia]]-Tabla_Sala[[#This Row],[Tiempo Preparacion]], 0)</f>
        <v>0.15486111111418319</v>
      </c>
      <c r="K223" s="2" t="s">
        <v>115</v>
      </c>
      <c r="L223" s="2" t="s">
        <v>40</v>
      </c>
      <c r="M223" s="2" t="s">
        <v>47</v>
      </c>
      <c r="N223" s="5">
        <v>48.5</v>
      </c>
      <c r="O223" s="2" t="s">
        <v>42</v>
      </c>
      <c r="P223" s="7">
        <f>SUMIFS(Tabla_cocina[Ganancia Bruta],Tabla_cocina[Numero de Orden],Tabla_Sala[[#This Row],[Número de Orden]])</f>
        <v>24</v>
      </c>
      <c r="Q223" s="7">
        <f>Tabla_Sala[[#This Row],[Propina]]+Tabla_Sala[[#This Row],[Monto Total de la Cuenta]]</f>
        <v>72.5</v>
      </c>
      <c r="R223" t="str">
        <f t="shared" si="5"/>
        <v>Plato_7</v>
      </c>
      <c r="S223" s="2" t="s">
        <v>66</v>
      </c>
      <c r="T223" s="2" t="s">
        <v>5</v>
      </c>
      <c r="U223" s="2"/>
      <c r="X223" t="str" cm="1">
        <f t="array" ref="X223">_xlfn.CONCAT(_xlfn._xlws.FILTER(Tabla_cocina[Nombre del Plato], Tabla_cocina[Numero de Orden]=Tabla_Sala[[#This Row],[Número de Orden]]), "")</f>
        <v>Plato_7</v>
      </c>
      <c r="Y223" s="18" t="b">
        <f>IF(Tabla_Sala[[#This Row],[Tiempo de Degustacion]]&gt;0,TRUE,FALSE)</f>
        <v>1</v>
      </c>
      <c r="Z223" s="3">
        <f>SUMIFS(Tabla_cocina[Costo],Tabla_cocina[Numero de Orden],Tabla_Sala[[#This Row],[Número de Orden]])</f>
        <v>14</v>
      </c>
    </row>
    <row r="224" spans="1:26" x14ac:dyDescent="0.3">
      <c r="A224" s="2">
        <v>135</v>
      </c>
      <c r="B224" s="2">
        <v>11</v>
      </c>
      <c r="C224" s="2" t="s">
        <v>239</v>
      </c>
      <c r="D224" s="4">
        <v>1</v>
      </c>
      <c r="E224" s="15">
        <f>Tabla_Sala[[#This Row],[Hora de Salida]]</f>
        <v>45018.125694444447</v>
      </c>
      <c r="F224" s="16">
        <v>45018.041666666664</v>
      </c>
      <c r="G224" s="16">
        <v>45018.125694444447</v>
      </c>
      <c r="H224" s="16">
        <f>IF(Tabla_Sala[[#This Row],[Estado de la Mesa]]="Ocupada",(Tabla_Sala[[#This Row],[Hora de Salida]]-Tabla_Sala[[#This Row],[Hora de Llegada]]) + 15/1440, Tabla_Sala[[#This Row],[Hora de Salida]]-Tabla_Sala[[#This Row],[Hora de Llegada]])</f>
        <v>9.44444444491334E-2</v>
      </c>
      <c r="I224" s="16">
        <f>SUMIFS(Tabla_cocina[minutos preparacion],Tabla_cocina[Numero de Orden],Tabla_Sala[[#This Row],[Número de Orden]])</f>
        <v>6.1111111111111116E-2</v>
      </c>
      <c r="J224" s="16">
        <f>IF(Tabla_Sala[[#This Row],[Tiempo de Permanencia]]-Tabla_Sala[[#This Row],[Tiempo Preparacion]] &gt; 0, Tabla_Sala[[#This Row],[Tiempo de Permanencia]]-Tabla_Sala[[#This Row],[Tiempo Preparacion]], 0)</f>
        <v>3.3333333338022283E-2</v>
      </c>
      <c r="K224" s="2" t="s">
        <v>115</v>
      </c>
      <c r="L224" s="2" t="s">
        <v>54</v>
      </c>
      <c r="M224" s="2" t="s">
        <v>47</v>
      </c>
      <c r="N224" s="5">
        <v>34.700000000000003</v>
      </c>
      <c r="O224" s="2" t="s">
        <v>55</v>
      </c>
      <c r="P224" s="7">
        <f>SUMIFS(Tabla_cocina[Ganancia Bruta],Tabla_cocina[Numero de Orden],Tabla_Sala[[#This Row],[Número de Orden]])</f>
        <v>260</v>
      </c>
      <c r="Q224" s="7">
        <f>Tabla_Sala[[#This Row],[Propina]]+Tabla_Sala[[#This Row],[Monto Total de la Cuenta]]</f>
        <v>294.7</v>
      </c>
      <c r="R224" t="str">
        <f t="shared" si="5"/>
        <v>Plato_17,  Plato_20,  Plato_9</v>
      </c>
      <c r="S224" s="2" t="s">
        <v>49</v>
      </c>
      <c r="T224" s="2" t="s">
        <v>9</v>
      </c>
      <c r="U224" s="2" t="s">
        <v>68</v>
      </c>
      <c r="V224" s="2" t="s">
        <v>75</v>
      </c>
      <c r="X224" t="str" cm="1">
        <f t="array" ref="X224">_xlfn.CONCAT(_xlfn._xlws.FILTER(Tabla_cocina[Nombre del Plato], Tabla_cocina[Numero de Orden]=Tabla_Sala[[#This Row],[Número de Orden]]), "")</f>
        <v>Plato_20Plato_17Plato_9</v>
      </c>
      <c r="Y224" s="18" t="b">
        <f>IF(Tabla_Sala[[#This Row],[Tiempo de Degustacion]]&gt;0,TRUE,FALSE)</f>
        <v>1</v>
      </c>
      <c r="Z224" s="3">
        <f>SUMIFS(Tabla_cocina[Costo],Tabla_cocina[Numero de Orden],Tabla_Sala[[#This Row],[Número de Orden]])</f>
        <v>158</v>
      </c>
    </row>
    <row r="225" spans="1:26" x14ac:dyDescent="0.3">
      <c r="A225" s="2">
        <v>202</v>
      </c>
      <c r="B225" s="2">
        <v>16</v>
      </c>
      <c r="C225" s="2" t="s">
        <v>301</v>
      </c>
      <c r="D225" s="4">
        <v>5</v>
      </c>
      <c r="E225" s="15">
        <f>Tabla_Sala[[#This Row],[Hora de Salida]]</f>
        <v>45018.083333333336</v>
      </c>
      <c r="F225" s="16">
        <v>45018.040277777778</v>
      </c>
      <c r="G225" s="16">
        <v>45018.083333333336</v>
      </c>
      <c r="H225" s="16">
        <f>IF(Tabla_Sala[[#This Row],[Estado de la Mesa]]="Ocupada",(Tabla_Sala[[#This Row],[Hora de Salida]]-Tabla_Sala[[#This Row],[Hora de Llegada]]) + 15/1440, Tabla_Sala[[#This Row],[Hora de Salida]]-Tabla_Sala[[#This Row],[Hora de Llegada]])</f>
        <v>5.3472222224324163E-2</v>
      </c>
      <c r="I225" s="16">
        <f>SUMIFS(Tabla_cocina[minutos preparacion],Tabla_cocina[Numero de Orden],Tabla_Sala[[#This Row],[Número de Orden]])</f>
        <v>0.10833333333333332</v>
      </c>
      <c r="J225" s="16">
        <f>IF(Tabla_Sala[[#This Row],[Tiempo de Permanencia]]-Tabla_Sala[[#This Row],[Tiempo Preparacion]] &gt; 0, Tabla_Sala[[#This Row],[Tiempo de Permanencia]]-Tabla_Sala[[#This Row],[Tiempo Preparacion]], 0)</f>
        <v>0</v>
      </c>
      <c r="K225" s="2" t="s">
        <v>109</v>
      </c>
      <c r="L225" s="2" t="s">
        <v>40</v>
      </c>
      <c r="M225" s="2" t="s">
        <v>47</v>
      </c>
      <c r="N225" s="5">
        <v>24.19</v>
      </c>
      <c r="O225" s="2" t="s">
        <v>55</v>
      </c>
      <c r="P225" s="7">
        <f>SUMIFS(Tabla_cocina[Ganancia Bruta],Tabla_cocina[Numero de Orden],Tabla_Sala[[#This Row],[Número de Orden]])</f>
        <v>206</v>
      </c>
      <c r="Q225" s="7">
        <f>Tabla_Sala[[#This Row],[Propina]]+Tabla_Sala[[#This Row],[Monto Total de la Cuenta]]</f>
        <v>230.19</v>
      </c>
      <c r="R225" t="str">
        <f t="shared" si="5"/>
        <v>Plato_19,  Plato_20,  Plato_7,  Plato_2</v>
      </c>
      <c r="S225" s="2" t="s">
        <v>58</v>
      </c>
      <c r="T225" s="2" t="s">
        <v>12</v>
      </c>
      <c r="U225" s="2" t="s">
        <v>68</v>
      </c>
      <c r="V225" s="2" t="s">
        <v>59</v>
      </c>
      <c r="W225" s="2" t="s">
        <v>79</v>
      </c>
      <c r="X225" t="str" cm="1">
        <f t="array" ref="X225">_xlfn.CONCAT(_xlfn._xlws.FILTER(Tabla_cocina[Nombre del Plato], Tabla_cocina[Numero de Orden]=Tabla_Sala[[#This Row],[Número de Orden]]), "")</f>
        <v>Plato_20Plato_19Plato_2Plato_7</v>
      </c>
      <c r="Y225" s="18" t="b">
        <f>IF(Tabla_Sala[[#This Row],[Tiempo de Degustacion]]&gt;0,TRUE,FALSE)</f>
        <v>0</v>
      </c>
      <c r="Z225" s="3">
        <f>SUMIFS(Tabla_cocina[Costo],Tabla_cocina[Numero de Orden],Tabla_Sala[[#This Row],[Número de Orden]])</f>
        <v>126</v>
      </c>
    </row>
    <row r="226" spans="1:26" x14ac:dyDescent="0.3">
      <c r="A226" s="2">
        <v>226</v>
      </c>
      <c r="B226" s="2">
        <v>7</v>
      </c>
      <c r="C226" s="2" t="s">
        <v>322</v>
      </c>
      <c r="D226" s="4">
        <v>6</v>
      </c>
      <c r="E226" s="15">
        <f>Tabla_Sala[[#This Row],[Hora de Salida]]</f>
        <v>45018.17291666667</v>
      </c>
      <c r="F226" s="16">
        <v>45018.040277777778</v>
      </c>
      <c r="G226" s="16">
        <v>45018.17291666667</v>
      </c>
      <c r="H226" s="16">
        <f>IF(Tabla_Sala[[#This Row],[Estado de la Mesa]]="Ocupada",(Tabla_Sala[[#This Row],[Hora de Salida]]-Tabla_Sala[[#This Row],[Hora de Llegada]]) + 15/1440, Tabla_Sala[[#This Row],[Hora de Salida]]-Tabla_Sala[[#This Row],[Hora de Llegada]])</f>
        <v>0.13263888889196096</v>
      </c>
      <c r="I226" s="16">
        <f>SUMIFS(Tabla_cocina[minutos preparacion],Tabla_cocina[Numero de Orden],Tabla_Sala[[#This Row],[Número de Orden]])</f>
        <v>0.10138888888888889</v>
      </c>
      <c r="J226" s="16">
        <f>IF(Tabla_Sala[[#This Row],[Tiempo de Permanencia]]-Tabla_Sala[[#This Row],[Tiempo Preparacion]] &gt; 0, Tabla_Sala[[#This Row],[Tiempo de Permanencia]]-Tabla_Sala[[#This Row],[Tiempo Preparacion]], 0)</f>
        <v>3.125000000307207E-2</v>
      </c>
      <c r="K226" s="2" t="s">
        <v>111</v>
      </c>
      <c r="L226" s="2" t="s">
        <v>54</v>
      </c>
      <c r="M226" s="2" t="s">
        <v>47</v>
      </c>
      <c r="N226" s="5">
        <v>39.479999999999997</v>
      </c>
      <c r="O226" s="2" t="s">
        <v>42</v>
      </c>
      <c r="P226" s="7">
        <f>SUMIFS(Tabla_cocina[Ganancia Bruta],Tabla_cocina[Numero de Orden],Tabla_Sala[[#This Row],[Número de Orden]])</f>
        <v>171</v>
      </c>
      <c r="Q226" s="7">
        <f>Tabla_Sala[[#This Row],[Propina]]+Tabla_Sala[[#This Row],[Monto Total de la Cuenta]]</f>
        <v>210.48</v>
      </c>
      <c r="R226" t="str">
        <f t="shared" si="5"/>
        <v>Plato_3,  Plato_13,  Plato_6,  Plato_9</v>
      </c>
      <c r="S226" s="2" t="s">
        <v>56</v>
      </c>
      <c r="T226" s="2" t="s">
        <v>21</v>
      </c>
      <c r="U226" s="2" t="s">
        <v>65</v>
      </c>
      <c r="V226" s="2" t="s">
        <v>77</v>
      </c>
      <c r="W226" s="2" t="s">
        <v>75</v>
      </c>
      <c r="X226" t="str" cm="1">
        <f t="array" ref="X226">_xlfn.CONCAT(_xlfn._xlws.FILTER(Tabla_cocina[Nombre del Plato], Tabla_cocina[Numero de Orden]=Tabla_Sala[[#This Row],[Número de Orden]]), "")</f>
        <v>Plato_9Plato_6Plato_13Plato_3</v>
      </c>
      <c r="Y226" s="18" t="b">
        <f>IF(Tabla_Sala[[#This Row],[Tiempo de Degustacion]]&gt;0,TRUE,FALSE)</f>
        <v>1</v>
      </c>
      <c r="Z226" s="3">
        <f>SUMIFS(Tabla_cocina[Costo],Tabla_cocina[Numero de Orden],Tabla_Sala[[#This Row],[Número de Orden]])</f>
        <v>102</v>
      </c>
    </row>
    <row r="227" spans="1:26" x14ac:dyDescent="0.3">
      <c r="A227" s="2">
        <v>249</v>
      </c>
      <c r="B227" s="2">
        <v>8</v>
      </c>
      <c r="C227" s="2" t="s">
        <v>337</v>
      </c>
      <c r="D227" s="4">
        <v>6</v>
      </c>
      <c r="E227" s="15">
        <f>Tabla_Sala[[#This Row],[Hora de Salida]]</f>
        <v>45018.163194444445</v>
      </c>
      <c r="F227" s="16">
        <v>45018.040277777778</v>
      </c>
      <c r="G227" s="16">
        <v>45018.163194444445</v>
      </c>
      <c r="H227" s="16">
        <f>IF(Tabla_Sala[[#This Row],[Estado de la Mesa]]="Ocupada",(Tabla_Sala[[#This Row],[Hora de Salida]]-Tabla_Sala[[#This Row],[Hora de Llegada]]) + 15/1440, Tabla_Sala[[#This Row],[Hora de Salida]]-Tabla_Sala[[#This Row],[Hora de Llegada]])</f>
        <v>0.13333333333381839</v>
      </c>
      <c r="I227" s="16">
        <f>SUMIFS(Tabla_cocina[minutos preparacion],Tabla_cocina[Numero de Orden],Tabla_Sala[[#This Row],[Número de Orden]])</f>
        <v>7.5694444444444453E-2</v>
      </c>
      <c r="J227" s="16">
        <f>IF(Tabla_Sala[[#This Row],[Tiempo de Permanencia]]-Tabla_Sala[[#This Row],[Tiempo Preparacion]] &gt; 0, Tabla_Sala[[#This Row],[Tiempo de Permanencia]]-Tabla_Sala[[#This Row],[Tiempo Preparacion]], 0)</f>
        <v>5.7638888889373935E-2</v>
      </c>
      <c r="K227" s="2" t="s">
        <v>113</v>
      </c>
      <c r="L227" s="2" t="s">
        <v>54</v>
      </c>
      <c r="M227" s="2" t="s">
        <v>47</v>
      </c>
      <c r="N227" s="5">
        <v>47.71</v>
      </c>
      <c r="O227" s="2" t="s">
        <v>55</v>
      </c>
      <c r="P227" s="7">
        <f>SUMIFS(Tabla_cocina[Ganancia Bruta],Tabla_cocina[Numero de Orden],Tabla_Sala[[#This Row],[Número de Orden]])</f>
        <v>80</v>
      </c>
      <c r="Q227" s="7">
        <f>Tabla_Sala[[#This Row],[Propina]]+Tabla_Sala[[#This Row],[Monto Total de la Cuenta]]</f>
        <v>127.71000000000001</v>
      </c>
      <c r="R227" t="str">
        <f t="shared" si="5"/>
        <v>Plato_5,  Plato_4</v>
      </c>
      <c r="S227" s="2" t="s">
        <v>43</v>
      </c>
      <c r="T227" s="2" t="s">
        <v>19</v>
      </c>
      <c r="U227" s="2" t="s">
        <v>67</v>
      </c>
      <c r="X227" t="str" cm="1">
        <f t="array" ref="X227">_xlfn.CONCAT(_xlfn._xlws.FILTER(Tabla_cocina[Nombre del Plato], Tabla_cocina[Numero de Orden]=Tabla_Sala[[#This Row],[Número de Orden]]), "")</f>
        <v>Plato_5Plato_4</v>
      </c>
      <c r="Y227" s="18" t="b">
        <f>IF(Tabla_Sala[[#This Row],[Tiempo de Degustacion]]&gt;0,TRUE,FALSE)</f>
        <v>1</v>
      </c>
      <c r="Z227" s="3">
        <f>SUMIFS(Tabla_cocina[Costo],Tabla_cocina[Numero de Orden],Tabla_Sala[[#This Row],[Número de Orden]])</f>
        <v>46</v>
      </c>
    </row>
    <row r="228" spans="1:26" x14ac:dyDescent="0.3">
      <c r="A228" s="2">
        <v>162</v>
      </c>
      <c r="B228" s="2">
        <v>14</v>
      </c>
      <c r="C228" s="2" t="s">
        <v>265</v>
      </c>
      <c r="D228" s="4">
        <v>4</v>
      </c>
      <c r="E228" s="15">
        <f>Tabla_Sala[[#This Row],[Hora de Salida]]</f>
        <v>45018.106944444444</v>
      </c>
      <c r="F228" s="16">
        <v>45018.039583333331</v>
      </c>
      <c r="G228" s="16">
        <v>45018.106944444444</v>
      </c>
      <c r="H228" s="16">
        <f>IF(Tabla_Sala[[#This Row],[Estado de la Mesa]]="Ocupada",(Tabla_Sala[[#This Row],[Hora de Salida]]-Tabla_Sala[[#This Row],[Hora de Llegada]]) + 15/1440, Tabla_Sala[[#This Row],[Hora de Salida]]-Tabla_Sala[[#This Row],[Hora de Llegada]])</f>
        <v>6.7361111112404615E-2</v>
      </c>
      <c r="I228" s="16">
        <f>SUMIFS(Tabla_cocina[minutos preparacion],Tabla_cocina[Numero de Orden],Tabla_Sala[[#This Row],[Número de Orden]])</f>
        <v>1.7361111111111112E-2</v>
      </c>
      <c r="J228" s="16">
        <f>IF(Tabla_Sala[[#This Row],[Tiempo de Permanencia]]-Tabla_Sala[[#This Row],[Tiempo Preparacion]] &gt; 0, Tabla_Sala[[#This Row],[Tiempo de Permanencia]]-Tabla_Sala[[#This Row],[Tiempo Preparacion]], 0)</f>
        <v>5.0000000001293503E-2</v>
      </c>
      <c r="K228" s="2" t="s">
        <v>111</v>
      </c>
      <c r="L228" s="2" t="s">
        <v>40</v>
      </c>
      <c r="M228" s="2" t="s">
        <v>47</v>
      </c>
      <c r="N228" s="5">
        <v>17.55</v>
      </c>
      <c r="O228" s="2" t="s">
        <v>42</v>
      </c>
      <c r="P228" s="7">
        <f>SUMIFS(Tabla_cocina[Ganancia Bruta],Tabla_cocina[Numero de Orden],Tabla_Sala[[#This Row],[Número de Orden]])</f>
        <v>72</v>
      </c>
      <c r="Q228" s="7">
        <f>Tabla_Sala[[#This Row],[Propina]]+Tabla_Sala[[#This Row],[Monto Total de la Cuenta]]</f>
        <v>89.55</v>
      </c>
      <c r="R228" t="str">
        <f t="shared" si="5"/>
        <v>Plato_7</v>
      </c>
      <c r="S228" s="2" t="s">
        <v>52</v>
      </c>
      <c r="T228" s="2" t="s">
        <v>5</v>
      </c>
      <c r="U228" s="2"/>
      <c r="X228" t="str" cm="1">
        <f t="array" ref="X228">_xlfn.CONCAT(_xlfn._xlws.FILTER(Tabla_cocina[Nombre del Plato], Tabla_cocina[Numero de Orden]=Tabla_Sala[[#This Row],[Número de Orden]]), "")</f>
        <v>Plato_7</v>
      </c>
      <c r="Y228" s="18" t="b">
        <f>IF(Tabla_Sala[[#This Row],[Tiempo de Degustacion]]&gt;0,TRUE,FALSE)</f>
        <v>1</v>
      </c>
      <c r="Z228" s="3">
        <f>SUMIFS(Tabla_cocina[Costo],Tabla_cocina[Numero de Orden],Tabla_Sala[[#This Row],[Número de Orden]])</f>
        <v>42</v>
      </c>
    </row>
    <row r="229" spans="1:26" x14ac:dyDescent="0.3">
      <c r="A229" s="2">
        <v>133</v>
      </c>
      <c r="B229" s="2">
        <v>20</v>
      </c>
      <c r="C229" s="2" t="s">
        <v>237</v>
      </c>
      <c r="D229" s="4">
        <v>6</v>
      </c>
      <c r="E229" s="15">
        <f>Tabla_Sala[[#This Row],[Hora de Salida]]</f>
        <v>45018.161111111112</v>
      </c>
      <c r="F229" s="16">
        <v>45018.037499999999</v>
      </c>
      <c r="G229" s="16">
        <v>45018.161111111112</v>
      </c>
      <c r="H229" s="16">
        <f>IF(Tabla_Sala[[#This Row],[Estado de la Mesa]]="Ocupada",(Tabla_Sala[[#This Row],[Hora de Salida]]-Tabla_Sala[[#This Row],[Hora de Llegada]]) + 15/1440, Tabla_Sala[[#This Row],[Hora de Salida]]-Tabla_Sala[[#This Row],[Hora de Llegada]])</f>
        <v>0.13402777778052646</v>
      </c>
      <c r="I229" s="16">
        <f>SUMIFS(Tabla_cocina[minutos preparacion],Tabla_cocina[Numero de Orden],Tabla_Sala[[#This Row],[Número de Orden]])</f>
        <v>7.4305555555555555E-2</v>
      </c>
      <c r="J229" s="16">
        <f>IF(Tabla_Sala[[#This Row],[Tiempo de Permanencia]]-Tabla_Sala[[#This Row],[Tiempo Preparacion]] &gt; 0, Tabla_Sala[[#This Row],[Tiempo de Permanencia]]-Tabla_Sala[[#This Row],[Tiempo Preparacion]], 0)</f>
        <v>5.9722222224970908E-2</v>
      </c>
      <c r="K229" s="2" t="s">
        <v>113</v>
      </c>
      <c r="L229" s="2" t="s">
        <v>40</v>
      </c>
      <c r="M229" s="2" t="s">
        <v>47</v>
      </c>
      <c r="N229" s="5">
        <v>39.74</v>
      </c>
      <c r="O229" s="2" t="s">
        <v>55</v>
      </c>
      <c r="P229" s="7">
        <f>SUMIFS(Tabla_cocina[Ganancia Bruta],Tabla_cocina[Numero de Orden],Tabla_Sala[[#This Row],[Número de Orden]])</f>
        <v>182</v>
      </c>
      <c r="Q229" s="7">
        <f>Tabla_Sala[[#This Row],[Propina]]+Tabla_Sala[[#This Row],[Monto Total de la Cuenta]]</f>
        <v>221.74</v>
      </c>
      <c r="R229" t="str">
        <f t="shared" si="5"/>
        <v>Plato_15,  Plato_18,  Plato_17,  Plato_4</v>
      </c>
      <c r="S229" s="2" t="s">
        <v>70</v>
      </c>
      <c r="T229" s="2" t="s">
        <v>18</v>
      </c>
      <c r="U229" s="2" t="s">
        <v>74</v>
      </c>
      <c r="V229" s="2" t="s">
        <v>50</v>
      </c>
      <c r="W229" s="2" t="s">
        <v>67</v>
      </c>
      <c r="X229" t="str" cm="1">
        <f t="array" ref="X229">_xlfn.CONCAT(_xlfn._xlws.FILTER(Tabla_cocina[Nombre del Plato], Tabla_cocina[Numero de Orden]=Tabla_Sala[[#This Row],[Número de Orden]]), "")</f>
        <v>Plato_18Plato_15Plato_17Plato_4</v>
      </c>
      <c r="Y229" s="18" t="b">
        <f>IF(Tabla_Sala[[#This Row],[Tiempo de Degustacion]]&gt;0,TRUE,FALSE)</f>
        <v>1</v>
      </c>
      <c r="Z229" s="3">
        <f>SUMIFS(Tabla_cocina[Costo],Tabla_cocina[Numero de Orden],Tabla_Sala[[#This Row],[Número de Orden]])</f>
        <v>107</v>
      </c>
    </row>
    <row r="230" spans="1:26" x14ac:dyDescent="0.3">
      <c r="A230" s="2">
        <v>217</v>
      </c>
      <c r="B230" s="2">
        <v>1</v>
      </c>
      <c r="C230" s="2" t="s">
        <v>277</v>
      </c>
      <c r="D230" s="4">
        <v>2</v>
      </c>
      <c r="E230" s="15">
        <f>Tabla_Sala[[#This Row],[Hora de Salida]]</f>
        <v>45018.197916666664</v>
      </c>
      <c r="F230" s="16">
        <v>45018.037499999999</v>
      </c>
      <c r="G230" s="16">
        <v>45018.197916666664</v>
      </c>
      <c r="H230" s="16">
        <f>IF(Tabla_Sala[[#This Row],[Estado de la Mesa]]="Ocupada",(Tabla_Sala[[#This Row],[Hora de Salida]]-Tabla_Sala[[#This Row],[Hora de Llegada]]) + 15/1440, Tabla_Sala[[#This Row],[Hora de Salida]]-Tabla_Sala[[#This Row],[Hora de Llegada]])</f>
        <v>0.1708333333323632</v>
      </c>
      <c r="I230" s="16">
        <f>SUMIFS(Tabla_cocina[minutos preparacion],Tabla_cocina[Numero de Orden],Tabla_Sala[[#This Row],[Número de Orden]])</f>
        <v>9.0277777777777769E-3</v>
      </c>
      <c r="J230" s="16">
        <f>IF(Tabla_Sala[[#This Row],[Tiempo de Permanencia]]-Tabla_Sala[[#This Row],[Tiempo Preparacion]] &gt; 0, Tabla_Sala[[#This Row],[Tiempo de Permanencia]]-Tabla_Sala[[#This Row],[Tiempo Preparacion]], 0)</f>
        <v>0.16180555555458542</v>
      </c>
      <c r="K230" s="2" t="s">
        <v>109</v>
      </c>
      <c r="L230" s="2" t="s">
        <v>54</v>
      </c>
      <c r="M230" s="2" t="s">
        <v>47</v>
      </c>
      <c r="N230" s="5">
        <v>31.17</v>
      </c>
      <c r="O230" s="2" t="s">
        <v>55</v>
      </c>
      <c r="P230" s="7">
        <f>SUMIFS(Tabla_cocina[Ganancia Bruta],Tabla_cocina[Numero de Orden],Tabla_Sala[[#This Row],[Número de Orden]])</f>
        <v>96</v>
      </c>
      <c r="Q230" s="7">
        <f>Tabla_Sala[[#This Row],[Propina]]+Tabla_Sala[[#This Row],[Monto Total de la Cuenta]]</f>
        <v>127.17</v>
      </c>
      <c r="R230" t="str">
        <f t="shared" si="5"/>
        <v>Plato_15</v>
      </c>
      <c r="S230" s="2" t="s">
        <v>46</v>
      </c>
      <c r="T230" s="2" t="s">
        <v>18</v>
      </c>
      <c r="U230" s="2"/>
      <c r="X230" t="str" cm="1">
        <f t="array" ref="X230">_xlfn.CONCAT(_xlfn._xlws.FILTER(Tabla_cocina[Nombre del Plato], Tabla_cocina[Numero de Orden]=Tabla_Sala[[#This Row],[Número de Orden]]), "")</f>
        <v>Plato_15</v>
      </c>
      <c r="Y230" s="18" t="b">
        <f>IF(Tabla_Sala[[#This Row],[Tiempo de Degustacion]]&gt;0,TRUE,FALSE)</f>
        <v>1</v>
      </c>
      <c r="Z230" s="3">
        <f>SUMIFS(Tabla_cocina[Costo],Tabla_cocina[Numero de Orden],Tabla_Sala[[#This Row],[Número de Orden]])</f>
        <v>57</v>
      </c>
    </row>
    <row r="231" spans="1:26" x14ac:dyDescent="0.3">
      <c r="A231" s="2">
        <v>253</v>
      </c>
      <c r="B231" s="2">
        <v>8</v>
      </c>
      <c r="C231" s="2" t="s">
        <v>341</v>
      </c>
      <c r="D231" s="4">
        <v>2</v>
      </c>
      <c r="E231" s="15">
        <f>Tabla_Sala[[#This Row],[Hora de Salida]]</f>
        <v>45018.15625</v>
      </c>
      <c r="F231" s="16">
        <v>45018.037499999999</v>
      </c>
      <c r="G231" s="16">
        <v>45018.15625</v>
      </c>
      <c r="H231" s="16">
        <f>IF(Tabla_Sala[[#This Row],[Estado de la Mesa]]="Ocupada",(Tabla_Sala[[#This Row],[Hora de Salida]]-Tabla_Sala[[#This Row],[Hora de Llegada]]) + 15/1440, Tabla_Sala[[#This Row],[Hora de Salida]]-Tabla_Sala[[#This Row],[Hora de Llegada]])</f>
        <v>0.12916666666812185</v>
      </c>
      <c r="I231" s="16">
        <f>SUMIFS(Tabla_cocina[minutos preparacion],Tabla_cocina[Numero de Orden],Tabla_Sala[[#This Row],[Número de Orden]])</f>
        <v>3.8194444444444448E-2</v>
      </c>
      <c r="J231" s="16">
        <f>IF(Tabla_Sala[[#This Row],[Tiempo de Permanencia]]-Tabla_Sala[[#This Row],[Tiempo Preparacion]] &gt; 0, Tabla_Sala[[#This Row],[Tiempo de Permanencia]]-Tabla_Sala[[#This Row],[Tiempo Preparacion]], 0)</f>
        <v>9.0972222223677401E-2</v>
      </c>
      <c r="K231" s="2" t="s">
        <v>109</v>
      </c>
      <c r="L231" s="2" t="s">
        <v>54</v>
      </c>
      <c r="M231" s="2" t="s">
        <v>47</v>
      </c>
      <c r="N231" s="5">
        <v>34.69</v>
      </c>
      <c r="O231" s="2" t="s">
        <v>55</v>
      </c>
      <c r="P231" s="7">
        <f>SUMIFS(Tabla_cocina[Ganancia Bruta],Tabla_cocina[Numero de Orden],Tabla_Sala[[#This Row],[Número de Orden]])</f>
        <v>154</v>
      </c>
      <c r="Q231" s="7">
        <f>Tabla_Sala[[#This Row],[Propina]]+Tabla_Sala[[#This Row],[Monto Total de la Cuenta]]</f>
        <v>188.69</v>
      </c>
      <c r="R231" t="str">
        <f t="shared" si="5"/>
        <v>Plato_1,  Plato_13,  Plato_9</v>
      </c>
      <c r="S231" s="2" t="s">
        <v>76</v>
      </c>
      <c r="T231" s="2" t="s">
        <v>26</v>
      </c>
      <c r="U231" s="2" t="s">
        <v>65</v>
      </c>
      <c r="V231" s="2" t="s">
        <v>75</v>
      </c>
      <c r="X231" t="str" cm="1">
        <f t="array" ref="X231">_xlfn.CONCAT(_xlfn._xlws.FILTER(Tabla_cocina[Nombre del Plato], Tabla_cocina[Numero de Orden]=Tabla_Sala[[#This Row],[Número de Orden]]), "")</f>
        <v>Plato_9Plato_1Plato_13</v>
      </c>
      <c r="Y231" s="18" t="b">
        <f>IF(Tabla_Sala[[#This Row],[Tiempo de Degustacion]]&gt;0,TRUE,FALSE)</f>
        <v>1</v>
      </c>
      <c r="Z231" s="3">
        <f>SUMIFS(Tabla_cocina[Costo],Tabla_cocina[Numero de Orden],Tabla_Sala[[#This Row],[Número de Orden]])</f>
        <v>92</v>
      </c>
    </row>
    <row r="232" spans="1:26" x14ac:dyDescent="0.3">
      <c r="A232" s="2">
        <v>233</v>
      </c>
      <c r="B232" s="2">
        <v>8</v>
      </c>
      <c r="C232" s="2" t="s">
        <v>123</v>
      </c>
      <c r="D232" s="4">
        <v>1</v>
      </c>
      <c r="E232" s="15">
        <f>Tabla_Sala[[#This Row],[Hora de Salida]]</f>
        <v>45018.11041666667</v>
      </c>
      <c r="F232" s="16">
        <v>45018.036111111112</v>
      </c>
      <c r="G232" s="16">
        <v>45018.11041666667</v>
      </c>
      <c r="H232" s="16">
        <f>IF(Tabla_Sala[[#This Row],[Estado de la Mesa]]="Ocupada",(Tabla_Sala[[#This Row],[Hora de Salida]]-Tabla_Sala[[#This Row],[Hora de Llegada]]) + 15/1440, Tabla_Sala[[#This Row],[Hora de Salida]]-Tabla_Sala[[#This Row],[Hora de Llegada]])</f>
        <v>7.4305555557657499E-2</v>
      </c>
      <c r="I232" s="16">
        <f>SUMIFS(Tabla_cocina[minutos preparacion],Tabla_cocina[Numero de Orden],Tabla_Sala[[#This Row],[Número de Orden]])</f>
        <v>2.1527777777777778E-2</v>
      </c>
      <c r="J232" s="16">
        <f>IF(Tabla_Sala[[#This Row],[Tiempo de Permanencia]]-Tabla_Sala[[#This Row],[Tiempo Preparacion]] &gt; 0, Tabla_Sala[[#This Row],[Tiempo de Permanencia]]-Tabla_Sala[[#This Row],[Tiempo Preparacion]], 0)</f>
        <v>5.2777777779879721E-2</v>
      </c>
      <c r="K232" s="2" t="s">
        <v>113</v>
      </c>
      <c r="L232" s="2" t="s">
        <v>44</v>
      </c>
      <c r="M232" s="2" t="s">
        <v>41</v>
      </c>
      <c r="N232" s="5">
        <v>45.64</v>
      </c>
      <c r="O232" s="2" t="s">
        <v>48</v>
      </c>
      <c r="P232" s="7">
        <f>SUMIFS(Tabla_cocina[Ganancia Bruta],Tabla_cocina[Numero de Orden],Tabla_Sala[[#This Row],[Número de Orden]])</f>
        <v>38</v>
      </c>
      <c r="Q232" s="7">
        <f>Tabla_Sala[[#This Row],[Propina]]+Tabla_Sala[[#This Row],[Monto Total de la Cuenta]]</f>
        <v>83.64</v>
      </c>
      <c r="R232" t="str">
        <f t="shared" si="5"/>
        <v>Plato_12</v>
      </c>
      <c r="S232" s="2" t="s">
        <v>76</v>
      </c>
      <c r="T232" s="2" t="s">
        <v>16</v>
      </c>
      <c r="U232" s="2"/>
      <c r="X232" t="str" cm="1">
        <f t="array" ref="X232">_xlfn.CONCAT(_xlfn._xlws.FILTER(Tabla_cocina[Nombre del Plato], Tabla_cocina[Numero de Orden]=Tabla_Sala[[#This Row],[Número de Orden]]), "")</f>
        <v>Plato_12</v>
      </c>
      <c r="Y232" s="18" t="b">
        <f>IF(Tabla_Sala[[#This Row],[Tiempo de Degustacion]]&gt;0,TRUE,FALSE)</f>
        <v>1</v>
      </c>
      <c r="Z232" s="3">
        <f>SUMIFS(Tabla_cocina[Costo],Tabla_cocina[Numero de Orden],Tabla_Sala[[#This Row],[Número de Orden]])</f>
        <v>22</v>
      </c>
    </row>
    <row r="233" spans="1:26" x14ac:dyDescent="0.3">
      <c r="A233" s="2">
        <v>236</v>
      </c>
      <c r="B233" s="2">
        <v>12</v>
      </c>
      <c r="C233" s="2" t="s">
        <v>328</v>
      </c>
      <c r="D233" s="4">
        <v>2</v>
      </c>
      <c r="E233" s="15">
        <f>Tabla_Sala[[#This Row],[Hora de Salida]]</f>
        <v>45018.101388888892</v>
      </c>
      <c r="F233" s="16">
        <v>45018.036111111112</v>
      </c>
      <c r="G233" s="16">
        <v>45018.101388888892</v>
      </c>
      <c r="H233" s="16">
        <f>IF(Tabla_Sala[[#This Row],[Estado de la Mesa]]="Ocupada",(Tabla_Sala[[#This Row],[Hora de Salida]]-Tabla_Sala[[#This Row],[Hora de Llegada]]) + 15/1440, Tabla_Sala[[#This Row],[Hora de Salida]]-Tabla_Sala[[#This Row],[Hora de Llegada]])</f>
        <v>6.5277777779556345E-2</v>
      </c>
      <c r="I233" s="16">
        <f>SUMIFS(Tabla_cocina[minutos preparacion],Tabla_cocina[Numero de Orden],Tabla_Sala[[#This Row],[Número de Orden]])</f>
        <v>7.013888888888889E-2</v>
      </c>
      <c r="J233" s="16">
        <f>IF(Tabla_Sala[[#This Row],[Tiempo de Permanencia]]-Tabla_Sala[[#This Row],[Tiempo Preparacion]] &gt; 0, Tabla_Sala[[#This Row],[Tiempo de Permanencia]]-Tabla_Sala[[#This Row],[Tiempo Preparacion]], 0)</f>
        <v>0</v>
      </c>
      <c r="K233" s="2" t="s">
        <v>109</v>
      </c>
      <c r="L233" s="2" t="s">
        <v>40</v>
      </c>
      <c r="M233" s="2" t="s">
        <v>47</v>
      </c>
      <c r="N233" s="5">
        <v>39.81</v>
      </c>
      <c r="O233" s="2" t="s">
        <v>48</v>
      </c>
      <c r="P233" s="7">
        <f>SUMIFS(Tabla_cocina[Ganancia Bruta],Tabla_cocina[Numero de Orden],Tabla_Sala[[#This Row],[Número de Orden]])</f>
        <v>255</v>
      </c>
      <c r="Q233" s="7">
        <f>Tabla_Sala[[#This Row],[Propina]]+Tabla_Sala[[#This Row],[Monto Total de la Cuenta]]</f>
        <v>294.81</v>
      </c>
      <c r="R233" t="str">
        <f t="shared" si="5"/>
        <v>Plato_11,  Plato_5,  Plato_8,  Plato_15</v>
      </c>
      <c r="S233" s="2" t="s">
        <v>76</v>
      </c>
      <c r="T233" s="2" t="s">
        <v>14</v>
      </c>
      <c r="U233" s="2" t="s">
        <v>78</v>
      </c>
      <c r="V233" s="2" t="s">
        <v>62</v>
      </c>
      <c r="W233" s="2" t="s">
        <v>73</v>
      </c>
      <c r="X233" t="str" cm="1">
        <f t="array" ref="X233">_xlfn.CONCAT(_xlfn._xlws.FILTER(Tabla_cocina[Nombre del Plato], Tabla_cocina[Numero de Orden]=Tabla_Sala[[#This Row],[Número de Orden]]), "")</f>
        <v>Plato_8Plato_11Plato_15Plato_5</v>
      </c>
      <c r="Y233" s="18" t="b">
        <f>IF(Tabla_Sala[[#This Row],[Tiempo de Degustacion]]&gt;0,TRUE,FALSE)</f>
        <v>0</v>
      </c>
      <c r="Z233" s="3">
        <f>SUMIFS(Tabla_cocina[Costo],Tabla_cocina[Numero de Orden],Tabla_Sala[[#This Row],[Número de Orden]])</f>
        <v>153</v>
      </c>
    </row>
    <row r="234" spans="1:26" x14ac:dyDescent="0.3">
      <c r="A234" s="2">
        <v>161</v>
      </c>
      <c r="B234" s="2">
        <v>13</v>
      </c>
      <c r="C234" s="2" t="s">
        <v>264</v>
      </c>
      <c r="D234" s="4">
        <v>6</v>
      </c>
      <c r="E234" s="15">
        <f>Tabla_Sala[[#This Row],[Hora de Salida]]</f>
        <v>45018.182638888888</v>
      </c>
      <c r="F234" s="16">
        <v>45018.03125</v>
      </c>
      <c r="G234" s="16">
        <v>45018.182638888888</v>
      </c>
      <c r="H234" s="16">
        <f>IF(Tabla_Sala[[#This Row],[Estado de la Mesa]]="Ocupada",(Tabla_Sala[[#This Row],[Hora de Salida]]-Tabla_Sala[[#This Row],[Hora de Llegada]]) + 15/1440, Tabla_Sala[[#This Row],[Hora de Salida]]-Tabla_Sala[[#This Row],[Hora de Llegada]])</f>
        <v>0.15138888888759539</v>
      </c>
      <c r="I234" s="16">
        <f>SUMIFS(Tabla_cocina[minutos preparacion],Tabla_cocina[Numero de Orden],Tabla_Sala[[#This Row],[Número de Orden]])</f>
        <v>3.9583333333333331E-2</v>
      </c>
      <c r="J234" s="16">
        <f>IF(Tabla_Sala[[#This Row],[Tiempo de Permanencia]]-Tabla_Sala[[#This Row],[Tiempo Preparacion]] &gt; 0, Tabla_Sala[[#This Row],[Tiempo de Permanencia]]-Tabla_Sala[[#This Row],[Tiempo Preparacion]], 0)</f>
        <v>0.11180555555426205</v>
      </c>
      <c r="K234" s="2" t="s">
        <v>113</v>
      </c>
      <c r="L234" s="2" t="s">
        <v>40</v>
      </c>
      <c r="M234" s="2" t="s">
        <v>47</v>
      </c>
      <c r="N234" s="5">
        <v>18.86</v>
      </c>
      <c r="O234" s="2" t="s">
        <v>42</v>
      </c>
      <c r="P234" s="7">
        <f>SUMIFS(Tabla_cocina[Ganancia Bruta],Tabla_cocina[Numero de Orden],Tabla_Sala[[#This Row],[Número de Orden]])</f>
        <v>84</v>
      </c>
      <c r="Q234" s="7">
        <f>Tabla_Sala[[#This Row],[Propina]]+Tabla_Sala[[#This Row],[Monto Total de la Cuenta]]</f>
        <v>102.86</v>
      </c>
      <c r="R234" t="str">
        <f t="shared" si="5"/>
        <v>Plato_16</v>
      </c>
      <c r="S234" s="2" t="s">
        <v>52</v>
      </c>
      <c r="T234" s="2" t="s">
        <v>15</v>
      </c>
      <c r="U234" s="2"/>
      <c r="X234" t="str" cm="1">
        <f t="array" ref="X234">_xlfn.CONCAT(_xlfn._xlws.FILTER(Tabla_cocina[Nombre del Plato], Tabla_cocina[Numero de Orden]=Tabla_Sala[[#This Row],[Número de Orden]]), "")</f>
        <v>Plato_16</v>
      </c>
      <c r="Y234" s="18" t="b">
        <f>IF(Tabla_Sala[[#This Row],[Tiempo de Degustacion]]&gt;0,TRUE,FALSE)</f>
        <v>1</v>
      </c>
      <c r="Z234" s="3">
        <f>SUMIFS(Tabla_cocina[Costo],Tabla_cocina[Numero de Orden],Tabla_Sala[[#This Row],[Número de Orden]])</f>
        <v>48</v>
      </c>
    </row>
    <row r="235" spans="1:26" x14ac:dyDescent="0.3">
      <c r="A235" s="2">
        <v>179</v>
      </c>
      <c r="B235" s="2">
        <v>12</v>
      </c>
      <c r="C235" s="2" t="s">
        <v>281</v>
      </c>
      <c r="D235" s="4">
        <v>2</v>
      </c>
      <c r="E235" s="15">
        <f>Tabla_Sala[[#This Row],[Hora de Salida]]</f>
        <v>45018.130555555559</v>
      </c>
      <c r="F235" s="16">
        <v>45018.030555555553</v>
      </c>
      <c r="G235" s="16">
        <v>45018.130555555559</v>
      </c>
      <c r="H235" s="16">
        <f>IF(Tabla_Sala[[#This Row],[Estado de la Mesa]]="Ocupada",(Tabla_Sala[[#This Row],[Hora de Salida]]-Tabla_Sala[[#This Row],[Hora de Llegada]]) + 15/1440, Tabla_Sala[[#This Row],[Hora de Salida]]-Tabla_Sala[[#This Row],[Hora de Llegada]])</f>
        <v>0.10000000000582077</v>
      </c>
      <c r="I235" s="16">
        <f>SUMIFS(Tabla_cocina[minutos preparacion],Tabla_cocina[Numero de Orden],Tabla_Sala[[#This Row],[Número de Orden]])</f>
        <v>1.8055555555555554E-2</v>
      </c>
      <c r="J235" s="16">
        <f>IF(Tabla_Sala[[#This Row],[Tiempo de Permanencia]]-Tabla_Sala[[#This Row],[Tiempo Preparacion]] &gt; 0, Tabla_Sala[[#This Row],[Tiempo de Permanencia]]-Tabla_Sala[[#This Row],[Tiempo Preparacion]], 0)</f>
        <v>8.1944444450265219E-2</v>
      </c>
      <c r="K235" s="2" t="s">
        <v>117</v>
      </c>
      <c r="L235" s="2" t="s">
        <v>44</v>
      </c>
      <c r="M235" s="2" t="s">
        <v>47</v>
      </c>
      <c r="N235" s="5">
        <v>13.3</v>
      </c>
      <c r="O235" s="2" t="s">
        <v>42</v>
      </c>
      <c r="P235" s="7">
        <f>SUMIFS(Tabla_cocina[Ganancia Bruta],Tabla_cocina[Numero de Orden],Tabla_Sala[[#This Row],[Número de Orden]])</f>
        <v>62</v>
      </c>
      <c r="Q235" s="7">
        <f>Tabla_Sala[[#This Row],[Propina]]+Tabla_Sala[[#This Row],[Monto Total de la Cuenta]]</f>
        <v>75.3</v>
      </c>
      <c r="R235" t="str">
        <f t="shared" si="5"/>
        <v>Plato_17</v>
      </c>
      <c r="S235" s="2" t="s">
        <v>46</v>
      </c>
      <c r="T235" s="2" t="s">
        <v>9</v>
      </c>
      <c r="U235" s="2"/>
      <c r="X235" t="str" cm="1">
        <f t="array" ref="X235">_xlfn.CONCAT(_xlfn._xlws.FILTER(Tabla_cocina[Nombre del Plato], Tabla_cocina[Numero de Orden]=Tabla_Sala[[#This Row],[Número de Orden]]), "")</f>
        <v>Plato_17</v>
      </c>
      <c r="Y235" s="18" t="b">
        <f>IF(Tabla_Sala[[#This Row],[Tiempo de Degustacion]]&gt;0,TRUE,FALSE)</f>
        <v>1</v>
      </c>
      <c r="Z235" s="3">
        <f>SUMIFS(Tabla_cocina[Costo],Tabla_cocina[Numero de Orden],Tabla_Sala[[#This Row],[Número de Orden]])</f>
        <v>38</v>
      </c>
    </row>
    <row r="236" spans="1:26" x14ac:dyDescent="0.3">
      <c r="A236" s="2">
        <v>131</v>
      </c>
      <c r="B236" s="2">
        <v>7</v>
      </c>
      <c r="C236" s="2" t="s">
        <v>127</v>
      </c>
      <c r="D236" s="4">
        <v>5</v>
      </c>
      <c r="E236" s="15">
        <f>Tabla_Sala[[#This Row],[Hora de Salida]]</f>
        <v>45018.179166666669</v>
      </c>
      <c r="F236" s="16">
        <v>45018.029861111114</v>
      </c>
      <c r="G236" s="16">
        <v>45018.179166666669</v>
      </c>
      <c r="H236" s="16">
        <f>IF(Tabla_Sala[[#This Row],[Estado de la Mesa]]="Ocupada",(Tabla_Sala[[#This Row],[Hora de Salida]]-Tabla_Sala[[#This Row],[Hora de Llegada]]) + 15/1440, Tabla_Sala[[#This Row],[Hora de Salida]]-Tabla_Sala[[#This Row],[Hora de Llegada]])</f>
        <v>0.15972222222141377</v>
      </c>
      <c r="I236" s="16">
        <f>SUMIFS(Tabla_cocina[minutos preparacion],Tabla_cocina[Numero de Orden],Tabla_Sala[[#This Row],[Número de Orden]])</f>
        <v>8.3333333333333343E-2</v>
      </c>
      <c r="J236" s="16">
        <f>IF(Tabla_Sala[[#This Row],[Tiempo de Permanencia]]-Tabla_Sala[[#This Row],[Tiempo Preparacion]] &gt; 0, Tabla_Sala[[#This Row],[Tiempo de Permanencia]]-Tabla_Sala[[#This Row],[Tiempo Preparacion]], 0)</f>
        <v>7.6388888888080431E-2</v>
      </c>
      <c r="K236" s="2" t="s">
        <v>117</v>
      </c>
      <c r="L236" s="2" t="s">
        <v>40</v>
      </c>
      <c r="M236" s="2" t="s">
        <v>47</v>
      </c>
      <c r="N236" s="5">
        <v>42.41</v>
      </c>
      <c r="O236" s="2" t="s">
        <v>55</v>
      </c>
      <c r="P236" s="7">
        <f>SUMIFS(Tabla_cocina[Ganancia Bruta],Tabla_cocina[Numero de Orden],Tabla_Sala[[#This Row],[Número de Orden]])</f>
        <v>157</v>
      </c>
      <c r="Q236" s="7">
        <f>Tabla_Sala[[#This Row],[Propina]]+Tabla_Sala[[#This Row],[Monto Total de la Cuenta]]</f>
        <v>199.41</v>
      </c>
      <c r="R236" t="str">
        <f t="shared" si="5"/>
        <v>Plato_20,  Plato_4,  Plato_13</v>
      </c>
      <c r="S236" s="2" t="s">
        <v>66</v>
      </c>
      <c r="T236" s="2" t="s">
        <v>11</v>
      </c>
      <c r="U236" s="2" t="s">
        <v>67</v>
      </c>
      <c r="V236" s="2" t="s">
        <v>65</v>
      </c>
      <c r="X236" t="str" cm="1">
        <f t="array" ref="X236">_xlfn.CONCAT(_xlfn._xlws.FILTER(Tabla_cocina[Nombre del Plato], Tabla_cocina[Numero de Orden]=Tabla_Sala[[#This Row],[Número de Orden]]), "")</f>
        <v>Plato_20Plato_13Plato_4</v>
      </c>
      <c r="Y236" s="18" t="b">
        <f>IF(Tabla_Sala[[#This Row],[Tiempo de Degustacion]]&gt;0,TRUE,FALSE)</f>
        <v>1</v>
      </c>
      <c r="Z236" s="3">
        <f>SUMIFS(Tabla_cocina[Costo],Tabla_cocina[Numero de Orden],Tabla_Sala[[#This Row],[Número de Orden]])</f>
        <v>94</v>
      </c>
    </row>
    <row r="237" spans="1:26" x14ac:dyDescent="0.3">
      <c r="A237" s="2">
        <v>127</v>
      </c>
      <c r="B237" s="2">
        <v>6</v>
      </c>
      <c r="C237" s="2" t="s">
        <v>232</v>
      </c>
      <c r="D237" s="4">
        <v>4</v>
      </c>
      <c r="E237" s="15">
        <f>Tabla_Sala[[#This Row],[Hora de Salida]]</f>
        <v>45018.102777777778</v>
      </c>
      <c r="F237" s="16">
        <v>45018.029166666667</v>
      </c>
      <c r="G237" s="16">
        <v>45018.102777777778</v>
      </c>
      <c r="H237" s="16">
        <f>IF(Tabla_Sala[[#This Row],[Estado de la Mesa]]="Ocupada",(Tabla_Sala[[#This Row],[Hora de Salida]]-Tabla_Sala[[#This Row],[Hora de Llegada]]) + 15/1440, Tabla_Sala[[#This Row],[Hora de Salida]]-Tabla_Sala[[#This Row],[Hora de Llegada]])</f>
        <v>7.3611111110949423E-2</v>
      </c>
      <c r="I237" s="16">
        <f>SUMIFS(Tabla_cocina[minutos preparacion],Tabla_cocina[Numero de Orden],Tabla_Sala[[#This Row],[Número de Orden]])</f>
        <v>2.0833333333333332E-2</v>
      </c>
      <c r="J237" s="16">
        <f>IF(Tabla_Sala[[#This Row],[Tiempo de Permanencia]]-Tabla_Sala[[#This Row],[Tiempo Preparacion]] &gt; 0, Tabla_Sala[[#This Row],[Tiempo de Permanencia]]-Tabla_Sala[[#This Row],[Tiempo Preparacion]], 0)</f>
        <v>5.2777777777616094E-2</v>
      </c>
      <c r="K237" s="2" t="s">
        <v>117</v>
      </c>
      <c r="L237" s="2" t="s">
        <v>40</v>
      </c>
      <c r="M237" s="2" t="s">
        <v>47</v>
      </c>
      <c r="N237" s="5">
        <v>32.82</v>
      </c>
      <c r="O237" s="2" t="s">
        <v>48</v>
      </c>
      <c r="P237" s="7">
        <f>SUMIFS(Tabla_cocina[Ganancia Bruta],Tabla_cocina[Numero de Orden],Tabla_Sala[[#This Row],[Número de Orden]])</f>
        <v>72</v>
      </c>
      <c r="Q237" s="7">
        <f>Tabla_Sala[[#This Row],[Propina]]+Tabla_Sala[[#This Row],[Monto Total de la Cuenta]]</f>
        <v>104.82</v>
      </c>
      <c r="R237" t="str">
        <f t="shared" si="5"/>
        <v>Plato_19</v>
      </c>
      <c r="S237" s="2" t="s">
        <v>76</v>
      </c>
      <c r="T237" s="2" t="s">
        <v>12</v>
      </c>
      <c r="U237" s="2"/>
      <c r="X237" t="str" cm="1">
        <f t="array" ref="X237">_xlfn.CONCAT(_xlfn._xlws.FILTER(Tabla_cocina[Nombre del Plato], Tabla_cocina[Numero de Orden]=Tabla_Sala[[#This Row],[Número de Orden]]), "")</f>
        <v>Plato_19</v>
      </c>
      <c r="Y237" s="18" t="b">
        <f>IF(Tabla_Sala[[#This Row],[Tiempo de Degustacion]]&gt;0,TRUE,FALSE)</f>
        <v>1</v>
      </c>
      <c r="Z237" s="3">
        <f>SUMIFS(Tabla_cocina[Costo],Tabla_cocina[Numero de Orden],Tabla_Sala[[#This Row],[Número de Orden]])</f>
        <v>44</v>
      </c>
    </row>
    <row r="238" spans="1:26" x14ac:dyDescent="0.3">
      <c r="A238" s="2">
        <v>243</v>
      </c>
      <c r="B238" s="2">
        <v>4</v>
      </c>
      <c r="C238" s="2" t="s">
        <v>334</v>
      </c>
      <c r="D238" s="4">
        <v>4</v>
      </c>
      <c r="E238" s="15">
        <f>Tabla_Sala[[#This Row],[Hora de Salida]]</f>
        <v>45018.174305555556</v>
      </c>
      <c r="F238" s="16">
        <v>45018.029166666667</v>
      </c>
      <c r="G238" s="16">
        <v>45018.174305555556</v>
      </c>
      <c r="H238" s="16">
        <f>IF(Tabla_Sala[[#This Row],[Estado de la Mesa]]="Ocupada",(Tabla_Sala[[#This Row],[Hora de Salida]]-Tabla_Sala[[#This Row],[Hora de Llegada]]) + 15/1440, Tabla_Sala[[#This Row],[Hora de Salida]]-Tabla_Sala[[#This Row],[Hora de Llegada]])</f>
        <v>0.14513888888905058</v>
      </c>
      <c r="I238" s="16">
        <f>SUMIFS(Tabla_cocina[minutos preparacion],Tabla_cocina[Numero de Orden],Tabla_Sala[[#This Row],[Número de Orden]])</f>
        <v>1.5277777777777777E-2</v>
      </c>
      <c r="J238" s="16">
        <f>IF(Tabla_Sala[[#This Row],[Tiempo de Permanencia]]-Tabla_Sala[[#This Row],[Tiempo Preparacion]] &gt; 0, Tabla_Sala[[#This Row],[Tiempo de Permanencia]]-Tabla_Sala[[#This Row],[Tiempo Preparacion]], 0)</f>
        <v>0.1298611111112728</v>
      </c>
      <c r="K238" s="2" t="s">
        <v>113</v>
      </c>
      <c r="L238" s="2" t="s">
        <v>40</v>
      </c>
      <c r="M238" s="2" t="s">
        <v>47</v>
      </c>
      <c r="N238" s="5">
        <v>21.45</v>
      </c>
      <c r="O238" s="2" t="s">
        <v>48</v>
      </c>
      <c r="P238" s="7">
        <f>SUMIFS(Tabla_cocina[Ganancia Bruta],Tabla_cocina[Numero de Orden],Tabla_Sala[[#This Row],[Número de Orden]])</f>
        <v>120</v>
      </c>
      <c r="Q238" s="7">
        <f>Tabla_Sala[[#This Row],[Propina]]+Tabla_Sala[[#This Row],[Monto Total de la Cuenta]]</f>
        <v>141.44999999999999</v>
      </c>
      <c r="R238" t="str">
        <f t="shared" si="5"/>
        <v>Plato_20</v>
      </c>
      <c r="S238" s="2" t="s">
        <v>43</v>
      </c>
      <c r="T238" s="2" t="s">
        <v>11</v>
      </c>
      <c r="U238" s="2"/>
      <c r="X238" t="str" cm="1">
        <f t="array" ref="X238">_xlfn.CONCAT(_xlfn._xlws.FILTER(Tabla_cocina[Nombre del Plato], Tabla_cocina[Numero de Orden]=Tabla_Sala[[#This Row],[Número de Orden]]), "")</f>
        <v>Plato_20</v>
      </c>
      <c r="Y238" s="18" t="b">
        <f>IF(Tabla_Sala[[#This Row],[Tiempo de Degustacion]]&gt;0,TRUE,FALSE)</f>
        <v>1</v>
      </c>
      <c r="Z238" s="3">
        <f>SUMIFS(Tabla_cocina[Costo],Tabla_cocina[Numero de Orden],Tabla_Sala[[#This Row],[Número de Orden]])</f>
        <v>75</v>
      </c>
    </row>
    <row r="239" spans="1:26" x14ac:dyDescent="0.3">
      <c r="A239" s="2">
        <v>129</v>
      </c>
      <c r="B239" s="2">
        <v>16</v>
      </c>
      <c r="C239" s="2" t="s">
        <v>234</v>
      </c>
      <c r="D239" s="4">
        <v>5</v>
      </c>
      <c r="E239" s="15">
        <f>Tabla_Sala[[#This Row],[Hora de Salida]]</f>
        <v>45018.111805555556</v>
      </c>
      <c r="F239" s="16">
        <v>45018.02847222222</v>
      </c>
      <c r="G239" s="16">
        <v>45018.111805555556</v>
      </c>
      <c r="H239" s="16">
        <f>IF(Tabla_Sala[[#This Row],[Estado de la Mesa]]="Ocupada",(Tabla_Sala[[#This Row],[Hora de Salida]]-Tabla_Sala[[#This Row],[Hora de Llegada]]) + 15/1440, Tabla_Sala[[#This Row],[Hora de Salida]]-Tabla_Sala[[#This Row],[Hora de Llegada]])</f>
        <v>8.3333333335758653E-2</v>
      </c>
      <c r="I239" s="16">
        <f>SUMIFS(Tabla_cocina[minutos preparacion],Tabla_cocina[Numero de Orden],Tabla_Sala[[#This Row],[Número de Orden]])</f>
        <v>5.5555555555555552E-2</v>
      </c>
      <c r="J239" s="16">
        <f>IF(Tabla_Sala[[#This Row],[Tiempo de Permanencia]]-Tabla_Sala[[#This Row],[Tiempo Preparacion]] &gt; 0, Tabla_Sala[[#This Row],[Tiempo de Permanencia]]-Tabla_Sala[[#This Row],[Tiempo Preparacion]], 0)</f>
        <v>2.77777777802031E-2</v>
      </c>
      <c r="K239" s="2" t="s">
        <v>113</v>
      </c>
      <c r="L239" s="2" t="s">
        <v>40</v>
      </c>
      <c r="M239" s="2" t="s">
        <v>47</v>
      </c>
      <c r="N239" s="5">
        <v>49.3</v>
      </c>
      <c r="O239" s="2" t="s">
        <v>42</v>
      </c>
      <c r="P239" s="7">
        <f>SUMIFS(Tabla_cocina[Ganancia Bruta],Tabla_cocina[Numero de Orden],Tabla_Sala[[#This Row],[Número de Orden]])</f>
        <v>106</v>
      </c>
      <c r="Q239" s="7">
        <f>Tabla_Sala[[#This Row],[Propina]]+Tabla_Sala[[#This Row],[Monto Total de la Cuenta]]</f>
        <v>155.30000000000001</v>
      </c>
      <c r="R239" t="str">
        <f t="shared" si="5"/>
        <v>Plato_12,  Plato_3,  Plato_9</v>
      </c>
      <c r="S239" s="2" t="s">
        <v>53</v>
      </c>
      <c r="T239" s="2" t="s">
        <v>16</v>
      </c>
      <c r="U239" s="2" t="s">
        <v>72</v>
      </c>
      <c r="V239" s="2" t="s">
        <v>75</v>
      </c>
      <c r="X239" t="str" cm="1">
        <f t="array" ref="X239">_xlfn.CONCAT(_xlfn._xlws.FILTER(Tabla_cocina[Nombre del Plato], Tabla_cocina[Numero de Orden]=Tabla_Sala[[#This Row],[Número de Orden]]), "")</f>
        <v>Plato_9Plato_3Plato_12</v>
      </c>
      <c r="Y239" s="18" t="b">
        <f>IF(Tabla_Sala[[#This Row],[Tiempo de Degustacion]]&gt;0,TRUE,FALSE)</f>
        <v>1</v>
      </c>
      <c r="Z239" s="3">
        <f>SUMIFS(Tabla_cocina[Costo],Tabla_cocina[Numero de Orden],Tabla_Sala[[#This Row],[Número de Orden]])</f>
        <v>62</v>
      </c>
    </row>
    <row r="240" spans="1:26" x14ac:dyDescent="0.3">
      <c r="A240" s="2">
        <v>139</v>
      </c>
      <c r="B240" s="2">
        <v>16</v>
      </c>
      <c r="C240" s="2" t="s">
        <v>243</v>
      </c>
      <c r="D240" s="4">
        <v>3</v>
      </c>
      <c r="E240" s="15">
        <f>Tabla_Sala[[#This Row],[Hora de Salida]]</f>
        <v>45018.193749999999</v>
      </c>
      <c r="F240" s="16">
        <v>45018.027777777781</v>
      </c>
      <c r="G240" s="16">
        <v>45018.193749999999</v>
      </c>
      <c r="H240" s="16">
        <f>IF(Tabla_Sala[[#This Row],[Estado de la Mesa]]="Ocupada",(Tabla_Sala[[#This Row],[Hora de Salida]]-Tabla_Sala[[#This Row],[Hora de Llegada]]) + 15/1440, Tabla_Sala[[#This Row],[Hora de Salida]]-Tabla_Sala[[#This Row],[Hora de Llegada]])</f>
        <v>0.16597222221753327</v>
      </c>
      <c r="I240" s="16">
        <f>SUMIFS(Tabla_cocina[minutos preparacion],Tabla_cocina[Numero de Orden],Tabla_Sala[[#This Row],[Número de Orden]])</f>
        <v>1.8055555555555554E-2</v>
      </c>
      <c r="J240" s="16">
        <f>IF(Tabla_Sala[[#This Row],[Tiempo de Permanencia]]-Tabla_Sala[[#This Row],[Tiempo Preparacion]] &gt; 0, Tabla_Sala[[#This Row],[Tiempo de Permanencia]]-Tabla_Sala[[#This Row],[Tiempo Preparacion]], 0)</f>
        <v>0.14791666666197772</v>
      </c>
      <c r="K240" s="2" t="s">
        <v>113</v>
      </c>
      <c r="L240" s="2" t="s">
        <v>40</v>
      </c>
      <c r="M240" s="2" t="s">
        <v>47</v>
      </c>
      <c r="N240" s="5">
        <v>47.2</v>
      </c>
      <c r="O240" s="2" t="s">
        <v>48</v>
      </c>
      <c r="P240" s="7">
        <f>SUMIFS(Tabla_cocina[Ganancia Bruta],Tabla_cocina[Numero de Orden],Tabla_Sala[[#This Row],[Número de Orden]])</f>
        <v>35</v>
      </c>
      <c r="Q240" s="7">
        <f>Tabla_Sala[[#This Row],[Propina]]+Tabla_Sala[[#This Row],[Monto Total de la Cuenta]]</f>
        <v>82.2</v>
      </c>
      <c r="R240" t="str">
        <f t="shared" si="5"/>
        <v>Plato_8</v>
      </c>
      <c r="S240" s="2" t="s">
        <v>70</v>
      </c>
      <c r="T240" s="2" t="s">
        <v>17</v>
      </c>
      <c r="U240" s="2"/>
      <c r="X240" t="str" cm="1">
        <f t="array" ref="X240">_xlfn.CONCAT(_xlfn._xlws.FILTER(Tabla_cocina[Nombre del Plato], Tabla_cocina[Numero de Orden]=Tabla_Sala[[#This Row],[Número de Orden]]), "")</f>
        <v>Plato_8</v>
      </c>
      <c r="Y240" s="18" t="b">
        <f>IF(Tabla_Sala[[#This Row],[Tiempo de Degustacion]]&gt;0,TRUE,FALSE)</f>
        <v>1</v>
      </c>
      <c r="Z240" s="3">
        <f>SUMIFS(Tabla_cocina[Costo],Tabla_cocina[Numero de Orden],Tabla_Sala[[#This Row],[Número de Orden]])</f>
        <v>21</v>
      </c>
    </row>
    <row r="241" spans="1:26" x14ac:dyDescent="0.3">
      <c r="A241" s="2">
        <v>156</v>
      </c>
      <c r="B241" s="2">
        <v>6</v>
      </c>
      <c r="C241" s="2" t="s">
        <v>259</v>
      </c>
      <c r="D241" s="4">
        <v>4</v>
      </c>
      <c r="E241" s="15">
        <f>Tabla_Sala[[#This Row],[Hora de Salida]]</f>
        <v>45018.178472222222</v>
      </c>
      <c r="F241" s="16">
        <v>45018.027777777781</v>
      </c>
      <c r="G241" s="16">
        <v>45018.178472222222</v>
      </c>
      <c r="H241" s="16">
        <f>IF(Tabla_Sala[[#This Row],[Estado de la Mesa]]="Ocupada",(Tabla_Sala[[#This Row],[Hora de Salida]]-Tabla_Sala[[#This Row],[Hora de Llegada]]) + 15/1440, Tabla_Sala[[#This Row],[Hora de Salida]]-Tabla_Sala[[#This Row],[Hora de Llegada]])</f>
        <v>0.15069444444088731</v>
      </c>
      <c r="I241" s="16">
        <f>SUMIFS(Tabla_cocina[minutos preparacion],Tabla_cocina[Numero de Orden],Tabla_Sala[[#This Row],[Número de Orden]])</f>
        <v>4.1666666666666666E-3</v>
      </c>
      <c r="J241" s="16">
        <f>IF(Tabla_Sala[[#This Row],[Tiempo de Permanencia]]-Tabla_Sala[[#This Row],[Tiempo Preparacion]] &gt; 0, Tabla_Sala[[#This Row],[Tiempo de Permanencia]]-Tabla_Sala[[#This Row],[Tiempo Preparacion]], 0)</f>
        <v>0.14652777777422063</v>
      </c>
      <c r="K241" s="2" t="s">
        <v>109</v>
      </c>
      <c r="L241" s="2" t="s">
        <v>54</v>
      </c>
      <c r="M241" s="2" t="s">
        <v>47</v>
      </c>
      <c r="N241" s="5">
        <v>19.03</v>
      </c>
      <c r="O241" s="2" t="s">
        <v>48</v>
      </c>
      <c r="P241" s="7">
        <f>SUMIFS(Tabla_cocina[Ganancia Bruta],Tabla_cocina[Numero de Orden],Tabla_Sala[[#This Row],[Número de Orden]])</f>
        <v>56</v>
      </c>
      <c r="Q241" s="7">
        <f>Tabla_Sala[[#This Row],[Propina]]+Tabla_Sala[[#This Row],[Monto Total de la Cuenta]]</f>
        <v>75.03</v>
      </c>
      <c r="R241" t="str">
        <f t="shared" si="5"/>
        <v>Plato_16</v>
      </c>
      <c r="S241" s="2" t="s">
        <v>43</v>
      </c>
      <c r="T241" s="2" t="s">
        <v>15</v>
      </c>
      <c r="U241" s="2"/>
      <c r="X241" t="str" cm="1">
        <f t="array" ref="X241">_xlfn.CONCAT(_xlfn._xlws.FILTER(Tabla_cocina[Nombre del Plato], Tabla_cocina[Numero de Orden]=Tabla_Sala[[#This Row],[Número de Orden]]), "")</f>
        <v>Plato_16</v>
      </c>
      <c r="Y241" s="18" t="b">
        <f>IF(Tabla_Sala[[#This Row],[Tiempo de Degustacion]]&gt;0,TRUE,FALSE)</f>
        <v>1</v>
      </c>
      <c r="Z241" s="3">
        <f>SUMIFS(Tabla_cocina[Costo],Tabla_cocina[Numero de Orden],Tabla_Sala[[#This Row],[Número de Orden]])</f>
        <v>32</v>
      </c>
    </row>
    <row r="242" spans="1:26" x14ac:dyDescent="0.3">
      <c r="A242" s="2">
        <v>186</v>
      </c>
      <c r="B242" s="2">
        <v>13</v>
      </c>
      <c r="C242" s="2" t="s">
        <v>287</v>
      </c>
      <c r="D242" s="4">
        <v>6</v>
      </c>
      <c r="E242" s="15">
        <f>Tabla_Sala[[#This Row],[Hora de Salida]]</f>
        <v>45018.176388888889</v>
      </c>
      <c r="F242" s="16">
        <v>45018.027777777781</v>
      </c>
      <c r="G242" s="16">
        <v>45018.176388888889</v>
      </c>
      <c r="H242" s="16">
        <f>IF(Tabla_Sala[[#This Row],[Estado de la Mesa]]="Ocupada",(Tabla_Sala[[#This Row],[Hora de Salida]]-Tabla_Sala[[#This Row],[Hora de Llegada]]) + 15/1440, Tabla_Sala[[#This Row],[Hora de Salida]]-Tabla_Sala[[#This Row],[Hora de Llegada]])</f>
        <v>0.14861111110803904</v>
      </c>
      <c r="I242" s="16">
        <f>SUMIFS(Tabla_cocina[minutos preparacion],Tabla_cocina[Numero de Orden],Tabla_Sala[[#This Row],[Número de Orden]])</f>
        <v>6.4583333333333326E-2</v>
      </c>
      <c r="J242" s="16">
        <f>IF(Tabla_Sala[[#This Row],[Tiempo de Permanencia]]-Tabla_Sala[[#This Row],[Tiempo Preparacion]] &gt; 0, Tabla_Sala[[#This Row],[Tiempo de Permanencia]]-Tabla_Sala[[#This Row],[Tiempo Preparacion]], 0)</f>
        <v>8.4027777774705714E-2</v>
      </c>
      <c r="K242" s="2" t="s">
        <v>111</v>
      </c>
      <c r="L242" s="2" t="s">
        <v>40</v>
      </c>
      <c r="M242" s="2" t="s">
        <v>47</v>
      </c>
      <c r="N242" s="5">
        <v>17.55</v>
      </c>
      <c r="O242" s="2" t="s">
        <v>42</v>
      </c>
      <c r="P242" s="7">
        <f>SUMIFS(Tabla_cocina[Ganancia Bruta],Tabla_cocina[Numero de Orden],Tabla_Sala[[#This Row],[Número de Orden]])</f>
        <v>270</v>
      </c>
      <c r="Q242" s="7">
        <f>Tabla_Sala[[#This Row],[Propina]]+Tabla_Sala[[#This Row],[Monto Total de la Cuenta]]</f>
        <v>287.55</v>
      </c>
      <c r="R242" t="str">
        <f t="shared" si="5"/>
        <v>Plato_6,  Plato_15,  Plato_17</v>
      </c>
      <c r="S242" s="2" t="s">
        <v>46</v>
      </c>
      <c r="T242" s="2" t="s">
        <v>10</v>
      </c>
      <c r="U242" s="2" t="s">
        <v>73</v>
      </c>
      <c r="V242" s="2" t="s">
        <v>50</v>
      </c>
      <c r="X242" t="str" cm="1">
        <f t="array" ref="X242">_xlfn.CONCAT(_xlfn._xlws.FILTER(Tabla_cocina[Nombre del Plato], Tabla_cocina[Numero de Orden]=Tabla_Sala[[#This Row],[Número de Orden]]), "")</f>
        <v>Plato_15Plato_17Plato_6</v>
      </c>
      <c r="Y242" s="18" t="b">
        <f>IF(Tabla_Sala[[#This Row],[Tiempo de Degustacion]]&gt;0,TRUE,FALSE)</f>
        <v>1</v>
      </c>
      <c r="Z242" s="3">
        <f>SUMIFS(Tabla_cocina[Costo],Tabla_cocina[Numero de Orden],Tabla_Sala[[#This Row],[Número de Orden]])</f>
        <v>162</v>
      </c>
    </row>
    <row r="243" spans="1:26" x14ac:dyDescent="0.3">
      <c r="A243" s="2">
        <v>252</v>
      </c>
      <c r="B243" s="2">
        <v>4</v>
      </c>
      <c r="C243" s="2" t="s">
        <v>340</v>
      </c>
      <c r="D243" s="4">
        <v>3</v>
      </c>
      <c r="E243" s="15">
        <f>Tabla_Sala[[#This Row],[Hora de Salida]]</f>
        <v>45018.183333333334</v>
      </c>
      <c r="F243" s="16">
        <v>45018.027083333334</v>
      </c>
      <c r="G243" s="16">
        <v>45018.183333333334</v>
      </c>
      <c r="H243" s="16">
        <f>IF(Tabla_Sala[[#This Row],[Estado de la Mesa]]="Ocupada",(Tabla_Sala[[#This Row],[Hora de Salida]]-Tabla_Sala[[#This Row],[Hora de Llegada]]) + 15/1440, Tabla_Sala[[#This Row],[Hora de Salida]]-Tabla_Sala[[#This Row],[Hora de Llegada]])</f>
        <v>0.15625</v>
      </c>
      <c r="I243" s="16">
        <f>SUMIFS(Tabla_cocina[minutos preparacion],Tabla_cocina[Numero de Orden],Tabla_Sala[[#This Row],[Número de Orden]])</f>
        <v>5.8333333333333334E-2</v>
      </c>
      <c r="J243" s="16">
        <f>IF(Tabla_Sala[[#This Row],[Tiempo de Permanencia]]-Tabla_Sala[[#This Row],[Tiempo Preparacion]] &gt; 0, Tabla_Sala[[#This Row],[Tiempo de Permanencia]]-Tabla_Sala[[#This Row],[Tiempo Preparacion]], 0)</f>
        <v>9.7916666666666666E-2</v>
      </c>
      <c r="K243" s="2" t="s">
        <v>117</v>
      </c>
      <c r="L243" s="2" t="s">
        <v>40</v>
      </c>
      <c r="M243" s="2" t="s">
        <v>47</v>
      </c>
      <c r="N243" s="5">
        <v>43.81</v>
      </c>
      <c r="O243" s="2" t="s">
        <v>48</v>
      </c>
      <c r="P243" s="7">
        <f>SUMIFS(Tabla_cocina[Ganancia Bruta],Tabla_cocina[Numero de Orden],Tabla_Sala[[#This Row],[Número de Orden]])</f>
        <v>102</v>
      </c>
      <c r="Q243" s="7">
        <f>Tabla_Sala[[#This Row],[Propina]]+Tabla_Sala[[#This Row],[Monto Total de la Cuenta]]</f>
        <v>145.81</v>
      </c>
      <c r="R243" t="str">
        <f t="shared" si="5"/>
        <v>Plato_1,  Plato_10</v>
      </c>
      <c r="S243" s="2" t="s">
        <v>46</v>
      </c>
      <c r="T243" s="2" t="s">
        <v>26</v>
      </c>
      <c r="U243" s="2" t="s">
        <v>69</v>
      </c>
      <c r="X243" t="str" cm="1">
        <f t="array" ref="X243">_xlfn.CONCAT(_xlfn._xlws.FILTER(Tabla_cocina[Nombre del Plato], Tabla_cocina[Numero de Orden]=Tabla_Sala[[#This Row],[Número de Orden]]), "")</f>
        <v>Plato_10Plato_1</v>
      </c>
      <c r="Y243" s="18" t="b">
        <f>IF(Tabla_Sala[[#This Row],[Tiempo de Degustacion]]&gt;0,TRUE,FALSE)</f>
        <v>1</v>
      </c>
      <c r="Z243" s="3">
        <f>SUMIFS(Tabla_cocina[Costo],Tabla_cocina[Numero de Orden],Tabla_Sala[[#This Row],[Número de Orden]])</f>
        <v>60</v>
      </c>
    </row>
    <row r="244" spans="1:26" x14ac:dyDescent="0.3">
      <c r="A244" s="2">
        <v>258</v>
      </c>
      <c r="B244" s="2">
        <v>12</v>
      </c>
      <c r="C244" s="2" t="s">
        <v>346</v>
      </c>
      <c r="D244" s="4">
        <v>1</v>
      </c>
      <c r="E244" s="15">
        <f>Tabla_Sala[[#This Row],[Hora de Salida]]</f>
        <v>45018.188888888886</v>
      </c>
      <c r="F244" s="16">
        <v>45018.027083333334</v>
      </c>
      <c r="G244" s="16">
        <v>45018.188888888886</v>
      </c>
      <c r="H244" s="16">
        <f>IF(Tabla_Sala[[#This Row],[Estado de la Mesa]]="Ocupada",(Tabla_Sala[[#This Row],[Hora de Salida]]-Tabla_Sala[[#This Row],[Hora de Llegada]]) + 15/1440, Tabla_Sala[[#This Row],[Hora de Salida]]-Tabla_Sala[[#This Row],[Hora de Llegada]])</f>
        <v>0.16180555555183673</v>
      </c>
      <c r="I244" s="16">
        <f>SUMIFS(Tabla_cocina[minutos preparacion],Tabla_cocina[Numero de Orden],Tabla_Sala[[#This Row],[Número de Orden]])</f>
        <v>7.2916666666666657E-2</v>
      </c>
      <c r="J244" s="16">
        <f>IF(Tabla_Sala[[#This Row],[Tiempo de Permanencia]]-Tabla_Sala[[#This Row],[Tiempo Preparacion]] &gt; 0, Tabla_Sala[[#This Row],[Tiempo de Permanencia]]-Tabla_Sala[[#This Row],[Tiempo Preparacion]], 0)</f>
        <v>8.8888888885170075E-2</v>
      </c>
      <c r="K244" s="2" t="s">
        <v>113</v>
      </c>
      <c r="L244" s="2" t="s">
        <v>44</v>
      </c>
      <c r="M244" s="2" t="s">
        <v>47</v>
      </c>
      <c r="N244" s="5">
        <v>47.99</v>
      </c>
      <c r="O244" s="2" t="s">
        <v>42</v>
      </c>
      <c r="P244" s="7">
        <f>SUMIFS(Tabla_cocina[Ganancia Bruta],Tabla_cocina[Numero de Orden],Tabla_Sala[[#This Row],[Número de Orden]])</f>
        <v>117</v>
      </c>
      <c r="Q244" s="7">
        <f>Tabla_Sala[[#This Row],[Propina]]+Tabla_Sala[[#This Row],[Monto Total de la Cuenta]]</f>
        <v>164.99</v>
      </c>
      <c r="R244" t="str">
        <f t="shared" si="5"/>
        <v>Plato_1,  Plato_3,  Plato_15,  Plato_20</v>
      </c>
      <c r="S244" s="2" t="s">
        <v>58</v>
      </c>
      <c r="T244" s="2" t="s">
        <v>26</v>
      </c>
      <c r="U244" s="2" t="s">
        <v>72</v>
      </c>
      <c r="V244" s="2" t="s">
        <v>73</v>
      </c>
      <c r="W244" s="2" t="s">
        <v>68</v>
      </c>
      <c r="X244" t="str" cm="1">
        <f t="array" ref="X244">_xlfn.CONCAT(_xlfn._xlws.FILTER(Tabla_cocina[Nombre del Plato], Tabla_cocina[Numero de Orden]=Tabla_Sala[[#This Row],[Número de Orden]]), "")</f>
        <v>Plato_20Plato_15Plato_1Plato_3</v>
      </c>
      <c r="Y244" s="18" t="b">
        <f>IF(Tabla_Sala[[#This Row],[Tiempo de Degustacion]]&gt;0,TRUE,FALSE)</f>
        <v>1</v>
      </c>
      <c r="Z244" s="3">
        <f>SUMIFS(Tabla_cocina[Costo],Tabla_cocina[Numero de Orden],Tabla_Sala[[#This Row],[Número de Orden]])</f>
        <v>71</v>
      </c>
    </row>
    <row r="245" spans="1:26" x14ac:dyDescent="0.3">
      <c r="A245" s="2">
        <v>120</v>
      </c>
      <c r="B245" s="2">
        <v>4</v>
      </c>
      <c r="C245" s="2" t="s">
        <v>225</v>
      </c>
      <c r="D245" s="4">
        <v>2</v>
      </c>
      <c r="E245" s="15">
        <f>Tabla_Sala[[#This Row],[Hora de Salida]]</f>
        <v>45018.070833333331</v>
      </c>
      <c r="F245" s="16">
        <v>45018.026388888888</v>
      </c>
      <c r="G245" s="16">
        <v>45018.070833333331</v>
      </c>
      <c r="H245" s="16">
        <f>IF(Tabla_Sala[[#This Row],[Estado de la Mesa]]="Ocupada",(Tabla_Sala[[#This Row],[Hora de Salida]]-Tabla_Sala[[#This Row],[Hora de Llegada]]) + 15/1440, Tabla_Sala[[#This Row],[Hora de Salida]]-Tabla_Sala[[#This Row],[Hora de Llegada]])</f>
        <v>4.4444444443797693E-2</v>
      </c>
      <c r="I245" s="16">
        <f>SUMIFS(Tabla_cocina[minutos preparacion],Tabla_cocina[Numero de Orden],Tabla_Sala[[#This Row],[Número de Orden]])</f>
        <v>6.7361111111111108E-2</v>
      </c>
      <c r="J245" s="16">
        <f>IF(Tabla_Sala[[#This Row],[Tiempo de Permanencia]]-Tabla_Sala[[#This Row],[Tiempo Preparacion]] &gt; 0, Tabla_Sala[[#This Row],[Tiempo de Permanencia]]-Tabla_Sala[[#This Row],[Tiempo Preparacion]], 0)</f>
        <v>0</v>
      </c>
      <c r="K245" s="2" t="s">
        <v>111</v>
      </c>
      <c r="L245" s="2" t="s">
        <v>40</v>
      </c>
      <c r="M245" s="2" t="s">
        <v>45</v>
      </c>
      <c r="N245" s="5">
        <v>12.51</v>
      </c>
      <c r="O245" s="2" t="s">
        <v>42</v>
      </c>
      <c r="P245" s="7">
        <f>SUMIFS(Tabla_cocina[Ganancia Bruta],Tabla_cocina[Numero de Orden],Tabla_Sala[[#This Row],[Número de Orden]])</f>
        <v>145</v>
      </c>
      <c r="Q245" s="7">
        <f>Tabla_Sala[[#This Row],[Propina]]+Tabla_Sala[[#This Row],[Monto Total de la Cuenta]]</f>
        <v>157.51</v>
      </c>
      <c r="R245" t="str">
        <f t="shared" si="5"/>
        <v>Plato_17,  Plato_10</v>
      </c>
      <c r="S245" s="2" t="s">
        <v>61</v>
      </c>
      <c r="T245" s="2" t="s">
        <v>9</v>
      </c>
      <c r="U245" s="2" t="s">
        <v>69</v>
      </c>
      <c r="X245" t="str" cm="1">
        <f t="array" ref="X245">_xlfn.CONCAT(_xlfn._xlws.FILTER(Tabla_cocina[Nombre del Plato], Tabla_cocina[Numero de Orden]=Tabla_Sala[[#This Row],[Número de Orden]]), "")</f>
        <v>Plato_17Plato_10</v>
      </c>
      <c r="Y245" s="18" t="b">
        <f>IF(Tabla_Sala[[#This Row],[Tiempo de Degustacion]]&gt;0,TRUE,FALSE)</f>
        <v>0</v>
      </c>
      <c r="Z245" s="3">
        <f>SUMIFS(Tabla_cocina[Costo],Tabla_cocina[Numero de Orden],Tabla_Sala[[#This Row],[Número de Orden]])</f>
        <v>87</v>
      </c>
    </row>
    <row r="246" spans="1:26" x14ac:dyDescent="0.3">
      <c r="A246" s="2">
        <v>145</v>
      </c>
      <c r="B246" s="2">
        <v>2</v>
      </c>
      <c r="C246" s="2" t="s">
        <v>249</v>
      </c>
      <c r="D246" s="4">
        <v>5</v>
      </c>
      <c r="E246" s="15">
        <f>Tabla_Sala[[#This Row],[Hora de Salida]]</f>
        <v>45018.070833333331</v>
      </c>
      <c r="F246" s="16">
        <v>45018.025694444441</v>
      </c>
      <c r="G246" s="16">
        <v>45018.070833333331</v>
      </c>
      <c r="H246" s="16">
        <f>IF(Tabla_Sala[[#This Row],[Estado de la Mesa]]="Ocupada",(Tabla_Sala[[#This Row],[Hora de Salida]]-Tabla_Sala[[#This Row],[Hora de Llegada]]) + 15/1440, Tabla_Sala[[#This Row],[Hora de Salida]]-Tabla_Sala[[#This Row],[Hora de Llegada]])</f>
        <v>5.5555555557172433E-2</v>
      </c>
      <c r="I246" s="16">
        <f>SUMIFS(Tabla_cocina[minutos preparacion],Tabla_cocina[Numero de Orden],Tabla_Sala[[#This Row],[Número de Orden]])</f>
        <v>7.3611111111111113E-2</v>
      </c>
      <c r="J246" s="16">
        <f>IF(Tabla_Sala[[#This Row],[Tiempo de Permanencia]]-Tabla_Sala[[#This Row],[Tiempo Preparacion]] &gt; 0, Tabla_Sala[[#This Row],[Tiempo de Permanencia]]-Tabla_Sala[[#This Row],[Tiempo Preparacion]], 0)</f>
        <v>0</v>
      </c>
      <c r="K246" s="2" t="s">
        <v>113</v>
      </c>
      <c r="L246" s="2" t="s">
        <v>54</v>
      </c>
      <c r="M246" s="2" t="s">
        <v>47</v>
      </c>
      <c r="N246" s="5">
        <v>11.32</v>
      </c>
      <c r="O246" s="2" t="s">
        <v>55</v>
      </c>
      <c r="P246" s="7">
        <f>SUMIFS(Tabla_cocina[Ganancia Bruta],Tabla_cocina[Numero de Orden],Tabla_Sala[[#This Row],[Número de Orden]])</f>
        <v>126</v>
      </c>
      <c r="Q246" s="7">
        <f>Tabla_Sala[[#This Row],[Propina]]+Tabla_Sala[[#This Row],[Monto Total de la Cuenta]]</f>
        <v>137.32</v>
      </c>
      <c r="R246" t="str">
        <f t="shared" si="5"/>
        <v>Plato_5,  Plato_2</v>
      </c>
      <c r="S246" s="2" t="s">
        <v>56</v>
      </c>
      <c r="T246" s="2" t="s">
        <v>19</v>
      </c>
      <c r="U246" s="2" t="s">
        <v>79</v>
      </c>
      <c r="X246" t="str" cm="1">
        <f t="array" ref="X246">_xlfn.CONCAT(_xlfn._xlws.FILTER(Tabla_cocina[Nombre del Plato], Tabla_cocina[Numero de Orden]=Tabla_Sala[[#This Row],[Número de Orden]]), "")</f>
        <v>Plato_2Plato_5</v>
      </c>
      <c r="Y246" s="18" t="b">
        <f>IF(Tabla_Sala[[#This Row],[Tiempo de Degustacion]]&gt;0,TRUE,FALSE)</f>
        <v>0</v>
      </c>
      <c r="Z246" s="3">
        <f>SUMIFS(Tabla_cocina[Costo],Tabla_cocina[Numero de Orden],Tabla_Sala[[#This Row],[Número de Orden]])</f>
        <v>75</v>
      </c>
    </row>
    <row r="247" spans="1:26" x14ac:dyDescent="0.3">
      <c r="A247" s="2">
        <v>150</v>
      </c>
      <c r="B247" s="2">
        <v>18</v>
      </c>
      <c r="C247" s="2" t="s">
        <v>254</v>
      </c>
      <c r="D247" s="4">
        <v>6</v>
      </c>
      <c r="E247" s="15">
        <f>Tabla_Sala[[#This Row],[Hora de Salida]]</f>
        <v>45018.131944444445</v>
      </c>
      <c r="F247" s="16">
        <v>45018.025694444441</v>
      </c>
      <c r="G247" s="16">
        <v>45018.131944444445</v>
      </c>
      <c r="H247" s="16">
        <f>IF(Tabla_Sala[[#This Row],[Estado de la Mesa]]="Ocupada",(Tabla_Sala[[#This Row],[Hora de Salida]]-Tabla_Sala[[#This Row],[Hora de Llegada]]) + 15/1440, Tabla_Sala[[#This Row],[Hora de Salida]]-Tabla_Sala[[#This Row],[Hora de Llegada]])</f>
        <v>0.10625000000436557</v>
      </c>
      <c r="I247" s="16">
        <f>SUMIFS(Tabla_cocina[minutos preparacion],Tabla_cocina[Numero de Orden],Tabla_Sala[[#This Row],[Número de Orden]])</f>
        <v>7.3611111111111113E-2</v>
      </c>
      <c r="J247" s="16">
        <f>IF(Tabla_Sala[[#This Row],[Tiempo de Permanencia]]-Tabla_Sala[[#This Row],[Tiempo Preparacion]] &gt; 0, Tabla_Sala[[#This Row],[Tiempo de Permanencia]]-Tabla_Sala[[#This Row],[Tiempo Preparacion]], 0)</f>
        <v>3.2638888893254461E-2</v>
      </c>
      <c r="K247" s="2" t="s">
        <v>111</v>
      </c>
      <c r="L247" s="2" t="s">
        <v>40</v>
      </c>
      <c r="M247" s="2" t="s">
        <v>41</v>
      </c>
      <c r="N247" s="5">
        <v>48.43</v>
      </c>
      <c r="O247" s="2" t="s">
        <v>48</v>
      </c>
      <c r="P247" s="7">
        <f>SUMIFS(Tabla_cocina[Ganancia Bruta],Tabla_cocina[Numero de Orden],Tabla_Sala[[#This Row],[Número de Orden]])</f>
        <v>150</v>
      </c>
      <c r="Q247" s="7">
        <f>Tabla_Sala[[#This Row],[Propina]]+Tabla_Sala[[#This Row],[Monto Total de la Cuenta]]</f>
        <v>198.43</v>
      </c>
      <c r="R247" t="str">
        <f t="shared" si="5"/>
        <v>Plato_5,  Plato_11,  Plato_3</v>
      </c>
      <c r="S247" s="2" t="s">
        <v>76</v>
      </c>
      <c r="T247" s="2" t="s">
        <v>19</v>
      </c>
      <c r="U247" s="2" t="s">
        <v>63</v>
      </c>
      <c r="V247" s="2" t="s">
        <v>72</v>
      </c>
      <c r="X247" t="str" cm="1">
        <f t="array" ref="X247">_xlfn.CONCAT(_xlfn._xlws.FILTER(Tabla_cocina[Nombre del Plato], Tabla_cocina[Numero de Orden]=Tabla_Sala[[#This Row],[Número de Orden]]), "")</f>
        <v>Plato_11Plato_5Plato_3</v>
      </c>
      <c r="Y247" s="18" t="b">
        <f>IF(Tabla_Sala[[#This Row],[Tiempo de Degustacion]]&gt;0,TRUE,FALSE)</f>
        <v>1</v>
      </c>
      <c r="Z247" s="3">
        <f>SUMIFS(Tabla_cocina[Costo],Tabla_cocina[Numero de Orden],Tabla_Sala[[#This Row],[Número de Orden]])</f>
        <v>90</v>
      </c>
    </row>
    <row r="248" spans="1:26" x14ac:dyDescent="0.3">
      <c r="A248" s="2">
        <v>198</v>
      </c>
      <c r="B248" s="2">
        <v>9</v>
      </c>
      <c r="C248" s="2" t="s">
        <v>297</v>
      </c>
      <c r="D248" s="4">
        <v>4</v>
      </c>
      <c r="E248" s="15">
        <f>Tabla_Sala[[#This Row],[Hora de Salida]]</f>
        <v>45018.128472222219</v>
      </c>
      <c r="F248" s="16">
        <v>45018.025000000001</v>
      </c>
      <c r="G248" s="16">
        <v>45018.128472222219</v>
      </c>
      <c r="H248" s="16">
        <f>IF(Tabla_Sala[[#This Row],[Estado de la Mesa]]="Ocupada",(Tabla_Sala[[#This Row],[Hora de Salida]]-Tabla_Sala[[#This Row],[Hora de Llegada]]) + 15/1440, Tabla_Sala[[#This Row],[Hora de Salida]]-Tabla_Sala[[#This Row],[Hora de Llegada]])</f>
        <v>0.10347222221753327</v>
      </c>
      <c r="I248" s="16">
        <f>SUMIFS(Tabla_cocina[minutos preparacion],Tabla_cocina[Numero de Orden],Tabla_Sala[[#This Row],[Número de Orden]])</f>
        <v>2.2916666666666665E-2</v>
      </c>
      <c r="J248" s="16">
        <f>IF(Tabla_Sala[[#This Row],[Tiempo de Permanencia]]-Tabla_Sala[[#This Row],[Tiempo Preparacion]] &gt; 0, Tabla_Sala[[#This Row],[Tiempo de Permanencia]]-Tabla_Sala[[#This Row],[Tiempo Preparacion]], 0)</f>
        <v>8.0555555550866603E-2</v>
      </c>
      <c r="K248" s="2" t="s">
        <v>111</v>
      </c>
      <c r="L248" s="2" t="s">
        <v>40</v>
      </c>
      <c r="M248" s="2" t="s">
        <v>47</v>
      </c>
      <c r="N248" s="5">
        <v>36.72</v>
      </c>
      <c r="O248" s="2" t="s">
        <v>42</v>
      </c>
      <c r="P248" s="7">
        <f>SUMIFS(Tabla_cocina[Ganancia Bruta],Tabla_cocina[Numero de Orden],Tabla_Sala[[#This Row],[Número de Orden]])</f>
        <v>54</v>
      </c>
      <c r="Q248" s="7">
        <f>Tabla_Sala[[#This Row],[Propina]]+Tabla_Sala[[#This Row],[Monto Total de la Cuenta]]</f>
        <v>90.72</v>
      </c>
      <c r="R248" t="str">
        <f t="shared" si="5"/>
        <v>Plato_6</v>
      </c>
      <c r="S248" s="2" t="s">
        <v>43</v>
      </c>
      <c r="T248" s="2" t="s">
        <v>10</v>
      </c>
      <c r="U248" s="2"/>
      <c r="X248" t="str" cm="1">
        <f t="array" ref="X248">_xlfn.CONCAT(_xlfn._xlws.FILTER(Tabla_cocina[Nombre del Plato], Tabla_cocina[Numero de Orden]=Tabla_Sala[[#This Row],[Número de Orden]]), "")</f>
        <v>Plato_6</v>
      </c>
      <c r="Y248" s="18" t="b">
        <f>IF(Tabla_Sala[[#This Row],[Tiempo de Degustacion]]&gt;0,TRUE,FALSE)</f>
        <v>1</v>
      </c>
      <c r="Z248" s="3">
        <f>SUMIFS(Tabla_cocina[Costo],Tabla_cocina[Numero de Orden],Tabla_Sala[[#This Row],[Número de Orden]])</f>
        <v>32</v>
      </c>
    </row>
    <row r="249" spans="1:26" x14ac:dyDescent="0.3">
      <c r="A249" s="2">
        <v>143</v>
      </c>
      <c r="B249" s="2">
        <v>9</v>
      </c>
      <c r="C249" s="2" t="s">
        <v>247</v>
      </c>
      <c r="D249" s="4">
        <v>4</v>
      </c>
      <c r="E249" s="15">
        <f>Tabla_Sala[[#This Row],[Hora de Salida]]</f>
        <v>45018.1875</v>
      </c>
      <c r="F249" s="16">
        <v>45018.022222222222</v>
      </c>
      <c r="G249" s="16">
        <v>45018.1875</v>
      </c>
      <c r="H249" s="16">
        <f>IF(Tabla_Sala[[#This Row],[Estado de la Mesa]]="Ocupada",(Tabla_Sala[[#This Row],[Hora de Salida]]-Tabla_Sala[[#This Row],[Hora de Llegada]]) + 15/1440, Tabla_Sala[[#This Row],[Hora de Salida]]-Tabla_Sala[[#This Row],[Hora de Llegada]])</f>
        <v>0.16527777777810115</v>
      </c>
      <c r="I249" s="16">
        <f>SUMIFS(Tabla_cocina[minutos preparacion],Tabla_cocina[Numero de Orden],Tabla_Sala[[#This Row],[Número de Orden]])</f>
        <v>1.1111111111111112E-2</v>
      </c>
      <c r="J249" s="16">
        <f>IF(Tabla_Sala[[#This Row],[Tiempo de Permanencia]]-Tabla_Sala[[#This Row],[Tiempo Preparacion]] &gt; 0, Tabla_Sala[[#This Row],[Tiempo de Permanencia]]-Tabla_Sala[[#This Row],[Tiempo Preparacion]], 0)</f>
        <v>0.15416666666699005</v>
      </c>
      <c r="K249" s="2" t="s">
        <v>117</v>
      </c>
      <c r="L249" s="2" t="s">
        <v>40</v>
      </c>
      <c r="M249" s="2" t="s">
        <v>45</v>
      </c>
      <c r="N249" s="5">
        <v>48.26</v>
      </c>
      <c r="O249" s="2" t="s">
        <v>48</v>
      </c>
      <c r="P249" s="7">
        <f>SUMIFS(Tabla_cocina[Ganancia Bruta],Tabla_cocina[Numero de Orden],Tabla_Sala[[#This Row],[Número de Orden]])</f>
        <v>50</v>
      </c>
      <c r="Q249" s="7">
        <f>Tabla_Sala[[#This Row],[Propina]]+Tabla_Sala[[#This Row],[Monto Total de la Cuenta]]</f>
        <v>98.259999999999991</v>
      </c>
      <c r="R249" t="str">
        <f t="shared" ref="R249:R268" si="6">_xlfn.TEXTJOIN(", ",TRUE,T249:W249)</f>
        <v>Plato_1</v>
      </c>
      <c r="S249" s="2" t="s">
        <v>53</v>
      </c>
      <c r="T249" s="2" t="s">
        <v>26</v>
      </c>
      <c r="U249" s="2"/>
      <c r="X249" t="str" cm="1">
        <f t="array" ref="X249">_xlfn.CONCAT(_xlfn._xlws.FILTER(Tabla_cocina[Nombre del Plato], Tabla_cocina[Numero de Orden]=Tabla_Sala[[#This Row],[Número de Orden]]), "")</f>
        <v>Plato_1</v>
      </c>
      <c r="Y249" s="18" t="b">
        <f>IF(Tabla_Sala[[#This Row],[Tiempo de Degustacion]]&gt;0,TRUE,FALSE)</f>
        <v>1</v>
      </c>
      <c r="Z249" s="3">
        <f>SUMIFS(Tabla_cocina[Costo],Tabla_cocina[Numero de Orden],Tabla_Sala[[#This Row],[Número de Orden]])</f>
        <v>30</v>
      </c>
    </row>
    <row r="250" spans="1:26" x14ac:dyDescent="0.3">
      <c r="A250" s="2">
        <v>266</v>
      </c>
      <c r="B250" s="2">
        <v>4</v>
      </c>
      <c r="C250" s="2" t="s">
        <v>352</v>
      </c>
      <c r="D250" s="4">
        <v>4</v>
      </c>
      <c r="E250" s="15">
        <f>Tabla_Sala[[#This Row],[Hora de Salida]]</f>
        <v>45018.086111111108</v>
      </c>
      <c r="F250" s="16">
        <v>45018.020833333336</v>
      </c>
      <c r="G250" s="16">
        <v>45018.086111111108</v>
      </c>
      <c r="H250" s="16">
        <f>IF(Tabla_Sala[[#This Row],[Estado de la Mesa]]="Ocupada",(Tabla_Sala[[#This Row],[Hora de Salida]]-Tabla_Sala[[#This Row],[Hora de Llegada]]) + 15/1440, Tabla_Sala[[#This Row],[Hora de Salida]]-Tabla_Sala[[#This Row],[Hora de Llegada]])</f>
        <v>6.5277777772280388E-2</v>
      </c>
      <c r="I250" s="16">
        <f>SUMIFS(Tabla_cocina[minutos preparacion],Tabla_cocina[Numero de Orden],Tabla_Sala[[#This Row],[Número de Orden]])</f>
        <v>7.3611111111111113E-2</v>
      </c>
      <c r="J250" s="16">
        <f>IF(Tabla_Sala[[#This Row],[Tiempo de Permanencia]]-Tabla_Sala[[#This Row],[Tiempo Preparacion]] &gt; 0, Tabla_Sala[[#This Row],[Tiempo de Permanencia]]-Tabla_Sala[[#This Row],[Tiempo Preparacion]], 0)</f>
        <v>0</v>
      </c>
      <c r="K250" s="2" t="s">
        <v>113</v>
      </c>
      <c r="L250" s="2" t="s">
        <v>40</v>
      </c>
      <c r="M250" s="2" t="s">
        <v>47</v>
      </c>
      <c r="N250" s="5">
        <v>24.75</v>
      </c>
      <c r="O250" s="2" t="s">
        <v>42</v>
      </c>
      <c r="P250" s="7">
        <f>SUMIFS(Tabla_cocina[Ganancia Bruta],Tabla_cocina[Numero de Orden],Tabla_Sala[[#This Row],[Número de Orden]])</f>
        <v>99</v>
      </c>
      <c r="Q250" s="7">
        <f>Tabla_Sala[[#This Row],[Propina]]+Tabla_Sala[[#This Row],[Monto Total de la Cuenta]]</f>
        <v>123.75</v>
      </c>
      <c r="R250" t="str">
        <f t="shared" si="6"/>
        <v>Plato_7,  Plato_1</v>
      </c>
      <c r="S250" s="2" t="s">
        <v>52</v>
      </c>
      <c r="T250" s="2" t="s">
        <v>5</v>
      </c>
      <c r="U250" s="2" t="s">
        <v>71</v>
      </c>
      <c r="X250" t="str" cm="1">
        <f t="array" ref="X250">_xlfn.CONCAT(_xlfn._xlws.FILTER(Tabla_cocina[Nombre del Plato], Tabla_cocina[Numero de Orden]=Tabla_Sala[[#This Row],[Número de Orden]]), "")</f>
        <v>Plato_1Plato_7</v>
      </c>
      <c r="Y250" s="18" t="b">
        <f>IF(Tabla_Sala[[#This Row],[Tiempo de Degustacion]]&gt;0,TRUE,FALSE)</f>
        <v>0</v>
      </c>
      <c r="Z250" s="3">
        <f>SUMIFS(Tabla_cocina[Costo],Tabla_cocina[Numero de Orden],Tabla_Sala[[#This Row],[Número de Orden]])</f>
        <v>59</v>
      </c>
    </row>
    <row r="251" spans="1:26" x14ac:dyDescent="0.3">
      <c r="A251" s="2">
        <v>218</v>
      </c>
      <c r="B251" s="2">
        <v>13</v>
      </c>
      <c r="C251" s="2" t="s">
        <v>315</v>
      </c>
      <c r="D251" s="4">
        <v>3</v>
      </c>
      <c r="E251" s="15">
        <f>Tabla_Sala[[#This Row],[Hora de Salida]]</f>
        <v>45018.15347222222</v>
      </c>
      <c r="F251" s="16">
        <v>45018.018750000003</v>
      </c>
      <c r="G251" s="16">
        <v>45018.15347222222</v>
      </c>
      <c r="H251" s="16">
        <f>IF(Tabla_Sala[[#This Row],[Estado de la Mesa]]="Ocupada",(Tabla_Sala[[#This Row],[Hora de Salida]]-Tabla_Sala[[#This Row],[Hora de Llegada]]) + 15/1440, Tabla_Sala[[#This Row],[Hora de Salida]]-Tabla_Sala[[#This Row],[Hora de Llegada]])</f>
        <v>0.14513888888419993</v>
      </c>
      <c r="I251" s="16">
        <f>SUMIFS(Tabla_cocina[minutos preparacion],Tabla_cocina[Numero de Orden],Tabla_Sala[[#This Row],[Número de Orden]])</f>
        <v>3.1944444444444442E-2</v>
      </c>
      <c r="J251" s="16">
        <f>IF(Tabla_Sala[[#This Row],[Tiempo de Permanencia]]-Tabla_Sala[[#This Row],[Tiempo Preparacion]] &gt; 0, Tabla_Sala[[#This Row],[Tiempo de Permanencia]]-Tabla_Sala[[#This Row],[Tiempo Preparacion]], 0)</f>
        <v>0.11319444443975549</v>
      </c>
      <c r="K251" s="2" t="s">
        <v>115</v>
      </c>
      <c r="L251" s="2" t="s">
        <v>40</v>
      </c>
      <c r="M251" s="2" t="s">
        <v>47</v>
      </c>
      <c r="N251" s="5">
        <v>23.34</v>
      </c>
      <c r="O251" s="2" t="s">
        <v>55</v>
      </c>
      <c r="P251" s="7">
        <f>SUMIFS(Tabla_cocina[Ganancia Bruta],Tabla_cocina[Numero de Orden],Tabla_Sala[[#This Row],[Número de Orden]])</f>
        <v>184</v>
      </c>
      <c r="Q251" s="7">
        <f>Tabla_Sala[[#This Row],[Propina]]+Tabla_Sala[[#This Row],[Monto Total de la Cuenta]]</f>
        <v>207.34</v>
      </c>
      <c r="R251" t="str">
        <f t="shared" si="6"/>
        <v>Plato_12,  Plato_6,  Plato_14</v>
      </c>
      <c r="S251" s="2" t="s">
        <v>76</v>
      </c>
      <c r="T251" s="2" t="s">
        <v>16</v>
      </c>
      <c r="U251" s="2" t="s">
        <v>77</v>
      </c>
      <c r="V251" s="2" t="s">
        <v>64</v>
      </c>
      <c r="X251" t="str" cm="1">
        <f t="array" ref="X251">_xlfn.CONCAT(_xlfn._xlws.FILTER(Tabla_cocina[Nombre del Plato], Tabla_cocina[Numero de Orden]=Tabla_Sala[[#This Row],[Número de Orden]]), "")</f>
        <v>Plato_6Plato_14Plato_12</v>
      </c>
      <c r="Y251" s="18" t="b">
        <f>IF(Tabla_Sala[[#This Row],[Tiempo de Degustacion]]&gt;0,TRUE,FALSE)</f>
        <v>1</v>
      </c>
      <c r="Z251" s="3">
        <f>SUMIFS(Tabla_cocina[Costo],Tabla_cocina[Numero de Orden],Tabla_Sala[[#This Row],[Número de Orden]])</f>
        <v>109</v>
      </c>
    </row>
    <row r="252" spans="1:26" x14ac:dyDescent="0.3">
      <c r="A252" s="2">
        <v>130</v>
      </c>
      <c r="B252" s="2">
        <v>10</v>
      </c>
      <c r="C252" s="2" t="s">
        <v>235</v>
      </c>
      <c r="D252" s="4">
        <v>4</v>
      </c>
      <c r="E252" s="15">
        <f>Tabla_Sala[[#This Row],[Hora de Salida]]</f>
        <v>45018.063888888886</v>
      </c>
      <c r="F252" s="16">
        <v>45018.018055555556</v>
      </c>
      <c r="G252" s="16">
        <v>45018.063888888886</v>
      </c>
      <c r="H252" s="16">
        <f>IF(Tabla_Sala[[#This Row],[Estado de la Mesa]]="Ocupada",(Tabla_Sala[[#This Row],[Hora de Salida]]-Tabla_Sala[[#This Row],[Hora de Llegada]]) + 15/1440, Tabla_Sala[[#This Row],[Hora de Salida]]-Tabla_Sala[[#This Row],[Hora de Llegada]])</f>
        <v>4.5833333329937886E-2</v>
      </c>
      <c r="I252" s="16">
        <f>SUMIFS(Tabla_cocina[minutos preparacion],Tabla_cocina[Numero de Orden],Tabla_Sala[[#This Row],[Número de Orden]])</f>
        <v>1.7361111111111112E-2</v>
      </c>
      <c r="J252" s="16">
        <f>IF(Tabla_Sala[[#This Row],[Tiempo de Permanencia]]-Tabla_Sala[[#This Row],[Tiempo Preparacion]] &gt; 0, Tabla_Sala[[#This Row],[Tiempo de Permanencia]]-Tabla_Sala[[#This Row],[Tiempo Preparacion]], 0)</f>
        <v>2.8472222218826775E-2</v>
      </c>
      <c r="K252" s="2" t="s">
        <v>113</v>
      </c>
      <c r="L252" s="2" t="s">
        <v>40</v>
      </c>
      <c r="M252" s="2" t="s">
        <v>47</v>
      </c>
      <c r="N252" s="5">
        <v>38.130000000000003</v>
      </c>
      <c r="O252" s="2" t="s">
        <v>48</v>
      </c>
      <c r="P252" s="7">
        <f>SUMIFS(Tabla_cocina[Ganancia Bruta],Tabla_cocina[Numero de Orden],Tabla_Sala[[#This Row],[Número de Orden]])</f>
        <v>35</v>
      </c>
      <c r="Q252" s="7">
        <f>Tabla_Sala[[#This Row],[Propina]]+Tabla_Sala[[#This Row],[Monto Total de la Cuenta]]</f>
        <v>73.13</v>
      </c>
      <c r="R252" t="str">
        <f t="shared" si="6"/>
        <v>Plato_8</v>
      </c>
      <c r="S252" s="2" t="s">
        <v>46</v>
      </c>
      <c r="T252" s="2" t="s">
        <v>17</v>
      </c>
      <c r="U252" s="2"/>
      <c r="X252" t="str" cm="1">
        <f t="array" ref="X252">_xlfn.CONCAT(_xlfn._xlws.FILTER(Tabla_cocina[Nombre del Plato], Tabla_cocina[Numero de Orden]=Tabla_Sala[[#This Row],[Número de Orden]]), "")</f>
        <v>Plato_8</v>
      </c>
      <c r="Y252" s="18" t="b">
        <f>IF(Tabla_Sala[[#This Row],[Tiempo de Degustacion]]&gt;0,TRUE,FALSE)</f>
        <v>1</v>
      </c>
      <c r="Z252" s="3">
        <f>SUMIFS(Tabla_cocina[Costo],Tabla_cocina[Numero de Orden],Tabla_Sala[[#This Row],[Número de Orden]])</f>
        <v>21</v>
      </c>
    </row>
    <row r="253" spans="1:26" x14ac:dyDescent="0.3">
      <c r="A253" s="2">
        <v>248</v>
      </c>
      <c r="B253" s="2">
        <v>12</v>
      </c>
      <c r="C253" s="2" t="s">
        <v>336</v>
      </c>
      <c r="D253" s="4">
        <v>6</v>
      </c>
      <c r="E253" s="15">
        <f>Tabla_Sala[[#This Row],[Hora de Salida]]</f>
        <v>45018.095833333333</v>
      </c>
      <c r="F253" s="16">
        <v>45018.018055555556</v>
      </c>
      <c r="G253" s="16">
        <v>45018.095833333333</v>
      </c>
      <c r="H253" s="16">
        <f>IF(Tabla_Sala[[#This Row],[Estado de la Mesa]]="Ocupada",(Tabla_Sala[[#This Row],[Hora de Salida]]-Tabla_Sala[[#This Row],[Hora de Llegada]]) + 15/1440, Tabla_Sala[[#This Row],[Hora de Salida]]-Tabla_Sala[[#This Row],[Hora de Llegada]])</f>
        <v>8.8194444443312633E-2</v>
      </c>
      <c r="I253" s="16">
        <f>SUMIFS(Tabla_cocina[minutos preparacion],Tabla_cocina[Numero de Orden],Tabla_Sala[[#This Row],[Número de Orden]])</f>
        <v>8.3333333333333343E-2</v>
      </c>
      <c r="J253" s="16">
        <f>IF(Tabla_Sala[[#This Row],[Tiempo de Permanencia]]-Tabla_Sala[[#This Row],[Tiempo Preparacion]] &gt; 0, Tabla_Sala[[#This Row],[Tiempo de Permanencia]]-Tabla_Sala[[#This Row],[Tiempo Preparacion]], 0)</f>
        <v>4.8611111099792909E-3</v>
      </c>
      <c r="K253" s="2" t="s">
        <v>113</v>
      </c>
      <c r="L253" s="2" t="s">
        <v>40</v>
      </c>
      <c r="M253" s="2" t="s">
        <v>41</v>
      </c>
      <c r="N253" s="5">
        <v>18.690000000000001</v>
      </c>
      <c r="O253" s="2" t="s">
        <v>55</v>
      </c>
      <c r="P253" s="7">
        <f>SUMIFS(Tabla_cocina[Ganancia Bruta],Tabla_cocina[Numero de Orden],Tabla_Sala[[#This Row],[Número de Orden]])</f>
        <v>225</v>
      </c>
      <c r="Q253" s="7">
        <f>Tabla_Sala[[#This Row],[Propina]]+Tabla_Sala[[#This Row],[Monto Total de la Cuenta]]</f>
        <v>243.69</v>
      </c>
      <c r="R253" t="str">
        <f t="shared" si="6"/>
        <v>Plato_18,  Plato_9,  Plato_6,  Plato_1</v>
      </c>
      <c r="S253" s="2" t="s">
        <v>70</v>
      </c>
      <c r="T253" s="2" t="s">
        <v>20</v>
      </c>
      <c r="U253" s="2" t="s">
        <v>75</v>
      </c>
      <c r="V253" s="2" t="s">
        <v>77</v>
      </c>
      <c r="W253" s="2" t="s">
        <v>71</v>
      </c>
      <c r="X253" t="str" cm="1">
        <f t="array" ref="X253">_xlfn.CONCAT(_xlfn._xlws.FILTER(Tabla_cocina[Nombre del Plato], Tabla_cocina[Numero de Orden]=Tabla_Sala[[#This Row],[Número de Orden]]), "")</f>
        <v>Plato_18Plato_9Plato_6Plato_1</v>
      </c>
      <c r="Y253" s="18" t="b">
        <f>IF(Tabla_Sala[[#This Row],[Tiempo de Degustacion]]&gt;0,TRUE,FALSE)</f>
        <v>1</v>
      </c>
      <c r="Z253" s="3">
        <f>SUMIFS(Tabla_cocina[Costo],Tabla_cocina[Numero de Orden],Tabla_Sala[[#This Row],[Número de Orden]])</f>
        <v>133</v>
      </c>
    </row>
    <row r="254" spans="1:26" x14ac:dyDescent="0.3">
      <c r="A254" s="2">
        <v>256</v>
      </c>
      <c r="B254" s="2">
        <v>5</v>
      </c>
      <c r="C254" s="2" t="s">
        <v>344</v>
      </c>
      <c r="D254" s="4">
        <v>2</v>
      </c>
      <c r="E254" s="15">
        <f>Tabla_Sala[[#This Row],[Hora de Salida]]</f>
        <v>45018.143750000003</v>
      </c>
      <c r="F254" s="16">
        <v>45018.015972222223</v>
      </c>
      <c r="G254" s="16">
        <v>45018.143750000003</v>
      </c>
      <c r="H254" s="16">
        <f>IF(Tabla_Sala[[#This Row],[Estado de la Mesa]]="Ocupada",(Tabla_Sala[[#This Row],[Hora de Salida]]-Tabla_Sala[[#This Row],[Hora de Llegada]]) + 15/1440, Tabla_Sala[[#This Row],[Hora de Salida]]-Tabla_Sala[[#This Row],[Hora de Llegada]])</f>
        <v>0.12777777777955635</v>
      </c>
      <c r="I254" s="16">
        <f>SUMIFS(Tabla_cocina[minutos preparacion],Tabla_cocina[Numero de Orden],Tabla_Sala[[#This Row],[Número de Orden]])</f>
        <v>1.1111111111111112E-2</v>
      </c>
      <c r="J254" s="16">
        <f>IF(Tabla_Sala[[#This Row],[Tiempo de Permanencia]]-Tabla_Sala[[#This Row],[Tiempo Preparacion]] &gt; 0, Tabla_Sala[[#This Row],[Tiempo de Permanencia]]-Tabla_Sala[[#This Row],[Tiempo Preparacion]], 0)</f>
        <v>0.11666666666844523</v>
      </c>
      <c r="K254" s="2" t="s">
        <v>115</v>
      </c>
      <c r="L254" s="2" t="s">
        <v>44</v>
      </c>
      <c r="M254" s="2" t="s">
        <v>45</v>
      </c>
      <c r="N254" s="5">
        <v>49.88</v>
      </c>
      <c r="O254" s="2" t="s">
        <v>42</v>
      </c>
      <c r="P254" s="7">
        <f>SUMIFS(Tabla_cocina[Ganancia Bruta],Tabla_cocina[Numero de Orden],Tabla_Sala[[#This Row],[Número de Orden]])</f>
        <v>21</v>
      </c>
      <c r="Q254" s="7">
        <f>Tabla_Sala[[#This Row],[Propina]]+Tabla_Sala[[#This Row],[Monto Total de la Cuenta]]</f>
        <v>70.88</v>
      </c>
      <c r="R254" t="str">
        <f t="shared" si="6"/>
        <v>Plato_13</v>
      </c>
      <c r="S254" s="2" t="s">
        <v>76</v>
      </c>
      <c r="T254" s="2" t="s">
        <v>23</v>
      </c>
      <c r="U254" s="2"/>
      <c r="X254" t="str" cm="1">
        <f t="array" ref="X254">_xlfn.CONCAT(_xlfn._xlws.FILTER(Tabla_cocina[Nombre del Plato], Tabla_cocina[Numero de Orden]=Tabla_Sala[[#This Row],[Número de Orden]]), "")</f>
        <v>Plato_13</v>
      </c>
      <c r="Y254" s="18" t="b">
        <f>IF(Tabla_Sala[[#This Row],[Tiempo de Degustacion]]&gt;0,TRUE,FALSE)</f>
        <v>1</v>
      </c>
      <c r="Z254" s="3">
        <f>SUMIFS(Tabla_cocina[Costo],Tabla_cocina[Numero de Orden],Tabla_Sala[[#This Row],[Número de Orden]])</f>
        <v>13</v>
      </c>
    </row>
    <row r="255" spans="1:26" x14ac:dyDescent="0.3">
      <c r="A255" s="2">
        <v>235</v>
      </c>
      <c r="B255" s="2">
        <v>13</v>
      </c>
      <c r="C255" s="2" t="s">
        <v>154</v>
      </c>
      <c r="D255" s="4">
        <v>5</v>
      </c>
      <c r="E255" s="15">
        <f>Tabla_Sala[[#This Row],[Hora de Salida]]</f>
        <v>45018.116666666669</v>
      </c>
      <c r="F255" s="16">
        <v>45018.015277777777</v>
      </c>
      <c r="G255" s="16">
        <v>45018.116666666669</v>
      </c>
      <c r="H255" s="16">
        <f>IF(Tabla_Sala[[#This Row],[Estado de la Mesa]]="Ocupada",(Tabla_Sala[[#This Row],[Hora de Salida]]-Tabla_Sala[[#This Row],[Hora de Llegada]]) + 15/1440, Tabla_Sala[[#This Row],[Hora de Salida]]-Tabla_Sala[[#This Row],[Hora de Llegada]])</f>
        <v>0.10138888889196096</v>
      </c>
      <c r="I255" s="16">
        <f>SUMIFS(Tabla_cocina[minutos preparacion],Tabla_cocina[Numero de Orden],Tabla_Sala[[#This Row],[Número de Orden]])</f>
        <v>1.7361111111111112E-2</v>
      </c>
      <c r="J255" s="16">
        <f>IF(Tabla_Sala[[#This Row],[Tiempo de Permanencia]]-Tabla_Sala[[#This Row],[Tiempo Preparacion]] &gt; 0, Tabla_Sala[[#This Row],[Tiempo de Permanencia]]-Tabla_Sala[[#This Row],[Tiempo Preparacion]], 0)</f>
        <v>8.4027777780849855E-2</v>
      </c>
      <c r="K255" s="2" t="s">
        <v>109</v>
      </c>
      <c r="L255" s="2" t="s">
        <v>54</v>
      </c>
      <c r="M255" s="2" t="s">
        <v>47</v>
      </c>
      <c r="N255" s="5">
        <v>26.37</v>
      </c>
      <c r="O255" s="2" t="s">
        <v>42</v>
      </c>
      <c r="P255" s="7">
        <f>SUMIFS(Tabla_cocina[Ganancia Bruta],Tabla_cocina[Numero de Orden],Tabla_Sala[[#This Row],[Número de Orden]])</f>
        <v>33</v>
      </c>
      <c r="Q255" s="7">
        <f>Tabla_Sala[[#This Row],[Propina]]+Tabla_Sala[[#This Row],[Monto Total de la Cuenta]]</f>
        <v>59.370000000000005</v>
      </c>
      <c r="R255" t="str">
        <f t="shared" si="6"/>
        <v>Plato_11</v>
      </c>
      <c r="S255" s="2" t="s">
        <v>43</v>
      </c>
      <c r="T255" s="2" t="s">
        <v>14</v>
      </c>
      <c r="U255" s="2"/>
      <c r="X255" t="str" cm="1">
        <f t="array" ref="X255">_xlfn.CONCAT(_xlfn._xlws.FILTER(Tabla_cocina[Nombre del Plato], Tabla_cocina[Numero de Orden]=Tabla_Sala[[#This Row],[Número de Orden]]), "")</f>
        <v>Plato_11</v>
      </c>
      <c r="Y255" s="18" t="b">
        <f>IF(Tabla_Sala[[#This Row],[Tiempo de Degustacion]]&gt;0,TRUE,FALSE)</f>
        <v>1</v>
      </c>
      <c r="Z255" s="3">
        <f>SUMIFS(Tabla_cocina[Costo],Tabla_cocina[Numero de Orden],Tabla_Sala[[#This Row],[Número de Orden]])</f>
        <v>20</v>
      </c>
    </row>
    <row r="256" spans="1:26" x14ac:dyDescent="0.3">
      <c r="A256" s="2">
        <v>173</v>
      </c>
      <c r="B256" s="2">
        <v>11</v>
      </c>
      <c r="C256" s="2" t="s">
        <v>276</v>
      </c>
      <c r="D256" s="4">
        <v>3</v>
      </c>
      <c r="E256" s="15">
        <f>Tabla_Sala[[#This Row],[Hora de Salida]]</f>
        <v>45018.154861111114</v>
      </c>
      <c r="F256" s="16">
        <v>45018.012499999997</v>
      </c>
      <c r="G256" s="16">
        <v>45018.154861111114</v>
      </c>
      <c r="H256" s="16">
        <f>IF(Tabla_Sala[[#This Row],[Estado de la Mesa]]="Ocupada",(Tabla_Sala[[#This Row],[Hora de Salida]]-Tabla_Sala[[#This Row],[Hora de Llegada]]) + 15/1440, Tabla_Sala[[#This Row],[Hora de Salida]]-Tabla_Sala[[#This Row],[Hora de Llegada]])</f>
        <v>0.15277777778343685</v>
      </c>
      <c r="I256" s="16">
        <f>SUMIFS(Tabla_cocina[minutos preparacion],Tabla_cocina[Numero de Orden],Tabla_Sala[[#This Row],[Número de Orden]])</f>
        <v>4.6527777777777772E-2</v>
      </c>
      <c r="J256" s="16">
        <f>IF(Tabla_Sala[[#This Row],[Tiempo de Permanencia]]-Tabla_Sala[[#This Row],[Tiempo Preparacion]] &gt; 0, Tabla_Sala[[#This Row],[Tiempo de Permanencia]]-Tabla_Sala[[#This Row],[Tiempo Preparacion]], 0)</f>
        <v>0.10625000000565907</v>
      </c>
      <c r="K256" s="2" t="s">
        <v>117</v>
      </c>
      <c r="L256" s="2" t="s">
        <v>40</v>
      </c>
      <c r="M256" s="2" t="s">
        <v>47</v>
      </c>
      <c r="N256" s="5">
        <v>48.73</v>
      </c>
      <c r="O256" s="2" t="s">
        <v>55</v>
      </c>
      <c r="P256" s="7">
        <f>SUMIFS(Tabla_cocina[Ganancia Bruta],Tabla_cocina[Numero de Orden],Tabla_Sala[[#This Row],[Número de Orden]])</f>
        <v>177</v>
      </c>
      <c r="Q256" s="7">
        <f>Tabla_Sala[[#This Row],[Propina]]+Tabla_Sala[[#This Row],[Monto Total de la Cuenta]]</f>
        <v>225.73</v>
      </c>
      <c r="R256" t="str">
        <f t="shared" si="6"/>
        <v>Plato_6,  Plato_15</v>
      </c>
      <c r="S256" s="2" t="s">
        <v>70</v>
      </c>
      <c r="T256" s="2" t="s">
        <v>10</v>
      </c>
      <c r="U256" s="2" t="s">
        <v>73</v>
      </c>
      <c r="X256" t="str" cm="1">
        <f t="array" ref="X256">_xlfn.CONCAT(_xlfn._xlws.FILTER(Tabla_cocina[Nombre del Plato], Tabla_cocina[Numero de Orden]=Tabla_Sala[[#This Row],[Número de Orden]]), "")</f>
        <v>Plato_15Plato_6</v>
      </c>
      <c r="Y256" s="18" t="b">
        <f>IF(Tabla_Sala[[#This Row],[Tiempo de Degustacion]]&gt;0,TRUE,FALSE)</f>
        <v>1</v>
      </c>
      <c r="Z256" s="3">
        <f>SUMIFS(Tabla_cocina[Costo],Tabla_cocina[Numero de Orden],Tabla_Sala[[#This Row],[Número de Orden]])</f>
        <v>105</v>
      </c>
    </row>
    <row r="257" spans="1:26" x14ac:dyDescent="0.3">
      <c r="A257" s="2">
        <v>201</v>
      </c>
      <c r="B257" s="2">
        <v>3</v>
      </c>
      <c r="C257" s="2" t="s">
        <v>300</v>
      </c>
      <c r="D257" s="4">
        <v>5</v>
      </c>
      <c r="E257" s="15">
        <f>Tabla_Sala[[#This Row],[Hora de Salida]]</f>
        <v>45018.076388888891</v>
      </c>
      <c r="F257" s="16">
        <v>45018.012499999997</v>
      </c>
      <c r="G257" s="16">
        <v>45018.076388888891</v>
      </c>
      <c r="H257" s="16">
        <f>IF(Tabla_Sala[[#This Row],[Estado de la Mesa]]="Ocupada",(Tabla_Sala[[#This Row],[Hora de Salida]]-Tabla_Sala[[#This Row],[Hora de Llegada]]) + 15/1440, Tabla_Sala[[#This Row],[Hora de Salida]]-Tabla_Sala[[#This Row],[Hora de Llegada]])</f>
        <v>6.3888888893416151E-2</v>
      </c>
      <c r="I257" s="16">
        <f>SUMIFS(Tabla_cocina[minutos preparacion],Tabla_cocina[Numero de Orden],Tabla_Sala[[#This Row],[Número de Orden]])</f>
        <v>4.027777777777778E-2</v>
      </c>
      <c r="J257" s="16">
        <f>IF(Tabla_Sala[[#This Row],[Tiempo de Permanencia]]-Tabla_Sala[[#This Row],[Tiempo Preparacion]] &gt; 0, Tabla_Sala[[#This Row],[Tiempo de Permanencia]]-Tabla_Sala[[#This Row],[Tiempo Preparacion]], 0)</f>
        <v>2.3611111115638371E-2</v>
      </c>
      <c r="K257" s="2" t="s">
        <v>111</v>
      </c>
      <c r="L257" s="2" t="s">
        <v>54</v>
      </c>
      <c r="M257" s="2" t="s">
        <v>47</v>
      </c>
      <c r="N257" s="5">
        <v>19.84</v>
      </c>
      <c r="O257" s="2" t="s">
        <v>42</v>
      </c>
      <c r="P257" s="7">
        <f>SUMIFS(Tabla_cocina[Ganancia Bruta],Tabla_cocina[Numero de Orden],Tabla_Sala[[#This Row],[Número de Orden]])</f>
        <v>72</v>
      </c>
      <c r="Q257" s="7">
        <f>Tabla_Sala[[#This Row],[Propina]]+Tabla_Sala[[#This Row],[Monto Total de la Cuenta]]</f>
        <v>91.84</v>
      </c>
      <c r="R257" t="str">
        <f t="shared" si="6"/>
        <v>Plato_7</v>
      </c>
      <c r="S257" s="2" t="s">
        <v>53</v>
      </c>
      <c r="T257" s="2" t="s">
        <v>5</v>
      </c>
      <c r="U257" s="2"/>
      <c r="X257" t="str" cm="1">
        <f t="array" ref="X257">_xlfn.CONCAT(_xlfn._xlws.FILTER(Tabla_cocina[Nombre del Plato], Tabla_cocina[Numero de Orden]=Tabla_Sala[[#This Row],[Número de Orden]]), "")</f>
        <v>Plato_7</v>
      </c>
      <c r="Y257" s="18" t="b">
        <f>IF(Tabla_Sala[[#This Row],[Tiempo de Degustacion]]&gt;0,TRUE,FALSE)</f>
        <v>1</v>
      </c>
      <c r="Z257" s="3">
        <f>SUMIFS(Tabla_cocina[Costo],Tabla_cocina[Numero de Orden],Tabla_Sala[[#This Row],[Número de Orden]])</f>
        <v>42</v>
      </c>
    </row>
    <row r="258" spans="1:26" x14ac:dyDescent="0.3">
      <c r="A258" s="2">
        <v>204</v>
      </c>
      <c r="B258" s="2">
        <v>16</v>
      </c>
      <c r="C258" s="2" t="s">
        <v>303</v>
      </c>
      <c r="D258" s="4">
        <v>5</v>
      </c>
      <c r="E258" s="15">
        <f>Tabla_Sala[[#This Row],[Hora de Salida]]</f>
        <v>45018.100694444445</v>
      </c>
      <c r="F258" s="16">
        <v>45018.011805555558</v>
      </c>
      <c r="G258" s="16">
        <v>45018.100694444445</v>
      </c>
      <c r="H258" s="16">
        <f>IF(Tabla_Sala[[#This Row],[Estado de la Mesa]]="Ocupada",(Tabla_Sala[[#This Row],[Hora de Salida]]-Tabla_Sala[[#This Row],[Hora de Llegada]]) + 15/1440, Tabla_Sala[[#This Row],[Hora de Salida]]-Tabla_Sala[[#This Row],[Hora de Llegada]])</f>
        <v>8.8888888887595385E-2</v>
      </c>
      <c r="I258" s="16">
        <f>SUMIFS(Tabla_cocina[minutos preparacion],Tabla_cocina[Numero de Orden],Tabla_Sala[[#This Row],[Número de Orden]])</f>
        <v>1.4583333333333334E-2</v>
      </c>
      <c r="J258" s="16">
        <f>IF(Tabla_Sala[[#This Row],[Tiempo de Permanencia]]-Tabla_Sala[[#This Row],[Tiempo Preparacion]] &gt; 0, Tabla_Sala[[#This Row],[Tiempo de Permanencia]]-Tabla_Sala[[#This Row],[Tiempo Preparacion]], 0)</f>
        <v>7.4305555554262048E-2</v>
      </c>
      <c r="K258" s="2" t="s">
        <v>111</v>
      </c>
      <c r="L258" s="2" t="s">
        <v>40</v>
      </c>
      <c r="M258" s="2" t="s">
        <v>45</v>
      </c>
      <c r="N258" s="5">
        <v>49.56</v>
      </c>
      <c r="O258" s="2" t="s">
        <v>48</v>
      </c>
      <c r="P258" s="7">
        <f>SUMIFS(Tabla_cocina[Ganancia Bruta],Tabla_cocina[Numero de Orden],Tabla_Sala[[#This Row],[Número de Orden]])</f>
        <v>48</v>
      </c>
      <c r="Q258" s="7">
        <f>Tabla_Sala[[#This Row],[Propina]]+Tabla_Sala[[#This Row],[Monto Total de la Cuenta]]</f>
        <v>97.56</v>
      </c>
      <c r="R258" t="str">
        <f t="shared" si="6"/>
        <v>Plato_7</v>
      </c>
      <c r="S258" s="2" t="s">
        <v>61</v>
      </c>
      <c r="T258" s="2" t="s">
        <v>5</v>
      </c>
      <c r="U258" s="2"/>
      <c r="X258" t="str" cm="1">
        <f t="array" ref="X258">_xlfn.CONCAT(_xlfn._xlws.FILTER(Tabla_cocina[Nombre del Plato], Tabla_cocina[Numero de Orden]=Tabla_Sala[[#This Row],[Número de Orden]]), "")</f>
        <v>Plato_7</v>
      </c>
      <c r="Y258" s="18" t="b">
        <f>IF(Tabla_Sala[[#This Row],[Tiempo de Degustacion]]&gt;0,TRUE,FALSE)</f>
        <v>1</v>
      </c>
      <c r="Z258" s="3">
        <f>SUMIFS(Tabla_cocina[Costo],Tabla_cocina[Numero de Orden],Tabla_Sala[[#This Row],[Número de Orden]])</f>
        <v>28</v>
      </c>
    </row>
    <row r="259" spans="1:26" x14ac:dyDescent="0.3">
      <c r="A259" s="2">
        <v>240</v>
      </c>
      <c r="B259" s="2">
        <v>9</v>
      </c>
      <c r="C259" s="2" t="s">
        <v>331</v>
      </c>
      <c r="D259" s="4">
        <v>1</v>
      </c>
      <c r="E259" s="15">
        <f>Tabla_Sala[[#This Row],[Hora de Salida]]</f>
        <v>45018.131944444445</v>
      </c>
      <c r="F259" s="16">
        <v>45018.011111111111</v>
      </c>
      <c r="G259" s="16">
        <v>45018.131944444445</v>
      </c>
      <c r="H259" s="16">
        <f>IF(Tabla_Sala[[#This Row],[Estado de la Mesa]]="Ocupada",(Tabla_Sala[[#This Row],[Hora de Salida]]-Tabla_Sala[[#This Row],[Hora de Llegada]]) + 15/1440, Tabla_Sala[[#This Row],[Hora de Salida]]-Tabla_Sala[[#This Row],[Hora de Llegada]])</f>
        <v>0.12083333333430346</v>
      </c>
      <c r="I259" s="16">
        <f>SUMIFS(Tabla_cocina[minutos preparacion],Tabla_cocina[Numero de Orden],Tabla_Sala[[#This Row],[Número de Orden]])</f>
        <v>8.9583333333333334E-2</v>
      </c>
      <c r="J259" s="16">
        <f>IF(Tabla_Sala[[#This Row],[Tiempo de Permanencia]]-Tabla_Sala[[#This Row],[Tiempo Preparacion]] &gt; 0, Tabla_Sala[[#This Row],[Tiempo de Permanencia]]-Tabla_Sala[[#This Row],[Tiempo Preparacion]], 0)</f>
        <v>3.1250000000970127E-2</v>
      </c>
      <c r="K259" s="2" t="s">
        <v>109</v>
      </c>
      <c r="L259" s="2" t="s">
        <v>40</v>
      </c>
      <c r="M259" s="2" t="s">
        <v>41</v>
      </c>
      <c r="N259" s="5">
        <v>33.81</v>
      </c>
      <c r="O259" s="2" t="s">
        <v>48</v>
      </c>
      <c r="P259" s="7">
        <f>SUMIFS(Tabla_cocina[Ganancia Bruta],Tabla_cocina[Numero de Orden],Tabla_Sala[[#This Row],[Número de Orden]])</f>
        <v>294</v>
      </c>
      <c r="Q259" s="7">
        <f>Tabla_Sala[[#This Row],[Propina]]+Tabla_Sala[[#This Row],[Monto Total de la Cuenta]]</f>
        <v>327.81</v>
      </c>
      <c r="R259" t="str">
        <f t="shared" si="6"/>
        <v>Plato_17,  Plato_14,  Plato_4,  Plato_15</v>
      </c>
      <c r="S259" s="2" t="s">
        <v>53</v>
      </c>
      <c r="T259" s="2" t="s">
        <v>9</v>
      </c>
      <c r="U259" s="2" t="s">
        <v>64</v>
      </c>
      <c r="V259" s="2" t="s">
        <v>67</v>
      </c>
      <c r="W259" s="2" t="s">
        <v>73</v>
      </c>
      <c r="X259" t="str" cm="1">
        <f t="array" ref="X259">_xlfn.CONCAT(_xlfn._xlws.FILTER(Tabla_cocina[Nombre del Plato], Tabla_cocina[Numero de Orden]=Tabla_Sala[[#This Row],[Número de Orden]]), "")</f>
        <v>Plato_15Plato_17Plato_14Plato_4</v>
      </c>
      <c r="Y259" s="18" t="b">
        <f>IF(Tabla_Sala[[#This Row],[Tiempo de Degustacion]]&gt;0,TRUE,FALSE)</f>
        <v>1</v>
      </c>
      <c r="Z259" s="3">
        <f>SUMIFS(Tabla_cocina[Costo],Tabla_cocina[Numero de Orden],Tabla_Sala[[#This Row],[Número de Orden]])</f>
        <v>176</v>
      </c>
    </row>
    <row r="260" spans="1:26" x14ac:dyDescent="0.3">
      <c r="A260" s="2">
        <v>177</v>
      </c>
      <c r="B260" s="2">
        <v>4</v>
      </c>
      <c r="C260" s="2" t="s">
        <v>279</v>
      </c>
      <c r="D260" s="4">
        <v>1</v>
      </c>
      <c r="E260" s="15">
        <f>Tabla_Sala[[#This Row],[Hora de Salida]]</f>
        <v>45018.051388888889</v>
      </c>
      <c r="F260" s="16">
        <v>45018.009722222225</v>
      </c>
      <c r="G260" s="16">
        <v>45018.051388888889</v>
      </c>
      <c r="H260" s="16">
        <f>IF(Tabla_Sala[[#This Row],[Estado de la Mesa]]="Ocupada",(Tabla_Sala[[#This Row],[Hora de Salida]]-Tabla_Sala[[#This Row],[Hora de Llegada]]) + 15/1440, Tabla_Sala[[#This Row],[Hora de Salida]]-Tabla_Sala[[#This Row],[Hora de Llegada]])</f>
        <v>5.2083333330908012E-2</v>
      </c>
      <c r="I260" s="16">
        <f>SUMIFS(Tabla_cocina[minutos preparacion],Tabla_cocina[Numero de Orden],Tabla_Sala[[#This Row],[Número de Orden]])</f>
        <v>9.8611111111111122E-2</v>
      </c>
      <c r="J260" s="16">
        <f>IF(Tabla_Sala[[#This Row],[Tiempo de Permanencia]]-Tabla_Sala[[#This Row],[Tiempo Preparacion]] &gt; 0, Tabla_Sala[[#This Row],[Tiempo de Permanencia]]-Tabla_Sala[[#This Row],[Tiempo Preparacion]], 0)</f>
        <v>0</v>
      </c>
      <c r="K260" s="2" t="s">
        <v>117</v>
      </c>
      <c r="L260" s="2" t="s">
        <v>54</v>
      </c>
      <c r="M260" s="2" t="s">
        <v>47</v>
      </c>
      <c r="N260" s="5">
        <v>10.39</v>
      </c>
      <c r="O260" s="2" t="s">
        <v>55</v>
      </c>
      <c r="P260" s="7">
        <f>SUMIFS(Tabla_cocina[Ganancia Bruta],Tabla_cocina[Numero de Orden],Tabla_Sala[[#This Row],[Número de Orden]])</f>
        <v>173</v>
      </c>
      <c r="Q260" s="7">
        <f>Tabla_Sala[[#This Row],[Propina]]+Tabla_Sala[[#This Row],[Monto Total de la Cuenta]]</f>
        <v>183.39</v>
      </c>
      <c r="R260" t="str">
        <f t="shared" si="6"/>
        <v>Plato_7,  Plato_10,  Plato_13,  Plato_12</v>
      </c>
      <c r="S260" s="2" t="s">
        <v>53</v>
      </c>
      <c r="T260" s="2" t="s">
        <v>5</v>
      </c>
      <c r="U260" s="2" t="s">
        <v>69</v>
      </c>
      <c r="V260" s="2" t="s">
        <v>65</v>
      </c>
      <c r="W260" s="2" t="s">
        <v>60</v>
      </c>
      <c r="X260" t="str" cm="1">
        <f t="array" ref="X260">_xlfn.CONCAT(_xlfn._xlws.FILTER(Tabla_cocina[Nombre del Plato], Tabla_cocina[Numero de Orden]=Tabla_Sala[[#This Row],[Número de Orden]]), "")</f>
        <v>Plato_10Plato_7Plato_13Plato_12</v>
      </c>
      <c r="Y260" s="18" t="b">
        <f>IF(Tabla_Sala[[#This Row],[Tiempo de Degustacion]]&gt;0,TRUE,FALSE)</f>
        <v>0</v>
      </c>
      <c r="Z260" s="3">
        <f>SUMIFS(Tabla_cocina[Costo],Tabla_cocina[Numero de Orden],Tabla_Sala[[#This Row],[Número de Orden]])</f>
        <v>102</v>
      </c>
    </row>
    <row r="261" spans="1:26" x14ac:dyDescent="0.3">
      <c r="A261" s="2">
        <v>225</v>
      </c>
      <c r="B261" s="2">
        <v>19</v>
      </c>
      <c r="C261" s="2" t="s">
        <v>321</v>
      </c>
      <c r="D261" s="4">
        <v>4</v>
      </c>
      <c r="E261" s="15">
        <f>Tabla_Sala[[#This Row],[Hora de Salida]]</f>
        <v>45018.058333333334</v>
      </c>
      <c r="F261" s="16">
        <v>45018.009722222225</v>
      </c>
      <c r="G261" s="16">
        <v>45018.058333333334</v>
      </c>
      <c r="H261" s="16">
        <f>IF(Tabla_Sala[[#This Row],[Estado de la Mesa]]="Ocupada",(Tabla_Sala[[#This Row],[Hora de Salida]]-Tabla_Sala[[#This Row],[Hora de Llegada]]) + 15/1440, Tabla_Sala[[#This Row],[Hora de Salida]]-Tabla_Sala[[#This Row],[Hora de Llegada]])</f>
        <v>4.8611111109494232E-2</v>
      </c>
      <c r="I261" s="16">
        <f>SUMIFS(Tabla_cocina[minutos preparacion],Tabla_cocina[Numero de Orden],Tabla_Sala[[#This Row],[Número de Orden]])</f>
        <v>6.5277777777777782E-2</v>
      </c>
      <c r="J261" s="16">
        <f>IF(Tabla_Sala[[#This Row],[Tiempo de Permanencia]]-Tabla_Sala[[#This Row],[Tiempo Preparacion]] &gt; 0, Tabla_Sala[[#This Row],[Tiempo de Permanencia]]-Tabla_Sala[[#This Row],[Tiempo Preparacion]], 0)</f>
        <v>0</v>
      </c>
      <c r="K261" s="2" t="s">
        <v>109</v>
      </c>
      <c r="L261" s="2" t="s">
        <v>44</v>
      </c>
      <c r="M261" s="2" t="s">
        <v>47</v>
      </c>
      <c r="N261" s="5">
        <v>35.020000000000003</v>
      </c>
      <c r="O261" s="2" t="s">
        <v>42</v>
      </c>
      <c r="P261" s="7">
        <f>SUMIFS(Tabla_cocina[Ganancia Bruta],Tabla_cocina[Numero de Orden],Tabla_Sala[[#This Row],[Número de Orden]])</f>
        <v>168</v>
      </c>
      <c r="Q261" s="7">
        <f>Tabla_Sala[[#This Row],[Propina]]+Tabla_Sala[[#This Row],[Monto Total de la Cuenta]]</f>
        <v>203.02</v>
      </c>
      <c r="R261" t="str">
        <f t="shared" si="6"/>
        <v>Plato_11,  Plato_14</v>
      </c>
      <c r="S261" s="2" t="s">
        <v>53</v>
      </c>
      <c r="T261" s="2" t="s">
        <v>14</v>
      </c>
      <c r="U261" s="2" t="s">
        <v>64</v>
      </c>
      <c r="X261" t="str" cm="1">
        <f t="array" ref="X261">_xlfn.CONCAT(_xlfn._xlws.FILTER(Tabla_cocina[Nombre del Plato], Tabla_cocina[Numero de Orden]=Tabla_Sala[[#This Row],[Número de Orden]]), "")</f>
        <v>Plato_11Plato_14</v>
      </c>
      <c r="Y261" s="18" t="b">
        <f>IF(Tabla_Sala[[#This Row],[Tiempo de Degustacion]]&gt;0,TRUE,FALSE)</f>
        <v>0</v>
      </c>
      <c r="Z261" s="3">
        <f>SUMIFS(Tabla_cocina[Costo],Tabla_cocina[Numero de Orden],Tabla_Sala[[#This Row],[Número de Orden]])</f>
        <v>102</v>
      </c>
    </row>
    <row r="262" spans="1:26" x14ac:dyDescent="0.3">
      <c r="A262" s="2">
        <v>193</v>
      </c>
      <c r="B262" s="2">
        <v>3</v>
      </c>
      <c r="C262" s="2" t="s">
        <v>293</v>
      </c>
      <c r="D262" s="4">
        <v>5</v>
      </c>
      <c r="E262" s="15">
        <f>Tabla_Sala[[#This Row],[Hora de Salida]]</f>
        <v>45018.12777777778</v>
      </c>
      <c r="F262" s="16">
        <v>45018.008333333331</v>
      </c>
      <c r="G262" s="16">
        <v>45018.12777777778</v>
      </c>
      <c r="H262" s="16">
        <f>IF(Tabla_Sala[[#This Row],[Estado de la Mesa]]="Ocupada",(Tabla_Sala[[#This Row],[Hora de Salida]]-Tabla_Sala[[#This Row],[Hora de Llegada]]) + 15/1440, Tabla_Sala[[#This Row],[Hora de Salida]]-Tabla_Sala[[#This Row],[Hora de Llegada]])</f>
        <v>0.11944444444816327</v>
      </c>
      <c r="I262" s="16">
        <f>SUMIFS(Tabla_cocina[minutos preparacion],Tabla_cocina[Numero de Orden],Tabla_Sala[[#This Row],[Número de Orden]])</f>
        <v>0.11874999999999999</v>
      </c>
      <c r="J262" s="16">
        <f>IF(Tabla_Sala[[#This Row],[Tiempo de Permanencia]]-Tabla_Sala[[#This Row],[Tiempo Preparacion]] &gt; 0, Tabla_Sala[[#This Row],[Tiempo de Permanencia]]-Tabla_Sala[[#This Row],[Tiempo Preparacion]], 0)</f>
        <v>6.9444444816327278E-4</v>
      </c>
      <c r="K262" s="2" t="s">
        <v>115</v>
      </c>
      <c r="L262" s="2" t="s">
        <v>44</v>
      </c>
      <c r="M262" s="2" t="s">
        <v>47</v>
      </c>
      <c r="N262" s="5">
        <v>24.85</v>
      </c>
      <c r="O262" s="2" t="s">
        <v>42</v>
      </c>
      <c r="P262" s="7">
        <f>SUMIFS(Tabla_cocina[Ganancia Bruta],Tabla_cocina[Numero de Orden],Tabla_Sala[[#This Row],[Número de Orden]])</f>
        <v>220</v>
      </c>
      <c r="Q262" s="7">
        <f>Tabla_Sala[[#This Row],[Propina]]+Tabla_Sala[[#This Row],[Monto Total de la Cuenta]]</f>
        <v>244.85</v>
      </c>
      <c r="R262" t="str">
        <f t="shared" si="6"/>
        <v>Plato_10,  Plato_19,  Plato_6,  Plato_14</v>
      </c>
      <c r="S262" s="2" t="s">
        <v>76</v>
      </c>
      <c r="T262" s="2" t="s">
        <v>25</v>
      </c>
      <c r="U262" s="2" t="s">
        <v>51</v>
      </c>
      <c r="V262" s="2" t="s">
        <v>77</v>
      </c>
      <c r="W262" s="2" t="s">
        <v>64</v>
      </c>
      <c r="X262" t="str" cm="1">
        <f t="array" ref="X262">_xlfn.CONCAT(_xlfn._xlws.FILTER(Tabla_cocina[Nombre del Plato], Tabla_cocina[Numero de Orden]=Tabla_Sala[[#This Row],[Número de Orden]]), "")</f>
        <v>Plato_19Plato_6Plato_10Plato_14</v>
      </c>
      <c r="Y262" s="18" t="b">
        <f>IF(Tabla_Sala[[#This Row],[Tiempo de Degustacion]]&gt;0,TRUE,FALSE)</f>
        <v>1</v>
      </c>
      <c r="Z262" s="3">
        <f>SUMIFS(Tabla_cocina[Costo],Tabla_cocina[Numero de Orden],Tabla_Sala[[#This Row],[Número de Orden]])</f>
        <v>132</v>
      </c>
    </row>
    <row r="263" spans="1:26" x14ac:dyDescent="0.3">
      <c r="A263" s="2">
        <v>196</v>
      </c>
      <c r="B263" s="2">
        <v>4</v>
      </c>
      <c r="C263" s="2" t="s">
        <v>118</v>
      </c>
      <c r="D263" s="4">
        <v>3</v>
      </c>
      <c r="E263" s="15">
        <f>Tabla_Sala[[#This Row],[Hora de Salida]]</f>
        <v>45018.173611111109</v>
      </c>
      <c r="F263" s="16">
        <v>45018.007638888892</v>
      </c>
      <c r="G263" s="16">
        <v>45018.173611111109</v>
      </c>
      <c r="H263" s="16">
        <f>IF(Tabla_Sala[[#This Row],[Estado de la Mesa]]="Ocupada",(Tabla_Sala[[#This Row],[Hora de Salida]]-Tabla_Sala[[#This Row],[Hora de Llegada]]) + 15/1440, Tabla_Sala[[#This Row],[Hora de Salida]]-Tabla_Sala[[#This Row],[Hora de Llegada]])</f>
        <v>0.16597222221753327</v>
      </c>
      <c r="I263" s="16">
        <f>SUMIFS(Tabla_cocina[minutos preparacion],Tabla_cocina[Numero de Orden],Tabla_Sala[[#This Row],[Número de Orden]])</f>
        <v>0.12222222222222222</v>
      </c>
      <c r="J263" s="16">
        <f>IF(Tabla_Sala[[#This Row],[Tiempo de Permanencia]]-Tabla_Sala[[#This Row],[Tiempo Preparacion]] &gt; 0, Tabla_Sala[[#This Row],[Tiempo de Permanencia]]-Tabla_Sala[[#This Row],[Tiempo Preparacion]], 0)</f>
        <v>4.3749999995311054E-2</v>
      </c>
      <c r="K263" s="2" t="s">
        <v>113</v>
      </c>
      <c r="L263" s="2" t="s">
        <v>40</v>
      </c>
      <c r="M263" s="2" t="s">
        <v>47</v>
      </c>
      <c r="N263" s="5">
        <v>42.65</v>
      </c>
      <c r="O263" s="2" t="s">
        <v>42</v>
      </c>
      <c r="P263" s="7">
        <f>SUMIFS(Tabla_cocina[Ganancia Bruta],Tabla_cocina[Numero de Orden],Tabla_Sala[[#This Row],[Número de Orden]])</f>
        <v>191</v>
      </c>
      <c r="Q263" s="7">
        <f>Tabla_Sala[[#This Row],[Propina]]+Tabla_Sala[[#This Row],[Monto Total de la Cuenta]]</f>
        <v>233.65</v>
      </c>
      <c r="R263" t="str">
        <f t="shared" si="6"/>
        <v>Plato_3,  Plato_14,  Plato_9,  Plato_16</v>
      </c>
      <c r="S263" s="2" t="s">
        <v>43</v>
      </c>
      <c r="T263" s="2" t="s">
        <v>21</v>
      </c>
      <c r="U263" s="2" t="s">
        <v>64</v>
      </c>
      <c r="V263" s="2" t="s">
        <v>75</v>
      </c>
      <c r="W263" s="2" t="s">
        <v>57</v>
      </c>
      <c r="X263" t="str" cm="1">
        <f t="array" ref="X263">_xlfn.CONCAT(_xlfn._xlws.FILTER(Tabla_cocina[Nombre del Plato], Tabla_cocina[Numero de Orden]=Tabla_Sala[[#This Row],[Número de Orden]]), "")</f>
        <v>Plato_9Plato_16Plato_14Plato_3</v>
      </c>
      <c r="Y263" s="18" t="b">
        <f>IF(Tabla_Sala[[#This Row],[Tiempo de Degustacion]]&gt;0,TRUE,FALSE)</f>
        <v>1</v>
      </c>
      <c r="Z263" s="3">
        <f>SUMIFS(Tabla_cocina[Costo],Tabla_cocina[Numero de Orden],Tabla_Sala[[#This Row],[Número de Orden]])</f>
        <v>113</v>
      </c>
    </row>
    <row r="264" spans="1:26" x14ac:dyDescent="0.3">
      <c r="A264" s="2">
        <v>159</v>
      </c>
      <c r="B264" s="2">
        <v>16</v>
      </c>
      <c r="C264" s="2" t="s">
        <v>262</v>
      </c>
      <c r="D264" s="4">
        <v>1</v>
      </c>
      <c r="E264" s="15">
        <f>Tabla_Sala[[#This Row],[Hora de Salida]]</f>
        <v>45018.052083333336</v>
      </c>
      <c r="F264" s="16">
        <v>45018.006944444445</v>
      </c>
      <c r="G264" s="16">
        <v>45018.052083333336</v>
      </c>
      <c r="H264" s="16">
        <f>IF(Tabla_Sala[[#This Row],[Estado de la Mesa]]="Ocupada",(Tabla_Sala[[#This Row],[Hora de Salida]]-Tabla_Sala[[#This Row],[Hora de Llegada]]) + 15/1440, Tabla_Sala[[#This Row],[Hora de Salida]]-Tabla_Sala[[#This Row],[Hora de Llegada]])</f>
        <v>5.5555555557172433E-2</v>
      </c>
      <c r="I264" s="16">
        <f>SUMIFS(Tabla_cocina[minutos preparacion],Tabla_cocina[Numero de Orden],Tabla_Sala[[#This Row],[Número de Orden]])</f>
        <v>5.1388888888888887E-2</v>
      </c>
      <c r="J264" s="16">
        <f>IF(Tabla_Sala[[#This Row],[Tiempo de Permanencia]]-Tabla_Sala[[#This Row],[Tiempo Preparacion]] &gt; 0, Tabla_Sala[[#This Row],[Tiempo de Permanencia]]-Tabla_Sala[[#This Row],[Tiempo Preparacion]], 0)</f>
        <v>4.166666668283546E-3</v>
      </c>
      <c r="K264" s="2" t="s">
        <v>109</v>
      </c>
      <c r="L264" s="2" t="s">
        <v>44</v>
      </c>
      <c r="M264" s="2" t="s">
        <v>47</v>
      </c>
      <c r="N264" s="5">
        <v>47.81</v>
      </c>
      <c r="O264" s="2" t="s">
        <v>55</v>
      </c>
      <c r="P264" s="7">
        <f>SUMIFS(Tabla_cocina[Ganancia Bruta],Tabla_cocina[Numero de Orden],Tabla_Sala[[#This Row],[Número de Orden]])</f>
        <v>253</v>
      </c>
      <c r="Q264" s="7">
        <f>Tabla_Sala[[#This Row],[Propina]]+Tabla_Sala[[#This Row],[Monto Total de la Cuenta]]</f>
        <v>300.81</v>
      </c>
      <c r="R264" t="str">
        <f t="shared" si="6"/>
        <v>Plato_9,  Plato_17,  Plato_4,  Plato_11</v>
      </c>
      <c r="S264" s="2" t="s">
        <v>49</v>
      </c>
      <c r="T264" s="2" t="s">
        <v>13</v>
      </c>
      <c r="U264" s="2" t="s">
        <v>50</v>
      </c>
      <c r="V264" s="2" t="s">
        <v>67</v>
      </c>
      <c r="W264" s="2" t="s">
        <v>63</v>
      </c>
      <c r="X264" t="str" cm="1">
        <f t="array" ref="X264">_xlfn.CONCAT(_xlfn._xlws.FILTER(Tabla_cocina[Nombre del Plato], Tabla_cocina[Numero de Orden]=Tabla_Sala[[#This Row],[Número de Orden]]), "")</f>
        <v>Plato_11Plato_17Plato_9Plato_4</v>
      </c>
      <c r="Y264" s="18" t="b">
        <f>IF(Tabla_Sala[[#This Row],[Tiempo de Degustacion]]&gt;0,TRUE,FALSE)</f>
        <v>1</v>
      </c>
      <c r="Z264" s="3">
        <f>SUMIFS(Tabla_cocina[Costo],Tabla_cocina[Numero de Orden],Tabla_Sala[[#This Row],[Número de Orden]])</f>
        <v>150</v>
      </c>
    </row>
    <row r="265" spans="1:26" x14ac:dyDescent="0.3">
      <c r="A265" s="2">
        <v>174</v>
      </c>
      <c r="B265" s="2">
        <v>10</v>
      </c>
      <c r="C265" s="2" t="s">
        <v>277</v>
      </c>
      <c r="D265" s="4">
        <v>5</v>
      </c>
      <c r="E265" s="15">
        <f>Tabla_Sala[[#This Row],[Hora de Salida]]</f>
        <v>45018.05</v>
      </c>
      <c r="F265" s="16">
        <v>45018.006249999999</v>
      </c>
      <c r="G265" s="16">
        <v>45018.05</v>
      </c>
      <c r="H265" s="16">
        <f>IF(Tabla_Sala[[#This Row],[Estado de la Mesa]]="Ocupada",(Tabla_Sala[[#This Row],[Hora de Salida]]-Tabla_Sala[[#This Row],[Hora de Llegada]]) + 15/1440, Tabla_Sala[[#This Row],[Hora de Salida]]-Tabla_Sala[[#This Row],[Hora de Llegada]])</f>
        <v>4.3750000004365575E-2</v>
      </c>
      <c r="I265" s="16">
        <f>SUMIFS(Tabla_cocina[minutos preparacion],Tabla_cocina[Numero de Orden],Tabla_Sala[[#This Row],[Número de Orden]])</f>
        <v>8.3333333333333332E-3</v>
      </c>
      <c r="J265" s="16">
        <f>IF(Tabla_Sala[[#This Row],[Tiempo de Permanencia]]-Tabla_Sala[[#This Row],[Tiempo Preparacion]] &gt; 0, Tabla_Sala[[#This Row],[Tiempo de Permanencia]]-Tabla_Sala[[#This Row],[Tiempo Preparacion]], 0)</f>
        <v>3.5416666671032243E-2</v>
      </c>
      <c r="K265" s="2" t="s">
        <v>117</v>
      </c>
      <c r="L265" s="2" t="s">
        <v>40</v>
      </c>
      <c r="M265" s="2" t="s">
        <v>47</v>
      </c>
      <c r="N265" s="5">
        <v>48.24</v>
      </c>
      <c r="O265" s="2" t="s">
        <v>42</v>
      </c>
      <c r="P265" s="7">
        <f>SUMIFS(Tabla_cocina[Ganancia Bruta],Tabla_cocina[Numero de Orden],Tabla_Sala[[#This Row],[Número de Orden]])</f>
        <v>60</v>
      </c>
      <c r="Q265" s="7">
        <f>Tabla_Sala[[#This Row],[Propina]]+Tabla_Sala[[#This Row],[Monto Total de la Cuenta]]</f>
        <v>108.24000000000001</v>
      </c>
      <c r="R265" t="str">
        <f t="shared" si="6"/>
        <v>Plato_2</v>
      </c>
      <c r="S265" s="2" t="s">
        <v>56</v>
      </c>
      <c r="T265" s="2" t="s">
        <v>7</v>
      </c>
      <c r="U265" s="2"/>
      <c r="X265" t="str" cm="1">
        <f t="array" ref="X265">_xlfn.CONCAT(_xlfn._xlws.FILTER(Tabla_cocina[Nombre del Plato], Tabla_cocina[Numero de Orden]=Tabla_Sala[[#This Row],[Número de Orden]]), "")</f>
        <v>Plato_2</v>
      </c>
      <c r="Y265" s="18" t="b">
        <f>IF(Tabla_Sala[[#This Row],[Tiempo de Degustacion]]&gt;0,TRUE,FALSE)</f>
        <v>1</v>
      </c>
      <c r="Z265" s="3">
        <f>SUMIFS(Tabla_cocina[Costo],Tabla_cocina[Numero de Orden],Tabla_Sala[[#This Row],[Número de Orden]])</f>
        <v>36</v>
      </c>
    </row>
    <row r="266" spans="1:26" x14ac:dyDescent="0.3">
      <c r="A266" s="2">
        <v>134</v>
      </c>
      <c r="B266" s="2">
        <v>3</v>
      </c>
      <c r="C266" s="2" t="s">
        <v>238</v>
      </c>
      <c r="D266" s="4">
        <v>6</v>
      </c>
      <c r="E266" s="15">
        <f>Tabla_Sala[[#This Row],[Hora de Salida]]</f>
        <v>45018.161111111112</v>
      </c>
      <c r="F266" s="16">
        <v>45018.004861111112</v>
      </c>
      <c r="G266" s="16">
        <v>45018.161111111112</v>
      </c>
      <c r="H266" s="16">
        <f>IF(Tabla_Sala[[#This Row],[Estado de la Mesa]]="Ocupada",(Tabla_Sala[[#This Row],[Hora de Salida]]-Tabla_Sala[[#This Row],[Hora de Llegada]]) + 15/1440, Tabla_Sala[[#This Row],[Hora de Salida]]-Tabla_Sala[[#This Row],[Hora de Llegada]])</f>
        <v>0.15625</v>
      </c>
      <c r="I266" s="16">
        <f>SUMIFS(Tabla_cocina[minutos preparacion],Tabla_cocina[Numero de Orden],Tabla_Sala[[#This Row],[Número de Orden]])</f>
        <v>3.3333333333333333E-2</v>
      </c>
      <c r="J266" s="16">
        <f>IF(Tabla_Sala[[#This Row],[Tiempo de Permanencia]]-Tabla_Sala[[#This Row],[Tiempo Preparacion]] &gt; 0, Tabla_Sala[[#This Row],[Tiempo de Permanencia]]-Tabla_Sala[[#This Row],[Tiempo Preparacion]], 0)</f>
        <v>0.12291666666666667</v>
      </c>
      <c r="K266" s="2" t="s">
        <v>111</v>
      </c>
      <c r="L266" s="2" t="s">
        <v>54</v>
      </c>
      <c r="M266" s="2" t="s">
        <v>47</v>
      </c>
      <c r="N266" s="5">
        <v>30.1</v>
      </c>
      <c r="O266" s="2" t="s">
        <v>48</v>
      </c>
      <c r="P266" s="7">
        <f>SUMIFS(Tabla_cocina[Ganancia Bruta],Tabla_cocina[Numero de Orden],Tabla_Sala[[#This Row],[Número de Orden]])</f>
        <v>120</v>
      </c>
      <c r="Q266" s="7">
        <f>Tabla_Sala[[#This Row],[Propina]]+Tabla_Sala[[#This Row],[Monto Total de la Cuenta]]</f>
        <v>150.1</v>
      </c>
      <c r="R266" t="str">
        <f t="shared" si="6"/>
        <v>Plato_7,  Plato_15</v>
      </c>
      <c r="S266" s="2" t="s">
        <v>61</v>
      </c>
      <c r="T266" s="2" t="s">
        <v>5</v>
      </c>
      <c r="U266" s="2" t="s">
        <v>73</v>
      </c>
      <c r="X266" t="str" cm="1">
        <f t="array" ref="X266">_xlfn.CONCAT(_xlfn._xlws.FILTER(Tabla_cocina[Nombre del Plato], Tabla_cocina[Numero de Orden]=Tabla_Sala[[#This Row],[Número de Orden]]), "")</f>
        <v>Plato_15Plato_7</v>
      </c>
      <c r="Y266" s="18" t="b">
        <f>IF(Tabla_Sala[[#This Row],[Tiempo de Degustacion]]&gt;0,TRUE,FALSE)</f>
        <v>1</v>
      </c>
      <c r="Z266" s="3">
        <f>SUMIFS(Tabla_cocina[Costo],Tabla_cocina[Numero de Orden],Tabla_Sala[[#This Row],[Número de Orden]])</f>
        <v>71</v>
      </c>
    </row>
    <row r="267" spans="1:26" x14ac:dyDescent="0.3">
      <c r="A267" s="2">
        <v>241</v>
      </c>
      <c r="B267" s="2">
        <v>12</v>
      </c>
      <c r="C267" s="2" t="s">
        <v>332</v>
      </c>
      <c r="D267" s="4">
        <v>4</v>
      </c>
      <c r="E267" s="15">
        <f>Tabla_Sala[[#This Row],[Hora de Salida]]</f>
        <v>45018.044444444444</v>
      </c>
      <c r="F267" s="16">
        <v>45018.00277777778</v>
      </c>
      <c r="G267" s="16">
        <v>45018.044444444444</v>
      </c>
      <c r="H267" s="16">
        <f>IF(Tabla_Sala[[#This Row],[Estado de la Mesa]]="Ocupada",(Tabla_Sala[[#This Row],[Hora de Salida]]-Tabla_Sala[[#This Row],[Hora de Llegada]]) + 15/1440, Tabla_Sala[[#This Row],[Hora de Salida]]-Tabla_Sala[[#This Row],[Hora de Llegada]])</f>
        <v>5.2083333330908012E-2</v>
      </c>
      <c r="I267" s="16">
        <f>SUMIFS(Tabla_cocina[minutos preparacion],Tabla_cocina[Numero de Orden],Tabla_Sala[[#This Row],[Número de Orden]])</f>
        <v>7.6388888888888886E-3</v>
      </c>
      <c r="J267" s="16">
        <f>IF(Tabla_Sala[[#This Row],[Tiempo de Permanencia]]-Tabla_Sala[[#This Row],[Tiempo Preparacion]] &gt; 0, Tabla_Sala[[#This Row],[Tiempo de Permanencia]]-Tabla_Sala[[#This Row],[Tiempo Preparacion]], 0)</f>
        <v>4.4444444442019122E-2</v>
      </c>
      <c r="K267" s="2" t="s">
        <v>115</v>
      </c>
      <c r="L267" s="2" t="s">
        <v>40</v>
      </c>
      <c r="M267" s="2" t="s">
        <v>47</v>
      </c>
      <c r="N267" s="5">
        <v>38.97</v>
      </c>
      <c r="O267" s="2" t="s">
        <v>55</v>
      </c>
      <c r="P267" s="7">
        <f>SUMIFS(Tabla_cocina[Ganancia Bruta],Tabla_cocina[Numero de Orden],Tabla_Sala[[#This Row],[Número de Orden]])</f>
        <v>18</v>
      </c>
      <c r="Q267" s="7">
        <f>Tabla_Sala[[#This Row],[Propina]]+Tabla_Sala[[#This Row],[Monto Total de la Cuenta]]</f>
        <v>56.97</v>
      </c>
      <c r="R267" t="str">
        <f t="shared" si="6"/>
        <v>Plato_4</v>
      </c>
      <c r="S267" s="2" t="s">
        <v>49</v>
      </c>
      <c r="T267" s="2" t="s">
        <v>24</v>
      </c>
      <c r="U267" s="2"/>
      <c r="X267" t="str" cm="1">
        <f t="array" ref="X267">_xlfn.CONCAT(_xlfn._xlws.FILTER(Tabla_cocina[Nombre del Plato], Tabla_cocina[Numero de Orden]=Tabla_Sala[[#This Row],[Número de Orden]]), "")</f>
        <v>Plato_4</v>
      </c>
      <c r="Y267" s="18" t="b">
        <f>IF(Tabla_Sala[[#This Row],[Tiempo de Degustacion]]&gt;0,TRUE,FALSE)</f>
        <v>1</v>
      </c>
      <c r="Z267" s="3">
        <f>SUMIFS(Tabla_cocina[Costo],Tabla_cocina[Numero de Orden],Tabla_Sala[[#This Row],[Número de Orden]])</f>
        <v>10</v>
      </c>
    </row>
    <row r="268" spans="1:26" x14ac:dyDescent="0.3">
      <c r="A268" s="2">
        <v>191</v>
      </c>
      <c r="B268" s="2">
        <v>12</v>
      </c>
      <c r="C268" s="2" t="s">
        <v>291</v>
      </c>
      <c r="D268" s="4">
        <v>6</v>
      </c>
      <c r="E268" s="15">
        <f>Tabla_Sala[[#This Row],[Hora de Salida]]</f>
        <v>45018.10833333333</v>
      </c>
      <c r="F268" s="16">
        <v>45018</v>
      </c>
      <c r="G268" s="16">
        <v>45018.10833333333</v>
      </c>
      <c r="H268" s="16">
        <f>IF(Tabla_Sala[[#This Row],[Estado de la Mesa]]="Ocupada",(Tabla_Sala[[#This Row],[Hora de Salida]]-Tabla_Sala[[#This Row],[Hora de Llegada]]) + 15/1440, Tabla_Sala[[#This Row],[Hora de Salida]]-Tabla_Sala[[#This Row],[Hora de Llegada]])</f>
        <v>0.11874999999660456</v>
      </c>
      <c r="I268" s="16">
        <f>SUMIFS(Tabla_cocina[minutos preparacion],Tabla_cocina[Numero de Orden],Tabla_Sala[[#This Row],[Número de Orden]])</f>
        <v>6.0416666666666674E-2</v>
      </c>
      <c r="J268" s="16">
        <f>IF(Tabla_Sala[[#This Row],[Tiempo de Permanencia]]-Tabla_Sala[[#This Row],[Tiempo Preparacion]] &gt; 0, Tabla_Sala[[#This Row],[Tiempo de Permanencia]]-Tabla_Sala[[#This Row],[Tiempo Preparacion]], 0)</f>
        <v>5.8333333329937884E-2</v>
      </c>
      <c r="K268" s="2" t="s">
        <v>113</v>
      </c>
      <c r="L268" s="2" t="s">
        <v>40</v>
      </c>
      <c r="M268" s="2" t="s">
        <v>47</v>
      </c>
      <c r="N268" s="5">
        <v>24.36</v>
      </c>
      <c r="O268" s="2" t="s">
        <v>55</v>
      </c>
      <c r="P268" s="7">
        <f>SUMIFS(Tabla_cocina[Ganancia Bruta],Tabla_cocina[Numero de Orden],Tabla_Sala[[#This Row],[Número de Orden]])</f>
        <v>162</v>
      </c>
      <c r="Q268" s="7">
        <f>Tabla_Sala[[#This Row],[Propina]]+Tabla_Sala[[#This Row],[Monto Total de la Cuenta]]</f>
        <v>186.36</v>
      </c>
      <c r="R268" t="str">
        <f t="shared" si="6"/>
        <v>Plato_1,  Plato_9</v>
      </c>
      <c r="S268" s="2" t="s">
        <v>52</v>
      </c>
      <c r="T268" s="2" t="s">
        <v>26</v>
      </c>
      <c r="U268" s="2" t="s">
        <v>75</v>
      </c>
      <c r="X268" t="str" cm="1">
        <f t="array" ref="X268">_xlfn.CONCAT(_xlfn._xlws.FILTER(Tabla_cocina[Nombre del Plato], Tabla_cocina[Numero de Orden]=Tabla_Sala[[#This Row],[Número de Orden]]), "")</f>
        <v>Plato_9Plato_1</v>
      </c>
      <c r="Y268" s="18" t="b">
        <f>IF(Tabla_Sala[[#This Row],[Tiempo de Degustacion]]&gt;0,TRUE,FALSE)</f>
        <v>1</v>
      </c>
      <c r="Z268" s="3">
        <f>SUMIFS(Tabla_cocina[Costo],Tabla_cocina[Numero de Orden],Tabla_Sala[[#This Row],[Número de Orden]])</f>
        <v>96</v>
      </c>
    </row>
    <row r="269" spans="1:26" x14ac:dyDescent="0.3">
      <c r="A269" s="2">
        <v>267</v>
      </c>
      <c r="B269" s="2">
        <v>7</v>
      </c>
      <c r="C269" s="2" t="s">
        <v>353</v>
      </c>
      <c r="D269" s="4">
        <v>5</v>
      </c>
      <c r="E269" s="15">
        <f>Tabla_Sala[[#This Row],[Hora de Salida]]</f>
        <v>45019.158333333333</v>
      </c>
      <c r="F269" s="16">
        <v>45019.088194444441</v>
      </c>
      <c r="G269" s="16">
        <v>45019.158333333333</v>
      </c>
      <c r="H269" s="16">
        <f>IF(Tabla_Sala[[#This Row],[Estado de la Mesa]]="Ocupada",(Tabla_Sala[[#This Row],[Hora de Salida]]-Tabla_Sala[[#This Row],[Hora de Llegada]]) + 15/1440, Tabla_Sala[[#This Row],[Hora de Salida]]-Tabla_Sala[[#This Row],[Hora de Llegada]])</f>
        <v>8.0555555558627631E-2</v>
      </c>
      <c r="I269" s="16">
        <f>SUMIFS(Tabla_cocina[minutos preparacion],Tabla_cocina[Numero de Orden],Tabla_Sala[[#This Row],[Número de Orden]])</f>
        <v>6.6666666666666666E-2</v>
      </c>
      <c r="J269" s="16">
        <f>IF(Tabla_Sala[[#This Row],[Tiempo de Permanencia]]-Tabla_Sala[[#This Row],[Tiempo Preparacion]] &gt; 0, Tabla_Sala[[#This Row],[Tiempo de Permanencia]]-Tabla_Sala[[#This Row],[Tiempo Preparacion]], 0)</f>
        <v>1.3888888891960965E-2</v>
      </c>
      <c r="K269" s="2" t="s">
        <v>113</v>
      </c>
      <c r="L269" s="2" t="s">
        <v>54</v>
      </c>
      <c r="M269" s="2" t="s">
        <v>47</v>
      </c>
      <c r="N269" s="5">
        <v>44.66</v>
      </c>
      <c r="O269" s="2" t="s">
        <v>55</v>
      </c>
      <c r="P269" s="7">
        <f>SUMIFS(Tabla_cocina[Ganancia Bruta],Tabla_cocina[Numero de Orden],Tabla_Sala[[#This Row],[Número de Orden]])</f>
        <v>118</v>
      </c>
      <c r="Q269" s="7">
        <f>Tabla_Sala[[#This Row],[Propina]]+Tabla_Sala[[#This Row],[Monto Total de la Cuenta]]</f>
        <v>162.66</v>
      </c>
      <c r="R269" t="str">
        <f t="shared" ref="R269:R322" si="7">_xlfn.TEXTJOIN(", ",TRUE,T269:W269)</f>
        <v>Plato_15,  Plato_16,  Plato_2</v>
      </c>
      <c r="S269" s="2" t="s">
        <v>43</v>
      </c>
      <c r="T269" s="2" t="s">
        <v>18</v>
      </c>
      <c r="U269" s="2" t="s">
        <v>57</v>
      </c>
      <c r="V269" s="2" t="s">
        <v>79</v>
      </c>
      <c r="X269" t="str" cm="1">
        <f t="array" ref="X269">_xlfn.CONCAT(_xlfn._xlws.FILTER(Tabla_cocina[Nombre del Plato], Tabla_cocina[Numero de Orden]=Tabla_Sala[[#This Row],[Número de Orden]]), "")</f>
        <v>Plato_15Plato_2Plato_16</v>
      </c>
      <c r="Y269" s="18" t="b">
        <f>IF(Tabla_Sala[[#This Row],[Tiempo de Degustacion]]&gt;0,TRUE,FALSE)</f>
        <v>1</v>
      </c>
      <c r="Z269" s="3">
        <f>SUMIFS(Tabla_cocina[Costo],Tabla_cocina[Numero de Orden],Tabla_Sala[[#This Row],[Número de Orden]])</f>
        <v>69</v>
      </c>
    </row>
    <row r="270" spans="1:26" x14ac:dyDescent="0.3">
      <c r="A270" s="2">
        <v>268</v>
      </c>
      <c r="B270" s="2">
        <v>14</v>
      </c>
      <c r="C270" s="2" t="s">
        <v>354</v>
      </c>
      <c r="D270" s="4">
        <v>1</v>
      </c>
      <c r="E270" s="15">
        <f>Tabla_Sala[[#This Row],[Hora de Salida]]</f>
        <v>45019.155555555553</v>
      </c>
      <c r="F270" s="16">
        <v>45019.031944444447</v>
      </c>
      <c r="G270" s="16">
        <v>45019.155555555553</v>
      </c>
      <c r="H270" s="16">
        <f>IF(Tabla_Sala[[#This Row],[Estado de la Mesa]]="Ocupada",(Tabla_Sala[[#This Row],[Hora de Salida]]-Tabla_Sala[[#This Row],[Hora de Llegada]]) + 15/1440, Tabla_Sala[[#This Row],[Hora de Salida]]-Tabla_Sala[[#This Row],[Hora de Llegada]])</f>
        <v>0.12361111110658385</v>
      </c>
      <c r="I270" s="16">
        <f>SUMIFS(Tabla_cocina[minutos preparacion],Tabla_cocina[Numero de Orden],Tabla_Sala[[#This Row],[Número de Orden]])</f>
        <v>5.7638888888888892E-2</v>
      </c>
      <c r="J270" s="16">
        <f>IF(Tabla_Sala[[#This Row],[Tiempo de Permanencia]]-Tabla_Sala[[#This Row],[Tiempo Preparacion]] &gt; 0, Tabla_Sala[[#This Row],[Tiempo de Permanencia]]-Tabla_Sala[[#This Row],[Tiempo Preparacion]], 0)</f>
        <v>6.5972222217694956E-2</v>
      </c>
      <c r="K270" s="2" t="s">
        <v>109</v>
      </c>
      <c r="L270" s="2" t="s">
        <v>40</v>
      </c>
      <c r="M270" s="2" t="s">
        <v>41</v>
      </c>
      <c r="N270" s="5">
        <v>23.16</v>
      </c>
      <c r="O270" s="2" t="s">
        <v>48</v>
      </c>
      <c r="P270" s="7">
        <f>SUMIFS(Tabla_cocina[Ganancia Bruta],Tabla_cocina[Numero de Orden],Tabla_Sala[[#This Row],[Número de Orden]])</f>
        <v>68</v>
      </c>
      <c r="Q270" s="7">
        <f>Tabla_Sala[[#This Row],[Propina]]+Tabla_Sala[[#This Row],[Monto Total de la Cuenta]]</f>
        <v>91.16</v>
      </c>
      <c r="R270" t="str">
        <f t="shared" si="7"/>
        <v>Plato_7,  Plato_5</v>
      </c>
      <c r="S270" s="2" t="s">
        <v>61</v>
      </c>
      <c r="T270" s="2" t="s">
        <v>5</v>
      </c>
      <c r="U270" s="2" t="s">
        <v>78</v>
      </c>
      <c r="X270" t="str" cm="1">
        <f t="array" ref="X270">_xlfn.CONCAT(_xlfn._xlws.FILTER(Tabla_cocina[Nombre del Plato], Tabla_cocina[Numero de Orden]=Tabla_Sala[[#This Row],[Número de Orden]]), "")</f>
        <v>Plato_7Plato_5</v>
      </c>
      <c r="Y270" s="18" t="b">
        <f>IF(Tabla_Sala[[#This Row],[Tiempo de Degustacion]]&gt;0,TRUE,FALSE)</f>
        <v>1</v>
      </c>
      <c r="Z270" s="3">
        <f>SUMIFS(Tabla_cocina[Costo],Tabla_cocina[Numero de Orden],Tabla_Sala[[#This Row],[Número de Orden]])</f>
        <v>40</v>
      </c>
    </row>
    <row r="271" spans="1:26" x14ac:dyDescent="0.3">
      <c r="A271" s="2">
        <v>269</v>
      </c>
      <c r="B271" s="2">
        <v>11</v>
      </c>
      <c r="C271" s="2" t="s">
        <v>355</v>
      </c>
      <c r="D271" s="4">
        <v>2</v>
      </c>
      <c r="E271" s="15">
        <f>Tabla_Sala[[#This Row],[Hora de Salida]]</f>
        <v>45019.177083333336</v>
      </c>
      <c r="F271" s="16">
        <v>45019.123611111114</v>
      </c>
      <c r="G271" s="16">
        <v>45019.177083333336</v>
      </c>
      <c r="H271" s="16">
        <f>IF(Tabla_Sala[[#This Row],[Estado de la Mesa]]="Ocupada",(Tabla_Sala[[#This Row],[Hora de Salida]]-Tabla_Sala[[#This Row],[Hora de Llegada]]) + 15/1440, Tabla_Sala[[#This Row],[Hora de Salida]]-Tabla_Sala[[#This Row],[Hora de Llegada]])</f>
        <v>5.3472222221898846E-2</v>
      </c>
      <c r="I271" s="16">
        <f>SUMIFS(Tabla_cocina[minutos preparacion],Tabla_cocina[Numero de Orden],Tabla_Sala[[#This Row],[Número de Orden]])</f>
        <v>7.013888888888889E-2</v>
      </c>
      <c r="J271" s="16">
        <f>IF(Tabla_Sala[[#This Row],[Tiempo de Permanencia]]-Tabla_Sala[[#This Row],[Tiempo Preparacion]] &gt; 0, Tabla_Sala[[#This Row],[Tiempo de Permanencia]]-Tabla_Sala[[#This Row],[Tiempo Preparacion]], 0)</f>
        <v>0</v>
      </c>
      <c r="K271" s="2" t="s">
        <v>113</v>
      </c>
      <c r="L271" s="2" t="s">
        <v>40</v>
      </c>
      <c r="M271" s="2" t="s">
        <v>41</v>
      </c>
      <c r="N271" s="5">
        <v>39.17</v>
      </c>
      <c r="O271" s="2" t="s">
        <v>48</v>
      </c>
      <c r="P271" s="7">
        <f>SUMIFS(Tabla_cocina[Ganancia Bruta],Tabla_cocina[Numero de Orden],Tabla_Sala[[#This Row],[Número de Orden]])</f>
        <v>250</v>
      </c>
      <c r="Q271" s="7">
        <f>Tabla_Sala[[#This Row],[Propina]]+Tabla_Sala[[#This Row],[Monto Total de la Cuenta]]</f>
        <v>289.17</v>
      </c>
      <c r="R271" t="str">
        <f t="shared" si="7"/>
        <v>Plato_19,  Plato_20,  Plato_18</v>
      </c>
      <c r="S271" s="2" t="s">
        <v>56</v>
      </c>
      <c r="T271" s="2" t="s">
        <v>12</v>
      </c>
      <c r="U271" s="2" t="s">
        <v>68</v>
      </c>
      <c r="V271" s="2" t="s">
        <v>74</v>
      </c>
      <c r="X271" t="str" cm="1">
        <f t="array" ref="X271">_xlfn.CONCAT(_xlfn._xlws.FILTER(Tabla_cocina[Nombre del Plato], Tabla_cocina[Numero de Orden]=Tabla_Sala[[#This Row],[Número de Orden]]), "")</f>
        <v>Plato_20Plato_19Plato_18</v>
      </c>
      <c r="Y271" s="18" t="b">
        <f>IF(Tabla_Sala[[#This Row],[Tiempo de Degustacion]]&gt;0,TRUE,FALSE)</f>
        <v>0</v>
      </c>
      <c r="Z271" s="3">
        <f>SUMIFS(Tabla_cocina[Costo],Tabla_cocina[Numero de Orden],Tabla_Sala[[#This Row],[Número de Orden]])</f>
        <v>151</v>
      </c>
    </row>
    <row r="272" spans="1:26" x14ac:dyDescent="0.3">
      <c r="A272" s="2">
        <v>270</v>
      </c>
      <c r="B272" s="2">
        <v>10</v>
      </c>
      <c r="C272" s="2" t="s">
        <v>139</v>
      </c>
      <c r="D272" s="4">
        <v>1</v>
      </c>
      <c r="E272" s="15">
        <f>Tabla_Sala[[#This Row],[Hora de Salida]]</f>
        <v>45019.207638888889</v>
      </c>
      <c r="F272" s="16">
        <v>45019.049305555556</v>
      </c>
      <c r="G272" s="16">
        <v>45019.207638888889</v>
      </c>
      <c r="H272" s="16">
        <f>IF(Tabla_Sala[[#This Row],[Estado de la Mesa]]="Ocupada",(Tabla_Sala[[#This Row],[Hora de Salida]]-Tabla_Sala[[#This Row],[Hora de Llegada]]) + 15/1440, Tabla_Sala[[#This Row],[Hora de Salida]]-Tabla_Sala[[#This Row],[Hora de Llegada]])</f>
        <v>0.15833333333284827</v>
      </c>
      <c r="I272" s="16">
        <f>SUMIFS(Tabla_cocina[minutos preparacion],Tabla_cocina[Numero de Orden],Tabla_Sala[[#This Row],[Número de Orden]])</f>
        <v>1.8055555555555554E-2</v>
      </c>
      <c r="J272" s="16">
        <f>IF(Tabla_Sala[[#This Row],[Tiempo de Permanencia]]-Tabla_Sala[[#This Row],[Tiempo Preparacion]] &gt; 0, Tabla_Sala[[#This Row],[Tiempo de Permanencia]]-Tabla_Sala[[#This Row],[Tiempo Preparacion]], 0)</f>
        <v>0.14027777777729272</v>
      </c>
      <c r="K272" s="2" t="s">
        <v>117</v>
      </c>
      <c r="L272" s="2" t="s">
        <v>40</v>
      </c>
      <c r="M272" s="2" t="s">
        <v>47</v>
      </c>
      <c r="N272" s="5">
        <v>10.130000000000001</v>
      </c>
      <c r="O272" s="2" t="s">
        <v>48</v>
      </c>
      <c r="P272" s="7">
        <f>SUMIFS(Tabla_cocina[Ganancia Bruta],Tabla_cocina[Numero de Orden],Tabla_Sala[[#This Row],[Número de Orden]])</f>
        <v>102</v>
      </c>
      <c r="Q272" s="7">
        <f>Tabla_Sala[[#This Row],[Propina]]+Tabla_Sala[[#This Row],[Monto Total de la Cuenta]]</f>
        <v>112.13</v>
      </c>
      <c r="R272" t="str">
        <f t="shared" si="7"/>
        <v>Plato_18</v>
      </c>
      <c r="S272" s="2" t="s">
        <v>66</v>
      </c>
      <c r="T272" s="2" t="s">
        <v>20</v>
      </c>
      <c r="U272" s="2"/>
      <c r="X272" t="str" cm="1">
        <f t="array" ref="X272">_xlfn.CONCAT(_xlfn._xlws.FILTER(Tabla_cocina[Nombre del Plato], Tabla_cocina[Numero de Orden]=Tabla_Sala[[#This Row],[Número de Orden]]), "")</f>
        <v>Plato_18</v>
      </c>
      <c r="Y272" s="18" t="b">
        <f>IF(Tabla_Sala[[#This Row],[Tiempo de Degustacion]]&gt;0,TRUE,FALSE)</f>
        <v>1</v>
      </c>
      <c r="Z272" s="3">
        <f>SUMIFS(Tabla_cocina[Costo],Tabla_cocina[Numero de Orden],Tabla_Sala[[#This Row],[Número de Orden]])</f>
        <v>60</v>
      </c>
    </row>
    <row r="273" spans="1:26" x14ac:dyDescent="0.3">
      <c r="A273" s="2">
        <v>271</v>
      </c>
      <c r="B273" s="2">
        <v>3</v>
      </c>
      <c r="C273" s="2" t="s">
        <v>356</v>
      </c>
      <c r="D273" s="4">
        <v>3</v>
      </c>
      <c r="E273" s="15">
        <f>Tabla_Sala[[#This Row],[Hora de Salida]]</f>
        <v>45019.215277777781</v>
      </c>
      <c r="F273" s="16">
        <v>45019.069444444445</v>
      </c>
      <c r="G273" s="16">
        <v>45019.215277777781</v>
      </c>
      <c r="H273" s="16">
        <f>IF(Tabla_Sala[[#This Row],[Estado de la Mesa]]="Ocupada",(Tabla_Sala[[#This Row],[Hora de Salida]]-Tabla_Sala[[#This Row],[Hora de Llegada]]) + 15/1440, Tabla_Sala[[#This Row],[Hora de Salida]]-Tabla_Sala[[#This Row],[Hora de Llegada]])</f>
        <v>0.15625000000242531</v>
      </c>
      <c r="I273" s="16">
        <f>SUMIFS(Tabla_cocina[minutos preparacion],Tabla_cocina[Numero de Orden],Tabla_Sala[[#This Row],[Número de Orden]])</f>
        <v>3.8194444444444448E-2</v>
      </c>
      <c r="J273" s="16">
        <f>IF(Tabla_Sala[[#This Row],[Tiempo de Permanencia]]-Tabla_Sala[[#This Row],[Tiempo Preparacion]] &gt; 0, Tabla_Sala[[#This Row],[Tiempo de Permanencia]]-Tabla_Sala[[#This Row],[Tiempo Preparacion]], 0)</f>
        <v>0.11805555555798086</v>
      </c>
      <c r="K273" s="2" t="s">
        <v>109</v>
      </c>
      <c r="L273" s="2" t="s">
        <v>40</v>
      </c>
      <c r="M273" s="2" t="s">
        <v>47</v>
      </c>
      <c r="N273" s="5">
        <v>16.11</v>
      </c>
      <c r="O273" s="2" t="s">
        <v>55</v>
      </c>
      <c r="P273" s="7">
        <f>SUMIFS(Tabla_cocina[Ganancia Bruta],Tabla_cocina[Numero de Orden],Tabla_Sala[[#This Row],[Número de Orden]])</f>
        <v>44</v>
      </c>
      <c r="Q273" s="7">
        <f>Tabla_Sala[[#This Row],[Propina]]+Tabla_Sala[[#This Row],[Monto Total de la Cuenta]]</f>
        <v>60.11</v>
      </c>
      <c r="R273" t="str">
        <f t="shared" si="7"/>
        <v>Plato_5</v>
      </c>
      <c r="S273" s="2" t="s">
        <v>58</v>
      </c>
      <c r="T273" s="2" t="s">
        <v>19</v>
      </c>
      <c r="U273" s="2"/>
      <c r="X273" t="str" cm="1">
        <f t="array" ref="X273">_xlfn.CONCAT(_xlfn._xlws.FILTER(Tabla_cocina[Nombre del Plato], Tabla_cocina[Numero de Orden]=Tabla_Sala[[#This Row],[Número de Orden]]), "")</f>
        <v>Plato_5</v>
      </c>
      <c r="Y273" s="18" t="b">
        <f>IF(Tabla_Sala[[#This Row],[Tiempo de Degustacion]]&gt;0,TRUE,FALSE)</f>
        <v>1</v>
      </c>
      <c r="Z273" s="3">
        <f>SUMIFS(Tabla_cocina[Costo],Tabla_cocina[Numero de Orden],Tabla_Sala[[#This Row],[Número de Orden]])</f>
        <v>26</v>
      </c>
    </row>
    <row r="274" spans="1:26" x14ac:dyDescent="0.3">
      <c r="A274" s="2">
        <v>272</v>
      </c>
      <c r="B274" s="2">
        <v>7</v>
      </c>
      <c r="C274" s="2" t="s">
        <v>357</v>
      </c>
      <c r="D274" s="4">
        <v>1</v>
      </c>
      <c r="E274" s="15">
        <f>Tabla_Sala[[#This Row],[Hora de Salida]]</f>
        <v>45019.183333333334</v>
      </c>
      <c r="F274" s="16">
        <v>45019.023611111108</v>
      </c>
      <c r="G274" s="16">
        <v>45019.183333333334</v>
      </c>
      <c r="H274" s="16">
        <f>IF(Tabla_Sala[[#This Row],[Estado de la Mesa]]="Ocupada",(Tabla_Sala[[#This Row],[Hora de Salida]]-Tabla_Sala[[#This Row],[Hora de Llegada]]) + 15/1440, Tabla_Sala[[#This Row],[Hora de Salida]]-Tabla_Sala[[#This Row],[Hora de Llegada]])</f>
        <v>0.15972222222626442</v>
      </c>
      <c r="I274" s="16">
        <f>SUMIFS(Tabla_cocina[minutos preparacion],Tabla_cocina[Numero de Orden],Tabla_Sala[[#This Row],[Número de Orden]])</f>
        <v>5.7638888888888892E-2</v>
      </c>
      <c r="J274" s="16">
        <f>IF(Tabla_Sala[[#This Row],[Tiempo de Permanencia]]-Tabla_Sala[[#This Row],[Tiempo Preparacion]] &gt; 0, Tabla_Sala[[#This Row],[Tiempo de Permanencia]]-Tabla_Sala[[#This Row],[Tiempo Preparacion]], 0)</f>
        <v>0.10208333333737553</v>
      </c>
      <c r="K274" s="2" t="s">
        <v>117</v>
      </c>
      <c r="L274" s="2" t="s">
        <v>40</v>
      </c>
      <c r="M274" s="2" t="s">
        <v>47</v>
      </c>
      <c r="N274" s="5">
        <v>42.73</v>
      </c>
      <c r="O274" s="2" t="s">
        <v>42</v>
      </c>
      <c r="P274" s="7">
        <f>SUMIFS(Tabla_cocina[Ganancia Bruta],Tabla_cocina[Numero de Orden],Tabla_Sala[[#This Row],[Número de Orden]])</f>
        <v>83</v>
      </c>
      <c r="Q274" s="7">
        <f>Tabla_Sala[[#This Row],[Propina]]+Tabla_Sala[[#This Row],[Monto Total de la Cuenta]]</f>
        <v>125.72999999999999</v>
      </c>
      <c r="R274" t="str">
        <f t="shared" si="7"/>
        <v>Plato_7,  Plato_8</v>
      </c>
      <c r="S274" s="2" t="s">
        <v>43</v>
      </c>
      <c r="T274" s="2" t="s">
        <v>5</v>
      </c>
      <c r="U274" s="2" t="s">
        <v>62</v>
      </c>
      <c r="X274" t="str" cm="1">
        <f t="array" ref="X274">_xlfn.CONCAT(_xlfn._xlws.FILTER(Tabla_cocina[Nombre del Plato], Tabla_cocina[Numero de Orden]=Tabla_Sala[[#This Row],[Número de Orden]]), "")</f>
        <v>Plato_8Plato_7</v>
      </c>
      <c r="Y274" s="18" t="b">
        <f>IF(Tabla_Sala[[#This Row],[Tiempo de Degustacion]]&gt;0,TRUE,FALSE)</f>
        <v>1</v>
      </c>
      <c r="Z274" s="3">
        <f>SUMIFS(Tabla_cocina[Costo],Tabla_cocina[Numero de Orden],Tabla_Sala[[#This Row],[Número de Orden]])</f>
        <v>49</v>
      </c>
    </row>
    <row r="275" spans="1:26" x14ac:dyDescent="0.3">
      <c r="A275" s="2">
        <v>273</v>
      </c>
      <c r="B275" s="2">
        <v>20</v>
      </c>
      <c r="C275" s="2" t="s">
        <v>253</v>
      </c>
      <c r="D275" s="4">
        <v>5</v>
      </c>
      <c r="E275" s="15">
        <f>Tabla_Sala[[#This Row],[Hora de Salida]]</f>
        <v>45019.145138888889</v>
      </c>
      <c r="F275" s="16">
        <v>45019.074305555558</v>
      </c>
      <c r="G275" s="16">
        <v>45019.145138888889</v>
      </c>
      <c r="H275" s="16">
        <f>IF(Tabla_Sala[[#This Row],[Estado de la Mesa]]="Ocupada",(Tabla_Sala[[#This Row],[Hora de Salida]]-Tabla_Sala[[#This Row],[Hora de Llegada]]) + 15/1440, Tabla_Sala[[#This Row],[Hora de Salida]]-Tabla_Sala[[#This Row],[Hora de Llegada]])</f>
        <v>8.1249999998059749E-2</v>
      </c>
      <c r="I275" s="16">
        <f>SUMIFS(Tabla_cocina[minutos preparacion],Tabla_cocina[Numero de Orden],Tabla_Sala[[#This Row],[Número de Orden]])</f>
        <v>4.6527777777777779E-2</v>
      </c>
      <c r="J275" s="16">
        <f>IF(Tabla_Sala[[#This Row],[Tiempo de Permanencia]]-Tabla_Sala[[#This Row],[Tiempo Preparacion]] &gt; 0, Tabla_Sala[[#This Row],[Tiempo de Permanencia]]-Tabla_Sala[[#This Row],[Tiempo Preparacion]], 0)</f>
        <v>3.472222222028197E-2</v>
      </c>
      <c r="K275" s="2" t="s">
        <v>113</v>
      </c>
      <c r="L275" s="2" t="s">
        <v>40</v>
      </c>
      <c r="M275" s="2" t="s">
        <v>45</v>
      </c>
      <c r="N275" s="5">
        <v>36.299999999999997</v>
      </c>
      <c r="O275" s="2" t="s">
        <v>55</v>
      </c>
      <c r="P275" s="7">
        <f>SUMIFS(Tabla_cocina[Ganancia Bruta],Tabla_cocina[Numero de Orden],Tabla_Sala[[#This Row],[Número de Orden]])</f>
        <v>123</v>
      </c>
      <c r="Q275" s="7">
        <f>Tabla_Sala[[#This Row],[Propina]]+Tabla_Sala[[#This Row],[Monto Total de la Cuenta]]</f>
        <v>159.30000000000001</v>
      </c>
      <c r="R275" t="str">
        <f t="shared" si="7"/>
        <v>Plato_15,  Plato_5,  Plato_1</v>
      </c>
      <c r="S275" s="2" t="s">
        <v>46</v>
      </c>
      <c r="T275" s="2" t="s">
        <v>18</v>
      </c>
      <c r="U275" s="2" t="s">
        <v>78</v>
      </c>
      <c r="V275" s="2" t="s">
        <v>71</v>
      </c>
      <c r="X275" t="str" cm="1">
        <f t="array" ref="X275">_xlfn.CONCAT(_xlfn._xlws.FILTER(Tabla_cocina[Nombre del Plato], Tabla_cocina[Numero de Orden]=Tabla_Sala[[#This Row],[Número de Orden]]), "")</f>
        <v>Plato_15Plato_1Plato_5</v>
      </c>
      <c r="Y275" s="18" t="b">
        <f>IF(Tabla_Sala[[#This Row],[Tiempo de Degustacion]]&gt;0,TRUE,FALSE)</f>
        <v>1</v>
      </c>
      <c r="Z275" s="3">
        <f>SUMIFS(Tabla_cocina[Costo],Tabla_cocina[Numero de Orden],Tabla_Sala[[#This Row],[Número de Orden]])</f>
        <v>73</v>
      </c>
    </row>
    <row r="276" spans="1:26" x14ac:dyDescent="0.3">
      <c r="A276" s="2">
        <v>274</v>
      </c>
      <c r="B276" s="2">
        <v>7</v>
      </c>
      <c r="C276" s="2" t="s">
        <v>358</v>
      </c>
      <c r="D276" s="4">
        <v>1</v>
      </c>
      <c r="E276" s="15">
        <f>Tabla_Sala[[#This Row],[Hora de Salida]]</f>
        <v>45019.244444444441</v>
      </c>
      <c r="F276" s="16">
        <v>45019.135416666664</v>
      </c>
      <c r="G276" s="16">
        <v>45019.244444444441</v>
      </c>
      <c r="H276" s="16">
        <f>IF(Tabla_Sala[[#This Row],[Estado de la Mesa]]="Ocupada",(Tabla_Sala[[#This Row],[Hora de Salida]]-Tabla_Sala[[#This Row],[Hora de Llegada]]) + 15/1440, Tabla_Sala[[#This Row],[Hora de Salida]]-Tabla_Sala[[#This Row],[Hora de Llegada]])</f>
        <v>0.11944444444331263</v>
      </c>
      <c r="I276" s="16">
        <f>SUMIFS(Tabla_cocina[minutos preparacion],Tabla_cocina[Numero de Orden],Tabla_Sala[[#This Row],[Número de Orden]])</f>
        <v>5.2083333333333329E-2</v>
      </c>
      <c r="J276" s="16">
        <f>IF(Tabla_Sala[[#This Row],[Tiempo de Permanencia]]-Tabla_Sala[[#This Row],[Tiempo Preparacion]] &gt; 0, Tabla_Sala[[#This Row],[Tiempo de Permanencia]]-Tabla_Sala[[#This Row],[Tiempo Preparacion]], 0)</f>
        <v>6.7361111109979305E-2</v>
      </c>
      <c r="K276" s="2" t="s">
        <v>111</v>
      </c>
      <c r="L276" s="2" t="s">
        <v>40</v>
      </c>
      <c r="M276" s="2" t="s">
        <v>41</v>
      </c>
      <c r="N276" s="5">
        <v>19.93</v>
      </c>
      <c r="O276" s="2" t="s">
        <v>55</v>
      </c>
      <c r="P276" s="7">
        <f>SUMIFS(Tabla_cocina[Ganancia Bruta],Tabla_cocina[Numero de Orden],Tabla_Sala[[#This Row],[Número de Orden]])</f>
        <v>116</v>
      </c>
      <c r="Q276" s="7">
        <f>Tabla_Sala[[#This Row],[Propina]]+Tabla_Sala[[#This Row],[Monto Total de la Cuenta]]</f>
        <v>135.93</v>
      </c>
      <c r="R276" t="str">
        <f t="shared" si="7"/>
        <v>Plato_10,  Plato_12</v>
      </c>
      <c r="S276" s="2" t="s">
        <v>49</v>
      </c>
      <c r="T276" s="2" t="s">
        <v>25</v>
      </c>
      <c r="U276" s="2" t="s">
        <v>60</v>
      </c>
      <c r="X276" t="str" cm="1">
        <f t="array" ref="X276">_xlfn.CONCAT(_xlfn._xlws.FILTER(Tabla_cocina[Nombre del Plato], Tabla_cocina[Numero de Orden]=Tabla_Sala[[#This Row],[Número de Orden]]), "")</f>
        <v>Plato_10Plato_12</v>
      </c>
      <c r="Y276" s="18" t="b">
        <f>IF(Tabla_Sala[[#This Row],[Tiempo de Degustacion]]&gt;0,TRUE,FALSE)</f>
        <v>1</v>
      </c>
      <c r="Z276" s="3">
        <f>SUMIFS(Tabla_cocina[Costo],Tabla_cocina[Numero de Orden],Tabla_Sala[[#This Row],[Número de Orden]])</f>
        <v>67</v>
      </c>
    </row>
    <row r="277" spans="1:26" x14ac:dyDescent="0.3">
      <c r="A277" s="2">
        <v>275</v>
      </c>
      <c r="B277" s="2">
        <v>5</v>
      </c>
      <c r="C277" s="2" t="s">
        <v>299</v>
      </c>
      <c r="D277" s="4">
        <v>3</v>
      </c>
      <c r="E277" s="15">
        <f>Tabla_Sala[[#This Row],[Hora de Salida]]</f>
        <v>45019.248611111114</v>
      </c>
      <c r="F277" s="16">
        <v>45019.092361111114</v>
      </c>
      <c r="G277" s="16">
        <v>45019.248611111114</v>
      </c>
      <c r="H277" s="16">
        <f>IF(Tabla_Sala[[#This Row],[Estado de la Mesa]]="Ocupada",(Tabla_Sala[[#This Row],[Hora de Salida]]-Tabla_Sala[[#This Row],[Hora de Llegada]]) + 15/1440, Tabla_Sala[[#This Row],[Hora de Salida]]-Tabla_Sala[[#This Row],[Hora de Llegada]])</f>
        <v>0.15625</v>
      </c>
      <c r="I277" s="16">
        <f>SUMIFS(Tabla_cocina[minutos preparacion],Tabla_cocina[Numero de Orden],Tabla_Sala[[#This Row],[Número de Orden]])</f>
        <v>8.4722222222222227E-2</v>
      </c>
      <c r="J277" s="16">
        <f>IF(Tabla_Sala[[#This Row],[Tiempo de Permanencia]]-Tabla_Sala[[#This Row],[Tiempo Preparacion]] &gt; 0, Tabla_Sala[[#This Row],[Tiempo de Permanencia]]-Tabla_Sala[[#This Row],[Tiempo Preparacion]], 0)</f>
        <v>7.1527777777777773E-2</v>
      </c>
      <c r="K277" s="2" t="s">
        <v>113</v>
      </c>
      <c r="L277" s="2" t="s">
        <v>40</v>
      </c>
      <c r="M277" s="2" t="s">
        <v>47</v>
      </c>
      <c r="N277" s="5">
        <v>49.67</v>
      </c>
      <c r="O277" s="2" t="s">
        <v>42</v>
      </c>
      <c r="P277" s="7">
        <f>SUMIFS(Tabla_cocina[Ganancia Bruta],Tabla_cocina[Numero de Orden],Tabla_Sala[[#This Row],[Número de Orden]])</f>
        <v>121</v>
      </c>
      <c r="Q277" s="7">
        <f>Tabla_Sala[[#This Row],[Propina]]+Tabla_Sala[[#This Row],[Monto Total de la Cuenta]]</f>
        <v>170.67000000000002</v>
      </c>
      <c r="R277" t="str">
        <f t="shared" si="7"/>
        <v>Plato_11,  Plato_17,  Plato_10</v>
      </c>
      <c r="S277" s="2" t="s">
        <v>58</v>
      </c>
      <c r="T277" s="2" t="s">
        <v>14</v>
      </c>
      <c r="U277" s="2" t="s">
        <v>50</v>
      </c>
      <c r="V277" s="2" t="s">
        <v>69</v>
      </c>
      <c r="X277" t="str" cm="1">
        <f t="array" ref="X277">_xlfn.CONCAT(_xlfn._xlws.FILTER(Tabla_cocina[Nombre del Plato], Tabla_cocina[Numero de Orden]=Tabla_Sala[[#This Row],[Número de Orden]]), "")</f>
        <v>Plato_11Plato_17Plato_10</v>
      </c>
      <c r="Y277" s="18" t="b">
        <f>IF(Tabla_Sala[[#This Row],[Tiempo de Degustacion]]&gt;0,TRUE,FALSE)</f>
        <v>1</v>
      </c>
      <c r="Z277" s="3">
        <f>SUMIFS(Tabla_cocina[Costo],Tabla_cocina[Numero de Orden],Tabla_Sala[[#This Row],[Número de Orden]])</f>
        <v>73</v>
      </c>
    </row>
    <row r="278" spans="1:26" x14ac:dyDescent="0.3">
      <c r="A278" s="2">
        <v>276</v>
      </c>
      <c r="B278" s="2">
        <v>15</v>
      </c>
      <c r="C278" s="2" t="s">
        <v>359</v>
      </c>
      <c r="D278" s="4">
        <v>6</v>
      </c>
      <c r="E278" s="15">
        <f>Tabla_Sala[[#This Row],[Hora de Salida]]</f>
        <v>45019.231944444444</v>
      </c>
      <c r="F278" s="16">
        <v>45019.107638888891</v>
      </c>
      <c r="G278" s="16">
        <v>45019.231944444444</v>
      </c>
      <c r="H278" s="16">
        <f>IF(Tabla_Sala[[#This Row],[Estado de la Mesa]]="Ocupada",(Tabla_Sala[[#This Row],[Hora de Salida]]-Tabla_Sala[[#This Row],[Hora de Llegada]]) + 15/1440, Tabla_Sala[[#This Row],[Hora de Salida]]-Tabla_Sala[[#This Row],[Hora de Llegada]])</f>
        <v>0.12430555555329192</v>
      </c>
      <c r="I278" s="16">
        <f>SUMIFS(Tabla_cocina[minutos preparacion],Tabla_cocina[Numero de Orden],Tabla_Sala[[#This Row],[Número de Orden]])</f>
        <v>5.9027777777777776E-2</v>
      </c>
      <c r="J278" s="16">
        <f>IF(Tabla_Sala[[#This Row],[Tiempo de Permanencia]]-Tabla_Sala[[#This Row],[Tiempo Preparacion]] &gt; 0, Tabla_Sala[[#This Row],[Tiempo de Permanencia]]-Tabla_Sala[[#This Row],[Tiempo Preparacion]], 0)</f>
        <v>6.5277777775514148E-2</v>
      </c>
      <c r="K278" s="2" t="s">
        <v>117</v>
      </c>
      <c r="L278" s="2" t="s">
        <v>40</v>
      </c>
      <c r="M278" s="2" t="s">
        <v>41</v>
      </c>
      <c r="N278" s="5">
        <v>20.98</v>
      </c>
      <c r="O278" s="2" t="s">
        <v>42</v>
      </c>
      <c r="P278" s="7">
        <f>SUMIFS(Tabla_cocina[Ganancia Bruta],Tabla_cocina[Numero de Orden],Tabla_Sala[[#This Row],[Número de Orden]])</f>
        <v>70</v>
      </c>
      <c r="Q278" s="7">
        <f>Tabla_Sala[[#This Row],[Propina]]+Tabla_Sala[[#This Row],[Monto Total de la Cuenta]]</f>
        <v>90.98</v>
      </c>
      <c r="R278" t="str">
        <f t="shared" si="7"/>
        <v>Plato_5,  Plato_10</v>
      </c>
      <c r="S278" s="2" t="s">
        <v>66</v>
      </c>
      <c r="T278" s="2" t="s">
        <v>19</v>
      </c>
      <c r="U278" s="2" t="s">
        <v>69</v>
      </c>
      <c r="X278" t="str" cm="1">
        <f t="array" ref="X278">_xlfn.CONCAT(_xlfn._xlws.FILTER(Tabla_cocina[Nombre del Plato], Tabla_cocina[Numero de Orden]=Tabla_Sala[[#This Row],[Número de Orden]]), "")</f>
        <v>Plato_10Plato_5</v>
      </c>
      <c r="Y278" s="18" t="b">
        <f>IF(Tabla_Sala[[#This Row],[Tiempo de Degustacion]]&gt;0,TRUE,FALSE)</f>
        <v>1</v>
      </c>
      <c r="Z278" s="3">
        <f>SUMIFS(Tabla_cocina[Costo],Tabla_cocina[Numero de Orden],Tabla_Sala[[#This Row],[Número de Orden]])</f>
        <v>41</v>
      </c>
    </row>
    <row r="279" spans="1:26" x14ac:dyDescent="0.3">
      <c r="A279" s="2">
        <v>277</v>
      </c>
      <c r="B279" s="2">
        <v>4</v>
      </c>
      <c r="C279" s="2" t="s">
        <v>360</v>
      </c>
      <c r="D279" s="4">
        <v>2</v>
      </c>
      <c r="E279" s="15">
        <f>Tabla_Sala[[#This Row],[Hora de Salida]]</f>
        <v>45019.163888888892</v>
      </c>
      <c r="F279" s="16">
        <v>45019.061111111114</v>
      </c>
      <c r="G279" s="16">
        <v>45019.163888888892</v>
      </c>
      <c r="H279" s="16">
        <f>IF(Tabla_Sala[[#This Row],[Estado de la Mesa]]="Ocupada",(Tabla_Sala[[#This Row],[Hora de Salida]]-Tabla_Sala[[#This Row],[Hora de Llegada]]) + 15/1440, Tabla_Sala[[#This Row],[Hora de Salida]]-Tabla_Sala[[#This Row],[Hora de Llegada]])</f>
        <v>0.10277777777810115</v>
      </c>
      <c r="I279" s="16">
        <f>SUMIFS(Tabla_cocina[minutos preparacion],Tabla_cocina[Numero de Orden],Tabla_Sala[[#This Row],[Número de Orden]])</f>
        <v>2.013888888888889E-2</v>
      </c>
      <c r="J279" s="16">
        <f>IF(Tabla_Sala[[#This Row],[Tiempo de Permanencia]]-Tabla_Sala[[#This Row],[Tiempo Preparacion]] &gt; 0, Tabla_Sala[[#This Row],[Tiempo de Permanencia]]-Tabla_Sala[[#This Row],[Tiempo Preparacion]], 0)</f>
        <v>8.2638888889212267E-2</v>
      </c>
      <c r="K279" s="2" t="s">
        <v>115</v>
      </c>
      <c r="L279" s="2" t="s">
        <v>40</v>
      </c>
      <c r="M279" s="2" t="s">
        <v>47</v>
      </c>
      <c r="N279" s="5">
        <v>10.29</v>
      </c>
      <c r="O279" s="2" t="s">
        <v>48</v>
      </c>
      <c r="P279" s="7">
        <f>SUMIFS(Tabla_cocina[Ganancia Bruta],Tabla_cocina[Numero de Orden],Tabla_Sala[[#This Row],[Número de Orden]])</f>
        <v>93</v>
      </c>
      <c r="Q279" s="7">
        <f>Tabla_Sala[[#This Row],[Propina]]+Tabla_Sala[[#This Row],[Monto Total de la Cuenta]]</f>
        <v>103.28999999999999</v>
      </c>
      <c r="R279" t="str">
        <f t="shared" si="7"/>
        <v>Plato_17</v>
      </c>
      <c r="S279" s="2" t="s">
        <v>43</v>
      </c>
      <c r="T279" s="2" t="s">
        <v>9</v>
      </c>
      <c r="U279" s="2"/>
      <c r="X279" t="str" cm="1">
        <f t="array" ref="X279">_xlfn.CONCAT(_xlfn._xlws.FILTER(Tabla_cocina[Nombre del Plato], Tabla_cocina[Numero de Orden]=Tabla_Sala[[#This Row],[Número de Orden]]), "")</f>
        <v>Plato_17</v>
      </c>
      <c r="Y279" s="18" t="b">
        <f>IF(Tabla_Sala[[#This Row],[Tiempo de Degustacion]]&gt;0,TRUE,FALSE)</f>
        <v>1</v>
      </c>
      <c r="Z279" s="3">
        <f>SUMIFS(Tabla_cocina[Costo],Tabla_cocina[Numero de Orden],Tabla_Sala[[#This Row],[Número de Orden]])</f>
        <v>57</v>
      </c>
    </row>
    <row r="280" spans="1:26" x14ac:dyDescent="0.3">
      <c r="A280" s="2">
        <v>278</v>
      </c>
      <c r="B280" s="2">
        <v>5</v>
      </c>
      <c r="C280" s="2" t="s">
        <v>149</v>
      </c>
      <c r="D280" s="4">
        <v>4</v>
      </c>
      <c r="E280" s="15">
        <f>Tabla_Sala[[#This Row],[Hora de Salida]]</f>
        <v>45019.216666666667</v>
      </c>
      <c r="F280" s="16">
        <v>45019.131944444445</v>
      </c>
      <c r="G280" s="16">
        <v>45019.216666666667</v>
      </c>
      <c r="H280" s="16">
        <f>IF(Tabla_Sala[[#This Row],[Estado de la Mesa]]="Ocupada",(Tabla_Sala[[#This Row],[Hora de Salida]]-Tabla_Sala[[#This Row],[Hora de Llegada]]) + 15/1440, Tabla_Sala[[#This Row],[Hora de Salida]]-Tabla_Sala[[#This Row],[Hora de Llegada]])</f>
        <v>8.4722222221898846E-2</v>
      </c>
      <c r="I280" s="16">
        <f>SUMIFS(Tabla_cocina[minutos preparacion],Tabla_cocina[Numero de Orden],Tabla_Sala[[#This Row],[Número de Orden]])</f>
        <v>4.2361111111111113E-2</v>
      </c>
      <c r="J280" s="16">
        <f>IF(Tabla_Sala[[#This Row],[Tiempo de Permanencia]]-Tabla_Sala[[#This Row],[Tiempo Preparacion]] &gt; 0, Tabla_Sala[[#This Row],[Tiempo de Permanencia]]-Tabla_Sala[[#This Row],[Tiempo Preparacion]], 0)</f>
        <v>4.2361111110787733E-2</v>
      </c>
      <c r="K280" s="2" t="s">
        <v>109</v>
      </c>
      <c r="L280" s="2" t="s">
        <v>40</v>
      </c>
      <c r="M280" s="2" t="s">
        <v>45</v>
      </c>
      <c r="N280" s="5">
        <v>41.36</v>
      </c>
      <c r="O280" s="2" t="s">
        <v>48</v>
      </c>
      <c r="P280" s="7">
        <f>SUMIFS(Tabla_cocina[Ganancia Bruta],Tabla_cocina[Numero de Orden],Tabla_Sala[[#This Row],[Número de Orden]])</f>
        <v>141</v>
      </c>
      <c r="Q280" s="7">
        <f>Tabla_Sala[[#This Row],[Propina]]+Tabla_Sala[[#This Row],[Monto Total de la Cuenta]]</f>
        <v>182.36</v>
      </c>
      <c r="R280" t="str">
        <f t="shared" si="7"/>
        <v>Plato_17,  Plato_7</v>
      </c>
      <c r="S280" s="2" t="s">
        <v>56</v>
      </c>
      <c r="T280" s="2" t="s">
        <v>9</v>
      </c>
      <c r="U280" s="2" t="s">
        <v>59</v>
      </c>
      <c r="X280" t="str" cm="1">
        <f t="array" ref="X280">_xlfn.CONCAT(_xlfn._xlws.FILTER(Tabla_cocina[Nombre del Plato], Tabla_cocina[Numero de Orden]=Tabla_Sala[[#This Row],[Número de Orden]]), "")</f>
        <v>Plato_17Plato_7</v>
      </c>
      <c r="Y280" s="18" t="b">
        <f>IF(Tabla_Sala[[#This Row],[Tiempo de Degustacion]]&gt;0,TRUE,FALSE)</f>
        <v>1</v>
      </c>
      <c r="Z280" s="3">
        <f>SUMIFS(Tabla_cocina[Costo],Tabla_cocina[Numero de Orden],Tabla_Sala[[#This Row],[Número de Orden]])</f>
        <v>85</v>
      </c>
    </row>
    <row r="281" spans="1:26" x14ac:dyDescent="0.3">
      <c r="A281" s="2">
        <v>279</v>
      </c>
      <c r="B281" s="2">
        <v>11</v>
      </c>
      <c r="C281" s="2" t="s">
        <v>168</v>
      </c>
      <c r="D281" s="4">
        <v>5</v>
      </c>
      <c r="E281" s="15">
        <f>Tabla_Sala[[#This Row],[Hora de Salida]]</f>
        <v>45019.107638888891</v>
      </c>
      <c r="F281" s="16">
        <v>45019.010416666664</v>
      </c>
      <c r="G281" s="16">
        <v>45019.107638888891</v>
      </c>
      <c r="H281" s="16">
        <f>IF(Tabla_Sala[[#This Row],[Estado de la Mesa]]="Ocupada",(Tabla_Sala[[#This Row],[Hora de Salida]]-Tabla_Sala[[#This Row],[Hora de Llegada]]) + 15/1440, Tabla_Sala[[#This Row],[Hora de Salida]]-Tabla_Sala[[#This Row],[Hora de Llegada]])</f>
        <v>9.7222222226264421E-2</v>
      </c>
      <c r="I281" s="16">
        <f>SUMIFS(Tabla_cocina[minutos preparacion],Tabla_cocina[Numero de Orden],Tabla_Sala[[#This Row],[Número de Orden]])</f>
        <v>9.8611111111111122E-2</v>
      </c>
      <c r="J281" s="16">
        <f>IF(Tabla_Sala[[#This Row],[Tiempo de Permanencia]]-Tabla_Sala[[#This Row],[Tiempo Preparacion]] &gt; 0, Tabla_Sala[[#This Row],[Tiempo de Permanencia]]-Tabla_Sala[[#This Row],[Tiempo Preparacion]], 0)</f>
        <v>0</v>
      </c>
      <c r="K281" s="2" t="s">
        <v>113</v>
      </c>
      <c r="L281" s="2" t="s">
        <v>54</v>
      </c>
      <c r="M281" s="2" t="s">
        <v>47</v>
      </c>
      <c r="N281" s="5">
        <v>43.53</v>
      </c>
      <c r="O281" s="2" t="s">
        <v>48</v>
      </c>
      <c r="P281" s="7">
        <f>SUMIFS(Tabla_cocina[Ganancia Bruta],Tabla_cocina[Numero de Orden],Tabla_Sala[[#This Row],[Número de Orden]])</f>
        <v>201</v>
      </c>
      <c r="Q281" s="7">
        <f>Tabla_Sala[[#This Row],[Propina]]+Tabla_Sala[[#This Row],[Monto Total de la Cuenta]]</f>
        <v>244.53</v>
      </c>
      <c r="R281" t="str">
        <f t="shared" si="7"/>
        <v>Plato_20,  Plato_8,  Plato_4,  Plato_16</v>
      </c>
      <c r="S281" s="2" t="s">
        <v>56</v>
      </c>
      <c r="T281" s="2" t="s">
        <v>11</v>
      </c>
      <c r="U281" s="2" t="s">
        <v>62</v>
      </c>
      <c r="V281" s="2" t="s">
        <v>67</v>
      </c>
      <c r="W281" s="2" t="s">
        <v>57</v>
      </c>
      <c r="X281" t="str" cm="1">
        <f t="array" ref="X281">_xlfn.CONCAT(_xlfn._xlws.FILTER(Tabla_cocina[Nombre del Plato], Tabla_cocina[Numero de Orden]=Tabla_Sala[[#This Row],[Número de Orden]]), "")</f>
        <v>Plato_20Plato_8Plato_16Plato_4</v>
      </c>
      <c r="Y281" s="18" t="b">
        <f>IF(Tabla_Sala[[#This Row],[Tiempo de Degustacion]]&gt;0,TRUE,FALSE)</f>
        <v>0</v>
      </c>
      <c r="Z281" s="3">
        <f>SUMIFS(Tabla_cocina[Costo],Tabla_cocina[Numero de Orden],Tabla_Sala[[#This Row],[Número de Orden]])</f>
        <v>122</v>
      </c>
    </row>
    <row r="282" spans="1:26" x14ac:dyDescent="0.3">
      <c r="A282" s="2">
        <v>280</v>
      </c>
      <c r="B282" s="2">
        <v>14</v>
      </c>
      <c r="C282" s="2" t="s">
        <v>361</v>
      </c>
      <c r="D282" s="4">
        <v>6</v>
      </c>
      <c r="E282" s="15">
        <f>Tabla_Sala[[#This Row],[Hora de Salida]]</f>
        <v>45019.111805555556</v>
      </c>
      <c r="F282" s="16">
        <v>45019.020833333336</v>
      </c>
      <c r="G282" s="16">
        <v>45019.111805555556</v>
      </c>
      <c r="H282" s="16">
        <f>IF(Tabla_Sala[[#This Row],[Estado de la Mesa]]="Ocupada",(Tabla_Sala[[#This Row],[Hora de Salida]]-Tabla_Sala[[#This Row],[Hora de Llegada]]) + 15/1440, Tabla_Sala[[#This Row],[Hora de Salida]]-Tabla_Sala[[#This Row],[Hora de Llegada]])</f>
        <v>9.0972222220443655E-2</v>
      </c>
      <c r="I282" s="16">
        <f>SUMIFS(Tabla_cocina[minutos preparacion],Tabla_cocina[Numero de Orden],Tabla_Sala[[#This Row],[Número de Orden]])</f>
        <v>5.9722222222222218E-2</v>
      </c>
      <c r="J282" s="16">
        <f>IF(Tabla_Sala[[#This Row],[Tiempo de Permanencia]]-Tabla_Sala[[#This Row],[Tiempo Preparacion]] &gt; 0, Tabla_Sala[[#This Row],[Tiempo de Permanencia]]-Tabla_Sala[[#This Row],[Tiempo Preparacion]], 0)</f>
        <v>3.1249999998221437E-2</v>
      </c>
      <c r="K282" s="2" t="s">
        <v>115</v>
      </c>
      <c r="L282" s="2" t="s">
        <v>40</v>
      </c>
      <c r="M282" s="2" t="s">
        <v>47</v>
      </c>
      <c r="N282" s="5">
        <v>36.08</v>
      </c>
      <c r="O282" s="2" t="s">
        <v>42</v>
      </c>
      <c r="P282" s="7">
        <f>SUMIFS(Tabla_cocina[Ganancia Bruta],Tabla_cocina[Numero de Orden],Tabla_Sala[[#This Row],[Número de Orden]])</f>
        <v>117</v>
      </c>
      <c r="Q282" s="7">
        <f>Tabla_Sala[[#This Row],[Propina]]+Tabla_Sala[[#This Row],[Monto Total de la Cuenta]]</f>
        <v>153.07999999999998</v>
      </c>
      <c r="R282" t="str">
        <f t="shared" si="7"/>
        <v>Plato_7,  Plato_14</v>
      </c>
      <c r="S282" s="2" t="s">
        <v>66</v>
      </c>
      <c r="T282" s="2" t="s">
        <v>5</v>
      </c>
      <c r="U282" s="2" t="s">
        <v>64</v>
      </c>
      <c r="X282" t="str" cm="1">
        <f t="array" ref="X282">_xlfn.CONCAT(_xlfn._xlws.FILTER(Tabla_cocina[Nombre del Plato], Tabla_cocina[Numero de Orden]=Tabla_Sala[[#This Row],[Número de Orden]]), "")</f>
        <v>Plato_7Plato_14</v>
      </c>
      <c r="Y282" s="18" t="b">
        <f>IF(Tabla_Sala[[#This Row],[Tiempo de Degustacion]]&gt;0,TRUE,FALSE)</f>
        <v>1</v>
      </c>
      <c r="Z282" s="3">
        <f>SUMIFS(Tabla_cocina[Costo],Tabla_cocina[Numero de Orden],Tabla_Sala[[#This Row],[Número de Orden]])</f>
        <v>70</v>
      </c>
    </row>
    <row r="283" spans="1:26" x14ac:dyDescent="0.3">
      <c r="A283" s="2">
        <v>281</v>
      </c>
      <c r="B283" s="2">
        <v>18</v>
      </c>
      <c r="C283" s="2" t="s">
        <v>362</v>
      </c>
      <c r="D283" s="4">
        <v>2</v>
      </c>
      <c r="E283" s="15">
        <f>Tabla_Sala[[#This Row],[Hora de Salida]]</f>
        <v>45019.326388888891</v>
      </c>
      <c r="F283" s="16">
        <v>45019.161111111112</v>
      </c>
      <c r="G283" s="16">
        <v>45019.326388888891</v>
      </c>
      <c r="H283" s="16">
        <f>IF(Tabla_Sala[[#This Row],[Estado de la Mesa]]="Ocupada",(Tabla_Sala[[#This Row],[Hora de Salida]]-Tabla_Sala[[#This Row],[Hora de Llegada]]) + 15/1440, Tabla_Sala[[#This Row],[Hora de Salida]]-Tabla_Sala[[#This Row],[Hora de Llegada]])</f>
        <v>0.17569444444476781</v>
      </c>
      <c r="I283" s="16">
        <f>SUMIFS(Tabla_cocina[minutos preparacion],Tabla_cocina[Numero de Orden],Tabla_Sala[[#This Row],[Número de Orden]])</f>
        <v>6.2500000000000003E-3</v>
      </c>
      <c r="J283" s="16">
        <f>IF(Tabla_Sala[[#This Row],[Tiempo de Permanencia]]-Tabla_Sala[[#This Row],[Tiempo Preparacion]] &gt; 0, Tabla_Sala[[#This Row],[Tiempo de Permanencia]]-Tabla_Sala[[#This Row],[Tiempo Preparacion]], 0)</f>
        <v>0.16944444444476781</v>
      </c>
      <c r="K283" s="2" t="s">
        <v>117</v>
      </c>
      <c r="L283" s="2" t="s">
        <v>44</v>
      </c>
      <c r="M283" s="2" t="s">
        <v>45</v>
      </c>
      <c r="N283" s="5">
        <v>44.3</v>
      </c>
      <c r="O283" s="2" t="s">
        <v>55</v>
      </c>
      <c r="P283" s="7">
        <f>SUMIFS(Tabla_cocina[Ganancia Bruta],Tabla_cocina[Numero de Orden],Tabla_Sala[[#This Row],[Número de Orden]])</f>
        <v>66</v>
      </c>
      <c r="Q283" s="7">
        <f>Tabla_Sala[[#This Row],[Propina]]+Tabla_Sala[[#This Row],[Monto Total de la Cuenta]]</f>
        <v>110.3</v>
      </c>
      <c r="R283" t="str">
        <f t="shared" si="7"/>
        <v>Plato_11</v>
      </c>
      <c r="S283" s="2" t="s">
        <v>53</v>
      </c>
      <c r="T283" s="2" t="s">
        <v>14</v>
      </c>
      <c r="U283" s="2"/>
      <c r="X283" t="str" cm="1">
        <f t="array" ref="X283">_xlfn.CONCAT(_xlfn._xlws.FILTER(Tabla_cocina[Nombre del Plato], Tabla_cocina[Numero de Orden]=Tabla_Sala[[#This Row],[Número de Orden]]), "")</f>
        <v>Plato_11</v>
      </c>
      <c r="Y283" s="18" t="b">
        <f>IF(Tabla_Sala[[#This Row],[Tiempo de Degustacion]]&gt;0,TRUE,FALSE)</f>
        <v>1</v>
      </c>
      <c r="Z283" s="3">
        <f>SUMIFS(Tabla_cocina[Costo],Tabla_cocina[Numero de Orden],Tabla_Sala[[#This Row],[Número de Orden]])</f>
        <v>40</v>
      </c>
    </row>
    <row r="284" spans="1:26" x14ac:dyDescent="0.3">
      <c r="A284" s="2">
        <v>282</v>
      </c>
      <c r="B284" s="2">
        <v>6</v>
      </c>
      <c r="C284" s="2" t="s">
        <v>363</v>
      </c>
      <c r="D284" s="4">
        <v>1</v>
      </c>
      <c r="E284" s="15">
        <f>Tabla_Sala[[#This Row],[Hora de Salida]]</f>
        <v>45019.209722222222</v>
      </c>
      <c r="F284" s="16">
        <v>45019.049305555556</v>
      </c>
      <c r="G284" s="16">
        <v>45019.209722222222</v>
      </c>
      <c r="H284" s="16">
        <f>IF(Tabla_Sala[[#This Row],[Estado de la Mesa]]="Ocupada",(Tabla_Sala[[#This Row],[Hora de Salida]]-Tabla_Sala[[#This Row],[Hora de Llegada]]) + 15/1440, Tabla_Sala[[#This Row],[Hora de Salida]]-Tabla_Sala[[#This Row],[Hora de Llegada]])</f>
        <v>0.16041666666569654</v>
      </c>
      <c r="I284" s="16">
        <f>SUMIFS(Tabla_cocina[minutos preparacion],Tabla_cocina[Numero de Orden],Tabla_Sala[[#This Row],[Número de Orden]])</f>
        <v>7.9166666666666663E-2</v>
      </c>
      <c r="J284" s="16">
        <f>IF(Tabla_Sala[[#This Row],[Tiempo de Permanencia]]-Tabla_Sala[[#This Row],[Tiempo Preparacion]] &gt; 0, Tabla_Sala[[#This Row],[Tiempo de Permanencia]]-Tabla_Sala[[#This Row],[Tiempo Preparacion]], 0)</f>
        <v>8.1249999999029876E-2</v>
      </c>
      <c r="K284" s="2" t="s">
        <v>117</v>
      </c>
      <c r="L284" s="2" t="s">
        <v>40</v>
      </c>
      <c r="M284" s="2" t="s">
        <v>47</v>
      </c>
      <c r="N284" s="5">
        <v>19.05</v>
      </c>
      <c r="O284" s="2" t="s">
        <v>48</v>
      </c>
      <c r="P284" s="7">
        <f>SUMIFS(Tabla_cocina[Ganancia Bruta],Tabla_cocina[Numero de Orden],Tabla_Sala[[#This Row],[Número de Orden]])</f>
        <v>74</v>
      </c>
      <c r="Q284" s="7">
        <f>Tabla_Sala[[#This Row],[Propina]]+Tabla_Sala[[#This Row],[Monto Total de la Cuenta]]</f>
        <v>93.05</v>
      </c>
      <c r="R284" t="str">
        <f t="shared" si="7"/>
        <v>Plato_4,  Plato_3</v>
      </c>
      <c r="S284" s="2" t="s">
        <v>61</v>
      </c>
      <c r="T284" s="2" t="s">
        <v>24</v>
      </c>
      <c r="U284" s="2" t="s">
        <v>72</v>
      </c>
      <c r="X284" t="str" cm="1">
        <f t="array" ref="X284">_xlfn.CONCAT(_xlfn._xlws.FILTER(Tabla_cocina[Nombre del Plato], Tabla_cocina[Numero de Orden]=Tabla_Sala[[#This Row],[Número de Orden]]), "")</f>
        <v>Plato_3Plato_4</v>
      </c>
      <c r="Y284" s="18" t="b">
        <f>IF(Tabla_Sala[[#This Row],[Tiempo de Degustacion]]&gt;0,TRUE,FALSE)</f>
        <v>1</v>
      </c>
      <c r="Z284" s="3">
        <f>SUMIFS(Tabla_cocina[Costo],Tabla_cocina[Numero de Orden],Tabla_Sala[[#This Row],[Número de Orden]])</f>
        <v>42</v>
      </c>
    </row>
    <row r="285" spans="1:26" x14ac:dyDescent="0.3">
      <c r="A285" s="2">
        <v>283</v>
      </c>
      <c r="B285" s="2">
        <v>19</v>
      </c>
      <c r="C285" s="2" t="s">
        <v>364</v>
      </c>
      <c r="D285" s="4">
        <v>5</v>
      </c>
      <c r="E285" s="15">
        <f>Tabla_Sala[[#This Row],[Hora de Salida]]</f>
        <v>45019.199999999997</v>
      </c>
      <c r="F285" s="16">
        <v>45019.044444444444</v>
      </c>
      <c r="G285" s="16">
        <v>45019.199999999997</v>
      </c>
      <c r="H285" s="16">
        <f>IF(Tabla_Sala[[#This Row],[Estado de la Mesa]]="Ocupada",(Tabla_Sala[[#This Row],[Hora de Salida]]-Tabla_Sala[[#This Row],[Hora de Llegada]]) + 15/1440, Tabla_Sala[[#This Row],[Hora de Salida]]-Tabla_Sala[[#This Row],[Hora de Llegada]])</f>
        <v>0.15555555555329192</v>
      </c>
      <c r="I285" s="16">
        <f>SUMIFS(Tabla_cocina[minutos preparacion],Tabla_cocina[Numero de Orden],Tabla_Sala[[#This Row],[Número de Orden]])</f>
        <v>4.1666666666666666E-3</v>
      </c>
      <c r="J285" s="16">
        <f>IF(Tabla_Sala[[#This Row],[Tiempo de Permanencia]]-Tabla_Sala[[#This Row],[Tiempo Preparacion]] &gt; 0, Tabla_Sala[[#This Row],[Tiempo de Permanencia]]-Tabla_Sala[[#This Row],[Tiempo Preparacion]], 0)</f>
        <v>0.15138888888662524</v>
      </c>
      <c r="K285" s="2" t="s">
        <v>115</v>
      </c>
      <c r="L285" s="2" t="s">
        <v>54</v>
      </c>
      <c r="M285" s="2" t="s">
        <v>47</v>
      </c>
      <c r="N285" s="5">
        <v>43.07</v>
      </c>
      <c r="O285" s="2" t="s">
        <v>48</v>
      </c>
      <c r="P285" s="7">
        <f>SUMIFS(Tabla_cocina[Ganancia Bruta],Tabla_cocina[Numero de Orden],Tabla_Sala[[#This Row],[Número de Orden]])</f>
        <v>78</v>
      </c>
      <c r="Q285" s="7">
        <f>Tabla_Sala[[#This Row],[Propina]]+Tabla_Sala[[#This Row],[Monto Total de la Cuenta]]</f>
        <v>121.07</v>
      </c>
      <c r="R285" t="str">
        <f t="shared" si="7"/>
        <v>Plato_10</v>
      </c>
      <c r="S285" s="2" t="s">
        <v>49</v>
      </c>
      <c r="T285" s="2" t="s">
        <v>25</v>
      </c>
      <c r="U285" s="2"/>
      <c r="X285" t="str" cm="1">
        <f t="array" ref="X285">_xlfn.CONCAT(_xlfn._xlws.FILTER(Tabla_cocina[Nombre del Plato], Tabla_cocina[Numero de Orden]=Tabla_Sala[[#This Row],[Número de Orden]]), "")</f>
        <v>Plato_10</v>
      </c>
      <c r="Y285" s="18" t="b">
        <f>IF(Tabla_Sala[[#This Row],[Tiempo de Degustacion]]&gt;0,TRUE,FALSE)</f>
        <v>1</v>
      </c>
      <c r="Z285" s="3">
        <f>SUMIFS(Tabla_cocina[Costo],Tabla_cocina[Numero de Orden],Tabla_Sala[[#This Row],[Número de Orden]])</f>
        <v>45</v>
      </c>
    </row>
    <row r="286" spans="1:26" x14ac:dyDescent="0.3">
      <c r="A286" s="2">
        <v>284</v>
      </c>
      <c r="B286" s="2">
        <v>11</v>
      </c>
      <c r="C286" s="2" t="s">
        <v>365</v>
      </c>
      <c r="D286" s="4">
        <v>4</v>
      </c>
      <c r="E286" s="15">
        <f>Tabla_Sala[[#This Row],[Hora de Salida]]</f>
        <v>45019.192361111112</v>
      </c>
      <c r="F286" s="16">
        <v>45019.102777777778</v>
      </c>
      <c r="G286" s="16">
        <v>45019.192361111112</v>
      </c>
      <c r="H286" s="16">
        <f>IF(Tabla_Sala[[#This Row],[Estado de la Mesa]]="Ocupada",(Tabla_Sala[[#This Row],[Hora de Salida]]-Tabla_Sala[[#This Row],[Hora de Llegada]]) + 15/1440, Tabla_Sala[[#This Row],[Hora de Salida]]-Tabla_Sala[[#This Row],[Hora de Llegada]])</f>
        <v>0.10000000000097013</v>
      </c>
      <c r="I286" s="16">
        <f>SUMIFS(Tabla_cocina[minutos preparacion],Tabla_cocina[Numero de Orden],Tabla_Sala[[#This Row],[Número de Orden]])</f>
        <v>0.13541666666666669</v>
      </c>
      <c r="J286" s="16">
        <f>IF(Tabla_Sala[[#This Row],[Tiempo de Permanencia]]-Tabla_Sala[[#This Row],[Tiempo Preparacion]] &gt; 0, Tabla_Sala[[#This Row],[Tiempo de Permanencia]]-Tabla_Sala[[#This Row],[Tiempo Preparacion]], 0)</f>
        <v>0</v>
      </c>
      <c r="K286" s="2" t="s">
        <v>115</v>
      </c>
      <c r="L286" s="2" t="s">
        <v>40</v>
      </c>
      <c r="M286" s="2" t="s">
        <v>41</v>
      </c>
      <c r="N286" s="5">
        <v>29.99</v>
      </c>
      <c r="O286" s="2" t="s">
        <v>55</v>
      </c>
      <c r="P286" s="7">
        <f>SUMIFS(Tabla_cocina[Ganancia Bruta],Tabla_cocina[Numero de Orden],Tabla_Sala[[#This Row],[Número de Orden]])</f>
        <v>158</v>
      </c>
      <c r="Q286" s="7">
        <f>Tabla_Sala[[#This Row],[Propina]]+Tabla_Sala[[#This Row],[Monto Total de la Cuenta]]</f>
        <v>187.99</v>
      </c>
      <c r="R286" t="str">
        <f t="shared" si="7"/>
        <v>Plato_3,  Plato_6,  Plato_12,  Plato_11</v>
      </c>
      <c r="S286" s="2" t="s">
        <v>53</v>
      </c>
      <c r="T286" s="2" t="s">
        <v>21</v>
      </c>
      <c r="U286" s="2" t="s">
        <v>77</v>
      </c>
      <c r="V286" s="2" t="s">
        <v>60</v>
      </c>
      <c r="W286" s="2" t="s">
        <v>63</v>
      </c>
      <c r="X286" t="str" cm="1">
        <f t="array" ref="X286">_xlfn.CONCAT(_xlfn._xlws.FILTER(Tabla_cocina[Nombre del Plato], Tabla_cocina[Numero de Orden]=Tabla_Sala[[#This Row],[Número de Orden]]), "")</f>
        <v>Plato_11Plato_6Plato_3Plato_12</v>
      </c>
      <c r="Y286" s="18" t="b">
        <f>IF(Tabla_Sala[[#This Row],[Tiempo de Degustacion]]&gt;0,TRUE,FALSE)</f>
        <v>0</v>
      </c>
      <c r="Z286" s="3">
        <f>SUMIFS(Tabla_cocina[Costo],Tabla_cocina[Numero de Orden],Tabla_Sala[[#This Row],[Número de Orden]])</f>
        <v>94</v>
      </c>
    </row>
    <row r="287" spans="1:26" x14ac:dyDescent="0.3">
      <c r="A287" s="2">
        <v>285</v>
      </c>
      <c r="B287" s="2">
        <v>18</v>
      </c>
      <c r="C287" s="2" t="s">
        <v>366</v>
      </c>
      <c r="D287" s="4">
        <v>6</v>
      </c>
      <c r="E287" s="15">
        <f>Tabla_Sala[[#This Row],[Hora de Salida]]</f>
        <v>45019.253472222219</v>
      </c>
      <c r="F287" s="16">
        <v>45019.127083333333</v>
      </c>
      <c r="G287" s="16">
        <v>45019.253472222219</v>
      </c>
      <c r="H287" s="16">
        <f>IF(Tabla_Sala[[#This Row],[Estado de la Mesa]]="Ocupada",(Tabla_Sala[[#This Row],[Hora de Salida]]-Tabla_Sala[[#This Row],[Hora de Llegada]]) + 15/1440, Tabla_Sala[[#This Row],[Hora de Salida]]-Tabla_Sala[[#This Row],[Hora de Llegada]])</f>
        <v>0.12638888888614019</v>
      </c>
      <c r="I287" s="16">
        <f>SUMIFS(Tabla_cocina[minutos preparacion],Tabla_cocina[Numero de Orden],Tabla_Sala[[#This Row],[Número de Orden]])</f>
        <v>8.3333333333333332E-3</v>
      </c>
      <c r="J287" s="16">
        <f>IF(Tabla_Sala[[#This Row],[Tiempo de Permanencia]]-Tabla_Sala[[#This Row],[Tiempo Preparacion]] &gt; 0, Tabla_Sala[[#This Row],[Tiempo de Permanencia]]-Tabla_Sala[[#This Row],[Tiempo Preparacion]], 0)</f>
        <v>0.11805555555280686</v>
      </c>
      <c r="K287" s="2" t="s">
        <v>117</v>
      </c>
      <c r="L287" s="2" t="s">
        <v>40</v>
      </c>
      <c r="M287" s="2" t="s">
        <v>41</v>
      </c>
      <c r="N287" s="5">
        <v>10.94</v>
      </c>
      <c r="O287" s="2" t="s">
        <v>42</v>
      </c>
      <c r="P287" s="7">
        <f>SUMIFS(Tabla_cocina[Ganancia Bruta],Tabla_cocina[Numero de Orden],Tabla_Sala[[#This Row],[Número de Orden]])</f>
        <v>42</v>
      </c>
      <c r="Q287" s="7">
        <f>Tabla_Sala[[#This Row],[Propina]]+Tabla_Sala[[#This Row],[Monto Total de la Cuenta]]</f>
        <v>52.94</v>
      </c>
      <c r="R287" t="str">
        <f t="shared" si="7"/>
        <v>Plato_13</v>
      </c>
      <c r="S287" s="2" t="s">
        <v>43</v>
      </c>
      <c r="T287" s="2" t="s">
        <v>23</v>
      </c>
      <c r="U287" s="2"/>
      <c r="X287" t="str" cm="1">
        <f t="array" ref="X287">_xlfn.CONCAT(_xlfn._xlws.FILTER(Tabla_cocina[Nombre del Plato], Tabla_cocina[Numero de Orden]=Tabla_Sala[[#This Row],[Número de Orden]]), "")</f>
        <v>Plato_13</v>
      </c>
      <c r="Y287" s="18" t="b">
        <f>IF(Tabla_Sala[[#This Row],[Tiempo de Degustacion]]&gt;0,TRUE,FALSE)</f>
        <v>1</v>
      </c>
      <c r="Z287" s="3">
        <f>SUMIFS(Tabla_cocina[Costo],Tabla_cocina[Numero de Orden],Tabla_Sala[[#This Row],[Número de Orden]])</f>
        <v>26</v>
      </c>
    </row>
    <row r="288" spans="1:26" x14ac:dyDescent="0.3">
      <c r="A288" s="2">
        <v>286</v>
      </c>
      <c r="B288" s="2">
        <v>15</v>
      </c>
      <c r="C288" s="2" t="s">
        <v>203</v>
      </c>
      <c r="D288" s="4">
        <v>6</v>
      </c>
      <c r="E288" s="15">
        <f>Tabla_Sala[[#This Row],[Hora de Salida]]</f>
        <v>45019.102777777778</v>
      </c>
      <c r="F288" s="16">
        <v>45019.015277777777</v>
      </c>
      <c r="G288" s="16">
        <v>45019.102777777778</v>
      </c>
      <c r="H288" s="16">
        <f>IF(Tabla_Sala[[#This Row],[Estado de la Mesa]]="Ocupada",(Tabla_Sala[[#This Row],[Hora de Salida]]-Tabla_Sala[[#This Row],[Hora de Llegada]]) + 15/1440, Tabla_Sala[[#This Row],[Hora de Salida]]-Tabla_Sala[[#This Row],[Hora de Llegada]])</f>
        <v>9.7916666668121863E-2</v>
      </c>
      <c r="I288" s="16">
        <f>SUMIFS(Tabla_cocina[minutos preparacion],Tabla_cocina[Numero de Orden],Tabla_Sala[[#This Row],[Número de Orden]])</f>
        <v>1.7361111111111112E-2</v>
      </c>
      <c r="J288" s="16">
        <f>IF(Tabla_Sala[[#This Row],[Tiempo de Permanencia]]-Tabla_Sala[[#This Row],[Tiempo Preparacion]] &gt; 0, Tabla_Sala[[#This Row],[Tiempo de Permanencia]]-Tabla_Sala[[#This Row],[Tiempo Preparacion]], 0)</f>
        <v>8.0555555557010744E-2</v>
      </c>
      <c r="K288" s="2" t="s">
        <v>109</v>
      </c>
      <c r="L288" s="2" t="s">
        <v>40</v>
      </c>
      <c r="M288" s="2" t="s">
        <v>47</v>
      </c>
      <c r="N288" s="5">
        <v>41.96</v>
      </c>
      <c r="O288" s="2" t="s">
        <v>55</v>
      </c>
      <c r="P288" s="7">
        <f>SUMIFS(Tabla_cocina[Ganancia Bruta],Tabla_cocina[Numero de Orden],Tabla_Sala[[#This Row],[Número de Orden]])</f>
        <v>68</v>
      </c>
      <c r="Q288" s="7">
        <f>Tabla_Sala[[#This Row],[Propina]]+Tabla_Sala[[#This Row],[Monto Total de la Cuenta]]</f>
        <v>109.96000000000001</v>
      </c>
      <c r="R288" t="str">
        <f t="shared" si="7"/>
        <v>Plato_18</v>
      </c>
      <c r="S288" s="2" t="s">
        <v>76</v>
      </c>
      <c r="T288" s="2" t="s">
        <v>20</v>
      </c>
      <c r="U288" s="2"/>
      <c r="X288" t="str" cm="1">
        <f t="array" ref="X288">_xlfn.CONCAT(_xlfn._xlws.FILTER(Tabla_cocina[Nombre del Plato], Tabla_cocina[Numero de Orden]=Tabla_Sala[[#This Row],[Número de Orden]]), "")</f>
        <v>Plato_18</v>
      </c>
      <c r="Y288" s="18" t="b">
        <f>IF(Tabla_Sala[[#This Row],[Tiempo de Degustacion]]&gt;0,TRUE,FALSE)</f>
        <v>1</v>
      </c>
      <c r="Z288" s="3">
        <f>SUMIFS(Tabla_cocina[Costo],Tabla_cocina[Numero de Orden],Tabla_Sala[[#This Row],[Número de Orden]])</f>
        <v>40</v>
      </c>
    </row>
    <row r="289" spans="1:26" x14ac:dyDescent="0.3">
      <c r="A289" s="2">
        <v>287</v>
      </c>
      <c r="B289" s="2">
        <v>20</v>
      </c>
      <c r="C289" s="2" t="s">
        <v>246</v>
      </c>
      <c r="D289" s="4">
        <v>2</v>
      </c>
      <c r="E289" s="15">
        <f>Tabla_Sala[[#This Row],[Hora de Salida]]</f>
        <v>45019.197222222225</v>
      </c>
      <c r="F289" s="16">
        <v>45019.150694444441</v>
      </c>
      <c r="G289" s="16">
        <v>45019.197222222225</v>
      </c>
      <c r="H289" s="16">
        <f>IF(Tabla_Sala[[#This Row],[Estado de la Mesa]]="Ocupada",(Tabla_Sala[[#This Row],[Hora de Salida]]-Tabla_Sala[[#This Row],[Hora de Llegada]]) + 15/1440, Tabla_Sala[[#This Row],[Hora de Salida]]-Tabla_Sala[[#This Row],[Hora de Llegada]])</f>
        <v>4.652777778392192E-2</v>
      </c>
      <c r="I289" s="16">
        <f>SUMIFS(Tabla_cocina[minutos preparacion],Tabla_cocina[Numero de Orden],Tabla_Sala[[#This Row],[Número de Orden]])</f>
        <v>8.4027777777777785E-2</v>
      </c>
      <c r="J289" s="16">
        <f>IF(Tabla_Sala[[#This Row],[Tiempo de Permanencia]]-Tabla_Sala[[#This Row],[Tiempo Preparacion]] &gt; 0, Tabla_Sala[[#This Row],[Tiempo de Permanencia]]-Tabla_Sala[[#This Row],[Tiempo Preparacion]], 0)</f>
        <v>0</v>
      </c>
      <c r="K289" s="2" t="s">
        <v>115</v>
      </c>
      <c r="L289" s="2" t="s">
        <v>40</v>
      </c>
      <c r="M289" s="2" t="s">
        <v>41</v>
      </c>
      <c r="N289" s="5">
        <v>31.67</v>
      </c>
      <c r="O289" s="2" t="s">
        <v>42</v>
      </c>
      <c r="P289" s="7">
        <f>SUMIFS(Tabla_cocina[Ganancia Bruta],Tabla_cocina[Numero de Orden],Tabla_Sala[[#This Row],[Número de Orden]])</f>
        <v>202</v>
      </c>
      <c r="Q289" s="7">
        <f>Tabla_Sala[[#This Row],[Propina]]+Tabla_Sala[[#This Row],[Monto Total de la Cuenta]]</f>
        <v>233.67000000000002</v>
      </c>
      <c r="R289" t="str">
        <f t="shared" si="7"/>
        <v>Plato_15,  Plato_14,  Plato_2</v>
      </c>
      <c r="S289" s="2" t="s">
        <v>46</v>
      </c>
      <c r="T289" s="2" t="s">
        <v>18</v>
      </c>
      <c r="U289" s="2" t="s">
        <v>64</v>
      </c>
      <c r="V289" s="2" t="s">
        <v>79</v>
      </c>
      <c r="X289" t="str" cm="1">
        <f t="array" ref="X289">_xlfn.CONCAT(_xlfn._xlws.FILTER(Tabla_cocina[Nombre del Plato], Tabla_cocina[Numero de Orden]=Tabla_Sala[[#This Row],[Número de Orden]]), "")</f>
        <v>Plato_15Plato_2Plato_14</v>
      </c>
      <c r="Y289" s="18" t="b">
        <f>IF(Tabla_Sala[[#This Row],[Tiempo de Degustacion]]&gt;0,TRUE,FALSE)</f>
        <v>0</v>
      </c>
      <c r="Z289" s="3">
        <f>SUMIFS(Tabla_cocina[Costo],Tabla_cocina[Numero de Orden],Tabla_Sala[[#This Row],[Número de Orden]])</f>
        <v>121</v>
      </c>
    </row>
    <row r="290" spans="1:26" x14ac:dyDescent="0.3">
      <c r="A290" s="2">
        <v>288</v>
      </c>
      <c r="B290" s="2">
        <v>15</v>
      </c>
      <c r="C290" s="2" t="s">
        <v>367</v>
      </c>
      <c r="D290" s="4">
        <v>3</v>
      </c>
      <c r="E290" s="15">
        <f>Tabla_Sala[[#This Row],[Hora de Salida]]</f>
        <v>45019.231249999997</v>
      </c>
      <c r="F290" s="16">
        <v>45019.088888888888</v>
      </c>
      <c r="G290" s="16">
        <v>45019.231249999997</v>
      </c>
      <c r="H290" s="16">
        <f>IF(Tabla_Sala[[#This Row],[Estado de la Mesa]]="Ocupada",(Tabla_Sala[[#This Row],[Hora de Salida]]-Tabla_Sala[[#This Row],[Hora de Llegada]]) + 15/1440, Tabla_Sala[[#This Row],[Hora de Salida]]-Tabla_Sala[[#This Row],[Hora de Llegada]])</f>
        <v>0.14236111110949423</v>
      </c>
      <c r="I290" s="16">
        <f>SUMIFS(Tabla_cocina[minutos preparacion],Tabla_cocina[Numero de Orden],Tabla_Sala[[#This Row],[Número de Orden]])</f>
        <v>2.6388888888888889E-2</v>
      </c>
      <c r="J290" s="16">
        <f>IF(Tabla_Sala[[#This Row],[Tiempo de Permanencia]]-Tabla_Sala[[#This Row],[Tiempo Preparacion]] &gt; 0, Tabla_Sala[[#This Row],[Tiempo de Permanencia]]-Tabla_Sala[[#This Row],[Tiempo Preparacion]], 0)</f>
        <v>0.11597222222060534</v>
      </c>
      <c r="K290" s="2" t="s">
        <v>115</v>
      </c>
      <c r="L290" s="2" t="s">
        <v>54</v>
      </c>
      <c r="M290" s="2" t="s">
        <v>47</v>
      </c>
      <c r="N290" s="5">
        <v>13.3</v>
      </c>
      <c r="O290" s="2" t="s">
        <v>42</v>
      </c>
      <c r="P290" s="7">
        <f>SUMIFS(Tabla_cocina[Ganancia Bruta],Tabla_cocina[Numero de Orden],Tabla_Sala[[#This Row],[Número de Orden]])</f>
        <v>86</v>
      </c>
      <c r="Q290" s="7">
        <f>Tabla_Sala[[#This Row],[Propina]]+Tabla_Sala[[#This Row],[Monto Total de la Cuenta]]</f>
        <v>99.3</v>
      </c>
      <c r="R290" t="str">
        <f t="shared" si="7"/>
        <v>Plato_7,  Plato_12</v>
      </c>
      <c r="S290" s="2" t="s">
        <v>61</v>
      </c>
      <c r="T290" s="2" t="s">
        <v>5</v>
      </c>
      <c r="U290" s="2" t="s">
        <v>60</v>
      </c>
      <c r="X290" t="str" cm="1">
        <f t="array" ref="X290">_xlfn.CONCAT(_xlfn._xlws.FILTER(Tabla_cocina[Nombre del Plato], Tabla_cocina[Numero de Orden]=Tabla_Sala[[#This Row],[Número de Orden]]), "")</f>
        <v>Plato_7Plato_12</v>
      </c>
      <c r="Y290" s="18" t="b">
        <f>IF(Tabla_Sala[[#This Row],[Tiempo de Degustacion]]&gt;0,TRUE,FALSE)</f>
        <v>1</v>
      </c>
      <c r="Z290" s="3">
        <f>SUMIFS(Tabla_cocina[Costo],Tabla_cocina[Numero de Orden],Tabla_Sala[[#This Row],[Número de Orden]])</f>
        <v>50</v>
      </c>
    </row>
    <row r="291" spans="1:26" x14ac:dyDescent="0.3">
      <c r="A291" s="2">
        <v>289</v>
      </c>
      <c r="B291" s="2">
        <v>15</v>
      </c>
      <c r="C291" s="2" t="s">
        <v>368</v>
      </c>
      <c r="D291" s="4">
        <v>5</v>
      </c>
      <c r="E291" s="15">
        <f>Tabla_Sala[[#This Row],[Hora de Salida]]</f>
        <v>45019.265972222223</v>
      </c>
      <c r="F291" s="16">
        <v>45019.130555555559</v>
      </c>
      <c r="G291" s="16">
        <v>45019.265972222223</v>
      </c>
      <c r="H291" s="16">
        <f>IF(Tabla_Sala[[#This Row],[Estado de la Mesa]]="Ocupada",(Tabla_Sala[[#This Row],[Hora de Salida]]-Tabla_Sala[[#This Row],[Hora de Llegada]]) + 15/1440, Tabla_Sala[[#This Row],[Hora de Salida]]-Tabla_Sala[[#This Row],[Hora de Llegada]])</f>
        <v>0.13541666666424135</v>
      </c>
      <c r="I291" s="16">
        <f>SUMIFS(Tabla_cocina[minutos preparacion],Tabla_cocina[Numero de Orden],Tabla_Sala[[#This Row],[Número de Orden]])</f>
        <v>4.7222222222222221E-2</v>
      </c>
      <c r="J291" s="16">
        <f>IF(Tabla_Sala[[#This Row],[Tiempo de Permanencia]]-Tabla_Sala[[#This Row],[Tiempo Preparacion]] &gt; 0, Tabla_Sala[[#This Row],[Tiempo de Permanencia]]-Tabla_Sala[[#This Row],[Tiempo Preparacion]], 0)</f>
        <v>8.8194444442019126E-2</v>
      </c>
      <c r="K291" s="2" t="s">
        <v>115</v>
      </c>
      <c r="L291" s="2" t="s">
        <v>40</v>
      </c>
      <c r="M291" s="2" t="s">
        <v>41</v>
      </c>
      <c r="N291" s="5">
        <v>26.56</v>
      </c>
      <c r="O291" s="2" t="s">
        <v>48</v>
      </c>
      <c r="P291" s="7">
        <f>SUMIFS(Tabla_cocina[Ganancia Bruta],Tabla_cocina[Numero de Orden],Tabla_Sala[[#This Row],[Número de Orden]])</f>
        <v>138</v>
      </c>
      <c r="Q291" s="7">
        <f>Tabla_Sala[[#This Row],[Propina]]+Tabla_Sala[[#This Row],[Monto Total de la Cuenta]]</f>
        <v>164.56</v>
      </c>
      <c r="R291" t="str">
        <f t="shared" si="7"/>
        <v>Plato_3,  Plato_10</v>
      </c>
      <c r="S291" s="2" t="s">
        <v>43</v>
      </c>
      <c r="T291" s="2" t="s">
        <v>21</v>
      </c>
      <c r="U291" s="2" t="s">
        <v>69</v>
      </c>
      <c r="X291" t="str" cm="1">
        <f t="array" ref="X291">_xlfn.CONCAT(_xlfn._xlws.FILTER(Tabla_cocina[Nombre del Plato], Tabla_cocina[Numero de Orden]=Tabla_Sala[[#This Row],[Número de Orden]]), "")</f>
        <v>Plato_10Plato_3</v>
      </c>
      <c r="Y291" s="18" t="b">
        <f>IF(Tabla_Sala[[#This Row],[Tiempo de Degustacion]]&gt;0,TRUE,FALSE)</f>
        <v>1</v>
      </c>
      <c r="Z291" s="3">
        <f>SUMIFS(Tabla_cocina[Costo],Tabla_cocina[Numero de Orden],Tabla_Sala[[#This Row],[Número de Orden]])</f>
        <v>81</v>
      </c>
    </row>
    <row r="292" spans="1:26" x14ac:dyDescent="0.3">
      <c r="A292" s="2">
        <v>290</v>
      </c>
      <c r="B292" s="2">
        <v>19</v>
      </c>
      <c r="C292" s="2" t="s">
        <v>237</v>
      </c>
      <c r="D292" s="4">
        <v>3</v>
      </c>
      <c r="E292" s="15">
        <f>Tabla_Sala[[#This Row],[Hora de Salida]]</f>
        <v>45019.189583333333</v>
      </c>
      <c r="F292" s="16">
        <v>45019.087500000001</v>
      </c>
      <c r="G292" s="16">
        <v>45019.189583333333</v>
      </c>
      <c r="H292" s="16">
        <f>IF(Tabla_Sala[[#This Row],[Estado de la Mesa]]="Ocupada",(Tabla_Sala[[#This Row],[Hora de Salida]]-Tabla_Sala[[#This Row],[Hora de Llegada]]) + 15/1440, Tabla_Sala[[#This Row],[Hora de Salida]]-Tabla_Sala[[#This Row],[Hora de Llegada]])</f>
        <v>0.11249999999805975</v>
      </c>
      <c r="I292" s="16">
        <f>SUMIFS(Tabla_cocina[minutos preparacion],Tabla_cocina[Numero de Orden],Tabla_Sala[[#This Row],[Número de Orden]])</f>
        <v>3.9583333333333331E-2</v>
      </c>
      <c r="J292" s="16">
        <f>IF(Tabla_Sala[[#This Row],[Tiempo de Permanencia]]-Tabla_Sala[[#This Row],[Tiempo Preparacion]] &gt; 0, Tabla_Sala[[#This Row],[Tiempo de Permanencia]]-Tabla_Sala[[#This Row],[Tiempo Preparacion]], 0)</f>
        <v>7.2916666664726418E-2</v>
      </c>
      <c r="K292" s="2" t="s">
        <v>109</v>
      </c>
      <c r="L292" s="2" t="s">
        <v>40</v>
      </c>
      <c r="M292" s="2" t="s">
        <v>47</v>
      </c>
      <c r="N292" s="5">
        <v>14.59</v>
      </c>
      <c r="O292" s="2" t="s">
        <v>55</v>
      </c>
      <c r="P292" s="7">
        <f>SUMIFS(Tabla_cocina[Ganancia Bruta],Tabla_cocina[Numero de Orden],Tabla_Sala[[#This Row],[Número de Orden]])</f>
        <v>40</v>
      </c>
      <c r="Q292" s="7">
        <f>Tabla_Sala[[#This Row],[Propina]]+Tabla_Sala[[#This Row],[Monto Total de la Cuenta]]</f>
        <v>54.59</v>
      </c>
      <c r="R292" t="str">
        <f t="shared" si="7"/>
        <v>Plato_20</v>
      </c>
      <c r="S292" s="2" t="s">
        <v>43</v>
      </c>
      <c r="T292" s="2" t="s">
        <v>11</v>
      </c>
      <c r="U292" s="2"/>
      <c r="X292" t="str" cm="1">
        <f t="array" ref="X292">_xlfn.CONCAT(_xlfn._xlws.FILTER(Tabla_cocina[Nombre del Plato], Tabla_cocina[Numero de Orden]=Tabla_Sala[[#This Row],[Número de Orden]]), "")</f>
        <v>Plato_20</v>
      </c>
      <c r="Y292" s="18" t="b">
        <f>IF(Tabla_Sala[[#This Row],[Tiempo de Degustacion]]&gt;0,TRUE,FALSE)</f>
        <v>1</v>
      </c>
      <c r="Z292" s="3">
        <f>SUMIFS(Tabla_cocina[Costo],Tabla_cocina[Numero de Orden],Tabla_Sala[[#This Row],[Número de Orden]])</f>
        <v>25</v>
      </c>
    </row>
    <row r="293" spans="1:26" x14ac:dyDescent="0.3">
      <c r="A293" s="2">
        <v>291</v>
      </c>
      <c r="B293" s="2">
        <v>2</v>
      </c>
      <c r="C293" s="2" t="s">
        <v>369</v>
      </c>
      <c r="D293" s="4">
        <v>6</v>
      </c>
      <c r="E293" s="15">
        <f>Tabla_Sala[[#This Row],[Hora de Salida]]</f>
        <v>45019.256249999999</v>
      </c>
      <c r="F293" s="16">
        <v>45019.137499999997</v>
      </c>
      <c r="G293" s="16">
        <v>45019.256249999999</v>
      </c>
      <c r="H293" s="16">
        <f>IF(Tabla_Sala[[#This Row],[Estado de la Mesa]]="Ocupada",(Tabla_Sala[[#This Row],[Hora de Salida]]-Tabla_Sala[[#This Row],[Hora de Llegada]]) + 15/1440, Tabla_Sala[[#This Row],[Hora de Salida]]-Tabla_Sala[[#This Row],[Hora de Llegada]])</f>
        <v>0.12916666666812185</v>
      </c>
      <c r="I293" s="16">
        <f>SUMIFS(Tabla_cocina[minutos preparacion],Tabla_cocina[Numero de Orden],Tabla_Sala[[#This Row],[Número de Orden]])</f>
        <v>6.5972222222222224E-2</v>
      </c>
      <c r="J293" s="16">
        <f>IF(Tabla_Sala[[#This Row],[Tiempo de Permanencia]]-Tabla_Sala[[#This Row],[Tiempo Preparacion]] &gt; 0, Tabla_Sala[[#This Row],[Tiempo de Permanencia]]-Tabla_Sala[[#This Row],[Tiempo Preparacion]], 0)</f>
        <v>6.3194444445899625E-2</v>
      </c>
      <c r="K293" s="2" t="s">
        <v>113</v>
      </c>
      <c r="L293" s="2" t="s">
        <v>44</v>
      </c>
      <c r="M293" s="2" t="s">
        <v>45</v>
      </c>
      <c r="N293" s="5">
        <v>15.44</v>
      </c>
      <c r="O293" s="2" t="s">
        <v>55</v>
      </c>
      <c r="P293" s="7">
        <f>SUMIFS(Tabla_cocina[Ganancia Bruta],Tabla_cocina[Numero de Orden],Tabla_Sala[[#This Row],[Número de Orden]])</f>
        <v>260</v>
      </c>
      <c r="Q293" s="7">
        <f>Tabla_Sala[[#This Row],[Propina]]+Tabla_Sala[[#This Row],[Monto Total de la Cuenta]]</f>
        <v>275.44</v>
      </c>
      <c r="R293" t="str">
        <f t="shared" si="7"/>
        <v>Plato_18,  Plato_1,  Plato_8,  Plato_17</v>
      </c>
      <c r="S293" s="2" t="s">
        <v>58</v>
      </c>
      <c r="T293" s="2" t="s">
        <v>20</v>
      </c>
      <c r="U293" s="2" t="s">
        <v>71</v>
      </c>
      <c r="V293" s="2" t="s">
        <v>62</v>
      </c>
      <c r="W293" s="2" t="s">
        <v>50</v>
      </c>
      <c r="X293" t="str" cm="1">
        <f t="array" ref="X293">_xlfn.CONCAT(_xlfn._xlws.FILTER(Tabla_cocina[Nombre del Plato], Tabla_cocina[Numero de Orden]=Tabla_Sala[[#This Row],[Número de Orden]]), "")</f>
        <v>Plato_8Plato_18Plato_17Plato_1</v>
      </c>
      <c r="Y293" s="18" t="b">
        <f>IF(Tabla_Sala[[#This Row],[Tiempo de Degustacion]]&gt;0,TRUE,FALSE)</f>
        <v>1</v>
      </c>
      <c r="Z293" s="3">
        <f>SUMIFS(Tabla_cocina[Costo],Tabla_cocina[Numero de Orden],Tabla_Sala[[#This Row],[Número de Orden]])</f>
        <v>156</v>
      </c>
    </row>
    <row r="294" spans="1:26" x14ac:dyDescent="0.3">
      <c r="A294" s="2">
        <v>292</v>
      </c>
      <c r="B294" s="2">
        <v>10</v>
      </c>
      <c r="C294" s="2" t="s">
        <v>370</v>
      </c>
      <c r="D294" s="4">
        <v>3</v>
      </c>
      <c r="E294" s="15">
        <f>Tabla_Sala[[#This Row],[Hora de Salida]]</f>
        <v>45019.07708333333</v>
      </c>
      <c r="F294" s="16">
        <v>45019.006249999999</v>
      </c>
      <c r="G294" s="16">
        <v>45019.07708333333</v>
      </c>
      <c r="H294" s="16">
        <f>IF(Tabla_Sala[[#This Row],[Estado de la Mesa]]="Ocupada",(Tabla_Sala[[#This Row],[Hora de Salida]]-Tabla_Sala[[#This Row],[Hora de Llegada]]) + 15/1440, Tabla_Sala[[#This Row],[Hora de Salida]]-Tabla_Sala[[#This Row],[Hora de Llegada]])</f>
        <v>7.0833333331393078E-2</v>
      </c>
      <c r="I294" s="16">
        <f>SUMIFS(Tabla_cocina[minutos preparacion],Tabla_cocina[Numero de Orden],Tabla_Sala[[#This Row],[Número de Orden]])</f>
        <v>1.5972222222222221E-2</v>
      </c>
      <c r="J294" s="16">
        <f>IF(Tabla_Sala[[#This Row],[Tiempo de Permanencia]]-Tabla_Sala[[#This Row],[Tiempo Preparacion]] &gt; 0, Tabla_Sala[[#This Row],[Tiempo de Permanencia]]-Tabla_Sala[[#This Row],[Tiempo Preparacion]], 0)</f>
        <v>5.4861111109170857E-2</v>
      </c>
      <c r="K294" s="2" t="s">
        <v>109</v>
      </c>
      <c r="L294" s="2" t="s">
        <v>54</v>
      </c>
      <c r="M294" s="2" t="s">
        <v>41</v>
      </c>
      <c r="N294" s="5">
        <v>29.72</v>
      </c>
      <c r="O294" s="2" t="s">
        <v>42</v>
      </c>
      <c r="P294" s="7">
        <f>SUMIFS(Tabla_cocina[Ganancia Bruta],Tabla_cocina[Numero de Orden],Tabla_Sala[[#This Row],[Número de Orden]])</f>
        <v>84</v>
      </c>
      <c r="Q294" s="7">
        <f>Tabla_Sala[[#This Row],[Propina]]+Tabla_Sala[[#This Row],[Monto Total de la Cuenta]]</f>
        <v>113.72</v>
      </c>
      <c r="R294" t="str">
        <f t="shared" si="7"/>
        <v>Plato_16</v>
      </c>
      <c r="S294" s="2" t="s">
        <v>76</v>
      </c>
      <c r="T294" s="2" t="s">
        <v>15</v>
      </c>
      <c r="U294" s="2"/>
      <c r="X294" t="str" cm="1">
        <f t="array" ref="X294">_xlfn.CONCAT(_xlfn._xlws.FILTER(Tabla_cocina[Nombre del Plato], Tabla_cocina[Numero de Orden]=Tabla_Sala[[#This Row],[Número de Orden]]), "")</f>
        <v>Plato_16</v>
      </c>
      <c r="Y294" s="18" t="b">
        <f>IF(Tabla_Sala[[#This Row],[Tiempo de Degustacion]]&gt;0,TRUE,FALSE)</f>
        <v>1</v>
      </c>
      <c r="Z294" s="3">
        <f>SUMIFS(Tabla_cocina[Costo],Tabla_cocina[Numero de Orden],Tabla_Sala[[#This Row],[Número de Orden]])</f>
        <v>48</v>
      </c>
    </row>
    <row r="295" spans="1:26" x14ac:dyDescent="0.3">
      <c r="A295" s="2">
        <v>293</v>
      </c>
      <c r="B295" s="2">
        <v>16</v>
      </c>
      <c r="C295" s="2" t="s">
        <v>371</v>
      </c>
      <c r="D295" s="4">
        <v>4</v>
      </c>
      <c r="E295" s="15">
        <f>Tabla_Sala[[#This Row],[Hora de Salida]]</f>
        <v>45019.190972222219</v>
      </c>
      <c r="F295" s="16">
        <v>45019.121527777781</v>
      </c>
      <c r="G295" s="16">
        <v>45019.190972222219</v>
      </c>
      <c r="H295" s="16">
        <f>IF(Tabla_Sala[[#This Row],[Estado de la Mesa]]="Ocupada",(Tabla_Sala[[#This Row],[Hora de Salida]]-Tabla_Sala[[#This Row],[Hora de Llegada]]) + 15/1440, Tabla_Sala[[#This Row],[Hora de Salida]]-Tabla_Sala[[#This Row],[Hora de Llegada]])</f>
        <v>6.9444444437976927E-2</v>
      </c>
      <c r="I295" s="16">
        <f>SUMIFS(Tabla_cocina[minutos preparacion],Tabla_cocina[Numero de Orden],Tabla_Sala[[#This Row],[Número de Orden]])</f>
        <v>8.3333333333333343E-2</v>
      </c>
      <c r="J295" s="16">
        <f>IF(Tabla_Sala[[#This Row],[Tiempo de Permanencia]]-Tabla_Sala[[#This Row],[Tiempo Preparacion]] &gt; 0, Tabla_Sala[[#This Row],[Tiempo de Permanencia]]-Tabla_Sala[[#This Row],[Tiempo Preparacion]], 0)</f>
        <v>0</v>
      </c>
      <c r="K295" s="2" t="s">
        <v>109</v>
      </c>
      <c r="L295" s="2" t="s">
        <v>40</v>
      </c>
      <c r="M295" s="2" t="s">
        <v>41</v>
      </c>
      <c r="N295" s="5">
        <v>33.11</v>
      </c>
      <c r="O295" s="2" t="s">
        <v>42</v>
      </c>
      <c r="P295" s="7">
        <f>SUMIFS(Tabla_cocina[Ganancia Bruta],Tabla_cocina[Numero de Orden],Tabla_Sala[[#This Row],[Número de Orden]])</f>
        <v>216</v>
      </c>
      <c r="Q295" s="7">
        <f>Tabla_Sala[[#This Row],[Propina]]+Tabla_Sala[[#This Row],[Monto Total de la Cuenta]]</f>
        <v>249.11</v>
      </c>
      <c r="R295" t="str">
        <f t="shared" si="7"/>
        <v>Plato_16,  Plato_2,  Plato_19</v>
      </c>
      <c r="S295" s="2" t="s">
        <v>76</v>
      </c>
      <c r="T295" s="2" t="s">
        <v>15</v>
      </c>
      <c r="U295" s="2" t="s">
        <v>79</v>
      </c>
      <c r="V295" s="2" t="s">
        <v>51</v>
      </c>
      <c r="X295" t="str" cm="1">
        <f t="array" ref="X295">_xlfn.CONCAT(_xlfn._xlws.FILTER(Tabla_cocina[Nombre del Plato], Tabla_cocina[Numero de Orden]=Tabla_Sala[[#This Row],[Número de Orden]]), "")</f>
        <v>Plato_19Plato_2Plato_16</v>
      </c>
      <c r="Y295" s="18" t="b">
        <f>IF(Tabla_Sala[[#This Row],[Tiempo de Degustacion]]&gt;0,TRUE,FALSE)</f>
        <v>0</v>
      </c>
      <c r="Z295" s="3">
        <f>SUMIFS(Tabla_cocina[Costo],Tabla_cocina[Numero de Orden],Tabla_Sala[[#This Row],[Número de Orden]])</f>
        <v>128</v>
      </c>
    </row>
    <row r="296" spans="1:26" x14ac:dyDescent="0.3">
      <c r="A296" s="2">
        <v>294</v>
      </c>
      <c r="B296" s="2">
        <v>17</v>
      </c>
      <c r="C296" s="2" t="s">
        <v>305</v>
      </c>
      <c r="D296" s="4">
        <v>6</v>
      </c>
      <c r="E296" s="15">
        <f>Tabla_Sala[[#This Row],[Hora de Salida]]</f>
        <v>45019.164583333331</v>
      </c>
      <c r="F296" s="16">
        <v>45019.018055555556</v>
      </c>
      <c r="G296" s="16">
        <v>45019.164583333331</v>
      </c>
      <c r="H296" s="16">
        <f>IF(Tabla_Sala[[#This Row],[Estado de la Mesa]]="Ocupada",(Tabla_Sala[[#This Row],[Hora de Salida]]-Tabla_Sala[[#This Row],[Hora de Llegada]]) + 15/1440, Tabla_Sala[[#This Row],[Hora de Salida]]-Tabla_Sala[[#This Row],[Hora de Llegada]])</f>
        <v>0.14652777777519077</v>
      </c>
      <c r="I296" s="16">
        <f>SUMIFS(Tabla_cocina[minutos preparacion],Tabla_cocina[Numero de Orden],Tabla_Sala[[#This Row],[Número de Orden]])</f>
        <v>5.9722222222222218E-2</v>
      </c>
      <c r="J296" s="16">
        <f>IF(Tabla_Sala[[#This Row],[Tiempo de Permanencia]]-Tabla_Sala[[#This Row],[Tiempo Preparacion]] &gt; 0, Tabla_Sala[[#This Row],[Tiempo de Permanencia]]-Tabla_Sala[[#This Row],[Tiempo Preparacion]], 0)</f>
        <v>8.6805555552968552E-2</v>
      </c>
      <c r="K296" s="2" t="s">
        <v>113</v>
      </c>
      <c r="L296" s="2" t="s">
        <v>44</v>
      </c>
      <c r="M296" s="2" t="s">
        <v>47</v>
      </c>
      <c r="N296" s="5">
        <v>20.36</v>
      </c>
      <c r="O296" s="2" t="s">
        <v>48</v>
      </c>
      <c r="P296" s="7">
        <f>SUMIFS(Tabla_cocina[Ganancia Bruta],Tabla_cocina[Numero de Orden],Tabla_Sala[[#This Row],[Número de Orden]])</f>
        <v>326</v>
      </c>
      <c r="Q296" s="7">
        <f>Tabla_Sala[[#This Row],[Propina]]+Tabla_Sala[[#This Row],[Monto Total de la Cuenta]]</f>
        <v>346.36</v>
      </c>
      <c r="R296" t="str">
        <f t="shared" si="7"/>
        <v>Plato_17,  Plato_19,  Plato_4,  Plato_18</v>
      </c>
      <c r="S296" s="2" t="s">
        <v>46</v>
      </c>
      <c r="T296" s="2" t="s">
        <v>9</v>
      </c>
      <c r="U296" s="2" t="s">
        <v>51</v>
      </c>
      <c r="V296" s="2" t="s">
        <v>67</v>
      </c>
      <c r="W296" s="2" t="s">
        <v>74</v>
      </c>
      <c r="X296" t="str" cm="1">
        <f t="array" ref="X296">_xlfn.CONCAT(_xlfn._xlws.FILTER(Tabla_cocina[Nombre del Plato], Tabla_cocina[Numero de Orden]=Tabla_Sala[[#This Row],[Número de Orden]]), "")</f>
        <v>Plato_19Plato_18Plato_17Plato_4</v>
      </c>
      <c r="Y296" s="18" t="b">
        <f>IF(Tabla_Sala[[#This Row],[Tiempo de Degustacion]]&gt;0,TRUE,FALSE)</f>
        <v>1</v>
      </c>
      <c r="Z296" s="3">
        <f>SUMIFS(Tabla_cocina[Costo],Tabla_cocina[Numero de Orden],Tabla_Sala[[#This Row],[Número de Orden]])</f>
        <v>194</v>
      </c>
    </row>
    <row r="297" spans="1:26" x14ac:dyDescent="0.3">
      <c r="A297" s="2">
        <v>295</v>
      </c>
      <c r="B297" s="2">
        <v>3</v>
      </c>
      <c r="C297" s="2" t="s">
        <v>372</v>
      </c>
      <c r="D297" s="4">
        <v>1</v>
      </c>
      <c r="E297" s="15">
        <f>Tabla_Sala[[#This Row],[Hora de Salida]]</f>
        <v>45019.084027777775</v>
      </c>
      <c r="F297" s="16">
        <v>45019.006944444445</v>
      </c>
      <c r="G297" s="16">
        <v>45019.084027777775</v>
      </c>
      <c r="H297" s="16">
        <f>IF(Tabla_Sala[[#This Row],[Estado de la Mesa]]="Ocupada",(Tabla_Sala[[#This Row],[Hora de Salida]]-Tabla_Sala[[#This Row],[Hora de Llegada]]) + 15/1440, Tabla_Sala[[#This Row],[Hora de Salida]]-Tabla_Sala[[#This Row],[Hora de Llegada]])</f>
        <v>7.7083333329937886E-2</v>
      </c>
      <c r="I297" s="16">
        <f>SUMIFS(Tabla_cocina[minutos preparacion],Tabla_cocina[Numero de Orden],Tabla_Sala[[#This Row],[Número de Orden]])</f>
        <v>0.12291666666666667</v>
      </c>
      <c r="J297" s="16">
        <f>IF(Tabla_Sala[[#This Row],[Tiempo de Permanencia]]-Tabla_Sala[[#This Row],[Tiempo Preparacion]] &gt; 0, Tabla_Sala[[#This Row],[Tiempo de Permanencia]]-Tabla_Sala[[#This Row],[Tiempo Preparacion]], 0)</f>
        <v>0</v>
      </c>
      <c r="K297" s="2" t="s">
        <v>113</v>
      </c>
      <c r="L297" s="2" t="s">
        <v>40</v>
      </c>
      <c r="M297" s="2" t="s">
        <v>47</v>
      </c>
      <c r="N297" s="5">
        <v>46.42</v>
      </c>
      <c r="O297" s="2" t="s">
        <v>42</v>
      </c>
      <c r="P297" s="7">
        <f>SUMIFS(Tabla_cocina[Ganancia Bruta],Tabla_cocina[Numero de Orden],Tabla_Sala[[#This Row],[Número de Orden]])</f>
        <v>247</v>
      </c>
      <c r="Q297" s="7">
        <f>Tabla_Sala[[#This Row],[Propina]]+Tabla_Sala[[#This Row],[Monto Total de la Cuenta]]</f>
        <v>293.42</v>
      </c>
      <c r="R297" t="str">
        <f t="shared" si="7"/>
        <v>Plato_15,  Plato_2,  Plato_17,  Plato_13</v>
      </c>
      <c r="S297" s="2" t="s">
        <v>61</v>
      </c>
      <c r="T297" s="2" t="s">
        <v>18</v>
      </c>
      <c r="U297" s="2" t="s">
        <v>79</v>
      </c>
      <c r="V297" s="2" t="s">
        <v>50</v>
      </c>
      <c r="W297" s="2" t="s">
        <v>65</v>
      </c>
      <c r="X297" t="str" cm="1">
        <f t="array" ref="X297">_xlfn.CONCAT(_xlfn._xlws.FILTER(Tabla_cocina[Nombre del Plato], Tabla_cocina[Numero de Orden]=Tabla_Sala[[#This Row],[Número de Orden]]), "")</f>
        <v>Plato_15Plato_17Plato_2Plato_13</v>
      </c>
      <c r="Y297" s="18" t="b">
        <f>IF(Tabla_Sala[[#This Row],[Tiempo de Degustacion]]&gt;0,TRUE,FALSE)</f>
        <v>0</v>
      </c>
      <c r="Z297" s="3">
        <f>SUMIFS(Tabla_cocina[Costo],Tabla_cocina[Numero de Orden],Tabla_Sala[[#This Row],[Número de Orden]])</f>
        <v>150</v>
      </c>
    </row>
    <row r="298" spans="1:26" x14ac:dyDescent="0.3">
      <c r="A298" s="2">
        <v>296</v>
      </c>
      <c r="B298" s="2">
        <v>14</v>
      </c>
      <c r="C298" s="2" t="s">
        <v>373</v>
      </c>
      <c r="D298" s="4">
        <v>1</v>
      </c>
      <c r="E298" s="15">
        <f>Tabla_Sala[[#This Row],[Hora de Salida]]</f>
        <v>45019.248611111114</v>
      </c>
      <c r="F298" s="16">
        <v>45019.117361111108</v>
      </c>
      <c r="G298" s="16">
        <v>45019.248611111114</v>
      </c>
      <c r="H298" s="16">
        <f>IF(Tabla_Sala[[#This Row],[Estado de la Mesa]]="Ocupada",(Tabla_Sala[[#This Row],[Hora de Salida]]-Tabla_Sala[[#This Row],[Hora de Llegada]]) + 15/1440, Tabla_Sala[[#This Row],[Hora de Salida]]-Tabla_Sala[[#This Row],[Hora de Llegada]])</f>
        <v>0.14166666667248742</v>
      </c>
      <c r="I298" s="16">
        <f>SUMIFS(Tabla_cocina[minutos preparacion],Tabla_cocina[Numero de Orden],Tabla_Sala[[#This Row],[Número de Orden]])</f>
        <v>3.1944444444444442E-2</v>
      </c>
      <c r="J298" s="16">
        <f>IF(Tabla_Sala[[#This Row],[Tiempo de Permanencia]]-Tabla_Sala[[#This Row],[Tiempo Preparacion]] &gt; 0, Tabla_Sala[[#This Row],[Tiempo de Permanencia]]-Tabla_Sala[[#This Row],[Tiempo Preparacion]], 0)</f>
        <v>0.10972222222804298</v>
      </c>
      <c r="K298" s="2" t="s">
        <v>113</v>
      </c>
      <c r="L298" s="2" t="s">
        <v>54</v>
      </c>
      <c r="M298" s="2" t="s">
        <v>47</v>
      </c>
      <c r="N298" s="5">
        <v>29.07</v>
      </c>
      <c r="O298" s="2" t="s">
        <v>55</v>
      </c>
      <c r="P298" s="7">
        <f>SUMIFS(Tabla_cocina[Ganancia Bruta],Tabla_cocina[Numero de Orden],Tabla_Sala[[#This Row],[Número de Orden]])</f>
        <v>59</v>
      </c>
      <c r="Q298" s="7">
        <f>Tabla_Sala[[#This Row],[Propina]]+Tabla_Sala[[#This Row],[Monto Total de la Cuenta]]</f>
        <v>88.07</v>
      </c>
      <c r="R298" t="str">
        <f t="shared" si="7"/>
        <v>Plato_14,  Plato_19</v>
      </c>
      <c r="S298" s="2" t="s">
        <v>43</v>
      </c>
      <c r="T298" s="2" t="s">
        <v>22</v>
      </c>
      <c r="U298" s="2" t="s">
        <v>51</v>
      </c>
      <c r="X298" t="str" cm="1">
        <f t="array" ref="X298">_xlfn.CONCAT(_xlfn._xlws.FILTER(Tabla_cocina[Nombre del Plato], Tabla_cocina[Numero de Orden]=Tabla_Sala[[#This Row],[Número de Orden]]), "")</f>
        <v>Plato_19Plato_14</v>
      </c>
      <c r="Y298" s="18" t="b">
        <f>IF(Tabla_Sala[[#This Row],[Tiempo de Degustacion]]&gt;0,TRUE,FALSE)</f>
        <v>1</v>
      </c>
      <c r="Z298" s="3">
        <f>SUMIFS(Tabla_cocina[Costo],Tabla_cocina[Numero de Orden],Tabla_Sala[[#This Row],[Número de Orden]])</f>
        <v>36</v>
      </c>
    </row>
    <row r="299" spans="1:26" x14ac:dyDescent="0.3">
      <c r="A299" s="2">
        <v>297</v>
      </c>
      <c r="B299" s="2">
        <v>4</v>
      </c>
      <c r="C299" s="2" t="s">
        <v>125</v>
      </c>
      <c r="D299" s="4">
        <v>3</v>
      </c>
      <c r="E299" s="15">
        <f>Tabla_Sala[[#This Row],[Hora de Salida]]</f>
        <v>45019.185416666667</v>
      </c>
      <c r="F299" s="16">
        <v>45019.043749999997</v>
      </c>
      <c r="G299" s="16">
        <v>45019.185416666667</v>
      </c>
      <c r="H299" s="16">
        <f>IF(Tabla_Sala[[#This Row],[Estado de la Mesa]]="Ocupada",(Tabla_Sala[[#This Row],[Hora de Salida]]-Tabla_Sala[[#This Row],[Hora de Llegada]]) + 15/1440, Tabla_Sala[[#This Row],[Hora de Salida]]-Tabla_Sala[[#This Row],[Hora de Llegada]])</f>
        <v>0.15208333333672877</v>
      </c>
      <c r="I299" s="16">
        <f>SUMIFS(Tabla_cocina[minutos preparacion],Tabla_cocina[Numero de Orden],Tabla_Sala[[#This Row],[Número de Orden]])</f>
        <v>7.7777777777777779E-2</v>
      </c>
      <c r="J299" s="16">
        <f>IF(Tabla_Sala[[#This Row],[Tiempo de Permanencia]]-Tabla_Sala[[#This Row],[Tiempo Preparacion]] &gt; 0, Tabla_Sala[[#This Row],[Tiempo de Permanencia]]-Tabla_Sala[[#This Row],[Tiempo Preparacion]], 0)</f>
        <v>7.4305555558950992E-2</v>
      </c>
      <c r="K299" s="2" t="s">
        <v>111</v>
      </c>
      <c r="L299" s="2" t="s">
        <v>40</v>
      </c>
      <c r="M299" s="2" t="s">
        <v>47</v>
      </c>
      <c r="N299" s="5">
        <v>43.46</v>
      </c>
      <c r="O299" s="2" t="s">
        <v>55</v>
      </c>
      <c r="P299" s="7">
        <f>SUMIFS(Tabla_cocina[Ganancia Bruta],Tabla_cocina[Numero de Orden],Tabla_Sala[[#This Row],[Número de Orden]])</f>
        <v>175</v>
      </c>
      <c r="Q299" s="7">
        <f>Tabla_Sala[[#This Row],[Propina]]+Tabla_Sala[[#This Row],[Monto Total de la Cuenta]]</f>
        <v>218.46</v>
      </c>
      <c r="R299" t="str">
        <f t="shared" si="7"/>
        <v>Plato_9,  Plato_4,  Plato_13</v>
      </c>
      <c r="S299" s="2" t="s">
        <v>43</v>
      </c>
      <c r="T299" s="2" t="s">
        <v>13</v>
      </c>
      <c r="U299" s="2" t="s">
        <v>67</v>
      </c>
      <c r="V299" s="2" t="s">
        <v>65</v>
      </c>
      <c r="X299" t="str" cm="1">
        <f t="array" ref="X299">_xlfn.CONCAT(_xlfn._xlws.FILTER(Tabla_cocina[Nombre del Plato], Tabla_cocina[Numero de Orden]=Tabla_Sala[[#This Row],[Número de Orden]]), "")</f>
        <v>Plato_9Plato_13Plato_4</v>
      </c>
      <c r="Y299" s="18" t="b">
        <f>IF(Tabla_Sala[[#This Row],[Tiempo de Degustacion]]&gt;0,TRUE,FALSE)</f>
        <v>1</v>
      </c>
      <c r="Z299" s="3">
        <f>SUMIFS(Tabla_cocina[Costo],Tabla_cocina[Numero de Orden],Tabla_Sala[[#This Row],[Número de Orden]])</f>
        <v>103</v>
      </c>
    </row>
    <row r="300" spans="1:26" x14ac:dyDescent="0.3">
      <c r="A300" s="2">
        <v>298</v>
      </c>
      <c r="B300" s="2">
        <v>11</v>
      </c>
      <c r="C300" s="2" t="s">
        <v>374</v>
      </c>
      <c r="D300" s="4">
        <v>4</v>
      </c>
      <c r="E300" s="15">
        <f>Tabla_Sala[[#This Row],[Hora de Salida]]</f>
        <v>45019.228472222225</v>
      </c>
      <c r="F300" s="16">
        <v>45019.134722222225</v>
      </c>
      <c r="G300" s="16">
        <v>45019.228472222225</v>
      </c>
      <c r="H300" s="16">
        <f>IF(Tabla_Sala[[#This Row],[Estado de la Mesa]]="Ocupada",(Tabla_Sala[[#This Row],[Hora de Salida]]-Tabla_Sala[[#This Row],[Hora de Llegada]]) + 15/1440, Tabla_Sala[[#This Row],[Hora de Salida]]-Tabla_Sala[[#This Row],[Hora de Llegada]])</f>
        <v>9.375E-2</v>
      </c>
      <c r="I300" s="16">
        <f>SUMIFS(Tabla_cocina[minutos preparacion],Tabla_cocina[Numero de Orden],Tabla_Sala[[#This Row],[Número de Orden]])</f>
        <v>9.7916666666666652E-2</v>
      </c>
      <c r="J300" s="16">
        <f>IF(Tabla_Sala[[#This Row],[Tiempo de Permanencia]]-Tabla_Sala[[#This Row],[Tiempo Preparacion]] &gt; 0, Tabla_Sala[[#This Row],[Tiempo de Permanencia]]-Tabla_Sala[[#This Row],[Tiempo Preparacion]], 0)</f>
        <v>0</v>
      </c>
      <c r="K300" s="2" t="s">
        <v>115</v>
      </c>
      <c r="L300" s="2" t="s">
        <v>44</v>
      </c>
      <c r="M300" s="2" t="s">
        <v>47</v>
      </c>
      <c r="N300" s="5">
        <v>23.24</v>
      </c>
      <c r="O300" s="2" t="s">
        <v>42</v>
      </c>
      <c r="P300" s="7">
        <f>SUMIFS(Tabla_cocina[Ganancia Bruta],Tabla_cocina[Numero de Orden],Tabla_Sala[[#This Row],[Número de Orden]])</f>
        <v>255</v>
      </c>
      <c r="Q300" s="7">
        <f>Tabla_Sala[[#This Row],[Propina]]+Tabla_Sala[[#This Row],[Monto Total de la Cuenta]]</f>
        <v>278.24</v>
      </c>
      <c r="R300" t="str">
        <f t="shared" si="7"/>
        <v>Plato_6,  Plato_19,  Plato_5</v>
      </c>
      <c r="S300" s="2" t="s">
        <v>58</v>
      </c>
      <c r="T300" s="2" t="s">
        <v>10</v>
      </c>
      <c r="U300" s="2" t="s">
        <v>51</v>
      </c>
      <c r="V300" s="2" t="s">
        <v>78</v>
      </c>
      <c r="X300" t="str" cm="1">
        <f t="array" ref="X300">_xlfn.CONCAT(_xlfn._xlws.FILTER(Tabla_cocina[Nombre del Plato], Tabla_cocina[Numero de Orden]=Tabla_Sala[[#This Row],[Número de Orden]]), "")</f>
        <v>Plato_19Plato_6Plato_5</v>
      </c>
      <c r="Y300" s="18" t="b">
        <f>IF(Tabla_Sala[[#This Row],[Tiempo de Degustacion]]&gt;0,TRUE,FALSE)</f>
        <v>0</v>
      </c>
      <c r="Z300" s="3">
        <f>SUMIFS(Tabla_cocina[Costo],Tabla_cocina[Numero de Orden],Tabla_Sala[[#This Row],[Número de Orden]])</f>
        <v>153</v>
      </c>
    </row>
    <row r="301" spans="1:26" x14ac:dyDescent="0.3">
      <c r="A301" s="2">
        <v>299</v>
      </c>
      <c r="B301" s="2">
        <v>6</v>
      </c>
      <c r="C301" s="2" t="s">
        <v>375</v>
      </c>
      <c r="D301" s="4">
        <v>1</v>
      </c>
      <c r="E301" s="15">
        <f>Tabla_Sala[[#This Row],[Hora de Salida]]</f>
        <v>45019.114583333336</v>
      </c>
      <c r="F301" s="16">
        <v>45019.054861111108</v>
      </c>
      <c r="G301" s="16">
        <v>45019.114583333336</v>
      </c>
      <c r="H301" s="16">
        <f>IF(Tabla_Sala[[#This Row],[Estado de la Mesa]]="Ocupada",(Tabla_Sala[[#This Row],[Hora de Salida]]-Tabla_Sala[[#This Row],[Hora de Llegada]]) + 15/1440, Tabla_Sala[[#This Row],[Hora de Salida]]-Tabla_Sala[[#This Row],[Hora de Llegada]])</f>
        <v>7.0138888894386284E-2</v>
      </c>
      <c r="I301" s="16">
        <f>SUMIFS(Tabla_cocina[minutos preparacion],Tabla_cocina[Numero de Orden],Tabla_Sala[[#This Row],[Número de Orden]])</f>
        <v>7.8472222222222221E-2</v>
      </c>
      <c r="J301" s="16">
        <f>IF(Tabla_Sala[[#This Row],[Tiempo de Permanencia]]-Tabla_Sala[[#This Row],[Tiempo Preparacion]] &gt; 0, Tabla_Sala[[#This Row],[Tiempo de Permanencia]]-Tabla_Sala[[#This Row],[Tiempo Preparacion]], 0)</f>
        <v>0</v>
      </c>
      <c r="K301" s="2" t="s">
        <v>115</v>
      </c>
      <c r="L301" s="2" t="s">
        <v>54</v>
      </c>
      <c r="M301" s="2" t="s">
        <v>45</v>
      </c>
      <c r="N301" s="5">
        <v>29.68</v>
      </c>
      <c r="O301" s="2" t="s">
        <v>55</v>
      </c>
      <c r="P301" s="7">
        <f>SUMIFS(Tabla_cocina[Ganancia Bruta],Tabla_cocina[Numero de Orden],Tabla_Sala[[#This Row],[Número de Orden]])</f>
        <v>182</v>
      </c>
      <c r="Q301" s="7">
        <f>Tabla_Sala[[#This Row],[Propina]]+Tabla_Sala[[#This Row],[Monto Total de la Cuenta]]</f>
        <v>211.68</v>
      </c>
      <c r="R301" t="str">
        <f t="shared" si="7"/>
        <v>Plato_3,  Plato_19,  Plato_7,  Plato_4</v>
      </c>
      <c r="S301" s="2" t="s">
        <v>61</v>
      </c>
      <c r="T301" s="2" t="s">
        <v>21</v>
      </c>
      <c r="U301" s="2" t="s">
        <v>51</v>
      </c>
      <c r="V301" s="2" t="s">
        <v>59</v>
      </c>
      <c r="W301" s="2" t="s">
        <v>67</v>
      </c>
      <c r="X301" t="str" cm="1">
        <f t="array" ref="X301">_xlfn.CONCAT(_xlfn._xlws.FILTER(Tabla_cocina[Nombre del Plato], Tabla_cocina[Numero de Orden]=Tabla_Sala[[#This Row],[Número de Orden]]), "")</f>
        <v>Plato_19Plato_7Plato_3Plato_4</v>
      </c>
      <c r="Y301" s="18" t="b">
        <f>IF(Tabla_Sala[[#This Row],[Tiempo de Degustacion]]&gt;0,TRUE,FALSE)</f>
        <v>0</v>
      </c>
      <c r="Z301" s="3">
        <f>SUMIFS(Tabla_cocina[Costo],Tabla_cocina[Numero de Orden],Tabla_Sala[[#This Row],[Número de Orden]])</f>
        <v>108</v>
      </c>
    </row>
    <row r="302" spans="1:26" x14ac:dyDescent="0.3">
      <c r="A302" s="2">
        <v>300</v>
      </c>
      <c r="B302" s="2">
        <v>18</v>
      </c>
      <c r="C302" s="2" t="s">
        <v>231</v>
      </c>
      <c r="D302" s="4">
        <v>6</v>
      </c>
      <c r="E302" s="15">
        <f>Tabla_Sala[[#This Row],[Hora de Salida]]</f>
        <v>45019.179861111108</v>
      </c>
      <c r="F302" s="16">
        <v>45019.095138888886</v>
      </c>
      <c r="G302" s="16">
        <v>45019.179861111108</v>
      </c>
      <c r="H302" s="16">
        <f>IF(Tabla_Sala[[#This Row],[Estado de la Mesa]]="Ocupada",(Tabla_Sala[[#This Row],[Hora de Salida]]-Tabla_Sala[[#This Row],[Hora de Llegada]]) + 15/1440, Tabla_Sala[[#This Row],[Hora de Salida]]-Tabla_Sala[[#This Row],[Hora de Llegada]])</f>
        <v>8.4722222221898846E-2</v>
      </c>
      <c r="I302" s="16">
        <f>SUMIFS(Tabla_cocina[minutos preparacion],Tabla_cocina[Numero de Orden],Tabla_Sala[[#This Row],[Número de Orden]])</f>
        <v>8.1944444444444431E-2</v>
      </c>
      <c r="J302" s="16">
        <f>IF(Tabla_Sala[[#This Row],[Tiempo de Permanencia]]-Tabla_Sala[[#This Row],[Tiempo Preparacion]] &gt; 0, Tabla_Sala[[#This Row],[Tiempo de Permanencia]]-Tabla_Sala[[#This Row],[Tiempo Preparacion]], 0)</f>
        <v>2.7777777774544155E-3</v>
      </c>
      <c r="K302" s="2" t="s">
        <v>113</v>
      </c>
      <c r="L302" s="2" t="s">
        <v>44</v>
      </c>
      <c r="M302" s="2" t="s">
        <v>47</v>
      </c>
      <c r="N302" s="5">
        <v>38.380000000000003</v>
      </c>
      <c r="O302" s="2" t="s">
        <v>42</v>
      </c>
      <c r="P302" s="7">
        <f>SUMIFS(Tabla_cocina[Ganancia Bruta],Tabla_cocina[Numero de Orden],Tabla_Sala[[#This Row],[Número de Orden]])</f>
        <v>290</v>
      </c>
      <c r="Q302" s="7">
        <f>Tabla_Sala[[#This Row],[Propina]]+Tabla_Sala[[#This Row],[Monto Total de la Cuenta]]</f>
        <v>328.38</v>
      </c>
      <c r="R302" t="str">
        <f t="shared" si="7"/>
        <v>Plato_20,  Plato_4,  Plato_10,  Plato_2</v>
      </c>
      <c r="S302" s="2" t="s">
        <v>52</v>
      </c>
      <c r="T302" s="2" t="s">
        <v>11</v>
      </c>
      <c r="U302" s="2" t="s">
        <v>67</v>
      </c>
      <c r="V302" s="2" t="s">
        <v>69</v>
      </c>
      <c r="W302" s="2" t="s">
        <v>79</v>
      </c>
      <c r="X302" t="str" cm="1">
        <f t="array" ref="X302">_xlfn.CONCAT(_xlfn._xlws.FILTER(Tabla_cocina[Nombre del Plato], Tabla_cocina[Numero de Orden]=Tabla_Sala[[#This Row],[Número de Orden]]), "")</f>
        <v>Plato_20Plato_2Plato_10Plato_4</v>
      </c>
      <c r="Y302" s="18" t="b">
        <f>IF(Tabla_Sala[[#This Row],[Tiempo de Degustacion]]&gt;0,TRUE,FALSE)</f>
        <v>1</v>
      </c>
      <c r="Z302" s="3">
        <f>SUMIFS(Tabla_cocina[Costo],Tabla_cocina[Numero de Orden],Tabla_Sala[[#This Row],[Número de Orden]])</f>
        <v>174</v>
      </c>
    </row>
    <row r="303" spans="1:26" x14ac:dyDescent="0.3">
      <c r="A303" s="2">
        <v>301</v>
      </c>
      <c r="B303" s="2">
        <v>8</v>
      </c>
      <c r="C303" s="2" t="s">
        <v>376</v>
      </c>
      <c r="D303" s="4">
        <v>6</v>
      </c>
      <c r="E303" s="15">
        <f>Tabla_Sala[[#This Row],[Hora de Salida]]</f>
        <v>45019.172222222223</v>
      </c>
      <c r="F303" s="16">
        <v>45019.093055555553</v>
      </c>
      <c r="G303" s="16">
        <v>45019.172222222223</v>
      </c>
      <c r="H303" s="16">
        <f>IF(Tabla_Sala[[#This Row],[Estado de la Mesa]]="Ocupada",(Tabla_Sala[[#This Row],[Hora de Salida]]-Tabla_Sala[[#This Row],[Hora de Llegada]]) + 15/1440, Tabla_Sala[[#This Row],[Hora de Salida]]-Tabla_Sala[[#This Row],[Hora de Llegada]])</f>
        <v>7.9166666670062114E-2</v>
      </c>
      <c r="I303" s="16">
        <f>SUMIFS(Tabla_cocina[minutos preparacion],Tabla_cocina[Numero de Orden],Tabla_Sala[[#This Row],[Número de Orden]])</f>
        <v>0.12708333333333333</v>
      </c>
      <c r="J303" s="16">
        <f>IF(Tabla_Sala[[#This Row],[Tiempo de Permanencia]]-Tabla_Sala[[#This Row],[Tiempo Preparacion]] &gt; 0, Tabla_Sala[[#This Row],[Tiempo de Permanencia]]-Tabla_Sala[[#This Row],[Tiempo Preparacion]], 0)</f>
        <v>0</v>
      </c>
      <c r="K303" s="2" t="s">
        <v>115</v>
      </c>
      <c r="L303" s="2" t="s">
        <v>40</v>
      </c>
      <c r="M303" s="2" t="s">
        <v>47</v>
      </c>
      <c r="N303" s="5">
        <v>16.52</v>
      </c>
      <c r="O303" s="2" t="s">
        <v>42</v>
      </c>
      <c r="P303" s="7">
        <f>SUMIFS(Tabla_cocina[Ganancia Bruta],Tabla_cocina[Numero de Orden],Tabla_Sala[[#This Row],[Número de Orden]])</f>
        <v>223</v>
      </c>
      <c r="Q303" s="7">
        <f>Tabla_Sala[[#This Row],[Propina]]+Tabla_Sala[[#This Row],[Monto Total de la Cuenta]]</f>
        <v>239.52</v>
      </c>
      <c r="R303" t="str">
        <f t="shared" si="7"/>
        <v>Plato_17,  Plato_10,  Plato_9,  Plato_3</v>
      </c>
      <c r="S303" s="2" t="s">
        <v>61</v>
      </c>
      <c r="T303" s="2" t="s">
        <v>9</v>
      </c>
      <c r="U303" s="2" t="s">
        <v>69</v>
      </c>
      <c r="V303" s="2" t="s">
        <v>75</v>
      </c>
      <c r="W303" s="2" t="s">
        <v>72</v>
      </c>
      <c r="X303" t="str" cm="1">
        <f t="array" ref="X303">_xlfn.CONCAT(_xlfn._xlws.FILTER(Tabla_cocina[Nombre del Plato], Tabla_cocina[Numero de Orden]=Tabla_Sala[[#This Row],[Número de Orden]]), "")</f>
        <v>Plato_17Plato_9Plato_10Plato_3</v>
      </c>
      <c r="Y303" s="18" t="b">
        <f>IF(Tabla_Sala[[#This Row],[Tiempo de Degustacion]]&gt;0,TRUE,FALSE)</f>
        <v>0</v>
      </c>
      <c r="Z303" s="3">
        <f>SUMIFS(Tabla_cocina[Costo],Tabla_cocina[Numero de Orden],Tabla_Sala[[#This Row],[Número de Orden]])</f>
        <v>133</v>
      </c>
    </row>
    <row r="304" spans="1:26" x14ac:dyDescent="0.3">
      <c r="A304" s="2">
        <v>302</v>
      </c>
      <c r="B304" s="2">
        <v>5</v>
      </c>
      <c r="C304" s="2" t="s">
        <v>160</v>
      </c>
      <c r="D304" s="4">
        <v>2</v>
      </c>
      <c r="E304" s="15">
        <f>Tabla_Sala[[#This Row],[Hora de Salida]]</f>
        <v>45019.205555555556</v>
      </c>
      <c r="F304" s="16">
        <v>45019.055555555555</v>
      </c>
      <c r="G304" s="16">
        <v>45019.205555555556</v>
      </c>
      <c r="H304" s="16">
        <f>IF(Tabla_Sala[[#This Row],[Estado de la Mesa]]="Ocupada",(Tabla_Sala[[#This Row],[Hora de Salida]]-Tabla_Sala[[#This Row],[Hora de Llegada]]) + 15/1440, Tabla_Sala[[#This Row],[Hora de Salida]]-Tabla_Sala[[#This Row],[Hora de Llegada]])</f>
        <v>0.15000000000145519</v>
      </c>
      <c r="I304" s="16">
        <f>SUMIFS(Tabla_cocina[minutos preparacion],Tabla_cocina[Numero de Orden],Tabla_Sala[[#This Row],[Número de Orden]])</f>
        <v>1.0416666666666666E-2</v>
      </c>
      <c r="J304" s="16">
        <f>IF(Tabla_Sala[[#This Row],[Tiempo de Permanencia]]-Tabla_Sala[[#This Row],[Tiempo Preparacion]] &gt; 0, Tabla_Sala[[#This Row],[Tiempo de Permanencia]]-Tabla_Sala[[#This Row],[Tiempo Preparacion]], 0)</f>
        <v>0.13958333333478853</v>
      </c>
      <c r="K304" s="2" t="s">
        <v>111</v>
      </c>
      <c r="L304" s="2" t="s">
        <v>44</v>
      </c>
      <c r="M304" s="2" t="s">
        <v>47</v>
      </c>
      <c r="N304" s="5">
        <v>39.89</v>
      </c>
      <c r="O304" s="2" t="s">
        <v>42</v>
      </c>
      <c r="P304" s="7">
        <f>SUMIFS(Tabla_cocina[Ganancia Bruta],Tabla_cocina[Numero de Orden],Tabla_Sala[[#This Row],[Número de Orden]])</f>
        <v>96</v>
      </c>
      <c r="Q304" s="7">
        <f>Tabla_Sala[[#This Row],[Propina]]+Tabla_Sala[[#This Row],[Monto Total de la Cuenta]]</f>
        <v>135.88999999999999</v>
      </c>
      <c r="R304" t="str">
        <f t="shared" si="7"/>
        <v>Plato_15</v>
      </c>
      <c r="S304" s="2" t="s">
        <v>46</v>
      </c>
      <c r="T304" s="2" t="s">
        <v>18</v>
      </c>
      <c r="U304" s="2"/>
      <c r="X304" t="str" cm="1">
        <f t="array" ref="X304">_xlfn.CONCAT(_xlfn._xlws.FILTER(Tabla_cocina[Nombre del Plato], Tabla_cocina[Numero de Orden]=Tabla_Sala[[#This Row],[Número de Orden]]), "")</f>
        <v>Plato_15</v>
      </c>
      <c r="Y304" s="18" t="b">
        <f>IF(Tabla_Sala[[#This Row],[Tiempo de Degustacion]]&gt;0,TRUE,FALSE)</f>
        <v>1</v>
      </c>
      <c r="Z304" s="3">
        <f>SUMIFS(Tabla_cocina[Costo],Tabla_cocina[Numero de Orden],Tabla_Sala[[#This Row],[Número de Orden]])</f>
        <v>57</v>
      </c>
    </row>
    <row r="305" spans="1:26" x14ac:dyDescent="0.3">
      <c r="A305" s="2">
        <v>303</v>
      </c>
      <c r="B305" s="2">
        <v>14</v>
      </c>
      <c r="C305" s="2" t="s">
        <v>377</v>
      </c>
      <c r="D305" s="4">
        <v>5</v>
      </c>
      <c r="E305" s="15">
        <f>Tabla_Sala[[#This Row],[Hora de Salida]]</f>
        <v>45019.26666666667</v>
      </c>
      <c r="F305" s="16">
        <v>45019.151388888888</v>
      </c>
      <c r="G305" s="16">
        <v>45019.26666666667</v>
      </c>
      <c r="H305" s="16">
        <f>IF(Tabla_Sala[[#This Row],[Estado de la Mesa]]="Ocupada",(Tabla_Sala[[#This Row],[Hora de Salida]]-Tabla_Sala[[#This Row],[Hora de Llegada]]) + 15/1440, Tabla_Sala[[#This Row],[Hora de Salida]]-Tabla_Sala[[#This Row],[Hora de Llegada]])</f>
        <v>0.12569444444913339</v>
      </c>
      <c r="I305" s="16">
        <f>SUMIFS(Tabla_cocina[minutos preparacion],Tabla_cocina[Numero de Orden],Tabla_Sala[[#This Row],[Número de Orden]])</f>
        <v>6.3888888888888884E-2</v>
      </c>
      <c r="J305" s="16">
        <f>IF(Tabla_Sala[[#This Row],[Tiempo de Permanencia]]-Tabla_Sala[[#This Row],[Tiempo Preparacion]] &gt; 0, Tabla_Sala[[#This Row],[Tiempo de Permanencia]]-Tabla_Sala[[#This Row],[Tiempo Preparacion]], 0)</f>
        <v>6.1805555560244502E-2</v>
      </c>
      <c r="K305" s="2" t="s">
        <v>115</v>
      </c>
      <c r="L305" s="2" t="s">
        <v>44</v>
      </c>
      <c r="M305" s="2" t="s">
        <v>41</v>
      </c>
      <c r="N305" s="5">
        <v>16.489999999999998</v>
      </c>
      <c r="O305" s="2" t="s">
        <v>55</v>
      </c>
      <c r="P305" s="7">
        <f>SUMIFS(Tabla_cocina[Ganancia Bruta],Tabla_cocina[Numero de Orden],Tabla_Sala[[#This Row],[Número de Orden]])</f>
        <v>210</v>
      </c>
      <c r="Q305" s="7">
        <f>Tabla_Sala[[#This Row],[Propina]]+Tabla_Sala[[#This Row],[Monto Total de la Cuenta]]</f>
        <v>226.49</v>
      </c>
      <c r="R305" t="str">
        <f t="shared" si="7"/>
        <v>Plato_3,  Plato_20,  Plato_10,  Plato_7</v>
      </c>
      <c r="S305" s="2" t="s">
        <v>49</v>
      </c>
      <c r="T305" s="2" t="s">
        <v>21</v>
      </c>
      <c r="U305" s="2" t="s">
        <v>68</v>
      </c>
      <c r="V305" s="2" t="s">
        <v>69</v>
      </c>
      <c r="W305" s="2" t="s">
        <v>59</v>
      </c>
      <c r="X305" t="str" cm="1">
        <f t="array" ref="X305">_xlfn.CONCAT(_xlfn._xlws.FILTER(Tabla_cocina[Nombre del Plato], Tabla_cocina[Numero de Orden]=Tabla_Sala[[#This Row],[Número de Orden]]), "")</f>
        <v>Plato_20Plato_10Plato_7Plato_3</v>
      </c>
      <c r="Y305" s="18" t="b">
        <f>IF(Tabla_Sala[[#This Row],[Tiempo de Degustacion]]&gt;0,TRUE,FALSE)</f>
        <v>1</v>
      </c>
      <c r="Z305" s="3">
        <f>SUMIFS(Tabla_cocina[Costo],Tabla_cocina[Numero de Orden],Tabla_Sala[[#This Row],[Número de Orden]])</f>
        <v>128</v>
      </c>
    </row>
    <row r="306" spans="1:26" x14ac:dyDescent="0.3">
      <c r="A306" s="2">
        <v>304</v>
      </c>
      <c r="B306" s="2">
        <v>6</v>
      </c>
      <c r="C306" s="2" t="s">
        <v>378</v>
      </c>
      <c r="D306" s="4">
        <v>4</v>
      </c>
      <c r="E306" s="15">
        <f>Tabla_Sala[[#This Row],[Hora de Salida]]</f>
        <v>45019.194444444445</v>
      </c>
      <c r="F306" s="16">
        <v>45019.14166666667</v>
      </c>
      <c r="G306" s="16">
        <v>45019.194444444445</v>
      </c>
      <c r="H306" s="16">
        <f>IF(Tabla_Sala[[#This Row],[Estado de la Mesa]]="Ocupada",(Tabla_Sala[[#This Row],[Hora de Salida]]-Tabla_Sala[[#This Row],[Hora de Llegada]]) + 15/1440, Tabla_Sala[[#This Row],[Hora de Salida]]-Tabla_Sala[[#This Row],[Hora de Llegada]])</f>
        <v>5.2777777775190771E-2</v>
      </c>
      <c r="I306" s="16">
        <f>SUMIFS(Tabla_cocina[minutos preparacion],Tabla_cocina[Numero de Orden],Tabla_Sala[[#This Row],[Número de Orden]])</f>
        <v>5.9027777777777776E-2</v>
      </c>
      <c r="J306" s="16">
        <f>IF(Tabla_Sala[[#This Row],[Tiempo de Permanencia]]-Tabla_Sala[[#This Row],[Tiempo Preparacion]] &gt; 0, Tabla_Sala[[#This Row],[Tiempo de Permanencia]]-Tabla_Sala[[#This Row],[Tiempo Preparacion]], 0)</f>
        <v>0</v>
      </c>
      <c r="K306" s="2" t="s">
        <v>111</v>
      </c>
      <c r="L306" s="2" t="s">
        <v>40</v>
      </c>
      <c r="M306" s="2" t="s">
        <v>47</v>
      </c>
      <c r="N306" s="5">
        <v>22.05</v>
      </c>
      <c r="O306" s="2" t="s">
        <v>42</v>
      </c>
      <c r="P306" s="7">
        <f>SUMIFS(Tabla_cocina[Ganancia Bruta],Tabla_cocina[Numero de Orden],Tabla_Sala[[#This Row],[Número de Orden]])</f>
        <v>279</v>
      </c>
      <c r="Q306" s="7">
        <f>Tabla_Sala[[#This Row],[Propina]]+Tabla_Sala[[#This Row],[Monto Total de la Cuenta]]</f>
        <v>301.05</v>
      </c>
      <c r="R306" t="str">
        <f t="shared" si="7"/>
        <v>Plato_15,  Plato_13,  Plato_20,  Plato_17</v>
      </c>
      <c r="S306" s="2" t="s">
        <v>46</v>
      </c>
      <c r="T306" s="2" t="s">
        <v>18</v>
      </c>
      <c r="U306" s="2" t="s">
        <v>65</v>
      </c>
      <c r="V306" s="2" t="s">
        <v>68</v>
      </c>
      <c r="W306" s="2" t="s">
        <v>50</v>
      </c>
      <c r="X306" t="str" cm="1">
        <f t="array" ref="X306">_xlfn.CONCAT(_xlfn._xlws.FILTER(Tabla_cocina[Nombre del Plato], Tabla_cocina[Numero de Orden]=Tabla_Sala[[#This Row],[Número de Orden]]), "")</f>
        <v>Plato_20Plato_15Plato_17Plato_13</v>
      </c>
      <c r="Y306" s="18" t="b">
        <f>IF(Tabla_Sala[[#This Row],[Tiempo de Degustacion]]&gt;0,TRUE,FALSE)</f>
        <v>0</v>
      </c>
      <c r="Z306" s="3">
        <f>SUMIFS(Tabla_cocina[Costo],Tabla_cocina[Numero de Orden],Tabla_Sala[[#This Row],[Número de Orden]])</f>
        <v>171</v>
      </c>
    </row>
    <row r="307" spans="1:26" x14ac:dyDescent="0.3">
      <c r="A307" s="2">
        <v>305</v>
      </c>
      <c r="B307" s="2">
        <v>1</v>
      </c>
      <c r="C307" s="2" t="s">
        <v>379</v>
      </c>
      <c r="D307" s="4">
        <v>2</v>
      </c>
      <c r="E307" s="15">
        <f>Tabla_Sala[[#This Row],[Hora de Salida]]</f>
        <v>45019.175694444442</v>
      </c>
      <c r="F307" s="16">
        <v>45019.03125</v>
      </c>
      <c r="G307" s="16">
        <v>45019.175694444442</v>
      </c>
      <c r="H307" s="16">
        <f>IF(Tabla_Sala[[#This Row],[Estado de la Mesa]]="Ocupada",(Tabla_Sala[[#This Row],[Hora de Salida]]-Tabla_Sala[[#This Row],[Hora de Llegada]]) + 15/1440, Tabla_Sala[[#This Row],[Hora de Salida]]-Tabla_Sala[[#This Row],[Hora de Llegada]])</f>
        <v>0.1444444444423425</v>
      </c>
      <c r="I307" s="16">
        <f>SUMIFS(Tabla_cocina[minutos preparacion],Tabla_cocina[Numero de Orden],Tabla_Sala[[#This Row],[Número de Orden]])</f>
        <v>4.5138888888888888E-2</v>
      </c>
      <c r="J307" s="16">
        <f>IF(Tabla_Sala[[#This Row],[Tiempo de Permanencia]]-Tabla_Sala[[#This Row],[Tiempo Preparacion]] &gt; 0, Tabla_Sala[[#This Row],[Tiempo de Permanencia]]-Tabla_Sala[[#This Row],[Tiempo Preparacion]], 0)</f>
        <v>9.9305555553453606E-2</v>
      </c>
      <c r="K307" s="2" t="s">
        <v>111</v>
      </c>
      <c r="L307" s="2" t="s">
        <v>40</v>
      </c>
      <c r="M307" s="2" t="s">
        <v>47</v>
      </c>
      <c r="N307" s="5">
        <v>37.92</v>
      </c>
      <c r="O307" s="2" t="s">
        <v>42</v>
      </c>
      <c r="P307" s="7">
        <f>SUMIFS(Tabla_cocina[Ganancia Bruta],Tabla_cocina[Numero de Orden],Tabla_Sala[[#This Row],[Número de Orden]])</f>
        <v>128</v>
      </c>
      <c r="Q307" s="7">
        <f>Tabla_Sala[[#This Row],[Propina]]+Tabla_Sala[[#This Row],[Monto Total de la Cuenta]]</f>
        <v>165.92000000000002</v>
      </c>
      <c r="R307" t="str">
        <f t="shared" si="7"/>
        <v>Plato_8,  Plato_14</v>
      </c>
      <c r="S307" s="2" t="s">
        <v>70</v>
      </c>
      <c r="T307" s="2" t="s">
        <v>17</v>
      </c>
      <c r="U307" s="2" t="s">
        <v>64</v>
      </c>
      <c r="X307" t="str" cm="1">
        <f t="array" ref="X307">_xlfn.CONCAT(_xlfn._xlws.FILTER(Tabla_cocina[Nombre del Plato], Tabla_cocina[Numero de Orden]=Tabla_Sala[[#This Row],[Número de Orden]]), "")</f>
        <v>Plato_8Plato_14</v>
      </c>
      <c r="Y307" s="18" t="b">
        <f>IF(Tabla_Sala[[#This Row],[Tiempo de Degustacion]]&gt;0,TRUE,FALSE)</f>
        <v>1</v>
      </c>
      <c r="Z307" s="3">
        <f>SUMIFS(Tabla_cocina[Costo],Tabla_cocina[Numero de Orden],Tabla_Sala[[#This Row],[Número de Orden]])</f>
        <v>77</v>
      </c>
    </row>
    <row r="308" spans="1:26" x14ac:dyDescent="0.3">
      <c r="A308" s="2">
        <v>306</v>
      </c>
      <c r="B308" s="2">
        <v>7</v>
      </c>
      <c r="C308" s="2" t="s">
        <v>380</v>
      </c>
      <c r="D308" s="4">
        <v>4</v>
      </c>
      <c r="E308" s="15">
        <f>Tabla_Sala[[#This Row],[Hora de Salida]]</f>
        <v>45019.105555555558</v>
      </c>
      <c r="F308" s="16">
        <v>45019.002083333333</v>
      </c>
      <c r="G308" s="16">
        <v>45019.105555555558</v>
      </c>
      <c r="H308" s="16">
        <f>IF(Tabla_Sala[[#This Row],[Estado de la Mesa]]="Ocupada",(Tabla_Sala[[#This Row],[Hora de Salida]]-Tabla_Sala[[#This Row],[Hora de Llegada]]) + 15/1440, Tabla_Sala[[#This Row],[Hora de Salida]]-Tabla_Sala[[#This Row],[Hora de Llegada]])</f>
        <v>0.1138888888914759</v>
      </c>
      <c r="I308" s="16">
        <f>SUMIFS(Tabla_cocina[minutos preparacion],Tabla_cocina[Numero de Orden],Tabla_Sala[[#This Row],[Número de Orden]])</f>
        <v>1.4583333333333334E-2</v>
      </c>
      <c r="J308" s="16">
        <f>IF(Tabla_Sala[[#This Row],[Tiempo de Permanencia]]-Tabla_Sala[[#This Row],[Tiempo Preparacion]] &gt; 0, Tabla_Sala[[#This Row],[Tiempo de Permanencia]]-Tabla_Sala[[#This Row],[Tiempo Preparacion]], 0)</f>
        <v>9.9305555558142564E-2</v>
      </c>
      <c r="K308" s="2" t="s">
        <v>115</v>
      </c>
      <c r="L308" s="2" t="s">
        <v>40</v>
      </c>
      <c r="M308" s="2" t="s">
        <v>47</v>
      </c>
      <c r="N308" s="5">
        <v>16.96</v>
      </c>
      <c r="O308" s="2" t="s">
        <v>55</v>
      </c>
      <c r="P308" s="7">
        <f>SUMIFS(Tabla_cocina[Ganancia Bruta],Tabla_cocina[Numero de Orden],Tabla_Sala[[#This Row],[Número de Orden]])</f>
        <v>32</v>
      </c>
      <c r="Q308" s="7">
        <f>Tabla_Sala[[#This Row],[Propina]]+Tabla_Sala[[#This Row],[Monto Total de la Cuenta]]</f>
        <v>48.96</v>
      </c>
      <c r="R308" t="str">
        <f t="shared" si="7"/>
        <v>Plato_15</v>
      </c>
      <c r="S308" s="2" t="s">
        <v>70</v>
      </c>
      <c r="T308" s="2" t="s">
        <v>18</v>
      </c>
      <c r="U308" s="2"/>
      <c r="X308" t="str" cm="1">
        <f t="array" ref="X308">_xlfn.CONCAT(_xlfn._xlws.FILTER(Tabla_cocina[Nombre del Plato], Tabla_cocina[Numero de Orden]=Tabla_Sala[[#This Row],[Número de Orden]]), "")</f>
        <v>Plato_15</v>
      </c>
      <c r="Y308" s="18" t="b">
        <f>IF(Tabla_Sala[[#This Row],[Tiempo de Degustacion]]&gt;0,TRUE,FALSE)</f>
        <v>1</v>
      </c>
      <c r="Z308" s="3">
        <f>SUMIFS(Tabla_cocina[Costo],Tabla_cocina[Numero de Orden],Tabla_Sala[[#This Row],[Número de Orden]])</f>
        <v>19</v>
      </c>
    </row>
    <row r="309" spans="1:26" x14ac:dyDescent="0.3">
      <c r="A309" s="2">
        <v>307</v>
      </c>
      <c r="B309" s="2">
        <v>20</v>
      </c>
      <c r="C309" s="2" t="s">
        <v>128</v>
      </c>
      <c r="D309" s="4">
        <v>5</v>
      </c>
      <c r="E309" s="15">
        <f>Tabla_Sala[[#This Row],[Hora de Salida]]</f>
        <v>45019.23541666667</v>
      </c>
      <c r="F309" s="16">
        <v>45019.131249999999</v>
      </c>
      <c r="G309" s="16">
        <v>45019.23541666667</v>
      </c>
      <c r="H309" s="16">
        <f>IF(Tabla_Sala[[#This Row],[Estado de la Mesa]]="Ocupada",(Tabla_Sala[[#This Row],[Hora de Salida]]-Tabla_Sala[[#This Row],[Hora de Llegada]]) + 15/1440, Tabla_Sala[[#This Row],[Hora de Salida]]-Tabla_Sala[[#This Row],[Hora de Llegada]])</f>
        <v>0.10416666667151731</v>
      </c>
      <c r="I309" s="16">
        <f>SUMIFS(Tabla_cocina[minutos preparacion],Tabla_cocina[Numero de Orden],Tabla_Sala[[#This Row],[Número de Orden]])</f>
        <v>2.7083333333333334E-2</v>
      </c>
      <c r="J309" s="16">
        <f>IF(Tabla_Sala[[#This Row],[Tiempo de Permanencia]]-Tabla_Sala[[#This Row],[Tiempo Preparacion]] &gt; 0, Tabla_Sala[[#This Row],[Tiempo de Permanencia]]-Tabla_Sala[[#This Row],[Tiempo Preparacion]], 0)</f>
        <v>7.7083333338183971E-2</v>
      </c>
      <c r="K309" s="2" t="s">
        <v>111</v>
      </c>
      <c r="L309" s="2" t="s">
        <v>40</v>
      </c>
      <c r="M309" s="2" t="s">
        <v>45</v>
      </c>
      <c r="N309" s="5">
        <v>31.66</v>
      </c>
      <c r="O309" s="2" t="s">
        <v>48</v>
      </c>
      <c r="P309" s="7">
        <f>SUMIFS(Tabla_cocina[Ganancia Bruta],Tabla_cocina[Numero de Orden],Tabla_Sala[[#This Row],[Número de Orden]])</f>
        <v>63</v>
      </c>
      <c r="Q309" s="7">
        <f>Tabla_Sala[[#This Row],[Propina]]+Tabla_Sala[[#This Row],[Monto Total de la Cuenta]]</f>
        <v>94.66</v>
      </c>
      <c r="R309" t="str">
        <f t="shared" si="7"/>
        <v>Plato_13</v>
      </c>
      <c r="S309" s="2" t="s">
        <v>53</v>
      </c>
      <c r="T309" s="2" t="s">
        <v>23</v>
      </c>
      <c r="U309" s="2"/>
      <c r="X309" t="str" cm="1">
        <f t="array" ref="X309">_xlfn.CONCAT(_xlfn._xlws.FILTER(Tabla_cocina[Nombre del Plato], Tabla_cocina[Numero de Orden]=Tabla_Sala[[#This Row],[Número de Orden]]), "")</f>
        <v>Plato_13</v>
      </c>
      <c r="Y309" s="18" t="b">
        <f>IF(Tabla_Sala[[#This Row],[Tiempo de Degustacion]]&gt;0,TRUE,FALSE)</f>
        <v>1</v>
      </c>
      <c r="Z309" s="3">
        <f>SUMIFS(Tabla_cocina[Costo],Tabla_cocina[Numero de Orden],Tabla_Sala[[#This Row],[Número de Orden]])</f>
        <v>39</v>
      </c>
    </row>
    <row r="310" spans="1:26" x14ac:dyDescent="0.3">
      <c r="A310" s="2">
        <v>308</v>
      </c>
      <c r="B310" s="2">
        <v>14</v>
      </c>
      <c r="C310" s="2" t="s">
        <v>381</v>
      </c>
      <c r="D310" s="4">
        <v>6</v>
      </c>
      <c r="E310" s="15">
        <f>Tabla_Sala[[#This Row],[Hora de Salida]]</f>
        <v>45019.193749999999</v>
      </c>
      <c r="F310" s="16">
        <v>45019.079861111109</v>
      </c>
      <c r="G310" s="16">
        <v>45019.193749999999</v>
      </c>
      <c r="H310" s="16">
        <f>IF(Tabla_Sala[[#This Row],[Estado de la Mesa]]="Ocupada",(Tabla_Sala[[#This Row],[Hora de Salida]]-Tabla_Sala[[#This Row],[Hora de Llegada]]) + 15/1440, Tabla_Sala[[#This Row],[Hora de Salida]]-Tabla_Sala[[#This Row],[Hora de Llegada]])</f>
        <v>0.11388888888905058</v>
      </c>
      <c r="I310" s="16">
        <f>SUMIFS(Tabla_cocina[minutos preparacion],Tabla_cocina[Numero de Orden],Tabla_Sala[[#This Row],[Número de Orden]])</f>
        <v>0.12916666666666665</v>
      </c>
      <c r="J310" s="16">
        <f>IF(Tabla_Sala[[#This Row],[Tiempo de Permanencia]]-Tabla_Sala[[#This Row],[Tiempo Preparacion]] &gt; 0, Tabla_Sala[[#This Row],[Tiempo de Permanencia]]-Tabla_Sala[[#This Row],[Tiempo Preparacion]], 0)</f>
        <v>0</v>
      </c>
      <c r="K310" s="2" t="s">
        <v>113</v>
      </c>
      <c r="L310" s="2" t="s">
        <v>40</v>
      </c>
      <c r="M310" s="2" t="s">
        <v>47</v>
      </c>
      <c r="N310" s="5">
        <v>33.79</v>
      </c>
      <c r="O310" s="2" t="s">
        <v>42</v>
      </c>
      <c r="P310" s="7">
        <f>SUMIFS(Tabla_cocina[Ganancia Bruta],Tabla_cocina[Numero de Orden],Tabla_Sala[[#This Row],[Número de Orden]])</f>
        <v>222</v>
      </c>
      <c r="Q310" s="7">
        <f>Tabla_Sala[[#This Row],[Propina]]+Tabla_Sala[[#This Row],[Monto Total de la Cuenta]]</f>
        <v>255.79</v>
      </c>
      <c r="R310" t="str">
        <f t="shared" si="7"/>
        <v>Plato_18,  Plato_8,  Plato_17,  Plato_16</v>
      </c>
      <c r="S310" s="2" t="s">
        <v>61</v>
      </c>
      <c r="T310" s="2" t="s">
        <v>20</v>
      </c>
      <c r="U310" s="2" t="s">
        <v>62</v>
      </c>
      <c r="V310" s="2" t="s">
        <v>50</v>
      </c>
      <c r="W310" s="2" t="s">
        <v>57</v>
      </c>
      <c r="X310" t="str" cm="1">
        <f t="array" ref="X310">_xlfn.CONCAT(_xlfn._xlws.FILTER(Tabla_cocina[Nombre del Plato], Tabla_cocina[Numero de Orden]=Tabla_Sala[[#This Row],[Número de Orden]]), "")</f>
        <v>Plato_8Plato_18Plato_17Plato_16</v>
      </c>
      <c r="Y310" s="18" t="b">
        <f>IF(Tabla_Sala[[#This Row],[Tiempo de Degustacion]]&gt;0,TRUE,FALSE)</f>
        <v>0</v>
      </c>
      <c r="Z310" s="3">
        <f>SUMIFS(Tabla_cocina[Costo],Tabla_cocina[Numero de Orden],Tabla_Sala[[#This Row],[Número de Orden]])</f>
        <v>132</v>
      </c>
    </row>
    <row r="311" spans="1:26" x14ac:dyDescent="0.3">
      <c r="A311" s="2">
        <v>309</v>
      </c>
      <c r="B311" s="2">
        <v>9</v>
      </c>
      <c r="C311" s="2" t="s">
        <v>382</v>
      </c>
      <c r="D311" s="4">
        <v>3</v>
      </c>
      <c r="E311" s="15">
        <f>Tabla_Sala[[#This Row],[Hora de Salida]]</f>
        <v>45019.170138888891</v>
      </c>
      <c r="F311" s="16">
        <v>45019.019444444442</v>
      </c>
      <c r="G311" s="16">
        <v>45019.170138888891</v>
      </c>
      <c r="H311" s="16">
        <f>IF(Tabla_Sala[[#This Row],[Estado de la Mesa]]="Ocupada",(Tabla_Sala[[#This Row],[Hora de Salida]]-Tabla_Sala[[#This Row],[Hora de Llegada]]) + 15/1440, Tabla_Sala[[#This Row],[Hora de Salida]]-Tabla_Sala[[#This Row],[Hora de Llegada]])</f>
        <v>0.15069444444816327</v>
      </c>
      <c r="I311" s="16">
        <f>SUMIFS(Tabla_cocina[minutos preparacion],Tabla_cocina[Numero de Orden],Tabla_Sala[[#This Row],[Número de Orden]])</f>
        <v>8.5416666666666669E-2</v>
      </c>
      <c r="J311" s="16">
        <f>IF(Tabla_Sala[[#This Row],[Tiempo de Permanencia]]-Tabla_Sala[[#This Row],[Tiempo Preparacion]] &gt; 0, Tabla_Sala[[#This Row],[Tiempo de Permanencia]]-Tabla_Sala[[#This Row],[Tiempo Preparacion]], 0)</f>
        <v>6.5277777781496599E-2</v>
      </c>
      <c r="K311" s="2" t="s">
        <v>111</v>
      </c>
      <c r="L311" s="2" t="s">
        <v>40</v>
      </c>
      <c r="M311" s="2" t="s">
        <v>47</v>
      </c>
      <c r="N311" s="5">
        <v>36.090000000000003</v>
      </c>
      <c r="O311" s="2" t="s">
        <v>42</v>
      </c>
      <c r="P311" s="7">
        <f>SUMIFS(Tabla_cocina[Ganancia Bruta],Tabla_cocina[Numero de Orden],Tabla_Sala[[#This Row],[Número de Orden]])</f>
        <v>172</v>
      </c>
      <c r="Q311" s="7">
        <f>Tabla_Sala[[#This Row],[Propina]]+Tabla_Sala[[#This Row],[Monto Total de la Cuenta]]</f>
        <v>208.09</v>
      </c>
      <c r="R311" t="str">
        <f t="shared" si="7"/>
        <v>Plato_20,  Plato_17,  Plato_8</v>
      </c>
      <c r="S311" s="2" t="s">
        <v>76</v>
      </c>
      <c r="T311" s="2" t="s">
        <v>11</v>
      </c>
      <c r="U311" s="2" t="s">
        <v>50</v>
      </c>
      <c r="V311" s="2" t="s">
        <v>62</v>
      </c>
      <c r="X311" t="str" cm="1">
        <f t="array" ref="X311">_xlfn.CONCAT(_xlfn._xlws.FILTER(Tabla_cocina[Nombre del Plato], Tabla_cocina[Numero de Orden]=Tabla_Sala[[#This Row],[Número de Orden]]), "")</f>
        <v>Plato_20Plato_8Plato_17</v>
      </c>
      <c r="Y311" s="18" t="b">
        <f>IF(Tabla_Sala[[#This Row],[Tiempo de Degustacion]]&gt;0,TRUE,FALSE)</f>
        <v>1</v>
      </c>
      <c r="Z311" s="3">
        <f>SUMIFS(Tabla_cocina[Costo],Tabla_cocina[Numero de Orden],Tabla_Sala[[#This Row],[Número de Orden]])</f>
        <v>105</v>
      </c>
    </row>
    <row r="312" spans="1:26" x14ac:dyDescent="0.3">
      <c r="A312" s="2">
        <v>310</v>
      </c>
      <c r="B312" s="2">
        <v>17</v>
      </c>
      <c r="C312" s="2" t="s">
        <v>383</v>
      </c>
      <c r="D312" s="4">
        <v>3</v>
      </c>
      <c r="E312" s="15">
        <f>Tabla_Sala[[#This Row],[Hora de Salida]]</f>
        <v>45019.265972222223</v>
      </c>
      <c r="F312" s="16">
        <v>45019.12777777778</v>
      </c>
      <c r="G312" s="16">
        <v>45019.265972222223</v>
      </c>
      <c r="H312" s="16">
        <f>IF(Tabla_Sala[[#This Row],[Estado de la Mesa]]="Ocupada",(Tabla_Sala[[#This Row],[Hora de Salida]]-Tabla_Sala[[#This Row],[Hora de Llegada]]) + 15/1440, Tabla_Sala[[#This Row],[Hora de Salida]]-Tabla_Sala[[#This Row],[Hora de Llegada]])</f>
        <v>0.13819444444379769</v>
      </c>
      <c r="I312" s="16">
        <f>SUMIFS(Tabla_cocina[minutos preparacion],Tabla_cocina[Numero de Orden],Tabla_Sala[[#This Row],[Número de Orden]])</f>
        <v>6.7361111111111108E-2</v>
      </c>
      <c r="J312" s="16">
        <f>IF(Tabla_Sala[[#This Row],[Tiempo de Permanencia]]-Tabla_Sala[[#This Row],[Tiempo Preparacion]] &gt; 0, Tabla_Sala[[#This Row],[Tiempo de Permanencia]]-Tabla_Sala[[#This Row],[Tiempo Preparacion]], 0)</f>
        <v>7.0833333332686585E-2</v>
      </c>
      <c r="K312" s="2" t="s">
        <v>115</v>
      </c>
      <c r="L312" s="2" t="s">
        <v>54</v>
      </c>
      <c r="M312" s="2" t="s">
        <v>47</v>
      </c>
      <c r="N312" s="5">
        <v>11.47</v>
      </c>
      <c r="O312" s="2" t="s">
        <v>48</v>
      </c>
      <c r="P312" s="7">
        <f>SUMIFS(Tabla_cocina[Ganancia Bruta],Tabla_cocina[Numero de Orden],Tabla_Sala[[#This Row],[Número de Orden]])</f>
        <v>138</v>
      </c>
      <c r="Q312" s="7">
        <f>Tabla_Sala[[#This Row],[Propina]]+Tabla_Sala[[#This Row],[Monto Total de la Cuenta]]</f>
        <v>149.47</v>
      </c>
      <c r="R312" t="str">
        <f t="shared" si="7"/>
        <v>Plato_10,  Plato_2</v>
      </c>
      <c r="S312" s="2" t="s">
        <v>61</v>
      </c>
      <c r="T312" s="2" t="s">
        <v>25</v>
      </c>
      <c r="U312" s="2" t="s">
        <v>79</v>
      </c>
      <c r="X312" t="str" cm="1">
        <f t="array" ref="X312">_xlfn.CONCAT(_xlfn._xlws.FILTER(Tabla_cocina[Nombre del Plato], Tabla_cocina[Numero de Orden]=Tabla_Sala[[#This Row],[Número de Orden]]), "")</f>
        <v>Plato_2Plato_10</v>
      </c>
      <c r="Y312" s="18" t="b">
        <f>IF(Tabla_Sala[[#This Row],[Tiempo de Degustacion]]&gt;0,TRUE,FALSE)</f>
        <v>1</v>
      </c>
      <c r="Z312" s="3">
        <f>SUMIFS(Tabla_cocina[Costo],Tabla_cocina[Numero de Orden],Tabla_Sala[[#This Row],[Número de Orden]])</f>
        <v>81</v>
      </c>
    </row>
    <row r="313" spans="1:26" x14ac:dyDescent="0.3">
      <c r="A313" s="2">
        <v>311</v>
      </c>
      <c r="B313" s="2">
        <v>6</v>
      </c>
      <c r="C313" s="2" t="s">
        <v>384</v>
      </c>
      <c r="D313" s="4">
        <v>4</v>
      </c>
      <c r="E313" s="15">
        <f>Tabla_Sala[[#This Row],[Hora de Salida]]</f>
        <v>45019.113194444442</v>
      </c>
      <c r="F313" s="16">
        <v>45019.069444444445</v>
      </c>
      <c r="G313" s="16">
        <v>45019.113194444442</v>
      </c>
      <c r="H313" s="16">
        <f>IF(Tabla_Sala[[#This Row],[Estado de la Mesa]]="Ocupada",(Tabla_Sala[[#This Row],[Hora de Salida]]-Tabla_Sala[[#This Row],[Hora de Llegada]]) + 15/1440, Tabla_Sala[[#This Row],[Hora de Salida]]-Tabla_Sala[[#This Row],[Hora de Llegada]])</f>
        <v>5.4166666663756281E-2</v>
      </c>
      <c r="I313" s="16">
        <f>SUMIFS(Tabla_cocina[minutos preparacion],Tabla_cocina[Numero de Orden],Tabla_Sala[[#This Row],[Número de Orden]])</f>
        <v>5.1388888888888887E-2</v>
      </c>
      <c r="J313" s="16">
        <f>IF(Tabla_Sala[[#This Row],[Tiempo de Permanencia]]-Tabla_Sala[[#This Row],[Tiempo Preparacion]] &gt; 0, Tabla_Sala[[#This Row],[Tiempo de Permanencia]]-Tabla_Sala[[#This Row],[Tiempo Preparacion]], 0)</f>
        <v>2.7777777748673946E-3</v>
      </c>
      <c r="K313" s="2" t="s">
        <v>109</v>
      </c>
      <c r="L313" s="2" t="s">
        <v>44</v>
      </c>
      <c r="M313" s="2" t="s">
        <v>45</v>
      </c>
      <c r="N313" s="5">
        <v>39.270000000000003</v>
      </c>
      <c r="O313" s="2" t="s">
        <v>55</v>
      </c>
      <c r="P313" s="7">
        <f>SUMIFS(Tabla_cocina[Ganancia Bruta],Tabla_cocina[Numero de Orden],Tabla_Sala[[#This Row],[Número de Orden]])</f>
        <v>53</v>
      </c>
      <c r="Q313" s="7">
        <f>Tabla_Sala[[#This Row],[Propina]]+Tabla_Sala[[#This Row],[Monto Total de la Cuenta]]</f>
        <v>92.27000000000001</v>
      </c>
      <c r="R313" t="str">
        <f t="shared" si="7"/>
        <v>Plato_7,  Plato_9</v>
      </c>
      <c r="S313" s="2" t="s">
        <v>52</v>
      </c>
      <c r="T313" s="2" t="s">
        <v>5</v>
      </c>
      <c r="U313" s="2" t="s">
        <v>75</v>
      </c>
      <c r="X313" t="str" cm="1">
        <f t="array" ref="X313">_xlfn.CONCAT(_xlfn._xlws.FILTER(Tabla_cocina[Nombre del Plato], Tabla_cocina[Numero de Orden]=Tabla_Sala[[#This Row],[Número de Orden]]), "")</f>
        <v>Plato_9Plato_7</v>
      </c>
      <c r="Y313" s="18" t="b">
        <f>IF(Tabla_Sala[[#This Row],[Tiempo de Degustacion]]&gt;0,TRUE,FALSE)</f>
        <v>1</v>
      </c>
      <c r="Z313" s="3">
        <f>SUMIFS(Tabla_cocina[Costo],Tabla_cocina[Numero de Orden],Tabla_Sala[[#This Row],[Número de Orden]])</f>
        <v>31</v>
      </c>
    </row>
    <row r="314" spans="1:26" x14ac:dyDescent="0.3">
      <c r="A314" s="2">
        <v>312</v>
      </c>
      <c r="B314" s="2">
        <v>2</v>
      </c>
      <c r="C314" s="2" t="s">
        <v>385</v>
      </c>
      <c r="D314" s="4">
        <v>4</v>
      </c>
      <c r="E314" s="15">
        <f>Tabla_Sala[[#This Row],[Hora de Salida]]</f>
        <v>45019.258333333331</v>
      </c>
      <c r="F314" s="16">
        <v>45019.129861111112</v>
      </c>
      <c r="G314" s="16">
        <v>45019.258333333331</v>
      </c>
      <c r="H314" s="16">
        <f>IF(Tabla_Sala[[#This Row],[Estado de la Mesa]]="Ocupada",(Tabla_Sala[[#This Row],[Hora de Salida]]-Tabla_Sala[[#This Row],[Hora de Llegada]]) + 15/1440, Tabla_Sala[[#This Row],[Hora de Salida]]-Tabla_Sala[[#This Row],[Hora de Llegada]])</f>
        <v>0.12847222221898846</v>
      </c>
      <c r="I314" s="16">
        <f>SUMIFS(Tabla_cocina[minutos preparacion],Tabla_cocina[Numero de Orden],Tabla_Sala[[#This Row],[Número de Orden]])</f>
        <v>3.8194444444444448E-2</v>
      </c>
      <c r="J314" s="16">
        <f>IF(Tabla_Sala[[#This Row],[Tiempo de Permanencia]]-Tabla_Sala[[#This Row],[Tiempo Preparacion]] &gt; 0, Tabla_Sala[[#This Row],[Tiempo de Permanencia]]-Tabla_Sala[[#This Row],[Tiempo Preparacion]], 0)</f>
        <v>9.0277777774544016E-2</v>
      </c>
      <c r="K314" s="2" t="s">
        <v>109</v>
      </c>
      <c r="L314" s="2" t="s">
        <v>40</v>
      </c>
      <c r="M314" s="2" t="s">
        <v>47</v>
      </c>
      <c r="N314" s="5">
        <v>30.89</v>
      </c>
      <c r="O314" s="2" t="s">
        <v>42</v>
      </c>
      <c r="P314" s="7">
        <f>SUMIFS(Tabla_cocina[Ganancia Bruta],Tabla_cocina[Numero de Orden],Tabla_Sala[[#This Row],[Número de Orden]])</f>
        <v>134</v>
      </c>
      <c r="Q314" s="7">
        <f>Tabla_Sala[[#This Row],[Propina]]+Tabla_Sala[[#This Row],[Monto Total de la Cuenta]]</f>
        <v>164.89</v>
      </c>
      <c r="R314" t="str">
        <f t="shared" si="7"/>
        <v>Plato_15,  Plato_8</v>
      </c>
      <c r="S314" s="2" t="s">
        <v>61</v>
      </c>
      <c r="T314" s="2" t="s">
        <v>18</v>
      </c>
      <c r="U314" s="2" t="s">
        <v>62</v>
      </c>
      <c r="X314" t="str" cm="1">
        <f t="array" ref="X314">_xlfn.CONCAT(_xlfn._xlws.FILTER(Tabla_cocina[Nombre del Plato], Tabla_cocina[Numero de Orden]=Tabla_Sala[[#This Row],[Número de Orden]]), "")</f>
        <v>Plato_8Plato_15</v>
      </c>
      <c r="Y314" s="18" t="b">
        <f>IF(Tabla_Sala[[#This Row],[Tiempo de Degustacion]]&gt;0,TRUE,FALSE)</f>
        <v>1</v>
      </c>
      <c r="Z314" s="3">
        <f>SUMIFS(Tabla_cocina[Costo],Tabla_cocina[Numero de Orden],Tabla_Sala[[#This Row],[Número de Orden]])</f>
        <v>80</v>
      </c>
    </row>
    <row r="315" spans="1:26" x14ac:dyDescent="0.3">
      <c r="A315" s="2">
        <v>313</v>
      </c>
      <c r="B315" s="2">
        <v>10</v>
      </c>
      <c r="C315" s="2" t="s">
        <v>120</v>
      </c>
      <c r="D315" s="4">
        <v>3</v>
      </c>
      <c r="E315" s="15">
        <f>Tabla_Sala[[#This Row],[Hora de Salida]]</f>
        <v>45019.240277777775</v>
      </c>
      <c r="F315" s="16">
        <v>45019.099305555559</v>
      </c>
      <c r="G315" s="16">
        <v>45019.240277777775</v>
      </c>
      <c r="H315" s="16">
        <f>IF(Tabla_Sala[[#This Row],[Estado de la Mesa]]="Ocupada",(Tabla_Sala[[#This Row],[Hora de Salida]]-Tabla_Sala[[#This Row],[Hora de Llegada]]) + 15/1440, Tabla_Sala[[#This Row],[Hora de Salida]]-Tabla_Sala[[#This Row],[Hora de Llegada]])</f>
        <v>0.14097222221607808</v>
      </c>
      <c r="I315" s="16">
        <f>SUMIFS(Tabla_cocina[minutos preparacion],Tabla_cocina[Numero de Orden],Tabla_Sala[[#This Row],[Número de Orden]])</f>
        <v>7.3611111111111099E-2</v>
      </c>
      <c r="J315" s="16">
        <f>IF(Tabla_Sala[[#This Row],[Tiempo de Permanencia]]-Tabla_Sala[[#This Row],[Tiempo Preparacion]] &gt; 0, Tabla_Sala[[#This Row],[Tiempo de Permanencia]]-Tabla_Sala[[#This Row],[Tiempo Preparacion]], 0)</f>
        <v>6.7361111104966981E-2</v>
      </c>
      <c r="K315" s="2" t="s">
        <v>111</v>
      </c>
      <c r="L315" s="2" t="s">
        <v>44</v>
      </c>
      <c r="M315" s="2" t="s">
        <v>41</v>
      </c>
      <c r="N315" s="5">
        <v>43.14</v>
      </c>
      <c r="O315" s="2" t="s">
        <v>42</v>
      </c>
      <c r="P315" s="7">
        <f>SUMIFS(Tabla_cocina[Ganancia Bruta],Tabla_cocina[Numero de Orden],Tabla_Sala[[#This Row],[Número de Orden]])</f>
        <v>232</v>
      </c>
      <c r="Q315" s="7">
        <f>Tabla_Sala[[#This Row],[Propina]]+Tabla_Sala[[#This Row],[Monto Total de la Cuenta]]</f>
        <v>275.14</v>
      </c>
      <c r="R315" t="str">
        <f t="shared" si="7"/>
        <v>Plato_12,  Plato_17,  Plato_19,  Plato_7</v>
      </c>
      <c r="S315" s="2" t="s">
        <v>43</v>
      </c>
      <c r="T315" s="2" t="s">
        <v>16</v>
      </c>
      <c r="U315" s="2" t="s">
        <v>50</v>
      </c>
      <c r="V315" s="2" t="s">
        <v>51</v>
      </c>
      <c r="W315" s="2" t="s">
        <v>59</v>
      </c>
      <c r="X315" t="str" cm="1">
        <f t="array" ref="X315">_xlfn.CONCAT(_xlfn._xlws.FILTER(Tabla_cocina[Nombre del Plato], Tabla_cocina[Numero de Orden]=Tabla_Sala[[#This Row],[Número de Orden]]), "")</f>
        <v>Plato_19Plato_17Plato_7Plato_12</v>
      </c>
      <c r="Y315" s="18" t="b">
        <f>IF(Tabla_Sala[[#This Row],[Tiempo de Degustacion]]&gt;0,TRUE,FALSE)</f>
        <v>1</v>
      </c>
      <c r="Z315" s="3">
        <f>SUMIFS(Tabla_cocina[Costo],Tabla_cocina[Numero de Orden],Tabla_Sala[[#This Row],[Número de Orden]])</f>
        <v>140</v>
      </c>
    </row>
    <row r="316" spans="1:26" x14ac:dyDescent="0.3">
      <c r="A316" s="2">
        <v>314</v>
      </c>
      <c r="B316" s="2">
        <v>20</v>
      </c>
      <c r="C316" s="2" t="s">
        <v>386</v>
      </c>
      <c r="D316" s="4">
        <v>5</v>
      </c>
      <c r="E316" s="15">
        <f>Tabla_Sala[[#This Row],[Hora de Salida]]</f>
        <v>45019.161805555559</v>
      </c>
      <c r="F316" s="16">
        <v>45019.031944444447</v>
      </c>
      <c r="G316" s="16">
        <v>45019.161805555559</v>
      </c>
      <c r="H316" s="16">
        <f>IF(Tabla_Sala[[#This Row],[Estado de la Mesa]]="Ocupada",(Tabla_Sala[[#This Row],[Hora de Salida]]-Tabla_Sala[[#This Row],[Hora de Llegada]]) + 15/1440, Tabla_Sala[[#This Row],[Hora de Salida]]-Tabla_Sala[[#This Row],[Hora de Llegada]])</f>
        <v>0.14027777777907127</v>
      </c>
      <c r="I316" s="16">
        <f>SUMIFS(Tabla_cocina[minutos preparacion],Tabla_cocina[Numero de Orden],Tabla_Sala[[#This Row],[Número de Orden]])</f>
        <v>3.472222222222222E-3</v>
      </c>
      <c r="J316" s="16">
        <f>IF(Tabla_Sala[[#This Row],[Tiempo de Permanencia]]-Tabla_Sala[[#This Row],[Tiempo Preparacion]] &gt; 0, Tabla_Sala[[#This Row],[Tiempo de Permanencia]]-Tabla_Sala[[#This Row],[Tiempo Preparacion]], 0)</f>
        <v>0.13680555555684906</v>
      </c>
      <c r="K316" s="2" t="s">
        <v>117</v>
      </c>
      <c r="L316" s="2" t="s">
        <v>40</v>
      </c>
      <c r="M316" s="2" t="s">
        <v>41</v>
      </c>
      <c r="N316" s="5">
        <v>32.18</v>
      </c>
      <c r="O316" s="2" t="s">
        <v>55</v>
      </c>
      <c r="P316" s="7">
        <f>SUMIFS(Tabla_cocina[Ganancia Bruta],Tabla_cocina[Numero de Orden],Tabla_Sala[[#This Row],[Número de Orden]])</f>
        <v>27</v>
      </c>
      <c r="Q316" s="7">
        <f>Tabla_Sala[[#This Row],[Propina]]+Tabla_Sala[[#This Row],[Monto Total de la Cuenta]]</f>
        <v>59.18</v>
      </c>
      <c r="R316" t="str">
        <f t="shared" si="7"/>
        <v>Plato_6</v>
      </c>
      <c r="S316" s="2" t="s">
        <v>70</v>
      </c>
      <c r="T316" s="2" t="s">
        <v>10</v>
      </c>
      <c r="U316" s="2"/>
      <c r="X316" t="str" cm="1">
        <f t="array" ref="X316">_xlfn.CONCAT(_xlfn._xlws.FILTER(Tabla_cocina[Nombre del Plato], Tabla_cocina[Numero de Orden]=Tabla_Sala[[#This Row],[Número de Orden]]), "")</f>
        <v>Plato_6</v>
      </c>
      <c r="Y316" s="18" t="b">
        <f>IF(Tabla_Sala[[#This Row],[Tiempo de Degustacion]]&gt;0,TRUE,FALSE)</f>
        <v>1</v>
      </c>
      <c r="Z316" s="3">
        <f>SUMIFS(Tabla_cocina[Costo],Tabla_cocina[Numero de Orden],Tabla_Sala[[#This Row],[Número de Orden]])</f>
        <v>16</v>
      </c>
    </row>
    <row r="317" spans="1:26" x14ac:dyDescent="0.3">
      <c r="A317" s="2">
        <v>315</v>
      </c>
      <c r="B317" s="2">
        <v>14</v>
      </c>
      <c r="C317" s="2" t="s">
        <v>387</v>
      </c>
      <c r="D317" s="4">
        <v>1</v>
      </c>
      <c r="E317" s="15">
        <f>Tabla_Sala[[#This Row],[Hora de Salida]]</f>
        <v>45019.145138888889</v>
      </c>
      <c r="F317" s="16">
        <v>45019.008333333331</v>
      </c>
      <c r="G317" s="16">
        <v>45019.145138888889</v>
      </c>
      <c r="H317" s="16">
        <f>IF(Tabla_Sala[[#This Row],[Estado de la Mesa]]="Ocupada",(Tabla_Sala[[#This Row],[Hora de Salida]]-Tabla_Sala[[#This Row],[Hora de Llegada]]) + 15/1440, Tabla_Sala[[#This Row],[Hora de Salida]]-Tabla_Sala[[#This Row],[Hora de Llegada]])</f>
        <v>0.1368055555576575</v>
      </c>
      <c r="I317" s="16">
        <f>SUMIFS(Tabla_cocina[minutos preparacion],Tabla_cocina[Numero de Orden],Tabla_Sala[[#This Row],[Número de Orden]])</f>
        <v>8.7499999999999994E-2</v>
      </c>
      <c r="J317" s="16">
        <f>IF(Tabla_Sala[[#This Row],[Tiempo de Permanencia]]-Tabla_Sala[[#This Row],[Tiempo Preparacion]] &gt; 0, Tabla_Sala[[#This Row],[Tiempo de Permanencia]]-Tabla_Sala[[#This Row],[Tiempo Preparacion]], 0)</f>
        <v>4.9305555557657504E-2</v>
      </c>
      <c r="K317" s="2" t="s">
        <v>113</v>
      </c>
      <c r="L317" s="2" t="s">
        <v>40</v>
      </c>
      <c r="M317" s="2" t="s">
        <v>47</v>
      </c>
      <c r="N317" s="5">
        <v>20.6</v>
      </c>
      <c r="O317" s="2" t="s">
        <v>48</v>
      </c>
      <c r="P317" s="7">
        <f>SUMIFS(Tabla_cocina[Ganancia Bruta],Tabla_cocina[Numero de Orden],Tabla_Sala[[#This Row],[Número de Orden]])</f>
        <v>161</v>
      </c>
      <c r="Q317" s="7">
        <f>Tabla_Sala[[#This Row],[Propina]]+Tabla_Sala[[#This Row],[Monto Total de la Cuenta]]</f>
        <v>181.6</v>
      </c>
      <c r="R317" t="str">
        <f t="shared" si="7"/>
        <v>Plato_1,  Plato_16,  Plato_9,  Plato_13</v>
      </c>
      <c r="S317" s="2" t="s">
        <v>70</v>
      </c>
      <c r="T317" s="2" t="s">
        <v>26</v>
      </c>
      <c r="U317" s="2" t="s">
        <v>57</v>
      </c>
      <c r="V317" s="2" t="s">
        <v>75</v>
      </c>
      <c r="W317" s="2" t="s">
        <v>65</v>
      </c>
      <c r="X317" t="str" cm="1">
        <f t="array" ref="X317">_xlfn.CONCAT(_xlfn._xlws.FILTER(Tabla_cocina[Nombre del Plato], Tabla_cocina[Numero de Orden]=Tabla_Sala[[#This Row],[Número de Orden]]), "")</f>
        <v>Plato_9Plato_16Plato_1Plato_13</v>
      </c>
      <c r="Y317" s="18" t="b">
        <f>IF(Tabla_Sala[[#This Row],[Tiempo de Degustacion]]&gt;0,TRUE,FALSE)</f>
        <v>1</v>
      </c>
      <c r="Z317" s="3">
        <f>SUMIFS(Tabla_cocina[Costo],Tabla_cocina[Numero de Orden],Tabla_Sala[[#This Row],[Número de Orden]])</f>
        <v>95</v>
      </c>
    </row>
    <row r="318" spans="1:26" x14ac:dyDescent="0.3">
      <c r="A318" s="2">
        <v>316</v>
      </c>
      <c r="B318" s="2">
        <v>2</v>
      </c>
      <c r="C318" s="2" t="s">
        <v>388</v>
      </c>
      <c r="D318" s="4">
        <v>2</v>
      </c>
      <c r="E318" s="15">
        <f>Tabla_Sala[[#This Row],[Hora de Salida]]</f>
        <v>45019.230555555558</v>
      </c>
      <c r="F318" s="16">
        <v>45019.068055555559</v>
      </c>
      <c r="G318" s="16">
        <v>45019.230555555558</v>
      </c>
      <c r="H318" s="16">
        <f>IF(Tabla_Sala[[#This Row],[Estado de la Mesa]]="Ocupada",(Tabla_Sala[[#This Row],[Hora de Salida]]-Tabla_Sala[[#This Row],[Hora de Llegada]]) + 15/1440, Tabla_Sala[[#This Row],[Hora de Salida]]-Tabla_Sala[[#This Row],[Hora de Llegada]])</f>
        <v>0.16249999999854481</v>
      </c>
      <c r="I318" s="16">
        <f>SUMIFS(Tabla_cocina[minutos preparacion],Tabla_cocina[Numero de Orden],Tabla_Sala[[#This Row],[Número de Orden]])</f>
        <v>0.10972222222222221</v>
      </c>
      <c r="J318" s="16">
        <f>IF(Tabla_Sala[[#This Row],[Tiempo de Permanencia]]-Tabla_Sala[[#This Row],[Tiempo Preparacion]] &gt; 0, Tabla_Sala[[#This Row],[Tiempo de Permanencia]]-Tabla_Sala[[#This Row],[Tiempo Preparacion]], 0)</f>
        <v>5.2777777776322601E-2</v>
      </c>
      <c r="K318" s="2" t="s">
        <v>115</v>
      </c>
      <c r="L318" s="2" t="s">
        <v>44</v>
      </c>
      <c r="M318" s="2" t="s">
        <v>47</v>
      </c>
      <c r="N318" s="5">
        <v>31.13</v>
      </c>
      <c r="O318" s="2" t="s">
        <v>42</v>
      </c>
      <c r="P318" s="7">
        <f>SUMIFS(Tabla_cocina[Ganancia Bruta],Tabla_cocina[Numero de Orden],Tabla_Sala[[#This Row],[Número de Orden]])</f>
        <v>160</v>
      </c>
      <c r="Q318" s="7">
        <f>Tabla_Sala[[#This Row],[Propina]]+Tabla_Sala[[#This Row],[Monto Total de la Cuenta]]</f>
        <v>191.13</v>
      </c>
      <c r="R318" t="str">
        <f t="shared" si="7"/>
        <v>Plato_4,  Plato_13,  Plato_6,  Plato_20</v>
      </c>
      <c r="S318" s="2" t="s">
        <v>53</v>
      </c>
      <c r="T318" s="2" t="s">
        <v>24</v>
      </c>
      <c r="U318" s="2" t="s">
        <v>65</v>
      </c>
      <c r="V318" s="2" t="s">
        <v>77</v>
      </c>
      <c r="W318" s="2" t="s">
        <v>68</v>
      </c>
      <c r="X318" t="str" cm="1">
        <f t="array" ref="X318">_xlfn.CONCAT(_xlfn._xlws.FILTER(Tabla_cocina[Nombre del Plato], Tabla_cocina[Numero de Orden]=Tabla_Sala[[#This Row],[Número de Orden]]), "")</f>
        <v>Plato_20Plato_6Plato_13Plato_4</v>
      </c>
      <c r="Y318" s="18" t="b">
        <f>IF(Tabla_Sala[[#This Row],[Tiempo de Degustacion]]&gt;0,TRUE,FALSE)</f>
        <v>1</v>
      </c>
      <c r="Z318" s="3">
        <f>SUMIFS(Tabla_cocina[Costo],Tabla_cocina[Numero de Orden],Tabla_Sala[[#This Row],[Número de Orden]])</f>
        <v>96</v>
      </c>
    </row>
    <row r="319" spans="1:26" x14ac:dyDescent="0.3">
      <c r="A319" s="2">
        <v>317</v>
      </c>
      <c r="B319" s="2">
        <v>17</v>
      </c>
      <c r="C319" s="2" t="s">
        <v>180</v>
      </c>
      <c r="D319" s="4">
        <v>2</v>
      </c>
      <c r="E319" s="15">
        <f>Tabla_Sala[[#This Row],[Hora de Salida]]</f>
        <v>45019.261111111111</v>
      </c>
      <c r="F319" s="16">
        <v>45019.100694444445</v>
      </c>
      <c r="G319" s="16">
        <v>45019.261111111111</v>
      </c>
      <c r="H319" s="16">
        <f>IF(Tabla_Sala[[#This Row],[Estado de la Mesa]]="Ocupada",(Tabla_Sala[[#This Row],[Hora de Salida]]-Tabla_Sala[[#This Row],[Hora de Llegada]]) + 15/1440, Tabla_Sala[[#This Row],[Hora de Salida]]-Tabla_Sala[[#This Row],[Hora de Llegada]])</f>
        <v>0.16041666666569654</v>
      </c>
      <c r="I319" s="16">
        <f>SUMIFS(Tabla_cocina[minutos preparacion],Tabla_cocina[Numero de Orden],Tabla_Sala[[#This Row],[Número de Orden]])</f>
        <v>6.1111111111111109E-2</v>
      </c>
      <c r="J319" s="16">
        <f>IF(Tabla_Sala[[#This Row],[Tiempo de Permanencia]]-Tabla_Sala[[#This Row],[Tiempo Preparacion]] &gt; 0, Tabla_Sala[[#This Row],[Tiempo de Permanencia]]-Tabla_Sala[[#This Row],[Tiempo Preparacion]], 0)</f>
        <v>9.9305555554585423E-2</v>
      </c>
      <c r="K319" s="2" t="s">
        <v>113</v>
      </c>
      <c r="L319" s="2" t="s">
        <v>44</v>
      </c>
      <c r="M319" s="2" t="s">
        <v>45</v>
      </c>
      <c r="N319" s="5">
        <v>24.55</v>
      </c>
      <c r="O319" s="2" t="s">
        <v>48</v>
      </c>
      <c r="P319" s="7">
        <f>SUMIFS(Tabla_cocina[Ganancia Bruta],Tabla_cocina[Numero de Orden],Tabla_Sala[[#This Row],[Número de Orden]])</f>
        <v>178</v>
      </c>
      <c r="Q319" s="7">
        <f>Tabla_Sala[[#This Row],[Propina]]+Tabla_Sala[[#This Row],[Monto Total de la Cuenta]]</f>
        <v>202.55</v>
      </c>
      <c r="R319" t="str">
        <f t="shared" si="7"/>
        <v>Plato_5,  Plato_18,  Plato_15</v>
      </c>
      <c r="S319" s="2" t="s">
        <v>61</v>
      </c>
      <c r="T319" s="2" t="s">
        <v>19</v>
      </c>
      <c r="U319" s="2" t="s">
        <v>74</v>
      </c>
      <c r="V319" s="2" t="s">
        <v>73</v>
      </c>
      <c r="X319" t="str" cm="1">
        <f t="array" ref="X319">_xlfn.CONCAT(_xlfn._xlws.FILTER(Tabla_cocina[Nombre del Plato], Tabla_cocina[Numero de Orden]=Tabla_Sala[[#This Row],[Número de Orden]]), "")</f>
        <v>Plato_18Plato_15Plato_5</v>
      </c>
      <c r="Y319" s="18" t="b">
        <f>IF(Tabla_Sala[[#This Row],[Tiempo de Degustacion]]&gt;0,TRUE,FALSE)</f>
        <v>1</v>
      </c>
      <c r="Z319" s="3">
        <f>SUMIFS(Tabla_cocina[Costo],Tabla_cocina[Numero de Orden],Tabla_Sala[[#This Row],[Número de Orden]])</f>
        <v>105</v>
      </c>
    </row>
    <row r="320" spans="1:26" x14ac:dyDescent="0.3">
      <c r="A320" s="2">
        <v>318</v>
      </c>
      <c r="B320" s="2">
        <v>13</v>
      </c>
      <c r="C320" s="2" t="s">
        <v>389</v>
      </c>
      <c r="D320" s="4">
        <v>3</v>
      </c>
      <c r="E320" s="15">
        <f>Tabla_Sala[[#This Row],[Hora de Salida]]</f>
        <v>45019.214583333334</v>
      </c>
      <c r="F320" s="16">
        <v>45019.147916666669</v>
      </c>
      <c r="G320" s="16">
        <v>45019.214583333334</v>
      </c>
      <c r="H320" s="16">
        <f>IF(Tabla_Sala[[#This Row],[Estado de la Mesa]]="Ocupada",(Tabla_Sala[[#This Row],[Hora de Salida]]-Tabla_Sala[[#This Row],[Hora de Llegada]]) + 15/1440, Tabla_Sala[[#This Row],[Hora de Salida]]-Tabla_Sala[[#This Row],[Hora de Llegada]])</f>
        <v>6.6666666665696539E-2</v>
      </c>
      <c r="I320" s="16">
        <f>SUMIFS(Tabla_cocina[minutos preparacion],Tabla_cocina[Numero de Orden],Tabla_Sala[[#This Row],[Número de Orden]])</f>
        <v>2.7083333333333334E-2</v>
      </c>
      <c r="J320" s="16">
        <f>IF(Tabla_Sala[[#This Row],[Tiempo de Permanencia]]-Tabla_Sala[[#This Row],[Tiempo Preparacion]] &gt; 0, Tabla_Sala[[#This Row],[Tiempo de Permanencia]]-Tabla_Sala[[#This Row],[Tiempo Preparacion]], 0)</f>
        <v>3.9583333332363205E-2</v>
      </c>
      <c r="K320" s="2" t="s">
        <v>109</v>
      </c>
      <c r="L320" s="2" t="s">
        <v>54</v>
      </c>
      <c r="M320" s="2" t="s">
        <v>47</v>
      </c>
      <c r="N320" s="5">
        <v>10.08</v>
      </c>
      <c r="O320" s="2" t="s">
        <v>42</v>
      </c>
      <c r="P320" s="7">
        <f>SUMIFS(Tabla_cocina[Ganancia Bruta],Tabla_cocina[Numero de Orden],Tabla_Sala[[#This Row],[Número de Orden]])</f>
        <v>29</v>
      </c>
      <c r="Q320" s="7">
        <f>Tabla_Sala[[#This Row],[Propina]]+Tabla_Sala[[#This Row],[Monto Total de la Cuenta]]</f>
        <v>39.08</v>
      </c>
      <c r="R320" t="str">
        <f t="shared" si="7"/>
        <v>Plato_9</v>
      </c>
      <c r="S320" s="2" t="s">
        <v>56</v>
      </c>
      <c r="T320" s="2" t="s">
        <v>13</v>
      </c>
      <c r="U320" s="2"/>
      <c r="X320" t="str" cm="1">
        <f t="array" ref="X320">_xlfn.CONCAT(_xlfn._xlws.FILTER(Tabla_cocina[Nombre del Plato], Tabla_cocina[Numero de Orden]=Tabla_Sala[[#This Row],[Número de Orden]]), "")</f>
        <v>Plato_9</v>
      </c>
      <c r="Y320" s="18" t="b">
        <f>IF(Tabla_Sala[[#This Row],[Tiempo de Degustacion]]&gt;0,TRUE,FALSE)</f>
        <v>1</v>
      </c>
      <c r="Z320" s="3">
        <f>SUMIFS(Tabla_cocina[Costo],Tabla_cocina[Numero de Orden],Tabla_Sala[[#This Row],[Número de Orden]])</f>
        <v>17</v>
      </c>
    </row>
    <row r="321" spans="1:26" x14ac:dyDescent="0.3">
      <c r="A321" s="2">
        <v>319</v>
      </c>
      <c r="B321" s="2">
        <v>1</v>
      </c>
      <c r="C321" s="2" t="s">
        <v>390</v>
      </c>
      <c r="D321" s="4">
        <v>1</v>
      </c>
      <c r="E321" s="15">
        <f>Tabla_Sala[[#This Row],[Hora de Salida]]</f>
        <v>45019.165972222225</v>
      </c>
      <c r="F321" s="16">
        <v>45019.033333333333</v>
      </c>
      <c r="G321" s="16">
        <v>45019.165972222225</v>
      </c>
      <c r="H321" s="16">
        <f>IF(Tabla_Sala[[#This Row],[Estado de la Mesa]]="Ocupada",(Tabla_Sala[[#This Row],[Hora de Salida]]-Tabla_Sala[[#This Row],[Hora de Llegada]]) + 15/1440, Tabla_Sala[[#This Row],[Hora de Salida]]-Tabla_Sala[[#This Row],[Hora de Llegada]])</f>
        <v>0.13263888889196096</v>
      </c>
      <c r="I321" s="16">
        <f>SUMIFS(Tabla_cocina[minutos preparacion],Tabla_cocina[Numero de Orden],Tabla_Sala[[#This Row],[Número de Orden]])</f>
        <v>8.7500000000000008E-2</v>
      </c>
      <c r="J321" s="16">
        <f>IF(Tabla_Sala[[#This Row],[Tiempo de Permanencia]]-Tabla_Sala[[#This Row],[Tiempo Preparacion]] &gt; 0, Tabla_Sala[[#This Row],[Tiempo de Permanencia]]-Tabla_Sala[[#This Row],[Tiempo Preparacion]], 0)</f>
        <v>4.5138888891960952E-2</v>
      </c>
      <c r="K321" s="2" t="s">
        <v>111</v>
      </c>
      <c r="L321" s="2" t="s">
        <v>40</v>
      </c>
      <c r="M321" s="2" t="s">
        <v>45</v>
      </c>
      <c r="N321" s="5">
        <v>30.05</v>
      </c>
      <c r="O321" s="2" t="s">
        <v>48</v>
      </c>
      <c r="P321" s="7">
        <f>SUMIFS(Tabla_cocina[Ganancia Bruta],Tabla_cocina[Numero de Orden],Tabla_Sala[[#This Row],[Número de Orden]])</f>
        <v>268</v>
      </c>
      <c r="Q321" s="7">
        <f>Tabla_Sala[[#This Row],[Propina]]+Tabla_Sala[[#This Row],[Monto Total de la Cuenta]]</f>
        <v>298.05</v>
      </c>
      <c r="R321" t="str">
        <f t="shared" si="7"/>
        <v>Plato_15,  Plato_8,  Plato_20,  Plato_17</v>
      </c>
      <c r="S321" s="2" t="s">
        <v>58</v>
      </c>
      <c r="T321" s="2" t="s">
        <v>18</v>
      </c>
      <c r="U321" s="2" t="s">
        <v>62</v>
      </c>
      <c r="V321" s="2" t="s">
        <v>68</v>
      </c>
      <c r="W321" s="2" t="s">
        <v>50</v>
      </c>
      <c r="X321" t="str" cm="1">
        <f t="array" ref="X321">_xlfn.CONCAT(_xlfn._xlws.FILTER(Tabla_cocina[Nombre del Plato], Tabla_cocina[Numero de Orden]=Tabla_Sala[[#This Row],[Número de Orden]]), "")</f>
        <v>Plato_20Plato_8Plato_15Plato_17</v>
      </c>
      <c r="Y321" s="18" t="b">
        <f>IF(Tabla_Sala[[#This Row],[Tiempo de Degustacion]]&gt;0,TRUE,FALSE)</f>
        <v>1</v>
      </c>
      <c r="Z321" s="3">
        <f>SUMIFS(Tabla_cocina[Costo],Tabla_cocina[Numero de Orden],Tabla_Sala[[#This Row],[Número de Orden]])</f>
        <v>162</v>
      </c>
    </row>
    <row r="322" spans="1:26" x14ac:dyDescent="0.3">
      <c r="A322" s="2">
        <v>320</v>
      </c>
      <c r="B322" s="2">
        <v>9</v>
      </c>
      <c r="C322" s="2" t="s">
        <v>391</v>
      </c>
      <c r="D322" s="4">
        <v>1</v>
      </c>
      <c r="E322" s="15">
        <f>Tabla_Sala[[#This Row],[Hora de Salida]]</f>
        <v>45019.178472222222</v>
      </c>
      <c r="F322" s="16">
        <v>45019.0625</v>
      </c>
      <c r="G322" s="16">
        <v>45019.178472222222</v>
      </c>
      <c r="H322" s="16">
        <f>IF(Tabla_Sala[[#This Row],[Estado de la Mesa]]="Ocupada",(Tabla_Sala[[#This Row],[Hora de Salida]]-Tabla_Sala[[#This Row],[Hora de Llegada]]) + 15/1440, Tabla_Sala[[#This Row],[Hora de Salida]]-Tabla_Sala[[#This Row],[Hora de Llegada]])</f>
        <v>0.11597222222189885</v>
      </c>
      <c r="I322" s="16">
        <f>SUMIFS(Tabla_cocina[minutos preparacion],Tabla_cocina[Numero de Orden],Tabla_Sala[[#This Row],[Número de Orden]])</f>
        <v>9.0277777777777776E-2</v>
      </c>
      <c r="J322" s="16">
        <f>IF(Tabla_Sala[[#This Row],[Tiempo de Permanencia]]-Tabla_Sala[[#This Row],[Tiempo Preparacion]] &gt; 0, Tabla_Sala[[#This Row],[Tiempo de Permanencia]]-Tabla_Sala[[#This Row],[Tiempo Preparacion]], 0)</f>
        <v>2.569444444412107E-2</v>
      </c>
      <c r="K322" s="2" t="s">
        <v>109</v>
      </c>
      <c r="L322" s="2" t="s">
        <v>40</v>
      </c>
      <c r="M322" s="2" t="s">
        <v>41</v>
      </c>
      <c r="N322" s="5">
        <v>44.02</v>
      </c>
      <c r="O322" s="2" t="s">
        <v>42</v>
      </c>
      <c r="P322" s="7">
        <f>SUMIFS(Tabla_cocina[Ganancia Bruta],Tabla_cocina[Numero de Orden],Tabla_Sala[[#This Row],[Número de Orden]])</f>
        <v>98</v>
      </c>
      <c r="Q322" s="7">
        <f>Tabla_Sala[[#This Row],[Propina]]+Tabla_Sala[[#This Row],[Monto Total de la Cuenta]]</f>
        <v>142.02000000000001</v>
      </c>
      <c r="R322" t="str">
        <f t="shared" si="7"/>
        <v>Plato_13,  Plato_5,  Plato_18</v>
      </c>
      <c r="S322" s="2" t="s">
        <v>43</v>
      </c>
      <c r="T322" s="2" t="s">
        <v>23</v>
      </c>
      <c r="U322" s="2" t="s">
        <v>78</v>
      </c>
      <c r="V322" s="2" t="s">
        <v>74</v>
      </c>
      <c r="X322" t="str" cm="1">
        <f t="array" ref="X322">_xlfn.CONCAT(_xlfn._xlws.FILTER(Tabla_cocina[Nombre del Plato], Tabla_cocina[Numero de Orden]=Tabla_Sala[[#This Row],[Número de Orden]]), "")</f>
        <v>Plato_18Plato_5Plato_13</v>
      </c>
      <c r="Y322" s="18" t="b">
        <f>IF(Tabla_Sala[[#This Row],[Tiempo de Degustacion]]&gt;0,TRUE,FALSE)</f>
        <v>1</v>
      </c>
      <c r="Z322" s="3">
        <f>SUMIFS(Tabla_cocina[Costo],Tabla_cocina[Numero de Orden],Tabla_Sala[[#This Row],[Número de Orden]])</f>
        <v>59</v>
      </c>
    </row>
    <row r="323" spans="1:26" x14ac:dyDescent="0.3">
      <c r="A323" s="2">
        <v>321</v>
      </c>
      <c r="B323" s="2">
        <v>18</v>
      </c>
      <c r="C323" s="2" t="s">
        <v>392</v>
      </c>
      <c r="D323" s="4">
        <v>5</v>
      </c>
      <c r="E323" s="15">
        <f>Tabla_Sala[[#This Row],[Hora de Salida]]</f>
        <v>45019.179166666669</v>
      </c>
      <c r="F323" s="16">
        <v>45019.086111111108</v>
      </c>
      <c r="G323" s="16">
        <v>45019.179166666669</v>
      </c>
      <c r="H323" s="16">
        <f>IF(Tabla_Sala[[#This Row],[Estado de la Mesa]]="Ocupada",(Tabla_Sala[[#This Row],[Hora de Salida]]-Tabla_Sala[[#This Row],[Hora de Llegada]]) + 15/1440, Tabla_Sala[[#This Row],[Hora de Salida]]-Tabla_Sala[[#This Row],[Hora de Llegada]])</f>
        <v>9.3055555560567882E-2</v>
      </c>
      <c r="I323" s="16">
        <f>SUMIFS(Tabla_cocina[minutos preparacion],Tabla_cocina[Numero de Orden],Tabla_Sala[[#This Row],[Número de Orden]])</f>
        <v>6.5972222222222224E-2</v>
      </c>
      <c r="J323" s="16">
        <f>IF(Tabla_Sala[[#This Row],[Tiempo de Permanencia]]-Tabla_Sala[[#This Row],[Tiempo Preparacion]] &gt; 0, Tabla_Sala[[#This Row],[Tiempo de Permanencia]]-Tabla_Sala[[#This Row],[Tiempo Preparacion]], 0)</f>
        <v>2.7083333338345658E-2</v>
      </c>
      <c r="K323" s="2" t="s">
        <v>111</v>
      </c>
      <c r="L323" s="2" t="s">
        <v>40</v>
      </c>
      <c r="M323" s="2" t="s">
        <v>47</v>
      </c>
      <c r="N323" s="5">
        <v>23.59</v>
      </c>
      <c r="O323" s="2" t="s">
        <v>48</v>
      </c>
      <c r="P323" s="7">
        <f>SUMIFS(Tabla_cocina[Ganancia Bruta],Tabla_cocina[Numero de Orden],Tabla_Sala[[#This Row],[Número de Orden]])</f>
        <v>141</v>
      </c>
      <c r="Q323" s="7">
        <f>Tabla_Sala[[#This Row],[Propina]]+Tabla_Sala[[#This Row],[Monto Total de la Cuenta]]</f>
        <v>164.59</v>
      </c>
      <c r="R323" t="str">
        <f t="shared" ref="R323:R386" si="8">_xlfn.TEXTJOIN(", ",TRUE,T323:W323)</f>
        <v>Plato_16,  Plato_5,  Plato_14</v>
      </c>
      <c r="S323" s="2" t="s">
        <v>56</v>
      </c>
      <c r="T323" s="2" t="s">
        <v>15</v>
      </c>
      <c r="U323" s="2" t="s">
        <v>78</v>
      </c>
      <c r="V323" s="2" t="s">
        <v>64</v>
      </c>
      <c r="X323" t="str" cm="1">
        <f t="array" ref="X323">_xlfn.CONCAT(_xlfn._xlws.FILTER(Tabla_cocina[Nombre del Plato], Tabla_cocina[Numero de Orden]=Tabla_Sala[[#This Row],[Número de Orden]]), "")</f>
        <v>Plato_16Plato_14Plato_5</v>
      </c>
      <c r="Y323" s="18" t="b">
        <f>IF(Tabla_Sala[[#This Row],[Tiempo de Degustacion]]&gt;0,TRUE,FALSE)</f>
        <v>1</v>
      </c>
      <c r="Z323" s="3">
        <f>SUMIFS(Tabla_cocina[Costo],Tabla_cocina[Numero de Orden],Tabla_Sala[[#This Row],[Número de Orden]])</f>
        <v>84</v>
      </c>
    </row>
    <row r="324" spans="1:26" x14ac:dyDescent="0.3">
      <c r="A324" s="2">
        <v>322</v>
      </c>
      <c r="B324" s="2">
        <v>12</v>
      </c>
      <c r="C324" s="2" t="s">
        <v>393</v>
      </c>
      <c r="D324" s="4">
        <v>1</v>
      </c>
      <c r="E324" s="15">
        <f>Tabla_Sala[[#This Row],[Hora de Salida]]</f>
        <v>45019.240972222222</v>
      </c>
      <c r="F324" s="16">
        <v>45019.15347222222</v>
      </c>
      <c r="G324" s="16">
        <v>45019.240972222222</v>
      </c>
      <c r="H324" s="16">
        <f>IF(Tabla_Sala[[#This Row],[Estado de la Mesa]]="Ocupada",(Tabla_Sala[[#This Row],[Hora de Salida]]-Tabla_Sala[[#This Row],[Hora de Llegada]]) + 15/1440, Tabla_Sala[[#This Row],[Hora de Salida]]-Tabla_Sala[[#This Row],[Hora de Llegada]])</f>
        <v>9.7916666668121863E-2</v>
      </c>
      <c r="I324" s="16">
        <f>SUMIFS(Tabla_cocina[minutos preparacion],Tabla_cocina[Numero de Orden],Tabla_Sala[[#This Row],[Número de Orden]])</f>
        <v>4.1666666666666664E-2</v>
      </c>
      <c r="J324" s="16">
        <f>IF(Tabla_Sala[[#This Row],[Tiempo de Permanencia]]-Tabla_Sala[[#This Row],[Tiempo Preparacion]] &gt; 0, Tabla_Sala[[#This Row],[Tiempo de Permanencia]]-Tabla_Sala[[#This Row],[Tiempo Preparacion]], 0)</f>
        <v>5.6250000001455198E-2</v>
      </c>
      <c r="K324" s="2" t="s">
        <v>113</v>
      </c>
      <c r="L324" s="2" t="s">
        <v>54</v>
      </c>
      <c r="M324" s="2" t="s">
        <v>47</v>
      </c>
      <c r="N324" s="5">
        <v>24.69</v>
      </c>
      <c r="O324" s="2" t="s">
        <v>55</v>
      </c>
      <c r="P324" s="7">
        <f>SUMIFS(Tabla_cocina[Ganancia Bruta],Tabla_cocina[Numero de Orden],Tabla_Sala[[#This Row],[Número de Orden]])</f>
        <v>85</v>
      </c>
      <c r="Q324" s="7">
        <f>Tabla_Sala[[#This Row],[Propina]]+Tabla_Sala[[#This Row],[Monto Total de la Cuenta]]</f>
        <v>109.69</v>
      </c>
      <c r="R324" t="str">
        <f t="shared" si="8"/>
        <v>Plato_15,  Plato_13</v>
      </c>
      <c r="S324" s="2" t="s">
        <v>66</v>
      </c>
      <c r="T324" s="2" t="s">
        <v>18</v>
      </c>
      <c r="U324" s="2" t="s">
        <v>65</v>
      </c>
      <c r="X324" t="str" cm="1">
        <f t="array" ref="X324">_xlfn.CONCAT(_xlfn._xlws.FILTER(Tabla_cocina[Nombre del Plato], Tabla_cocina[Numero de Orden]=Tabla_Sala[[#This Row],[Número de Orden]]), "")</f>
        <v>Plato_15Plato_13</v>
      </c>
      <c r="Y324" s="18" t="b">
        <f>IF(Tabla_Sala[[#This Row],[Tiempo de Degustacion]]&gt;0,TRUE,FALSE)</f>
        <v>1</v>
      </c>
      <c r="Z324" s="3">
        <f>SUMIFS(Tabla_cocina[Costo],Tabla_cocina[Numero de Orden],Tabla_Sala[[#This Row],[Número de Orden]])</f>
        <v>51</v>
      </c>
    </row>
    <row r="325" spans="1:26" x14ac:dyDescent="0.3">
      <c r="A325" s="2">
        <v>323</v>
      </c>
      <c r="B325" s="2">
        <v>8</v>
      </c>
      <c r="C325" s="2" t="s">
        <v>394</v>
      </c>
      <c r="D325" s="4">
        <v>1</v>
      </c>
      <c r="E325" s="15">
        <f>Tabla_Sala[[#This Row],[Hora de Salida]]</f>
        <v>45019.179861111108</v>
      </c>
      <c r="F325" s="16">
        <v>45019.057638888888</v>
      </c>
      <c r="G325" s="16">
        <v>45019.179861111108</v>
      </c>
      <c r="H325" s="16">
        <f>IF(Tabla_Sala[[#This Row],[Estado de la Mesa]]="Ocupada",(Tabla_Sala[[#This Row],[Hora de Salida]]-Tabla_Sala[[#This Row],[Hora de Llegada]]) + 15/1440, Tabla_Sala[[#This Row],[Hora de Salida]]-Tabla_Sala[[#This Row],[Hora de Llegada]])</f>
        <v>0.12222222222044365</v>
      </c>
      <c r="I325" s="16">
        <f>SUMIFS(Tabla_cocina[minutos preparacion],Tabla_cocina[Numero de Orden],Tabla_Sala[[#This Row],[Número de Orden]])</f>
        <v>8.4722222222222227E-2</v>
      </c>
      <c r="J325" s="16">
        <f>IF(Tabla_Sala[[#This Row],[Tiempo de Permanencia]]-Tabla_Sala[[#This Row],[Tiempo Preparacion]] &gt; 0, Tabla_Sala[[#This Row],[Tiempo de Permanencia]]-Tabla_Sala[[#This Row],[Tiempo Preparacion]], 0)</f>
        <v>3.7499999998221428E-2</v>
      </c>
      <c r="K325" s="2" t="s">
        <v>115</v>
      </c>
      <c r="L325" s="2" t="s">
        <v>44</v>
      </c>
      <c r="M325" s="2" t="s">
        <v>45</v>
      </c>
      <c r="N325" s="5">
        <v>44.3</v>
      </c>
      <c r="O325" s="2" t="s">
        <v>48</v>
      </c>
      <c r="P325" s="7">
        <f>SUMIFS(Tabla_cocina[Ganancia Bruta],Tabla_cocina[Numero de Orden],Tabla_Sala[[#This Row],[Número de Orden]])</f>
        <v>208</v>
      </c>
      <c r="Q325" s="7">
        <f>Tabla_Sala[[#This Row],[Propina]]+Tabla_Sala[[#This Row],[Monto Total de la Cuenta]]</f>
        <v>252.3</v>
      </c>
      <c r="R325" t="str">
        <f t="shared" si="8"/>
        <v>Plato_5,  Plato_9,  Plato_7,  Plato_4</v>
      </c>
      <c r="S325" s="2" t="s">
        <v>70</v>
      </c>
      <c r="T325" s="2" t="s">
        <v>19</v>
      </c>
      <c r="U325" s="2" t="s">
        <v>75</v>
      </c>
      <c r="V325" s="2" t="s">
        <v>59</v>
      </c>
      <c r="W325" s="2" t="s">
        <v>67</v>
      </c>
      <c r="X325" t="str" cm="1">
        <f t="array" ref="X325">_xlfn.CONCAT(_xlfn._xlws.FILTER(Tabla_cocina[Nombre del Plato], Tabla_cocina[Numero de Orden]=Tabla_Sala[[#This Row],[Número de Orden]]), "")</f>
        <v>Plato_9Plato_7Plato_5Plato_4</v>
      </c>
      <c r="Y325" s="18" t="b">
        <f>IF(Tabla_Sala[[#This Row],[Tiempo de Degustacion]]&gt;0,TRUE,FALSE)</f>
        <v>1</v>
      </c>
      <c r="Z325" s="3">
        <f>SUMIFS(Tabla_cocina[Costo],Tabla_cocina[Numero de Orden],Tabla_Sala[[#This Row],[Número de Orden]])</f>
        <v>121</v>
      </c>
    </row>
    <row r="326" spans="1:26" x14ac:dyDescent="0.3">
      <c r="A326" s="2">
        <v>324</v>
      </c>
      <c r="B326" s="2">
        <v>9</v>
      </c>
      <c r="C326" s="2" t="s">
        <v>395</v>
      </c>
      <c r="D326" s="4">
        <v>6</v>
      </c>
      <c r="E326" s="15">
        <f>Tabla_Sala[[#This Row],[Hora de Salida]]</f>
        <v>45019.07708333333</v>
      </c>
      <c r="F326" s="16">
        <v>45019.029861111114</v>
      </c>
      <c r="G326" s="16">
        <v>45019.07708333333</v>
      </c>
      <c r="H326" s="16">
        <f>IF(Tabla_Sala[[#This Row],[Estado de la Mesa]]="Ocupada",(Tabla_Sala[[#This Row],[Hora de Salida]]-Tabla_Sala[[#This Row],[Hora de Llegada]]) + 15/1440, Tabla_Sala[[#This Row],[Hora de Salida]]-Tabla_Sala[[#This Row],[Hora de Llegada]])</f>
        <v>4.722222221607808E-2</v>
      </c>
      <c r="I326" s="16">
        <f>SUMIFS(Tabla_cocina[minutos preparacion],Tabla_cocina[Numero de Orden],Tabla_Sala[[#This Row],[Número de Orden]])</f>
        <v>6.25E-2</v>
      </c>
      <c r="J326" s="16">
        <f>IF(Tabla_Sala[[#This Row],[Tiempo de Permanencia]]-Tabla_Sala[[#This Row],[Tiempo Preparacion]] &gt; 0, Tabla_Sala[[#This Row],[Tiempo de Permanencia]]-Tabla_Sala[[#This Row],[Tiempo Preparacion]], 0)</f>
        <v>0</v>
      </c>
      <c r="K326" s="2" t="s">
        <v>111</v>
      </c>
      <c r="L326" s="2" t="s">
        <v>54</v>
      </c>
      <c r="M326" s="2" t="s">
        <v>47</v>
      </c>
      <c r="N326" s="5">
        <v>21.6</v>
      </c>
      <c r="O326" s="2" t="s">
        <v>48</v>
      </c>
      <c r="P326" s="7">
        <f>SUMIFS(Tabla_cocina[Ganancia Bruta],Tabla_cocina[Numero de Orden],Tabla_Sala[[#This Row],[Número de Orden]])</f>
        <v>137</v>
      </c>
      <c r="Q326" s="7">
        <f>Tabla_Sala[[#This Row],[Propina]]+Tabla_Sala[[#This Row],[Monto Total de la Cuenta]]</f>
        <v>158.6</v>
      </c>
      <c r="R326" t="str">
        <f t="shared" si="8"/>
        <v>Plato_2,  Plato_6,  Plato_10</v>
      </c>
      <c r="S326" s="2" t="s">
        <v>53</v>
      </c>
      <c r="T326" s="2" t="s">
        <v>7</v>
      </c>
      <c r="U326" s="2" t="s">
        <v>77</v>
      </c>
      <c r="V326" s="2" t="s">
        <v>69</v>
      </c>
      <c r="X326" t="str" cm="1">
        <f t="array" ref="X326">_xlfn.CONCAT(_xlfn._xlws.FILTER(Tabla_cocina[Nombre del Plato], Tabla_cocina[Numero de Orden]=Tabla_Sala[[#This Row],[Número de Orden]]), "")</f>
        <v>Plato_2Plato_6Plato_10</v>
      </c>
      <c r="Y326" s="18" t="b">
        <f>IF(Tabla_Sala[[#This Row],[Tiempo de Degustacion]]&gt;0,TRUE,FALSE)</f>
        <v>0</v>
      </c>
      <c r="Z326" s="3">
        <f>SUMIFS(Tabla_cocina[Costo],Tabla_cocina[Numero de Orden],Tabla_Sala[[#This Row],[Número de Orden]])</f>
        <v>81</v>
      </c>
    </row>
    <row r="327" spans="1:26" x14ac:dyDescent="0.3">
      <c r="A327" s="2">
        <v>325</v>
      </c>
      <c r="B327" s="2">
        <v>18</v>
      </c>
      <c r="C327" s="2" t="s">
        <v>396</v>
      </c>
      <c r="D327" s="4">
        <v>1</v>
      </c>
      <c r="E327" s="15">
        <f>Tabla_Sala[[#This Row],[Hora de Salida]]</f>
        <v>45019.095833333333</v>
      </c>
      <c r="F327" s="16">
        <v>45019.041666666664</v>
      </c>
      <c r="G327" s="16">
        <v>45019.095833333333</v>
      </c>
      <c r="H327" s="16">
        <f>IF(Tabla_Sala[[#This Row],[Estado de la Mesa]]="Ocupada",(Tabla_Sala[[#This Row],[Hora de Salida]]-Tabla_Sala[[#This Row],[Hora de Llegada]]) + 15/1440, Tabla_Sala[[#This Row],[Hora de Salida]]-Tabla_Sala[[#This Row],[Hora de Llegada]])</f>
        <v>5.4166666668606922E-2</v>
      </c>
      <c r="I327" s="16">
        <f>SUMIFS(Tabla_cocina[minutos preparacion],Tabla_cocina[Numero de Orden],Tabla_Sala[[#This Row],[Número de Orden]])</f>
        <v>4.9305555555555554E-2</v>
      </c>
      <c r="J327" s="16">
        <f>IF(Tabla_Sala[[#This Row],[Tiempo de Permanencia]]-Tabla_Sala[[#This Row],[Tiempo Preparacion]] &gt; 0, Tabla_Sala[[#This Row],[Tiempo de Permanencia]]-Tabla_Sala[[#This Row],[Tiempo Preparacion]], 0)</f>
        <v>4.8611111130513682E-3</v>
      </c>
      <c r="K327" s="2" t="s">
        <v>113</v>
      </c>
      <c r="L327" s="2" t="s">
        <v>40</v>
      </c>
      <c r="M327" s="2" t="s">
        <v>47</v>
      </c>
      <c r="N327" s="5">
        <v>32.5</v>
      </c>
      <c r="O327" s="2" t="s">
        <v>42</v>
      </c>
      <c r="P327" s="7">
        <f>SUMIFS(Tabla_cocina[Ganancia Bruta],Tabla_cocina[Numero de Orden],Tabla_Sala[[#This Row],[Número de Orden]])</f>
        <v>154</v>
      </c>
      <c r="Q327" s="7">
        <f>Tabla_Sala[[#This Row],[Propina]]+Tabla_Sala[[#This Row],[Monto Total de la Cuenta]]</f>
        <v>186.5</v>
      </c>
      <c r="R327" t="str">
        <f t="shared" si="8"/>
        <v>Plato_13,  Plato_17,  Plato_8,  Plato_15</v>
      </c>
      <c r="S327" s="2" t="s">
        <v>53</v>
      </c>
      <c r="T327" s="2" t="s">
        <v>23</v>
      </c>
      <c r="U327" s="2" t="s">
        <v>50</v>
      </c>
      <c r="V327" s="2" t="s">
        <v>62</v>
      </c>
      <c r="W327" s="2" t="s">
        <v>73</v>
      </c>
      <c r="X327" t="str" cm="1">
        <f t="array" ref="X327">_xlfn.CONCAT(_xlfn._xlws.FILTER(Tabla_cocina[Nombre del Plato], Tabla_cocina[Numero de Orden]=Tabla_Sala[[#This Row],[Número de Orden]]), "")</f>
        <v>Plato_8Plato_15Plato_17Plato_13</v>
      </c>
      <c r="Y327" s="18" t="b">
        <f>IF(Tabla_Sala[[#This Row],[Tiempo de Degustacion]]&gt;0,TRUE,FALSE)</f>
        <v>1</v>
      </c>
      <c r="Z327" s="3">
        <f>SUMIFS(Tabla_cocina[Costo],Tabla_cocina[Numero de Orden],Tabla_Sala[[#This Row],[Número de Orden]])</f>
        <v>93</v>
      </c>
    </row>
    <row r="328" spans="1:26" x14ac:dyDescent="0.3">
      <c r="A328" s="2">
        <v>326</v>
      </c>
      <c r="B328" s="2">
        <v>14</v>
      </c>
      <c r="C328" s="2" t="s">
        <v>397</v>
      </c>
      <c r="D328" s="4">
        <v>4</v>
      </c>
      <c r="E328" s="15">
        <f>Tabla_Sala[[#This Row],[Hora de Salida]]</f>
        <v>45020.231944444444</v>
      </c>
      <c r="F328" s="16">
        <v>45020.068749999999</v>
      </c>
      <c r="G328" s="16">
        <v>45020.231944444444</v>
      </c>
      <c r="H328" s="16">
        <f>IF(Tabla_Sala[[#This Row],[Estado de la Mesa]]="Ocupada",(Tabla_Sala[[#This Row],[Hora de Salida]]-Tabla_Sala[[#This Row],[Hora de Llegada]]) + 15/1440, Tabla_Sala[[#This Row],[Hora de Salida]]-Tabla_Sala[[#This Row],[Hora de Llegada]])</f>
        <v>0.17361111111191954</v>
      </c>
      <c r="I328" s="16">
        <f>SUMIFS(Tabla_cocina[minutos preparacion],Tabla_cocina[Numero de Orden],Tabla_Sala[[#This Row],[Número de Orden]])</f>
        <v>6.3194444444444442E-2</v>
      </c>
      <c r="J328" s="16">
        <f>IF(Tabla_Sala[[#This Row],[Tiempo de Permanencia]]-Tabla_Sala[[#This Row],[Tiempo Preparacion]] &gt; 0, Tabla_Sala[[#This Row],[Tiempo de Permanencia]]-Tabla_Sala[[#This Row],[Tiempo Preparacion]], 0)</f>
        <v>0.1104166666674751</v>
      </c>
      <c r="K328" s="2" t="s">
        <v>111</v>
      </c>
      <c r="L328" s="2" t="s">
        <v>44</v>
      </c>
      <c r="M328" s="2" t="s">
        <v>41</v>
      </c>
      <c r="N328" s="5">
        <v>13.85</v>
      </c>
      <c r="O328" s="2" t="s">
        <v>55</v>
      </c>
      <c r="P328" s="7">
        <f>SUMIFS(Tabla_cocina[Ganancia Bruta],Tabla_cocina[Numero de Orden],Tabla_Sala[[#This Row],[Número de Orden]])</f>
        <v>81</v>
      </c>
      <c r="Q328" s="7">
        <f>Tabla_Sala[[#This Row],[Propina]]+Tabla_Sala[[#This Row],[Monto Total de la Cuenta]]</f>
        <v>94.85</v>
      </c>
      <c r="R328" t="str">
        <f t="shared" si="8"/>
        <v>Plato_8,  Plato_4,  Plato_16</v>
      </c>
      <c r="S328" s="2" t="s">
        <v>53</v>
      </c>
      <c r="T328" s="2" t="s">
        <v>17</v>
      </c>
      <c r="U328" s="2" t="s">
        <v>67</v>
      </c>
      <c r="V328" s="2" t="s">
        <v>57</v>
      </c>
      <c r="X328" t="str" cm="1">
        <f t="array" ref="X328">_xlfn.CONCAT(_xlfn._xlws.FILTER(Tabla_cocina[Nombre del Plato], Tabla_cocina[Numero de Orden]=Tabla_Sala[[#This Row],[Número de Orden]]), "")</f>
        <v>Plato_8Plato_16Plato_4</v>
      </c>
      <c r="Y328" s="18" t="b">
        <f>IF(Tabla_Sala[[#This Row],[Tiempo de Degustacion]]&gt;0,TRUE,FALSE)</f>
        <v>1</v>
      </c>
      <c r="Z328" s="3">
        <f>SUMIFS(Tabla_cocina[Costo],Tabla_cocina[Numero de Orden],Tabla_Sala[[#This Row],[Número de Orden]])</f>
        <v>47</v>
      </c>
    </row>
    <row r="329" spans="1:26" x14ac:dyDescent="0.3">
      <c r="A329" s="2">
        <v>327</v>
      </c>
      <c r="B329" s="2">
        <v>12</v>
      </c>
      <c r="C329" s="2" t="s">
        <v>296</v>
      </c>
      <c r="D329" s="4">
        <v>5</v>
      </c>
      <c r="E329" s="15">
        <f>Tabla_Sala[[#This Row],[Hora de Salida]]</f>
        <v>45020.191666666666</v>
      </c>
      <c r="F329" s="16">
        <v>45020.124305555553</v>
      </c>
      <c r="G329" s="16">
        <v>45020.191666666666</v>
      </c>
      <c r="H329" s="16">
        <f>IF(Tabla_Sala[[#This Row],[Estado de la Mesa]]="Ocupada",(Tabla_Sala[[#This Row],[Hora de Salida]]-Tabla_Sala[[#This Row],[Hora de Llegada]]) + 15/1440, Tabla_Sala[[#This Row],[Hora de Salida]]-Tabla_Sala[[#This Row],[Hora de Llegada]])</f>
        <v>6.7361111112404615E-2</v>
      </c>
      <c r="I329" s="16">
        <f>SUMIFS(Tabla_cocina[minutos preparacion],Tabla_cocina[Numero de Orden],Tabla_Sala[[#This Row],[Número de Orden]])</f>
        <v>5.1388888888888887E-2</v>
      </c>
      <c r="J329" s="16">
        <f>IF(Tabla_Sala[[#This Row],[Tiempo de Permanencia]]-Tabla_Sala[[#This Row],[Tiempo Preparacion]] &gt; 0, Tabla_Sala[[#This Row],[Tiempo de Permanencia]]-Tabla_Sala[[#This Row],[Tiempo Preparacion]], 0)</f>
        <v>1.5972222223515728E-2</v>
      </c>
      <c r="K329" s="2" t="s">
        <v>115</v>
      </c>
      <c r="L329" s="2" t="s">
        <v>54</v>
      </c>
      <c r="M329" s="2" t="s">
        <v>47</v>
      </c>
      <c r="N329" s="5">
        <v>15.08</v>
      </c>
      <c r="O329" s="2" t="s">
        <v>42</v>
      </c>
      <c r="P329" s="7">
        <f>SUMIFS(Tabla_cocina[Ganancia Bruta],Tabla_cocina[Numero de Orden],Tabla_Sala[[#This Row],[Número de Orden]])</f>
        <v>147</v>
      </c>
      <c r="Q329" s="7">
        <f>Tabla_Sala[[#This Row],[Propina]]+Tabla_Sala[[#This Row],[Monto Total de la Cuenta]]</f>
        <v>162.08000000000001</v>
      </c>
      <c r="R329" t="str">
        <f t="shared" si="8"/>
        <v>Plato_18,  Plato_4,  Plato_6</v>
      </c>
      <c r="S329" s="2" t="s">
        <v>46</v>
      </c>
      <c r="T329" s="2" t="s">
        <v>20</v>
      </c>
      <c r="U329" s="2" t="s">
        <v>67</v>
      </c>
      <c r="V329" s="2" t="s">
        <v>77</v>
      </c>
      <c r="X329" t="str" cm="1">
        <f t="array" ref="X329">_xlfn.CONCAT(_xlfn._xlws.FILTER(Tabla_cocina[Nombre del Plato], Tabla_cocina[Numero de Orden]=Tabla_Sala[[#This Row],[Número de Orden]]), "")</f>
        <v>Plato_18Plato_6Plato_4</v>
      </c>
      <c r="Y329" s="18" t="b">
        <f>IF(Tabla_Sala[[#This Row],[Tiempo de Degustacion]]&gt;0,TRUE,FALSE)</f>
        <v>1</v>
      </c>
      <c r="Z329" s="3">
        <f>SUMIFS(Tabla_cocina[Costo],Tabla_cocina[Numero de Orden],Tabla_Sala[[#This Row],[Número de Orden]])</f>
        <v>86</v>
      </c>
    </row>
    <row r="330" spans="1:26" x14ac:dyDescent="0.3">
      <c r="A330" s="2">
        <v>328</v>
      </c>
      <c r="B330" s="2">
        <v>4</v>
      </c>
      <c r="C330" s="2" t="s">
        <v>398</v>
      </c>
      <c r="D330" s="4">
        <v>3</v>
      </c>
      <c r="E330" s="15">
        <f>Tabla_Sala[[#This Row],[Hora de Salida]]</f>
        <v>45020.171527777777</v>
      </c>
      <c r="F330" s="16">
        <v>45020.072222222225</v>
      </c>
      <c r="G330" s="16">
        <v>45020.171527777777</v>
      </c>
      <c r="H330" s="16">
        <f>IF(Tabla_Sala[[#This Row],[Estado de la Mesa]]="Ocupada",(Tabla_Sala[[#This Row],[Hora de Salida]]-Tabla_Sala[[#This Row],[Hora de Llegada]]) + 15/1440, Tabla_Sala[[#This Row],[Hora de Salida]]-Tabla_Sala[[#This Row],[Hora de Llegada]])</f>
        <v>9.9305555551836733E-2</v>
      </c>
      <c r="I330" s="16">
        <f>SUMIFS(Tabla_cocina[minutos preparacion],Tabla_cocina[Numero de Orden],Tabla_Sala[[#This Row],[Número de Orden]])</f>
        <v>1.4583333333333334E-2</v>
      </c>
      <c r="J330" s="16">
        <f>IF(Tabla_Sala[[#This Row],[Tiempo de Permanencia]]-Tabla_Sala[[#This Row],[Tiempo Preparacion]] &gt; 0, Tabla_Sala[[#This Row],[Tiempo de Permanencia]]-Tabla_Sala[[#This Row],[Tiempo Preparacion]], 0)</f>
        <v>8.4722222218503396E-2</v>
      </c>
      <c r="K330" s="2" t="s">
        <v>113</v>
      </c>
      <c r="L330" s="2" t="s">
        <v>54</v>
      </c>
      <c r="M330" s="2" t="s">
        <v>47</v>
      </c>
      <c r="N330" s="5">
        <v>13.85</v>
      </c>
      <c r="O330" s="2" t="s">
        <v>42</v>
      </c>
      <c r="P330" s="7">
        <f>SUMIFS(Tabla_cocina[Ganancia Bruta],Tabla_cocina[Numero de Orden],Tabla_Sala[[#This Row],[Número de Orden]])</f>
        <v>35</v>
      </c>
      <c r="Q330" s="7">
        <f>Tabla_Sala[[#This Row],[Propina]]+Tabla_Sala[[#This Row],[Monto Total de la Cuenta]]</f>
        <v>48.85</v>
      </c>
      <c r="R330" t="str">
        <f t="shared" si="8"/>
        <v>Plato_8</v>
      </c>
      <c r="S330" s="2" t="s">
        <v>70</v>
      </c>
      <c r="T330" s="2" t="s">
        <v>17</v>
      </c>
      <c r="U330" s="2"/>
      <c r="X330" t="str" cm="1">
        <f t="array" ref="X330">_xlfn.CONCAT(_xlfn._xlws.FILTER(Tabla_cocina[Nombre del Plato], Tabla_cocina[Numero de Orden]=Tabla_Sala[[#This Row],[Número de Orden]]), "")</f>
        <v>Plato_8</v>
      </c>
      <c r="Y330" s="18" t="b">
        <f>IF(Tabla_Sala[[#This Row],[Tiempo de Degustacion]]&gt;0,TRUE,FALSE)</f>
        <v>1</v>
      </c>
      <c r="Z330" s="3">
        <f>SUMIFS(Tabla_cocina[Costo],Tabla_cocina[Numero de Orden],Tabla_Sala[[#This Row],[Número de Orden]])</f>
        <v>21</v>
      </c>
    </row>
    <row r="331" spans="1:26" x14ac:dyDescent="0.3">
      <c r="A331" s="2">
        <v>329</v>
      </c>
      <c r="B331" s="2">
        <v>13</v>
      </c>
      <c r="C331" s="2" t="s">
        <v>399</v>
      </c>
      <c r="D331" s="4">
        <v>1</v>
      </c>
      <c r="E331" s="15">
        <f>Tabla_Sala[[#This Row],[Hora de Salida]]</f>
        <v>45020.111805555556</v>
      </c>
      <c r="F331" s="16">
        <v>45020.018055555556</v>
      </c>
      <c r="G331" s="16">
        <v>45020.111805555556</v>
      </c>
      <c r="H331" s="16">
        <f>IF(Tabla_Sala[[#This Row],[Estado de la Mesa]]="Ocupada",(Tabla_Sala[[#This Row],[Hora de Salida]]-Tabla_Sala[[#This Row],[Hora de Llegada]]) + 15/1440, Tabla_Sala[[#This Row],[Hora de Salida]]-Tabla_Sala[[#This Row],[Hora de Llegada]])</f>
        <v>0.10416666666666667</v>
      </c>
      <c r="I331" s="16">
        <f>SUMIFS(Tabla_cocina[minutos preparacion],Tabla_cocina[Numero de Orden],Tabla_Sala[[#This Row],[Número de Orden]])</f>
        <v>9.6527777777777782E-2</v>
      </c>
      <c r="J331" s="16">
        <f>IF(Tabla_Sala[[#This Row],[Tiempo de Permanencia]]-Tabla_Sala[[#This Row],[Tiempo Preparacion]] &gt; 0, Tabla_Sala[[#This Row],[Tiempo de Permanencia]]-Tabla_Sala[[#This Row],[Tiempo Preparacion]], 0)</f>
        <v>7.6388888888888895E-3</v>
      </c>
      <c r="K331" s="2" t="s">
        <v>113</v>
      </c>
      <c r="L331" s="2" t="s">
        <v>40</v>
      </c>
      <c r="M331" s="2" t="s">
        <v>47</v>
      </c>
      <c r="N331" s="5">
        <v>38.89</v>
      </c>
      <c r="O331" s="2" t="s">
        <v>55</v>
      </c>
      <c r="P331" s="7">
        <f>SUMIFS(Tabla_cocina[Ganancia Bruta],Tabla_cocina[Numero de Orden],Tabla_Sala[[#This Row],[Número de Orden]])</f>
        <v>207</v>
      </c>
      <c r="Q331" s="7">
        <f>Tabla_Sala[[#This Row],[Propina]]+Tabla_Sala[[#This Row],[Monto Total de la Cuenta]]</f>
        <v>245.89</v>
      </c>
      <c r="R331" t="str">
        <f t="shared" si="8"/>
        <v>Plato_13,  Plato_20,  Plato_17,  Plato_14</v>
      </c>
      <c r="S331" s="2" t="s">
        <v>58</v>
      </c>
      <c r="T331" s="2" t="s">
        <v>23</v>
      </c>
      <c r="U331" s="2" t="s">
        <v>68</v>
      </c>
      <c r="V331" s="2" t="s">
        <v>50</v>
      </c>
      <c r="W331" s="2" t="s">
        <v>64</v>
      </c>
      <c r="X331" t="str" cm="1">
        <f t="array" ref="X331">_xlfn.CONCAT(_xlfn._xlws.FILTER(Tabla_cocina[Nombre del Plato], Tabla_cocina[Numero de Orden]=Tabla_Sala[[#This Row],[Número de Orden]]), "")</f>
        <v>Plato_20Plato_17Plato_14Plato_13</v>
      </c>
      <c r="Y331" s="18" t="b">
        <f>IF(Tabla_Sala[[#This Row],[Tiempo de Degustacion]]&gt;0,TRUE,FALSE)</f>
        <v>1</v>
      </c>
      <c r="Z331" s="3">
        <f>SUMIFS(Tabla_cocina[Costo],Tabla_cocina[Numero de Orden],Tabla_Sala[[#This Row],[Número de Orden]])</f>
        <v>128</v>
      </c>
    </row>
    <row r="332" spans="1:26" x14ac:dyDescent="0.3">
      <c r="A332" s="2">
        <v>330</v>
      </c>
      <c r="B332" s="2">
        <v>10</v>
      </c>
      <c r="C332" s="2" t="s">
        <v>400</v>
      </c>
      <c r="D332" s="4">
        <v>6</v>
      </c>
      <c r="E332" s="15">
        <f>Tabla_Sala[[#This Row],[Hora de Salida]]</f>
        <v>45020.164583333331</v>
      </c>
      <c r="F332" s="16">
        <v>45020.076388888891</v>
      </c>
      <c r="G332" s="16">
        <v>45020.164583333331</v>
      </c>
      <c r="H332" s="16">
        <f>IF(Tabla_Sala[[#This Row],[Estado de la Mesa]]="Ocupada",(Tabla_Sala[[#This Row],[Hora de Salida]]-Tabla_Sala[[#This Row],[Hora de Llegada]]) + 15/1440, Tabla_Sala[[#This Row],[Hora de Salida]]-Tabla_Sala[[#This Row],[Hora de Llegada]])</f>
        <v>9.8611111107553981E-2</v>
      </c>
      <c r="I332" s="16">
        <f>SUMIFS(Tabla_cocina[minutos preparacion],Tabla_cocina[Numero de Orden],Tabla_Sala[[#This Row],[Número de Orden]])</f>
        <v>9.7222222222222224E-2</v>
      </c>
      <c r="J332" s="16">
        <f>IF(Tabla_Sala[[#This Row],[Tiempo de Permanencia]]-Tabla_Sala[[#This Row],[Tiempo Preparacion]] &gt; 0, Tabla_Sala[[#This Row],[Tiempo de Permanencia]]-Tabla_Sala[[#This Row],[Tiempo Preparacion]], 0)</f>
        <v>1.3888888853317571E-3</v>
      </c>
      <c r="K332" s="2" t="s">
        <v>109</v>
      </c>
      <c r="L332" s="2" t="s">
        <v>44</v>
      </c>
      <c r="M332" s="2" t="s">
        <v>47</v>
      </c>
      <c r="N332" s="5">
        <v>32.17</v>
      </c>
      <c r="O332" s="2" t="s">
        <v>55</v>
      </c>
      <c r="P332" s="7">
        <f>SUMIFS(Tabla_cocina[Ganancia Bruta],Tabla_cocina[Numero de Orden],Tabla_Sala[[#This Row],[Número de Orden]])</f>
        <v>217</v>
      </c>
      <c r="Q332" s="7">
        <f>Tabla_Sala[[#This Row],[Propina]]+Tabla_Sala[[#This Row],[Monto Total de la Cuenta]]</f>
        <v>249.17000000000002</v>
      </c>
      <c r="R332" t="str">
        <f t="shared" si="8"/>
        <v>Plato_1,  Plato_16,  Plato_14,  Plato_13</v>
      </c>
      <c r="S332" s="2" t="s">
        <v>58</v>
      </c>
      <c r="T332" s="2" t="s">
        <v>26</v>
      </c>
      <c r="U332" s="2" t="s">
        <v>57</v>
      </c>
      <c r="V332" s="2" t="s">
        <v>64</v>
      </c>
      <c r="W332" s="2" t="s">
        <v>65</v>
      </c>
      <c r="X332" t="str" cm="1">
        <f t="array" ref="X332">_xlfn.CONCAT(_xlfn._xlws.FILTER(Tabla_cocina[Nombre del Plato], Tabla_cocina[Numero de Orden]=Tabla_Sala[[#This Row],[Número de Orden]]), "")</f>
        <v>Plato_16Plato_1Plato_14Plato_13</v>
      </c>
      <c r="Y332" s="18" t="b">
        <f>IF(Tabla_Sala[[#This Row],[Tiempo de Degustacion]]&gt;0,TRUE,FALSE)</f>
        <v>1</v>
      </c>
      <c r="Z332" s="3">
        <f>SUMIFS(Tabla_cocina[Costo],Tabla_cocina[Numero de Orden],Tabla_Sala[[#This Row],[Número de Orden]])</f>
        <v>130</v>
      </c>
    </row>
    <row r="333" spans="1:26" x14ac:dyDescent="0.3">
      <c r="A333" s="2">
        <v>331</v>
      </c>
      <c r="B333" s="2">
        <v>20</v>
      </c>
      <c r="C333" s="2" t="s">
        <v>401</v>
      </c>
      <c r="D333" s="4">
        <v>3</v>
      </c>
      <c r="E333" s="15">
        <f>Tabla_Sala[[#This Row],[Hora de Salida]]</f>
        <v>45020.261805555558</v>
      </c>
      <c r="F333" s="16">
        <v>45020.129166666666</v>
      </c>
      <c r="G333" s="16">
        <v>45020.261805555558</v>
      </c>
      <c r="H333" s="16">
        <f>IF(Tabla_Sala[[#This Row],[Estado de la Mesa]]="Ocupada",(Tabla_Sala[[#This Row],[Hora de Salida]]-Tabla_Sala[[#This Row],[Hora de Llegada]]) + 15/1440, Tabla_Sala[[#This Row],[Hora de Salida]]-Tabla_Sala[[#This Row],[Hora de Llegada]])</f>
        <v>0.13263888889196096</v>
      </c>
      <c r="I333" s="16">
        <f>SUMIFS(Tabla_cocina[minutos preparacion],Tabla_cocina[Numero de Orden],Tabla_Sala[[#This Row],[Número de Orden]])</f>
        <v>8.4027777777777785E-2</v>
      </c>
      <c r="J333" s="16">
        <f>IF(Tabla_Sala[[#This Row],[Tiempo de Permanencia]]-Tabla_Sala[[#This Row],[Tiempo Preparacion]] &gt; 0, Tabla_Sala[[#This Row],[Tiempo de Permanencia]]-Tabla_Sala[[#This Row],[Tiempo Preparacion]], 0)</f>
        <v>4.8611111114183175E-2</v>
      </c>
      <c r="K333" s="2" t="s">
        <v>117</v>
      </c>
      <c r="L333" s="2" t="s">
        <v>54</v>
      </c>
      <c r="M333" s="2" t="s">
        <v>41</v>
      </c>
      <c r="N333" s="5">
        <v>36.61</v>
      </c>
      <c r="O333" s="2" t="s">
        <v>42</v>
      </c>
      <c r="P333" s="7">
        <f>SUMIFS(Tabla_cocina[Ganancia Bruta],Tabla_cocina[Numero de Orden],Tabla_Sala[[#This Row],[Número de Orden]])</f>
        <v>173</v>
      </c>
      <c r="Q333" s="7">
        <f>Tabla_Sala[[#This Row],[Propina]]+Tabla_Sala[[#This Row],[Monto Total de la Cuenta]]</f>
        <v>209.61</v>
      </c>
      <c r="R333" t="str">
        <f t="shared" si="8"/>
        <v>Plato_12,  Plato_8,  Plato_7,  Plato_1</v>
      </c>
      <c r="S333" s="2" t="s">
        <v>52</v>
      </c>
      <c r="T333" s="2" t="s">
        <v>16</v>
      </c>
      <c r="U333" s="2" t="s">
        <v>62</v>
      </c>
      <c r="V333" s="2" t="s">
        <v>59</v>
      </c>
      <c r="W333" s="2" t="s">
        <v>71</v>
      </c>
      <c r="X333" t="str" cm="1">
        <f t="array" ref="X333">_xlfn.CONCAT(_xlfn._xlws.FILTER(Tabla_cocina[Nombre del Plato], Tabla_cocina[Numero de Orden]=Tabla_Sala[[#This Row],[Número de Orden]]), "")</f>
        <v>Plato_8Plato_1Plato_7Plato_12</v>
      </c>
      <c r="Y333" s="18" t="b">
        <f>IF(Tabla_Sala[[#This Row],[Tiempo de Degustacion]]&gt;0,TRUE,FALSE)</f>
        <v>1</v>
      </c>
      <c r="Z333" s="3">
        <f>SUMIFS(Tabla_cocina[Costo],Tabla_cocina[Numero de Orden],Tabla_Sala[[#This Row],[Número de Orden]])</f>
        <v>103</v>
      </c>
    </row>
    <row r="334" spans="1:26" x14ac:dyDescent="0.3">
      <c r="A334" s="2">
        <v>332</v>
      </c>
      <c r="B334" s="2">
        <v>6</v>
      </c>
      <c r="C334" s="2" t="s">
        <v>402</v>
      </c>
      <c r="D334" s="4">
        <v>1</v>
      </c>
      <c r="E334" s="15">
        <f>Tabla_Sala[[#This Row],[Hora de Salida]]</f>
        <v>45020.061805555553</v>
      </c>
      <c r="F334" s="16">
        <v>45020.009722222225</v>
      </c>
      <c r="G334" s="16">
        <v>45020.061805555553</v>
      </c>
      <c r="H334" s="16">
        <f>IF(Tabla_Sala[[#This Row],[Estado de la Mesa]]="Ocupada",(Tabla_Sala[[#This Row],[Hora de Salida]]-Tabla_Sala[[#This Row],[Hora de Llegada]]) + 15/1440, Tabla_Sala[[#This Row],[Hora de Salida]]-Tabla_Sala[[#This Row],[Hora de Llegada]])</f>
        <v>5.2083333328482695E-2</v>
      </c>
      <c r="I334" s="16">
        <f>SUMIFS(Tabla_cocina[minutos preparacion],Tabla_cocina[Numero de Orden],Tabla_Sala[[#This Row],[Número de Orden]])</f>
        <v>1.1805555555555555E-2</v>
      </c>
      <c r="J334" s="16">
        <f>IF(Tabla_Sala[[#This Row],[Tiempo de Permanencia]]-Tabla_Sala[[#This Row],[Tiempo Preparacion]] &gt; 0, Tabla_Sala[[#This Row],[Tiempo de Permanencia]]-Tabla_Sala[[#This Row],[Tiempo Preparacion]], 0)</f>
        <v>4.027777777292714E-2</v>
      </c>
      <c r="K334" s="2" t="s">
        <v>113</v>
      </c>
      <c r="L334" s="2" t="s">
        <v>40</v>
      </c>
      <c r="M334" s="2" t="s">
        <v>41</v>
      </c>
      <c r="N334" s="5">
        <v>25.21</v>
      </c>
      <c r="O334" s="2" t="s">
        <v>42</v>
      </c>
      <c r="P334" s="7">
        <f>SUMIFS(Tabla_cocina[Ganancia Bruta],Tabla_cocina[Numero de Orden],Tabla_Sala[[#This Row],[Número de Orden]])</f>
        <v>120</v>
      </c>
      <c r="Q334" s="7">
        <f>Tabla_Sala[[#This Row],[Propina]]+Tabla_Sala[[#This Row],[Monto Total de la Cuenta]]</f>
        <v>145.21</v>
      </c>
      <c r="R334" t="str">
        <f t="shared" si="8"/>
        <v>Plato_20</v>
      </c>
      <c r="S334" s="2" t="s">
        <v>76</v>
      </c>
      <c r="T334" s="2" t="s">
        <v>11</v>
      </c>
      <c r="U334" s="2"/>
      <c r="X334" t="str" cm="1">
        <f t="array" ref="X334">_xlfn.CONCAT(_xlfn._xlws.FILTER(Tabla_cocina[Nombre del Plato], Tabla_cocina[Numero de Orden]=Tabla_Sala[[#This Row],[Número de Orden]]), "")</f>
        <v>Plato_20</v>
      </c>
      <c r="Y334" s="18" t="b">
        <f>IF(Tabla_Sala[[#This Row],[Tiempo de Degustacion]]&gt;0,TRUE,FALSE)</f>
        <v>1</v>
      </c>
      <c r="Z334" s="3">
        <f>SUMIFS(Tabla_cocina[Costo],Tabla_cocina[Numero de Orden],Tabla_Sala[[#This Row],[Número de Orden]])</f>
        <v>75</v>
      </c>
    </row>
    <row r="335" spans="1:26" x14ac:dyDescent="0.3">
      <c r="A335" s="2">
        <v>333</v>
      </c>
      <c r="B335" s="2">
        <v>6</v>
      </c>
      <c r="C335" s="2" t="s">
        <v>403</v>
      </c>
      <c r="D335" s="4">
        <v>1</v>
      </c>
      <c r="E335" s="15">
        <f>Tabla_Sala[[#This Row],[Hora de Salida]]</f>
        <v>45020.186805555553</v>
      </c>
      <c r="F335" s="16">
        <v>45020.131944444445</v>
      </c>
      <c r="G335" s="16">
        <v>45020.186805555553</v>
      </c>
      <c r="H335" s="16">
        <f>IF(Tabla_Sala[[#This Row],[Estado de la Mesa]]="Ocupada",(Tabla_Sala[[#This Row],[Hora de Salida]]-Tabla_Sala[[#This Row],[Hora de Llegada]]) + 15/1440, Tabla_Sala[[#This Row],[Hora de Salida]]-Tabla_Sala[[#This Row],[Hora de Llegada]])</f>
        <v>5.486111110803904E-2</v>
      </c>
      <c r="I335" s="16">
        <f>SUMIFS(Tabla_cocina[minutos preparacion],Tabla_cocina[Numero de Orden],Tabla_Sala[[#This Row],[Número de Orden]])</f>
        <v>4.2361111111111113E-2</v>
      </c>
      <c r="J335" s="16">
        <f>IF(Tabla_Sala[[#This Row],[Tiempo de Permanencia]]-Tabla_Sala[[#This Row],[Tiempo Preparacion]] &gt; 0, Tabla_Sala[[#This Row],[Tiempo de Permanencia]]-Tabla_Sala[[#This Row],[Tiempo Preparacion]], 0)</f>
        <v>1.2499999996927927E-2</v>
      </c>
      <c r="K335" s="2" t="s">
        <v>117</v>
      </c>
      <c r="L335" s="2" t="s">
        <v>54</v>
      </c>
      <c r="M335" s="2" t="s">
        <v>47</v>
      </c>
      <c r="N335" s="5">
        <v>13.19</v>
      </c>
      <c r="O335" s="2" t="s">
        <v>48</v>
      </c>
      <c r="P335" s="7">
        <f>SUMIFS(Tabla_cocina[Ganancia Bruta],Tabla_cocina[Numero de Orden],Tabla_Sala[[#This Row],[Número de Orden]])</f>
        <v>72</v>
      </c>
      <c r="Q335" s="7">
        <f>Tabla_Sala[[#This Row],[Propina]]+Tabla_Sala[[#This Row],[Monto Total de la Cuenta]]</f>
        <v>85.19</v>
      </c>
      <c r="R335" t="str">
        <f t="shared" si="8"/>
        <v>Plato_19,  Plato_4</v>
      </c>
      <c r="S335" s="2" t="s">
        <v>52</v>
      </c>
      <c r="T335" s="2" t="s">
        <v>12</v>
      </c>
      <c r="U335" s="2" t="s">
        <v>67</v>
      </c>
      <c r="X335" t="str" cm="1">
        <f t="array" ref="X335">_xlfn.CONCAT(_xlfn._xlws.FILTER(Tabla_cocina[Nombre del Plato], Tabla_cocina[Numero de Orden]=Tabla_Sala[[#This Row],[Número de Orden]]), "")</f>
        <v>Plato_19Plato_4</v>
      </c>
      <c r="Y335" s="18" t="b">
        <f>IF(Tabla_Sala[[#This Row],[Tiempo de Degustacion]]&gt;0,TRUE,FALSE)</f>
        <v>1</v>
      </c>
      <c r="Z335" s="3">
        <f>SUMIFS(Tabla_cocina[Costo],Tabla_cocina[Numero de Orden],Tabla_Sala[[#This Row],[Número de Orden]])</f>
        <v>42</v>
      </c>
    </row>
    <row r="336" spans="1:26" x14ac:dyDescent="0.3">
      <c r="A336" s="2">
        <v>334</v>
      </c>
      <c r="B336" s="2">
        <v>12</v>
      </c>
      <c r="C336" s="2" t="s">
        <v>404</v>
      </c>
      <c r="D336" s="4">
        <v>4</v>
      </c>
      <c r="E336" s="15">
        <f>Tabla_Sala[[#This Row],[Hora de Salida]]</f>
        <v>45020.271527777775</v>
      </c>
      <c r="F336" s="16">
        <v>45020.118750000001</v>
      </c>
      <c r="G336" s="16">
        <v>45020.271527777775</v>
      </c>
      <c r="H336" s="16">
        <f>IF(Tabla_Sala[[#This Row],[Estado de la Mesa]]="Ocupada",(Tabla_Sala[[#This Row],[Hora de Salida]]-Tabla_Sala[[#This Row],[Hora de Llegada]]) + 15/1440, Tabla_Sala[[#This Row],[Hora de Salida]]-Tabla_Sala[[#This Row],[Hora de Llegada]])</f>
        <v>0.15277777777373558</v>
      </c>
      <c r="I336" s="16">
        <f>SUMIFS(Tabla_cocina[minutos preparacion],Tabla_cocina[Numero de Orden],Tabla_Sala[[#This Row],[Número de Orden]])</f>
        <v>0.10833333333333334</v>
      </c>
      <c r="J336" s="16">
        <f>IF(Tabla_Sala[[#This Row],[Tiempo de Permanencia]]-Tabla_Sala[[#This Row],[Tiempo Preparacion]] &gt; 0, Tabla_Sala[[#This Row],[Tiempo de Permanencia]]-Tabla_Sala[[#This Row],[Tiempo Preparacion]], 0)</f>
        <v>4.4444444440402242E-2</v>
      </c>
      <c r="K336" s="2" t="s">
        <v>111</v>
      </c>
      <c r="L336" s="2" t="s">
        <v>44</v>
      </c>
      <c r="M336" s="2" t="s">
        <v>47</v>
      </c>
      <c r="N336" s="5">
        <v>17.5</v>
      </c>
      <c r="O336" s="2" t="s">
        <v>48</v>
      </c>
      <c r="P336" s="7">
        <f>SUMIFS(Tabla_cocina[Ganancia Bruta],Tabla_cocina[Numero de Orden],Tabla_Sala[[#This Row],[Número de Orden]])</f>
        <v>173</v>
      </c>
      <c r="Q336" s="7">
        <f>Tabla_Sala[[#This Row],[Propina]]+Tabla_Sala[[#This Row],[Monto Total de la Cuenta]]</f>
        <v>190.5</v>
      </c>
      <c r="R336" t="str">
        <f t="shared" si="8"/>
        <v>Plato_13,  Plato_14,  Plato_7,  Plato_2</v>
      </c>
      <c r="S336" s="2" t="s">
        <v>76</v>
      </c>
      <c r="T336" s="2" t="s">
        <v>23</v>
      </c>
      <c r="U336" s="2" t="s">
        <v>64</v>
      </c>
      <c r="V336" s="2" t="s">
        <v>59</v>
      </c>
      <c r="W336" s="2" t="s">
        <v>79</v>
      </c>
      <c r="X336" t="str" cm="1">
        <f t="array" ref="X336">_xlfn.CONCAT(_xlfn._xlws.FILTER(Tabla_cocina[Nombre del Plato], Tabla_cocina[Numero de Orden]=Tabla_Sala[[#This Row],[Número de Orden]]), "")</f>
        <v>Plato_2Plato_7Plato_14Plato_13</v>
      </c>
      <c r="Y336" s="18" t="b">
        <f>IF(Tabla_Sala[[#This Row],[Tiempo de Degustacion]]&gt;0,TRUE,FALSE)</f>
        <v>1</v>
      </c>
      <c r="Z336" s="3">
        <f>SUMIFS(Tabla_cocina[Costo],Tabla_cocina[Numero de Orden],Tabla_Sala[[#This Row],[Número de Orden]])</f>
        <v>104</v>
      </c>
    </row>
    <row r="337" spans="1:26" x14ac:dyDescent="0.3">
      <c r="A337" s="2">
        <v>335</v>
      </c>
      <c r="B337" s="2">
        <v>14</v>
      </c>
      <c r="C337" s="2" t="s">
        <v>405</v>
      </c>
      <c r="D337" s="4">
        <v>3</v>
      </c>
      <c r="E337" s="15">
        <f>Tabla_Sala[[#This Row],[Hora de Salida]]</f>
        <v>45020.131249999999</v>
      </c>
      <c r="F337" s="16">
        <v>45020.080555555556</v>
      </c>
      <c r="G337" s="16">
        <v>45020.131249999999</v>
      </c>
      <c r="H337" s="16">
        <f>IF(Tabla_Sala[[#This Row],[Estado de la Mesa]]="Ocupada",(Tabla_Sala[[#This Row],[Hora de Salida]]-Tabla_Sala[[#This Row],[Hora de Llegada]]) + 15/1440, Tabla_Sala[[#This Row],[Hora de Salida]]-Tabla_Sala[[#This Row],[Hora de Llegada]])</f>
        <v>5.0694444442342501E-2</v>
      </c>
      <c r="I337" s="16">
        <f>SUMIFS(Tabla_cocina[minutos preparacion],Tabla_cocina[Numero de Orden],Tabla_Sala[[#This Row],[Número de Orden]])</f>
        <v>4.7916666666666663E-2</v>
      </c>
      <c r="J337" s="16">
        <f>IF(Tabla_Sala[[#This Row],[Tiempo de Permanencia]]-Tabla_Sala[[#This Row],[Tiempo Preparacion]] &gt; 0, Tabla_Sala[[#This Row],[Tiempo de Permanencia]]-Tabla_Sala[[#This Row],[Tiempo Preparacion]], 0)</f>
        <v>2.7777777756758382E-3</v>
      </c>
      <c r="K337" s="2" t="s">
        <v>117</v>
      </c>
      <c r="L337" s="2" t="s">
        <v>40</v>
      </c>
      <c r="M337" s="2" t="s">
        <v>41</v>
      </c>
      <c r="N337" s="5">
        <v>41.56</v>
      </c>
      <c r="O337" s="2" t="s">
        <v>48</v>
      </c>
      <c r="P337" s="7">
        <f>SUMIFS(Tabla_cocina[Ganancia Bruta],Tabla_cocina[Numero de Orden],Tabla_Sala[[#This Row],[Número de Orden]])</f>
        <v>114</v>
      </c>
      <c r="Q337" s="7">
        <f>Tabla_Sala[[#This Row],[Propina]]+Tabla_Sala[[#This Row],[Monto Total de la Cuenta]]</f>
        <v>155.56</v>
      </c>
      <c r="R337" t="str">
        <f t="shared" si="8"/>
        <v>Plato_2,  Plato_16</v>
      </c>
      <c r="S337" s="2" t="s">
        <v>49</v>
      </c>
      <c r="T337" s="2" t="s">
        <v>7</v>
      </c>
      <c r="U337" s="2" t="s">
        <v>57</v>
      </c>
      <c r="X337" t="str" cm="1">
        <f t="array" ref="X337">_xlfn.CONCAT(_xlfn._xlws.FILTER(Tabla_cocina[Nombre del Plato], Tabla_cocina[Numero de Orden]=Tabla_Sala[[#This Row],[Número de Orden]]), "")</f>
        <v>Plato_2Plato_16</v>
      </c>
      <c r="Y337" s="18" t="b">
        <f>IF(Tabla_Sala[[#This Row],[Tiempo de Degustacion]]&gt;0,TRUE,FALSE)</f>
        <v>1</v>
      </c>
      <c r="Z337" s="3">
        <f>SUMIFS(Tabla_cocina[Costo],Tabla_cocina[Numero de Orden],Tabla_Sala[[#This Row],[Número de Orden]])</f>
        <v>66</v>
      </c>
    </row>
    <row r="338" spans="1:26" x14ac:dyDescent="0.3">
      <c r="A338" s="2">
        <v>336</v>
      </c>
      <c r="B338" s="2">
        <v>4</v>
      </c>
      <c r="C338" s="2" t="s">
        <v>406</v>
      </c>
      <c r="D338" s="4">
        <v>5</v>
      </c>
      <c r="E338" s="15">
        <f>Tabla_Sala[[#This Row],[Hora de Salida]]</f>
        <v>45020.20208333333</v>
      </c>
      <c r="F338" s="16">
        <v>45020.065972222219</v>
      </c>
      <c r="G338" s="16">
        <v>45020.20208333333</v>
      </c>
      <c r="H338" s="16">
        <f>IF(Tabla_Sala[[#This Row],[Estado de la Mesa]]="Ocupada",(Tabla_Sala[[#This Row],[Hora de Salida]]-Tabla_Sala[[#This Row],[Hora de Llegada]]) + 15/1440, Tabla_Sala[[#This Row],[Hora de Salida]]-Tabla_Sala[[#This Row],[Hora de Llegada]])</f>
        <v>0.13611111111094942</v>
      </c>
      <c r="I338" s="16">
        <f>SUMIFS(Tabla_cocina[minutos preparacion],Tabla_cocina[Numero de Orden],Tabla_Sala[[#This Row],[Número de Orden]])</f>
        <v>4.5138888888888881E-2</v>
      </c>
      <c r="J338" s="16">
        <f>IF(Tabla_Sala[[#This Row],[Tiempo de Permanencia]]-Tabla_Sala[[#This Row],[Tiempo Preparacion]] &gt; 0, Tabla_Sala[[#This Row],[Tiempo de Permanencia]]-Tabla_Sala[[#This Row],[Tiempo Preparacion]], 0)</f>
        <v>9.0972222222060542E-2</v>
      </c>
      <c r="K338" s="2" t="s">
        <v>113</v>
      </c>
      <c r="L338" s="2" t="s">
        <v>54</v>
      </c>
      <c r="M338" s="2" t="s">
        <v>47</v>
      </c>
      <c r="N338" s="5">
        <v>17.93</v>
      </c>
      <c r="O338" s="2" t="s">
        <v>48</v>
      </c>
      <c r="P338" s="7">
        <f>SUMIFS(Tabla_cocina[Ganancia Bruta],Tabla_cocina[Numero de Orden],Tabla_Sala[[#This Row],[Número de Orden]])</f>
        <v>158</v>
      </c>
      <c r="Q338" s="7">
        <f>Tabla_Sala[[#This Row],[Propina]]+Tabla_Sala[[#This Row],[Monto Total de la Cuenta]]</f>
        <v>175.93</v>
      </c>
      <c r="R338" t="str">
        <f t="shared" si="8"/>
        <v>Plato_13,  Plato_12,  Plato_10</v>
      </c>
      <c r="S338" s="2" t="s">
        <v>76</v>
      </c>
      <c r="T338" s="2" t="s">
        <v>23</v>
      </c>
      <c r="U338" s="2" t="s">
        <v>60</v>
      </c>
      <c r="V338" s="2" t="s">
        <v>69</v>
      </c>
      <c r="X338" t="str" cm="1">
        <f t="array" ref="X338">_xlfn.CONCAT(_xlfn._xlws.FILTER(Tabla_cocina[Nombre del Plato], Tabla_cocina[Numero de Orden]=Tabla_Sala[[#This Row],[Número de Orden]]), "")</f>
        <v>Plato_10Plato_13Plato_12</v>
      </c>
      <c r="Y338" s="18" t="b">
        <f>IF(Tabla_Sala[[#This Row],[Tiempo de Degustacion]]&gt;0,TRUE,FALSE)</f>
        <v>1</v>
      </c>
      <c r="Z338" s="3">
        <f>SUMIFS(Tabla_cocina[Costo],Tabla_cocina[Numero de Orden],Tabla_Sala[[#This Row],[Número de Orden]])</f>
        <v>93</v>
      </c>
    </row>
    <row r="339" spans="1:26" x14ac:dyDescent="0.3">
      <c r="A339" s="2">
        <v>337</v>
      </c>
      <c r="B339" s="2">
        <v>11</v>
      </c>
      <c r="C339" s="2" t="s">
        <v>407</v>
      </c>
      <c r="D339" s="4">
        <v>2</v>
      </c>
      <c r="E339" s="15">
        <f>Tabla_Sala[[#This Row],[Hora de Salida]]</f>
        <v>45020.188194444447</v>
      </c>
      <c r="F339" s="16">
        <v>45020.068055555559</v>
      </c>
      <c r="G339" s="16">
        <v>45020.188194444447</v>
      </c>
      <c r="H339" s="16">
        <f>IF(Tabla_Sala[[#This Row],[Estado de la Mesa]]="Ocupada",(Tabla_Sala[[#This Row],[Hora de Salida]]-Tabla_Sala[[#This Row],[Hora de Llegada]]) + 15/1440, Tabla_Sala[[#This Row],[Hora de Salida]]-Tabla_Sala[[#This Row],[Hora de Llegada]])</f>
        <v>0.12013888888759539</v>
      </c>
      <c r="I339" s="16">
        <f>SUMIFS(Tabla_cocina[minutos preparacion],Tabla_cocina[Numero de Orden],Tabla_Sala[[#This Row],[Número de Orden]])</f>
        <v>4.027777777777778E-2</v>
      </c>
      <c r="J339" s="16">
        <f>IF(Tabla_Sala[[#This Row],[Tiempo de Permanencia]]-Tabla_Sala[[#This Row],[Tiempo Preparacion]] &gt; 0, Tabla_Sala[[#This Row],[Tiempo de Permanencia]]-Tabla_Sala[[#This Row],[Tiempo Preparacion]], 0)</f>
        <v>7.9861111109817612E-2</v>
      </c>
      <c r="K339" s="2" t="s">
        <v>115</v>
      </c>
      <c r="L339" s="2" t="s">
        <v>54</v>
      </c>
      <c r="M339" s="2" t="s">
        <v>47</v>
      </c>
      <c r="N339" s="5">
        <v>19.28</v>
      </c>
      <c r="O339" s="2" t="s">
        <v>42</v>
      </c>
      <c r="P339" s="7">
        <f>SUMIFS(Tabla_cocina[Ganancia Bruta],Tabla_cocina[Numero de Orden],Tabla_Sala[[#This Row],[Número de Orden]])</f>
        <v>100</v>
      </c>
      <c r="Q339" s="7">
        <f>Tabla_Sala[[#This Row],[Propina]]+Tabla_Sala[[#This Row],[Monto Total de la Cuenta]]</f>
        <v>119.28</v>
      </c>
      <c r="R339" t="str">
        <f t="shared" si="8"/>
        <v>Plato_7,  Plato_16</v>
      </c>
      <c r="S339" s="2" t="s">
        <v>49</v>
      </c>
      <c r="T339" s="2" t="s">
        <v>5</v>
      </c>
      <c r="U339" s="2" t="s">
        <v>57</v>
      </c>
      <c r="X339" t="str" cm="1">
        <f t="array" ref="X339">_xlfn.CONCAT(_xlfn._xlws.FILTER(Tabla_cocina[Nombre del Plato], Tabla_cocina[Numero de Orden]=Tabla_Sala[[#This Row],[Número de Orden]]), "")</f>
        <v>Plato_16Plato_7</v>
      </c>
      <c r="Y339" s="18" t="b">
        <f>IF(Tabla_Sala[[#This Row],[Tiempo de Degustacion]]&gt;0,TRUE,FALSE)</f>
        <v>1</v>
      </c>
      <c r="Z339" s="3">
        <f>SUMIFS(Tabla_cocina[Costo],Tabla_cocina[Numero de Orden],Tabla_Sala[[#This Row],[Número de Orden]])</f>
        <v>58</v>
      </c>
    </row>
    <row r="340" spans="1:26" x14ac:dyDescent="0.3">
      <c r="A340" s="2">
        <v>338</v>
      </c>
      <c r="B340" s="2">
        <v>18</v>
      </c>
      <c r="C340" s="2" t="s">
        <v>408</v>
      </c>
      <c r="D340" s="4">
        <v>2</v>
      </c>
      <c r="E340" s="15">
        <f>Tabla_Sala[[#This Row],[Hora de Salida]]</f>
        <v>45020.145833333336</v>
      </c>
      <c r="F340" s="16">
        <v>45020.022222222222</v>
      </c>
      <c r="G340" s="16">
        <v>45020.145833333336</v>
      </c>
      <c r="H340" s="16">
        <f>IF(Tabla_Sala[[#This Row],[Estado de la Mesa]]="Ocupada",(Tabla_Sala[[#This Row],[Hora de Salida]]-Tabla_Sala[[#This Row],[Hora de Llegada]]) + 15/1440, Tabla_Sala[[#This Row],[Hora de Salida]]-Tabla_Sala[[#This Row],[Hora de Llegada]])</f>
        <v>0.12361111111385981</v>
      </c>
      <c r="I340" s="16">
        <f>SUMIFS(Tabla_cocina[minutos preparacion],Tabla_cocina[Numero de Orden],Tabla_Sala[[#This Row],[Número de Orden]])</f>
        <v>9.9305555555555564E-2</v>
      </c>
      <c r="J340" s="16">
        <f>IF(Tabla_Sala[[#This Row],[Tiempo de Permanencia]]-Tabla_Sala[[#This Row],[Tiempo Preparacion]] &gt; 0, Tabla_Sala[[#This Row],[Tiempo de Permanencia]]-Tabla_Sala[[#This Row],[Tiempo Preparacion]], 0)</f>
        <v>2.4305555558304243E-2</v>
      </c>
      <c r="K340" s="2" t="s">
        <v>115</v>
      </c>
      <c r="L340" s="2" t="s">
        <v>40</v>
      </c>
      <c r="M340" s="2" t="s">
        <v>41</v>
      </c>
      <c r="N340" s="5">
        <v>30.62</v>
      </c>
      <c r="O340" s="2" t="s">
        <v>42</v>
      </c>
      <c r="P340" s="7">
        <f>SUMIFS(Tabla_cocina[Ganancia Bruta],Tabla_cocina[Numero de Orden],Tabla_Sala[[#This Row],[Número de Orden]])</f>
        <v>279</v>
      </c>
      <c r="Q340" s="7">
        <f>Tabla_Sala[[#This Row],[Propina]]+Tabla_Sala[[#This Row],[Monto Total de la Cuenta]]</f>
        <v>309.62</v>
      </c>
      <c r="R340" t="str">
        <f t="shared" si="8"/>
        <v>Plato_18,  Plato_13,  Plato_15,  Plato_3</v>
      </c>
      <c r="S340" s="2" t="s">
        <v>66</v>
      </c>
      <c r="T340" s="2" t="s">
        <v>20</v>
      </c>
      <c r="U340" s="2" t="s">
        <v>65</v>
      </c>
      <c r="V340" s="2" t="s">
        <v>73</v>
      </c>
      <c r="W340" s="2" t="s">
        <v>72</v>
      </c>
      <c r="X340" t="str" cm="1">
        <f t="array" ref="X340">_xlfn.CONCAT(_xlfn._xlws.FILTER(Tabla_cocina[Nombre del Plato], Tabla_cocina[Numero de Orden]=Tabla_Sala[[#This Row],[Número de Orden]]), "")</f>
        <v>Plato_18Plato_15Plato_13Plato_3</v>
      </c>
      <c r="Y340" s="18" t="b">
        <f>IF(Tabla_Sala[[#This Row],[Tiempo de Degustacion]]&gt;0,TRUE,FALSE)</f>
        <v>1</v>
      </c>
      <c r="Z340" s="3">
        <f>SUMIFS(Tabla_cocina[Costo],Tabla_cocina[Numero de Orden],Tabla_Sala[[#This Row],[Número de Orden]])</f>
        <v>166</v>
      </c>
    </row>
    <row r="341" spans="1:26" x14ac:dyDescent="0.3">
      <c r="A341" s="2">
        <v>339</v>
      </c>
      <c r="B341" s="2">
        <v>13</v>
      </c>
      <c r="C341" s="2" t="s">
        <v>409</v>
      </c>
      <c r="D341" s="4">
        <v>2</v>
      </c>
      <c r="E341" s="15">
        <f>Tabla_Sala[[#This Row],[Hora de Salida]]</f>
        <v>45020.084027777775</v>
      </c>
      <c r="F341" s="16">
        <v>45020</v>
      </c>
      <c r="G341" s="16">
        <v>45020.084027777775</v>
      </c>
      <c r="H341" s="16">
        <f>IF(Tabla_Sala[[#This Row],[Estado de la Mesa]]="Ocupada",(Tabla_Sala[[#This Row],[Hora de Salida]]-Tabla_Sala[[#This Row],[Hora de Llegada]]) + 15/1440, Tabla_Sala[[#This Row],[Hora de Salida]]-Tabla_Sala[[#This Row],[Hora de Llegada]])</f>
        <v>8.4027777775190771E-2</v>
      </c>
      <c r="I341" s="16">
        <f>SUMIFS(Tabla_cocina[minutos preparacion],Tabla_cocina[Numero de Orden],Tabla_Sala[[#This Row],[Número de Orden]])</f>
        <v>3.1944444444444442E-2</v>
      </c>
      <c r="J341" s="16">
        <f>IF(Tabla_Sala[[#This Row],[Tiempo de Permanencia]]-Tabla_Sala[[#This Row],[Tiempo Preparacion]] &gt; 0, Tabla_Sala[[#This Row],[Tiempo de Permanencia]]-Tabla_Sala[[#This Row],[Tiempo Preparacion]], 0)</f>
        <v>5.2083333330746329E-2</v>
      </c>
      <c r="K341" s="2" t="s">
        <v>109</v>
      </c>
      <c r="L341" s="2" t="s">
        <v>44</v>
      </c>
      <c r="M341" s="2" t="s">
        <v>41</v>
      </c>
      <c r="N341" s="5">
        <v>19.600000000000001</v>
      </c>
      <c r="O341" s="2" t="s">
        <v>42</v>
      </c>
      <c r="P341" s="7">
        <f>SUMIFS(Tabla_cocina[Ganancia Bruta],Tabla_cocina[Numero de Orden],Tabla_Sala[[#This Row],[Número de Orden]])</f>
        <v>104</v>
      </c>
      <c r="Q341" s="7">
        <f>Tabla_Sala[[#This Row],[Propina]]+Tabla_Sala[[#This Row],[Monto Total de la Cuenta]]</f>
        <v>123.6</v>
      </c>
      <c r="R341" t="str">
        <f t="shared" si="8"/>
        <v>Plato_9,  Plato_14</v>
      </c>
      <c r="S341" s="2" t="s">
        <v>53</v>
      </c>
      <c r="T341" s="2" t="s">
        <v>13</v>
      </c>
      <c r="U341" s="2" t="s">
        <v>64</v>
      </c>
      <c r="X341" t="str" cm="1">
        <f t="array" ref="X341">_xlfn.CONCAT(_xlfn._xlws.FILTER(Tabla_cocina[Nombre del Plato], Tabla_cocina[Numero de Orden]=Tabla_Sala[[#This Row],[Número de Orden]]), "")</f>
        <v>Plato_9Plato_14</v>
      </c>
      <c r="Y341" s="18" t="b">
        <f>IF(Tabla_Sala[[#This Row],[Tiempo de Degustacion]]&gt;0,TRUE,FALSE)</f>
        <v>1</v>
      </c>
      <c r="Z341" s="3">
        <f>SUMIFS(Tabla_cocina[Costo],Tabla_cocina[Numero de Orden],Tabla_Sala[[#This Row],[Número de Orden]])</f>
        <v>62</v>
      </c>
    </row>
    <row r="342" spans="1:26" x14ac:dyDescent="0.3">
      <c r="A342" s="2">
        <v>340</v>
      </c>
      <c r="B342" s="2">
        <v>15</v>
      </c>
      <c r="C342" s="2" t="s">
        <v>410</v>
      </c>
      <c r="D342" s="4">
        <v>1</v>
      </c>
      <c r="E342" s="15">
        <f>Tabla_Sala[[#This Row],[Hora de Salida]]</f>
        <v>45020.193055555559</v>
      </c>
      <c r="F342" s="16">
        <v>45020.05</v>
      </c>
      <c r="G342" s="16">
        <v>45020.193055555559</v>
      </c>
      <c r="H342" s="16">
        <f>IF(Tabla_Sala[[#This Row],[Estado de la Mesa]]="Ocupada",(Tabla_Sala[[#This Row],[Hora de Salida]]-Tabla_Sala[[#This Row],[Hora de Llegada]]) + 15/1440, Tabla_Sala[[#This Row],[Hora de Salida]]-Tabla_Sala[[#This Row],[Hora de Llegada]])</f>
        <v>0.14305555555620231</v>
      </c>
      <c r="I342" s="16">
        <f>SUMIFS(Tabla_cocina[minutos preparacion],Tabla_cocina[Numero de Orden],Tabla_Sala[[#This Row],[Número de Orden]])</f>
        <v>6.3194444444444442E-2</v>
      </c>
      <c r="J342" s="16">
        <f>IF(Tabla_Sala[[#This Row],[Tiempo de Permanencia]]-Tabla_Sala[[#This Row],[Tiempo Preparacion]] &gt; 0, Tabla_Sala[[#This Row],[Tiempo de Permanencia]]-Tabla_Sala[[#This Row],[Tiempo Preparacion]], 0)</f>
        <v>7.9861111111757865E-2</v>
      </c>
      <c r="K342" s="2" t="s">
        <v>109</v>
      </c>
      <c r="L342" s="2" t="s">
        <v>40</v>
      </c>
      <c r="M342" s="2" t="s">
        <v>47</v>
      </c>
      <c r="N342" s="5">
        <v>38.520000000000003</v>
      </c>
      <c r="O342" s="2" t="s">
        <v>48</v>
      </c>
      <c r="P342" s="7">
        <f>SUMIFS(Tabla_cocina[Ganancia Bruta],Tabla_cocina[Numero de Orden],Tabla_Sala[[#This Row],[Número de Orden]])</f>
        <v>164</v>
      </c>
      <c r="Q342" s="7">
        <f>Tabla_Sala[[#This Row],[Propina]]+Tabla_Sala[[#This Row],[Monto Total de la Cuenta]]</f>
        <v>202.52</v>
      </c>
      <c r="R342" t="str">
        <f t="shared" si="8"/>
        <v>Plato_20,  Plato_16</v>
      </c>
      <c r="S342" s="2" t="s">
        <v>43</v>
      </c>
      <c r="T342" s="2" t="s">
        <v>11</v>
      </c>
      <c r="U342" s="2" t="s">
        <v>57</v>
      </c>
      <c r="X342" t="str" cm="1">
        <f t="array" ref="X342">_xlfn.CONCAT(_xlfn._xlws.FILTER(Tabla_cocina[Nombre del Plato], Tabla_cocina[Numero de Orden]=Tabla_Sala[[#This Row],[Número de Orden]]), "")</f>
        <v>Plato_20Plato_16</v>
      </c>
      <c r="Y342" s="18" t="b">
        <f>IF(Tabla_Sala[[#This Row],[Tiempo de Degustacion]]&gt;0,TRUE,FALSE)</f>
        <v>1</v>
      </c>
      <c r="Z342" s="3">
        <f>SUMIFS(Tabla_cocina[Costo],Tabla_cocina[Numero de Orden],Tabla_Sala[[#This Row],[Número de Orden]])</f>
        <v>98</v>
      </c>
    </row>
    <row r="343" spans="1:26" x14ac:dyDescent="0.3">
      <c r="A343" s="2">
        <v>341</v>
      </c>
      <c r="B343" s="2">
        <v>14</v>
      </c>
      <c r="C343" s="2" t="s">
        <v>411</v>
      </c>
      <c r="D343" s="4">
        <v>5</v>
      </c>
      <c r="E343" s="15">
        <f>Tabla_Sala[[#This Row],[Hora de Salida]]</f>
        <v>45020.179861111108</v>
      </c>
      <c r="F343" s="16">
        <v>45020.086805555555</v>
      </c>
      <c r="G343" s="16">
        <v>45020.179861111108</v>
      </c>
      <c r="H343" s="16">
        <f>IF(Tabla_Sala[[#This Row],[Estado de la Mesa]]="Ocupada",(Tabla_Sala[[#This Row],[Hora de Salida]]-Tabla_Sala[[#This Row],[Hora de Llegada]]) + 15/1440, Tabla_Sala[[#This Row],[Hora de Salida]]-Tabla_Sala[[#This Row],[Hora de Llegada]])</f>
        <v>9.3055555553291924E-2</v>
      </c>
      <c r="I343" s="16">
        <f>SUMIFS(Tabla_cocina[minutos preparacion],Tabla_cocina[Numero de Orden],Tabla_Sala[[#This Row],[Número de Orden]])</f>
        <v>6.1111111111111109E-2</v>
      </c>
      <c r="J343" s="16">
        <f>IF(Tabla_Sala[[#This Row],[Tiempo de Permanencia]]-Tabla_Sala[[#This Row],[Tiempo Preparacion]] &gt; 0, Tabla_Sala[[#This Row],[Tiempo de Permanencia]]-Tabla_Sala[[#This Row],[Tiempo Preparacion]], 0)</f>
        <v>3.1944444442180815E-2</v>
      </c>
      <c r="K343" s="2" t="s">
        <v>109</v>
      </c>
      <c r="L343" s="2" t="s">
        <v>44</v>
      </c>
      <c r="M343" s="2" t="s">
        <v>47</v>
      </c>
      <c r="N343" s="5">
        <v>47.05</v>
      </c>
      <c r="O343" s="2" t="s">
        <v>48</v>
      </c>
      <c r="P343" s="7">
        <f>SUMIFS(Tabla_cocina[Ganancia Bruta],Tabla_cocina[Numero de Orden],Tabla_Sala[[#This Row],[Número de Orden]])</f>
        <v>177</v>
      </c>
      <c r="Q343" s="7">
        <f>Tabla_Sala[[#This Row],[Propina]]+Tabla_Sala[[#This Row],[Monto Total de la Cuenta]]</f>
        <v>224.05</v>
      </c>
      <c r="R343" t="str">
        <f t="shared" si="8"/>
        <v>Plato_16,  Plato_5,  Plato_8</v>
      </c>
      <c r="S343" s="2" t="s">
        <v>53</v>
      </c>
      <c r="T343" s="2" t="s">
        <v>15</v>
      </c>
      <c r="U343" s="2" t="s">
        <v>78</v>
      </c>
      <c r="V343" s="2" t="s">
        <v>62</v>
      </c>
      <c r="X343" t="str" cm="1">
        <f t="array" ref="X343">_xlfn.CONCAT(_xlfn._xlws.FILTER(Tabla_cocina[Nombre del Plato], Tabla_cocina[Numero de Orden]=Tabla_Sala[[#This Row],[Número de Orden]]), "")</f>
        <v>Plato_8Plato_16Plato_5</v>
      </c>
      <c r="Y343" s="18" t="b">
        <f>IF(Tabla_Sala[[#This Row],[Tiempo de Degustacion]]&gt;0,TRUE,FALSE)</f>
        <v>1</v>
      </c>
      <c r="Z343" s="3">
        <f>SUMIFS(Tabla_cocina[Costo],Tabla_cocina[Numero de Orden],Tabla_Sala[[#This Row],[Número de Orden]])</f>
        <v>105</v>
      </c>
    </row>
    <row r="344" spans="1:26" x14ac:dyDescent="0.3">
      <c r="A344" s="2">
        <v>342</v>
      </c>
      <c r="B344" s="2">
        <v>19</v>
      </c>
      <c r="C344" s="2" t="s">
        <v>412</v>
      </c>
      <c r="D344" s="4">
        <v>5</v>
      </c>
      <c r="E344" s="15">
        <f>Tabla_Sala[[#This Row],[Hora de Salida]]</f>
        <v>45020.257638888892</v>
      </c>
      <c r="F344" s="16">
        <v>45020.104166666664</v>
      </c>
      <c r="G344" s="16">
        <v>45020.257638888892</v>
      </c>
      <c r="H344" s="16">
        <f>IF(Tabla_Sala[[#This Row],[Estado de la Mesa]]="Ocupada",(Tabla_Sala[[#This Row],[Hora de Salida]]-Tabla_Sala[[#This Row],[Hora de Llegada]]) + 15/1440, Tabla_Sala[[#This Row],[Hora de Salida]]-Tabla_Sala[[#This Row],[Hora de Llegada]])</f>
        <v>0.15347222222771961</v>
      </c>
      <c r="I344" s="16">
        <f>SUMIFS(Tabla_cocina[minutos preparacion],Tabla_cocina[Numero de Orden],Tabla_Sala[[#This Row],[Número de Orden]])</f>
        <v>3.7499999999999999E-2</v>
      </c>
      <c r="J344" s="16">
        <f>IF(Tabla_Sala[[#This Row],[Tiempo de Permanencia]]-Tabla_Sala[[#This Row],[Tiempo Preparacion]] &gt; 0, Tabla_Sala[[#This Row],[Tiempo de Permanencia]]-Tabla_Sala[[#This Row],[Tiempo Preparacion]], 0)</f>
        <v>0.11597222222771961</v>
      </c>
      <c r="K344" s="2" t="s">
        <v>109</v>
      </c>
      <c r="L344" s="2" t="s">
        <v>44</v>
      </c>
      <c r="M344" s="2" t="s">
        <v>47</v>
      </c>
      <c r="N344" s="5">
        <v>20.059999999999999</v>
      </c>
      <c r="O344" s="2" t="s">
        <v>48</v>
      </c>
      <c r="P344" s="7">
        <f>SUMIFS(Tabla_cocina[Ganancia Bruta],Tabla_cocina[Numero de Orden],Tabla_Sala[[#This Row],[Número de Orden]])</f>
        <v>102</v>
      </c>
      <c r="Q344" s="7">
        <f>Tabla_Sala[[#This Row],[Propina]]+Tabla_Sala[[#This Row],[Monto Total de la Cuenta]]</f>
        <v>122.06</v>
      </c>
      <c r="R344" t="str">
        <f t="shared" si="8"/>
        <v>Plato_14,  Plato_16</v>
      </c>
      <c r="S344" s="2" t="s">
        <v>58</v>
      </c>
      <c r="T344" s="2" t="s">
        <v>22</v>
      </c>
      <c r="U344" s="2" t="s">
        <v>57</v>
      </c>
      <c r="X344" t="str" cm="1">
        <f t="array" ref="X344">_xlfn.CONCAT(_xlfn._xlws.FILTER(Tabla_cocina[Nombre del Plato], Tabla_cocina[Numero de Orden]=Tabla_Sala[[#This Row],[Número de Orden]]), "")</f>
        <v>Plato_16Plato_14</v>
      </c>
      <c r="Y344" s="18" t="b">
        <f>IF(Tabla_Sala[[#This Row],[Tiempo de Degustacion]]&gt;0,TRUE,FALSE)</f>
        <v>1</v>
      </c>
      <c r="Z344" s="3">
        <f>SUMIFS(Tabla_cocina[Costo],Tabla_cocina[Numero de Orden],Tabla_Sala[[#This Row],[Número de Orden]])</f>
        <v>60</v>
      </c>
    </row>
    <row r="345" spans="1:26" x14ac:dyDescent="0.3">
      <c r="A345" s="2">
        <v>343</v>
      </c>
      <c r="B345" s="2">
        <v>12</v>
      </c>
      <c r="C345" s="2" t="s">
        <v>413</v>
      </c>
      <c r="D345" s="4">
        <v>1</v>
      </c>
      <c r="E345" s="15">
        <f>Tabla_Sala[[#This Row],[Hora de Salida]]</f>
        <v>45020.239583333336</v>
      </c>
      <c r="F345" s="16">
        <v>45020.163888888892</v>
      </c>
      <c r="G345" s="16">
        <v>45020.239583333336</v>
      </c>
      <c r="H345" s="16">
        <f>IF(Tabla_Sala[[#This Row],[Estado de la Mesa]]="Ocupada",(Tabla_Sala[[#This Row],[Hora de Salida]]-Tabla_Sala[[#This Row],[Hora de Llegada]]) + 15/1440, Tabla_Sala[[#This Row],[Hora de Salida]]-Tabla_Sala[[#This Row],[Hora de Llegada]])</f>
        <v>8.6111111110464364E-2</v>
      </c>
      <c r="I345" s="16">
        <f>SUMIFS(Tabla_cocina[minutos preparacion],Tabla_cocina[Numero de Orden],Tabla_Sala[[#This Row],[Número de Orden]])</f>
        <v>7.013888888888889E-2</v>
      </c>
      <c r="J345" s="16">
        <f>IF(Tabla_Sala[[#This Row],[Tiempo de Permanencia]]-Tabla_Sala[[#This Row],[Tiempo Preparacion]] &gt; 0, Tabla_Sala[[#This Row],[Tiempo de Permanencia]]-Tabla_Sala[[#This Row],[Tiempo Preparacion]], 0)</f>
        <v>1.5972222221575474E-2</v>
      </c>
      <c r="K345" s="2" t="s">
        <v>115</v>
      </c>
      <c r="L345" s="2" t="s">
        <v>40</v>
      </c>
      <c r="M345" s="2" t="s">
        <v>47</v>
      </c>
      <c r="N345" s="5">
        <v>23.01</v>
      </c>
      <c r="O345" s="2" t="s">
        <v>55</v>
      </c>
      <c r="P345" s="7">
        <f>SUMIFS(Tabla_cocina[Ganancia Bruta],Tabla_cocina[Numero de Orden],Tabla_Sala[[#This Row],[Número de Orden]])</f>
        <v>137</v>
      </c>
      <c r="Q345" s="7">
        <f>Tabla_Sala[[#This Row],[Propina]]+Tabla_Sala[[#This Row],[Monto Total de la Cuenta]]</f>
        <v>160.01</v>
      </c>
      <c r="R345" t="str">
        <f t="shared" si="8"/>
        <v>Plato_18,  Plato_14</v>
      </c>
      <c r="S345" s="2" t="s">
        <v>53</v>
      </c>
      <c r="T345" s="2" t="s">
        <v>20</v>
      </c>
      <c r="U345" s="2" t="s">
        <v>64</v>
      </c>
      <c r="X345" t="str" cm="1">
        <f t="array" ref="X345">_xlfn.CONCAT(_xlfn._xlws.FILTER(Tabla_cocina[Nombre del Plato], Tabla_cocina[Numero de Orden]=Tabla_Sala[[#This Row],[Número de Orden]]), "")</f>
        <v>Plato_18Plato_14</v>
      </c>
      <c r="Y345" s="18" t="b">
        <f>IF(Tabla_Sala[[#This Row],[Tiempo de Degustacion]]&gt;0,TRUE,FALSE)</f>
        <v>1</v>
      </c>
      <c r="Z345" s="3">
        <f>SUMIFS(Tabla_cocina[Costo],Tabla_cocina[Numero de Orden],Tabla_Sala[[#This Row],[Número de Orden]])</f>
        <v>82</v>
      </c>
    </row>
    <row r="346" spans="1:26" x14ac:dyDescent="0.3">
      <c r="A346" s="2">
        <v>344</v>
      </c>
      <c r="B346" s="2">
        <v>15</v>
      </c>
      <c r="C346" s="2" t="s">
        <v>414</v>
      </c>
      <c r="D346" s="4">
        <v>3</v>
      </c>
      <c r="E346" s="15">
        <f>Tabla_Sala[[#This Row],[Hora de Salida]]</f>
        <v>45020.086111111108</v>
      </c>
      <c r="F346" s="16">
        <v>45020.031944444447</v>
      </c>
      <c r="G346" s="16">
        <v>45020.086111111108</v>
      </c>
      <c r="H346" s="16">
        <f>IF(Tabla_Sala[[#This Row],[Estado de la Mesa]]="Ocupada",(Tabla_Sala[[#This Row],[Hora de Salida]]-Tabla_Sala[[#This Row],[Hora de Llegada]]) + 15/1440, Tabla_Sala[[#This Row],[Hora de Salida]]-Tabla_Sala[[#This Row],[Hora de Llegada]])</f>
        <v>6.4583333327997636E-2</v>
      </c>
      <c r="I346" s="16">
        <f>SUMIFS(Tabla_cocina[minutos preparacion],Tabla_cocina[Numero de Orden],Tabla_Sala[[#This Row],[Número de Orden]])</f>
        <v>5.9722222222222218E-2</v>
      </c>
      <c r="J346" s="16">
        <f>IF(Tabla_Sala[[#This Row],[Tiempo de Permanencia]]-Tabla_Sala[[#This Row],[Tiempo Preparacion]] &gt; 0, Tabla_Sala[[#This Row],[Tiempo de Permanencia]]-Tabla_Sala[[#This Row],[Tiempo Preparacion]], 0)</f>
        <v>4.8611111057754175E-3</v>
      </c>
      <c r="K346" s="2" t="s">
        <v>113</v>
      </c>
      <c r="L346" s="2" t="s">
        <v>40</v>
      </c>
      <c r="M346" s="2" t="s">
        <v>47</v>
      </c>
      <c r="N346" s="5">
        <v>33.01</v>
      </c>
      <c r="O346" s="2" t="s">
        <v>55</v>
      </c>
      <c r="P346" s="7">
        <f>SUMIFS(Tabla_cocina[Ganancia Bruta],Tabla_cocina[Numero de Orden],Tabla_Sala[[#This Row],[Número de Orden]])</f>
        <v>183</v>
      </c>
      <c r="Q346" s="7">
        <f>Tabla_Sala[[#This Row],[Propina]]+Tabla_Sala[[#This Row],[Monto Total de la Cuenta]]</f>
        <v>216.01</v>
      </c>
      <c r="R346" t="str">
        <f t="shared" si="8"/>
        <v>Plato_8,  Plato_17,  Plato_15,  Plato_5</v>
      </c>
      <c r="S346" s="2" t="s">
        <v>70</v>
      </c>
      <c r="T346" s="2" t="s">
        <v>17</v>
      </c>
      <c r="U346" s="2" t="s">
        <v>50</v>
      </c>
      <c r="V346" s="2" t="s">
        <v>73</v>
      </c>
      <c r="W346" s="2" t="s">
        <v>78</v>
      </c>
      <c r="X346" t="str" cm="1">
        <f t="array" ref="X346">_xlfn.CONCAT(_xlfn._xlws.FILTER(Tabla_cocina[Nombre del Plato], Tabla_cocina[Numero de Orden]=Tabla_Sala[[#This Row],[Número de Orden]]), "")</f>
        <v>Plato_8Plato_15Plato_17Plato_5</v>
      </c>
      <c r="Y346" s="18" t="b">
        <f>IF(Tabla_Sala[[#This Row],[Tiempo de Degustacion]]&gt;0,TRUE,FALSE)</f>
        <v>1</v>
      </c>
      <c r="Z346" s="3">
        <f>SUMIFS(Tabla_cocina[Costo],Tabla_cocina[Numero de Orden],Tabla_Sala[[#This Row],[Número de Orden]])</f>
        <v>110</v>
      </c>
    </row>
    <row r="347" spans="1:26" x14ac:dyDescent="0.3">
      <c r="A347" s="2">
        <v>345</v>
      </c>
      <c r="B347" s="2">
        <v>16</v>
      </c>
      <c r="C347" s="2" t="s">
        <v>415</v>
      </c>
      <c r="D347" s="4">
        <v>3</v>
      </c>
      <c r="E347" s="15">
        <f>Tabla_Sala[[#This Row],[Hora de Salida]]</f>
        <v>45020.179861111108</v>
      </c>
      <c r="F347" s="16">
        <v>45020.054166666669</v>
      </c>
      <c r="G347" s="16">
        <v>45020.179861111108</v>
      </c>
      <c r="H347" s="16">
        <f>IF(Tabla_Sala[[#This Row],[Estado de la Mesa]]="Ocupada",(Tabla_Sala[[#This Row],[Hora de Salida]]-Tabla_Sala[[#This Row],[Hora de Llegada]]) + 15/1440, Tabla_Sala[[#This Row],[Hora de Salida]]-Tabla_Sala[[#This Row],[Hora de Llegada]])</f>
        <v>0.13611111110609878</v>
      </c>
      <c r="I347" s="16">
        <f>SUMIFS(Tabla_cocina[minutos preparacion],Tabla_cocina[Numero de Orden],Tabla_Sala[[#This Row],[Número de Orden]])</f>
        <v>1.2500000000000001E-2</v>
      </c>
      <c r="J347" s="16">
        <f>IF(Tabla_Sala[[#This Row],[Tiempo de Permanencia]]-Tabla_Sala[[#This Row],[Tiempo Preparacion]] &gt; 0, Tabla_Sala[[#This Row],[Tiempo de Permanencia]]-Tabla_Sala[[#This Row],[Tiempo Preparacion]], 0)</f>
        <v>0.12361111110609878</v>
      </c>
      <c r="K347" s="2" t="s">
        <v>117</v>
      </c>
      <c r="L347" s="2" t="s">
        <v>40</v>
      </c>
      <c r="M347" s="2" t="s">
        <v>47</v>
      </c>
      <c r="N347" s="5">
        <v>13.98</v>
      </c>
      <c r="O347" s="2" t="s">
        <v>55</v>
      </c>
      <c r="P347" s="7">
        <f>SUMIFS(Tabla_cocina[Ganancia Bruta],Tabla_cocina[Numero de Orden],Tabla_Sala[[#This Row],[Número de Orden]])</f>
        <v>38</v>
      </c>
      <c r="Q347" s="7">
        <f>Tabla_Sala[[#This Row],[Propina]]+Tabla_Sala[[#This Row],[Monto Total de la Cuenta]]</f>
        <v>51.980000000000004</v>
      </c>
      <c r="R347" t="str">
        <f t="shared" si="8"/>
        <v>Plato_12</v>
      </c>
      <c r="S347" s="2" t="s">
        <v>70</v>
      </c>
      <c r="T347" s="2" t="s">
        <v>16</v>
      </c>
      <c r="U347" s="2"/>
      <c r="X347" t="str" cm="1">
        <f t="array" ref="X347">_xlfn.CONCAT(_xlfn._xlws.FILTER(Tabla_cocina[Nombre del Plato], Tabla_cocina[Numero de Orden]=Tabla_Sala[[#This Row],[Número de Orden]]), "")</f>
        <v>Plato_12</v>
      </c>
      <c r="Y347" s="18" t="b">
        <f>IF(Tabla_Sala[[#This Row],[Tiempo de Degustacion]]&gt;0,TRUE,FALSE)</f>
        <v>1</v>
      </c>
      <c r="Z347" s="3">
        <f>SUMIFS(Tabla_cocina[Costo],Tabla_cocina[Numero de Orden],Tabla_Sala[[#This Row],[Número de Orden]])</f>
        <v>22</v>
      </c>
    </row>
    <row r="348" spans="1:26" x14ac:dyDescent="0.3">
      <c r="A348" s="2">
        <v>346</v>
      </c>
      <c r="B348" s="2">
        <v>1</v>
      </c>
      <c r="C348" s="2" t="s">
        <v>416</v>
      </c>
      <c r="D348" s="4">
        <v>5</v>
      </c>
      <c r="E348" s="15">
        <f>Tabla_Sala[[#This Row],[Hora de Salida]]</f>
        <v>45020.163888888892</v>
      </c>
      <c r="F348" s="16">
        <v>45020.027777777781</v>
      </c>
      <c r="G348" s="16">
        <v>45020.163888888892</v>
      </c>
      <c r="H348" s="16">
        <f>IF(Tabla_Sala[[#This Row],[Estado de la Mesa]]="Ocupada",(Tabla_Sala[[#This Row],[Hora de Salida]]-Tabla_Sala[[#This Row],[Hora de Llegada]]) + 15/1440, Tabla_Sala[[#This Row],[Hora de Salida]]-Tabla_Sala[[#This Row],[Hora de Llegada]])</f>
        <v>0.13611111111094942</v>
      </c>
      <c r="I348" s="16">
        <f>SUMIFS(Tabla_cocina[minutos preparacion],Tabla_cocina[Numero de Orden],Tabla_Sala[[#This Row],[Número de Orden]])</f>
        <v>1.5277777777777777E-2</v>
      </c>
      <c r="J348" s="16">
        <f>IF(Tabla_Sala[[#This Row],[Tiempo de Permanencia]]-Tabla_Sala[[#This Row],[Tiempo Preparacion]] &gt; 0, Tabla_Sala[[#This Row],[Tiempo de Permanencia]]-Tabla_Sala[[#This Row],[Tiempo Preparacion]], 0)</f>
        <v>0.12083333333317164</v>
      </c>
      <c r="K348" s="2" t="s">
        <v>115</v>
      </c>
      <c r="L348" s="2" t="s">
        <v>40</v>
      </c>
      <c r="M348" s="2" t="s">
        <v>41</v>
      </c>
      <c r="N348" s="5">
        <v>35.93</v>
      </c>
      <c r="O348" s="2" t="s">
        <v>42</v>
      </c>
      <c r="P348" s="7">
        <f>SUMIFS(Tabla_cocina[Ganancia Bruta],Tabla_cocina[Numero de Orden],Tabla_Sala[[#This Row],[Número de Orden]])</f>
        <v>72</v>
      </c>
      <c r="Q348" s="7">
        <f>Tabla_Sala[[#This Row],[Propina]]+Tabla_Sala[[#This Row],[Monto Total de la Cuenta]]</f>
        <v>107.93</v>
      </c>
      <c r="R348" t="str">
        <f t="shared" si="8"/>
        <v>Plato_19</v>
      </c>
      <c r="S348" s="2" t="s">
        <v>76</v>
      </c>
      <c r="T348" s="2" t="s">
        <v>12</v>
      </c>
      <c r="U348" s="2"/>
      <c r="X348" t="str" cm="1">
        <f t="array" ref="X348">_xlfn.CONCAT(_xlfn._xlws.FILTER(Tabla_cocina[Nombre del Plato], Tabla_cocina[Numero de Orden]=Tabla_Sala[[#This Row],[Número de Orden]]), "")</f>
        <v>Plato_19</v>
      </c>
      <c r="Y348" s="18" t="b">
        <f>IF(Tabla_Sala[[#This Row],[Tiempo de Degustacion]]&gt;0,TRUE,FALSE)</f>
        <v>1</v>
      </c>
      <c r="Z348" s="3">
        <f>SUMIFS(Tabla_cocina[Costo],Tabla_cocina[Numero de Orden],Tabla_Sala[[#This Row],[Número de Orden]])</f>
        <v>44</v>
      </c>
    </row>
    <row r="349" spans="1:26" x14ac:dyDescent="0.3">
      <c r="A349" s="2">
        <v>347</v>
      </c>
      <c r="B349" s="2">
        <v>7</v>
      </c>
      <c r="C349" s="2" t="s">
        <v>417</v>
      </c>
      <c r="D349" s="4">
        <v>4</v>
      </c>
      <c r="E349" s="15">
        <f>Tabla_Sala[[#This Row],[Hora de Salida]]</f>
        <v>45020.19027777778</v>
      </c>
      <c r="F349" s="16">
        <v>45020.075694444444</v>
      </c>
      <c r="G349" s="16">
        <v>45020.19027777778</v>
      </c>
      <c r="H349" s="16">
        <f>IF(Tabla_Sala[[#This Row],[Estado de la Mesa]]="Ocupada",(Tabla_Sala[[#This Row],[Hora de Salida]]-Tabla_Sala[[#This Row],[Hora de Llegada]]) + 15/1440, Tabla_Sala[[#This Row],[Hora de Salida]]-Tabla_Sala[[#This Row],[Hora de Llegada]])</f>
        <v>0.11458333333575865</v>
      </c>
      <c r="I349" s="16">
        <f>SUMIFS(Tabla_cocina[minutos preparacion],Tabla_cocina[Numero de Orden],Tabla_Sala[[#This Row],[Número de Orden]])</f>
        <v>3.0555555555555555E-2</v>
      </c>
      <c r="J349" s="16">
        <f>IF(Tabla_Sala[[#This Row],[Tiempo de Permanencia]]-Tabla_Sala[[#This Row],[Tiempo Preparacion]] &gt; 0, Tabla_Sala[[#This Row],[Tiempo de Permanencia]]-Tabla_Sala[[#This Row],[Tiempo Preparacion]], 0)</f>
        <v>8.4027777780203095E-2</v>
      </c>
      <c r="K349" s="2" t="s">
        <v>117</v>
      </c>
      <c r="L349" s="2" t="s">
        <v>40</v>
      </c>
      <c r="M349" s="2" t="s">
        <v>47</v>
      </c>
      <c r="N349" s="5">
        <v>48.52</v>
      </c>
      <c r="O349" s="2" t="s">
        <v>42</v>
      </c>
      <c r="P349" s="7">
        <f>SUMIFS(Tabla_cocina[Ganancia Bruta],Tabla_cocina[Numero de Orden],Tabla_Sala[[#This Row],[Número de Orden]])</f>
        <v>70</v>
      </c>
      <c r="Q349" s="7">
        <f>Tabla_Sala[[#This Row],[Propina]]+Tabla_Sala[[#This Row],[Monto Total de la Cuenta]]</f>
        <v>118.52000000000001</v>
      </c>
      <c r="R349" t="str">
        <f t="shared" si="8"/>
        <v>Plato_8</v>
      </c>
      <c r="S349" s="2" t="s">
        <v>70</v>
      </c>
      <c r="T349" s="2" t="s">
        <v>17</v>
      </c>
      <c r="U349" s="2"/>
      <c r="X349" t="str" cm="1">
        <f t="array" ref="X349">_xlfn.CONCAT(_xlfn._xlws.FILTER(Tabla_cocina[Nombre del Plato], Tabla_cocina[Numero de Orden]=Tabla_Sala[[#This Row],[Número de Orden]]), "")</f>
        <v>Plato_8</v>
      </c>
      <c r="Y349" s="18" t="b">
        <f>IF(Tabla_Sala[[#This Row],[Tiempo de Degustacion]]&gt;0,TRUE,FALSE)</f>
        <v>1</v>
      </c>
      <c r="Z349" s="3">
        <f>SUMIFS(Tabla_cocina[Costo],Tabla_cocina[Numero de Orden],Tabla_Sala[[#This Row],[Número de Orden]])</f>
        <v>42</v>
      </c>
    </row>
    <row r="350" spans="1:26" x14ac:dyDescent="0.3">
      <c r="A350" s="2">
        <v>348</v>
      </c>
      <c r="B350" s="2">
        <v>16</v>
      </c>
      <c r="C350" s="2" t="s">
        <v>418</v>
      </c>
      <c r="D350" s="4">
        <v>2</v>
      </c>
      <c r="E350" s="15">
        <f>Tabla_Sala[[#This Row],[Hora de Salida]]</f>
        <v>45020.207638888889</v>
      </c>
      <c r="F350" s="16">
        <v>45020.053472222222</v>
      </c>
      <c r="G350" s="16">
        <v>45020.207638888889</v>
      </c>
      <c r="H350" s="16">
        <f>IF(Tabla_Sala[[#This Row],[Estado de la Mesa]]="Ocupada",(Tabla_Sala[[#This Row],[Hora de Salida]]-Tabla_Sala[[#This Row],[Hora de Llegada]]) + 15/1440, Tabla_Sala[[#This Row],[Hora de Salida]]-Tabla_Sala[[#This Row],[Hora de Llegada]])</f>
        <v>0.16458333333381839</v>
      </c>
      <c r="I350" s="16">
        <f>SUMIFS(Tabla_cocina[minutos preparacion],Tabla_cocina[Numero de Orden],Tabla_Sala[[#This Row],[Número de Orden]])</f>
        <v>6.1111111111111109E-2</v>
      </c>
      <c r="J350" s="16">
        <f>IF(Tabla_Sala[[#This Row],[Tiempo de Permanencia]]-Tabla_Sala[[#This Row],[Tiempo Preparacion]] &gt; 0, Tabla_Sala[[#This Row],[Tiempo de Permanencia]]-Tabla_Sala[[#This Row],[Tiempo Preparacion]], 0)</f>
        <v>0.10347222222270727</v>
      </c>
      <c r="K350" s="2" t="s">
        <v>113</v>
      </c>
      <c r="L350" s="2" t="s">
        <v>40</v>
      </c>
      <c r="M350" s="2" t="s">
        <v>47</v>
      </c>
      <c r="N350" s="5">
        <v>30.78</v>
      </c>
      <c r="O350" s="2" t="s">
        <v>55</v>
      </c>
      <c r="P350" s="7">
        <f>SUMIFS(Tabla_cocina[Ganancia Bruta],Tabla_cocina[Numero de Orden],Tabla_Sala[[#This Row],[Número de Orden]])</f>
        <v>86</v>
      </c>
      <c r="Q350" s="7">
        <f>Tabla_Sala[[#This Row],[Propina]]+Tabla_Sala[[#This Row],[Monto Total de la Cuenta]]</f>
        <v>116.78</v>
      </c>
      <c r="R350" t="str">
        <f t="shared" si="8"/>
        <v>Plato_10,  Plato_3</v>
      </c>
      <c r="S350" s="2" t="s">
        <v>52</v>
      </c>
      <c r="T350" s="2" t="s">
        <v>25</v>
      </c>
      <c r="U350" s="2" t="s">
        <v>72</v>
      </c>
      <c r="X350" t="str" cm="1">
        <f t="array" ref="X350">_xlfn.CONCAT(_xlfn._xlws.FILTER(Tabla_cocina[Nombre del Plato], Tabla_cocina[Numero de Orden]=Tabla_Sala[[#This Row],[Número de Orden]]), "")</f>
        <v>Plato_10Plato_3</v>
      </c>
      <c r="Y350" s="18" t="b">
        <f>IF(Tabla_Sala[[#This Row],[Tiempo de Degustacion]]&gt;0,TRUE,FALSE)</f>
        <v>1</v>
      </c>
      <c r="Z350" s="3">
        <f>SUMIFS(Tabla_cocina[Costo],Tabla_cocina[Numero de Orden],Tabla_Sala[[#This Row],[Número de Orden]])</f>
        <v>51</v>
      </c>
    </row>
    <row r="351" spans="1:26" x14ac:dyDescent="0.3">
      <c r="A351" s="2">
        <v>349</v>
      </c>
      <c r="B351" s="2">
        <v>13</v>
      </c>
      <c r="C351" s="2" t="s">
        <v>419</v>
      </c>
      <c r="D351" s="4">
        <v>1</v>
      </c>
      <c r="E351" s="15">
        <f>Tabla_Sala[[#This Row],[Hora de Salida]]</f>
        <v>45020.313194444447</v>
      </c>
      <c r="F351" s="16">
        <v>45020.158333333333</v>
      </c>
      <c r="G351" s="16">
        <v>45020.313194444447</v>
      </c>
      <c r="H351" s="16">
        <f>IF(Tabla_Sala[[#This Row],[Estado de la Mesa]]="Ocupada",(Tabla_Sala[[#This Row],[Hora de Salida]]-Tabla_Sala[[#This Row],[Hora de Llegada]]) + 15/1440, Tabla_Sala[[#This Row],[Hora de Salida]]-Tabla_Sala[[#This Row],[Hora de Llegada]])</f>
        <v>0.16527777778052646</v>
      </c>
      <c r="I351" s="16">
        <f>SUMIFS(Tabla_cocina[minutos preparacion],Tabla_cocina[Numero de Orden],Tabla_Sala[[#This Row],[Número de Orden]])</f>
        <v>5.9027777777777776E-2</v>
      </c>
      <c r="J351" s="16">
        <f>IF(Tabla_Sala[[#This Row],[Tiempo de Permanencia]]-Tabla_Sala[[#This Row],[Tiempo Preparacion]] &gt; 0, Tabla_Sala[[#This Row],[Tiempo de Permanencia]]-Tabla_Sala[[#This Row],[Tiempo Preparacion]], 0)</f>
        <v>0.10625000000274869</v>
      </c>
      <c r="K351" s="2" t="s">
        <v>115</v>
      </c>
      <c r="L351" s="2" t="s">
        <v>44</v>
      </c>
      <c r="M351" s="2" t="s">
        <v>47</v>
      </c>
      <c r="N351" s="5">
        <v>40.630000000000003</v>
      </c>
      <c r="O351" s="2" t="s">
        <v>55</v>
      </c>
      <c r="P351" s="7">
        <f>SUMIFS(Tabla_cocina[Ganancia Bruta],Tabla_cocina[Numero de Orden],Tabla_Sala[[#This Row],[Número de Orden]])</f>
        <v>152</v>
      </c>
      <c r="Q351" s="7">
        <f>Tabla_Sala[[#This Row],[Propina]]+Tabla_Sala[[#This Row],[Monto Total de la Cuenta]]</f>
        <v>192.63</v>
      </c>
      <c r="R351" t="str">
        <f t="shared" si="8"/>
        <v>Plato_2,  Plato_12,  Plato_8</v>
      </c>
      <c r="S351" s="2" t="s">
        <v>49</v>
      </c>
      <c r="T351" s="2" t="s">
        <v>7</v>
      </c>
      <c r="U351" s="2" t="s">
        <v>60</v>
      </c>
      <c r="V351" s="2" t="s">
        <v>62</v>
      </c>
      <c r="X351" t="str" cm="1">
        <f t="array" ref="X351">_xlfn.CONCAT(_xlfn._xlws.FILTER(Tabla_cocina[Nombre del Plato], Tabla_cocina[Numero de Orden]=Tabla_Sala[[#This Row],[Número de Orden]]), "")</f>
        <v>Plato_8Plato_2Plato_12</v>
      </c>
      <c r="Y351" s="18" t="b">
        <f>IF(Tabla_Sala[[#This Row],[Tiempo de Degustacion]]&gt;0,TRUE,FALSE)</f>
        <v>1</v>
      </c>
      <c r="Z351" s="3">
        <f>SUMIFS(Tabla_cocina[Costo],Tabla_cocina[Numero de Orden],Tabla_Sala[[#This Row],[Número de Orden]])</f>
        <v>90</v>
      </c>
    </row>
    <row r="352" spans="1:26" x14ac:dyDescent="0.3">
      <c r="A352" s="2">
        <v>350</v>
      </c>
      <c r="B352" s="2">
        <v>2</v>
      </c>
      <c r="C352" s="2" t="s">
        <v>420</v>
      </c>
      <c r="D352" s="4">
        <v>6</v>
      </c>
      <c r="E352" s="15">
        <f>Tabla_Sala[[#This Row],[Hora de Salida]]</f>
        <v>45020.124305555553</v>
      </c>
      <c r="F352" s="16">
        <v>45020.024305555555</v>
      </c>
      <c r="G352" s="16">
        <v>45020.124305555553</v>
      </c>
      <c r="H352" s="16">
        <f>IF(Tabla_Sala[[#This Row],[Estado de la Mesa]]="Ocupada",(Tabla_Sala[[#This Row],[Hora de Salida]]-Tabla_Sala[[#This Row],[Hora de Llegada]]) + 15/1440, Tabla_Sala[[#This Row],[Hora de Salida]]-Tabla_Sala[[#This Row],[Hora de Llegada]])</f>
        <v>9.9999999998544808E-2</v>
      </c>
      <c r="I352" s="16">
        <f>SUMIFS(Tabla_cocina[minutos preparacion],Tabla_cocina[Numero de Orden],Tabla_Sala[[#This Row],[Número de Orden]])</f>
        <v>7.5694444444444439E-2</v>
      </c>
      <c r="J352" s="16">
        <f>IF(Tabla_Sala[[#This Row],[Tiempo de Permanencia]]-Tabla_Sala[[#This Row],[Tiempo Preparacion]] &gt; 0, Tabla_Sala[[#This Row],[Tiempo de Permanencia]]-Tabla_Sala[[#This Row],[Tiempo Preparacion]], 0)</f>
        <v>2.4305555554100369E-2</v>
      </c>
      <c r="K352" s="2" t="s">
        <v>115</v>
      </c>
      <c r="L352" s="2" t="s">
        <v>44</v>
      </c>
      <c r="M352" s="2" t="s">
        <v>41</v>
      </c>
      <c r="N352" s="5">
        <v>36.21</v>
      </c>
      <c r="O352" s="2" t="s">
        <v>42</v>
      </c>
      <c r="P352" s="7">
        <f>SUMIFS(Tabla_cocina[Ganancia Bruta],Tabla_cocina[Numero de Orden],Tabla_Sala[[#This Row],[Número de Orden]])</f>
        <v>143</v>
      </c>
      <c r="Q352" s="7">
        <f>Tabla_Sala[[#This Row],[Propina]]+Tabla_Sala[[#This Row],[Monto Total de la Cuenta]]</f>
        <v>179.21</v>
      </c>
      <c r="R352" t="str">
        <f t="shared" si="8"/>
        <v>Plato_17,  Plato_6</v>
      </c>
      <c r="S352" s="2" t="s">
        <v>46</v>
      </c>
      <c r="T352" s="2" t="s">
        <v>9</v>
      </c>
      <c r="U352" s="2" t="s">
        <v>77</v>
      </c>
      <c r="X352" t="str" cm="1">
        <f t="array" ref="X352">_xlfn.CONCAT(_xlfn._xlws.FILTER(Tabla_cocina[Nombre del Plato], Tabla_cocina[Numero de Orden]=Tabla_Sala[[#This Row],[Número de Orden]]), "")</f>
        <v>Plato_17Plato_6</v>
      </c>
      <c r="Y352" s="18" t="b">
        <f>IF(Tabla_Sala[[#This Row],[Tiempo de Degustacion]]&gt;0,TRUE,FALSE)</f>
        <v>1</v>
      </c>
      <c r="Z352" s="3">
        <f>SUMIFS(Tabla_cocina[Costo],Tabla_cocina[Numero de Orden],Tabla_Sala[[#This Row],[Número de Orden]])</f>
        <v>86</v>
      </c>
    </row>
    <row r="353" spans="1:26" x14ac:dyDescent="0.3">
      <c r="A353" s="2">
        <v>351</v>
      </c>
      <c r="B353" s="2">
        <v>1</v>
      </c>
      <c r="C353" s="2" t="s">
        <v>421</v>
      </c>
      <c r="D353" s="4">
        <v>6</v>
      </c>
      <c r="E353" s="15">
        <f>Tabla_Sala[[#This Row],[Hora de Salida]]</f>
        <v>45020.256249999999</v>
      </c>
      <c r="F353" s="16">
        <v>45020.161111111112</v>
      </c>
      <c r="G353" s="16">
        <v>45020.256249999999</v>
      </c>
      <c r="H353" s="16">
        <f>IF(Tabla_Sala[[#This Row],[Estado de la Mesa]]="Ocupada",(Tabla_Sala[[#This Row],[Hora de Salida]]-Tabla_Sala[[#This Row],[Hora de Llegada]]) + 15/1440, Tabla_Sala[[#This Row],[Hora de Salida]]-Tabla_Sala[[#This Row],[Hora de Llegada]])</f>
        <v>9.5138888886140194E-2</v>
      </c>
      <c r="I353" s="16">
        <f>SUMIFS(Tabla_cocina[minutos preparacion],Tabla_cocina[Numero de Orden],Tabla_Sala[[#This Row],[Número de Orden]])</f>
        <v>1.7361111111111112E-2</v>
      </c>
      <c r="J353" s="16">
        <f>IF(Tabla_Sala[[#This Row],[Tiempo de Permanencia]]-Tabla_Sala[[#This Row],[Tiempo Preparacion]] &gt; 0, Tabla_Sala[[#This Row],[Tiempo de Permanencia]]-Tabla_Sala[[#This Row],[Tiempo Preparacion]], 0)</f>
        <v>7.7777777775029089E-2</v>
      </c>
      <c r="K353" s="2" t="s">
        <v>111</v>
      </c>
      <c r="L353" s="2" t="s">
        <v>44</v>
      </c>
      <c r="M353" s="2" t="s">
        <v>47</v>
      </c>
      <c r="N353" s="5">
        <v>48.93</v>
      </c>
      <c r="O353" s="2" t="s">
        <v>48</v>
      </c>
      <c r="P353" s="7">
        <f>SUMIFS(Tabla_cocina[Ganancia Bruta],Tabla_cocina[Numero de Orden],Tabla_Sala[[#This Row],[Número de Orden]])</f>
        <v>201</v>
      </c>
      <c r="Q353" s="7">
        <f>Tabla_Sala[[#This Row],[Propina]]+Tabla_Sala[[#This Row],[Monto Total de la Cuenta]]</f>
        <v>249.93</v>
      </c>
      <c r="R353" t="str">
        <f t="shared" si="8"/>
        <v>Plato_15,  Plato_8</v>
      </c>
      <c r="S353" s="2" t="s">
        <v>49</v>
      </c>
      <c r="T353" s="2" t="s">
        <v>18</v>
      </c>
      <c r="U353" s="2" t="s">
        <v>62</v>
      </c>
      <c r="X353" t="str" cm="1">
        <f t="array" ref="X353">_xlfn.CONCAT(_xlfn._xlws.FILTER(Tabla_cocina[Nombre del Plato], Tabla_cocina[Numero de Orden]=Tabla_Sala[[#This Row],[Número de Orden]]), "")</f>
        <v>Plato_8Plato_15</v>
      </c>
      <c r="Y353" s="18" t="b">
        <f>IF(Tabla_Sala[[#This Row],[Tiempo de Degustacion]]&gt;0,TRUE,FALSE)</f>
        <v>1</v>
      </c>
      <c r="Z353" s="3">
        <f>SUMIFS(Tabla_cocina[Costo],Tabla_cocina[Numero de Orden],Tabla_Sala[[#This Row],[Número de Orden]])</f>
        <v>120</v>
      </c>
    </row>
    <row r="354" spans="1:26" x14ac:dyDescent="0.3">
      <c r="A354" s="2">
        <v>352</v>
      </c>
      <c r="B354" s="2">
        <v>1</v>
      </c>
      <c r="C354" s="2" t="s">
        <v>126</v>
      </c>
      <c r="D354" s="4">
        <v>3</v>
      </c>
      <c r="E354" s="15">
        <f>Tabla_Sala[[#This Row],[Hora de Salida]]</f>
        <v>45020.120138888888</v>
      </c>
      <c r="F354" s="16">
        <v>45020.011805555558</v>
      </c>
      <c r="G354" s="16">
        <v>45020.120138888888</v>
      </c>
      <c r="H354" s="16">
        <f>IF(Tabla_Sala[[#This Row],[Estado de la Mesa]]="Ocupada",(Tabla_Sala[[#This Row],[Hora de Salida]]-Tabla_Sala[[#This Row],[Hora de Llegada]]) + 15/1440, Tabla_Sala[[#This Row],[Hora de Salida]]-Tabla_Sala[[#This Row],[Hora de Llegada]])</f>
        <v>0.10833333332993789</v>
      </c>
      <c r="I354" s="16">
        <f>SUMIFS(Tabla_cocina[minutos preparacion],Tabla_cocina[Numero de Orden],Tabla_Sala[[#This Row],[Número de Orden]])</f>
        <v>4.8611111111111112E-3</v>
      </c>
      <c r="J354" s="16">
        <f>IF(Tabla_Sala[[#This Row],[Tiempo de Permanencia]]-Tabla_Sala[[#This Row],[Tiempo Preparacion]] &gt; 0, Tabla_Sala[[#This Row],[Tiempo de Permanencia]]-Tabla_Sala[[#This Row],[Tiempo Preparacion]], 0)</f>
        <v>0.10347222221882678</v>
      </c>
      <c r="K354" s="2" t="s">
        <v>109</v>
      </c>
      <c r="L354" s="2" t="s">
        <v>44</v>
      </c>
      <c r="M354" s="2" t="s">
        <v>45</v>
      </c>
      <c r="N354" s="5">
        <v>17.55</v>
      </c>
      <c r="O354" s="2" t="s">
        <v>42</v>
      </c>
      <c r="P354" s="7">
        <f>SUMIFS(Tabla_cocina[Ganancia Bruta],Tabla_cocina[Numero de Orden],Tabla_Sala[[#This Row],[Número de Orden]])</f>
        <v>99</v>
      </c>
      <c r="Q354" s="7">
        <f>Tabla_Sala[[#This Row],[Propina]]+Tabla_Sala[[#This Row],[Monto Total de la Cuenta]]</f>
        <v>116.55</v>
      </c>
      <c r="R354" t="str">
        <f t="shared" si="8"/>
        <v>Plato_11</v>
      </c>
      <c r="S354" s="2" t="s">
        <v>52</v>
      </c>
      <c r="T354" s="2" t="s">
        <v>14</v>
      </c>
      <c r="U354" s="2"/>
      <c r="X354" t="str" cm="1">
        <f t="array" ref="X354">_xlfn.CONCAT(_xlfn._xlws.FILTER(Tabla_cocina[Nombre del Plato], Tabla_cocina[Numero de Orden]=Tabla_Sala[[#This Row],[Número de Orden]]), "")</f>
        <v>Plato_11</v>
      </c>
      <c r="Y354" s="18" t="b">
        <f>IF(Tabla_Sala[[#This Row],[Tiempo de Degustacion]]&gt;0,TRUE,FALSE)</f>
        <v>1</v>
      </c>
      <c r="Z354" s="3">
        <f>SUMIFS(Tabla_cocina[Costo],Tabla_cocina[Numero de Orden],Tabla_Sala[[#This Row],[Número de Orden]])</f>
        <v>60</v>
      </c>
    </row>
    <row r="355" spans="1:26" x14ac:dyDescent="0.3">
      <c r="A355" s="2">
        <v>353</v>
      </c>
      <c r="B355" s="2">
        <v>7</v>
      </c>
      <c r="C355" s="2" t="s">
        <v>422</v>
      </c>
      <c r="D355" s="4">
        <v>5</v>
      </c>
      <c r="E355" s="15">
        <f>Tabla_Sala[[#This Row],[Hora de Salida]]</f>
        <v>45020.316666666666</v>
      </c>
      <c r="F355" s="16">
        <v>45020.156944444447</v>
      </c>
      <c r="G355" s="16">
        <v>45020.316666666666</v>
      </c>
      <c r="H355" s="16">
        <f>IF(Tabla_Sala[[#This Row],[Estado de la Mesa]]="Ocupada",(Tabla_Sala[[#This Row],[Hora de Salida]]-Tabla_Sala[[#This Row],[Hora de Llegada]]) + 15/1440, Tabla_Sala[[#This Row],[Hora de Salida]]-Tabla_Sala[[#This Row],[Hora de Llegada]])</f>
        <v>0.15972222221898846</v>
      </c>
      <c r="I355" s="16">
        <f>SUMIFS(Tabla_cocina[minutos preparacion],Tabla_cocina[Numero de Orden],Tabla_Sala[[#This Row],[Número de Orden]])</f>
        <v>8.8888888888888892E-2</v>
      </c>
      <c r="J355" s="16">
        <f>IF(Tabla_Sala[[#This Row],[Tiempo de Permanencia]]-Tabla_Sala[[#This Row],[Tiempo Preparacion]] &gt; 0, Tabla_Sala[[#This Row],[Tiempo de Permanencia]]-Tabla_Sala[[#This Row],[Tiempo Preparacion]], 0)</f>
        <v>7.0833333330099571E-2</v>
      </c>
      <c r="K355" s="2" t="s">
        <v>115</v>
      </c>
      <c r="L355" s="2" t="s">
        <v>54</v>
      </c>
      <c r="M355" s="2" t="s">
        <v>47</v>
      </c>
      <c r="N355" s="5">
        <v>27.37</v>
      </c>
      <c r="O355" s="2" t="s">
        <v>42</v>
      </c>
      <c r="P355" s="7">
        <f>SUMIFS(Tabla_cocina[Ganancia Bruta],Tabla_cocina[Numero de Orden],Tabla_Sala[[#This Row],[Número de Orden]])</f>
        <v>212</v>
      </c>
      <c r="Q355" s="7">
        <f>Tabla_Sala[[#This Row],[Propina]]+Tabla_Sala[[#This Row],[Monto Total de la Cuenta]]</f>
        <v>239.37</v>
      </c>
      <c r="R355" t="str">
        <f t="shared" si="8"/>
        <v>Plato_5,  Plato_2,  Plato_8,  Plato_18</v>
      </c>
      <c r="S355" s="2" t="s">
        <v>49</v>
      </c>
      <c r="T355" s="2" t="s">
        <v>19</v>
      </c>
      <c r="U355" s="2" t="s">
        <v>79</v>
      </c>
      <c r="V355" s="2" t="s">
        <v>62</v>
      </c>
      <c r="W355" s="2" t="s">
        <v>74</v>
      </c>
      <c r="X355" t="str" cm="1">
        <f t="array" ref="X355">_xlfn.CONCAT(_xlfn._xlws.FILTER(Tabla_cocina[Nombre del Plato], Tabla_cocina[Numero de Orden]=Tabla_Sala[[#This Row],[Número de Orden]]), "")</f>
        <v>Plato_8Plato_18Plato_2Plato_5</v>
      </c>
      <c r="Y355" s="18" t="b">
        <f>IF(Tabla_Sala[[#This Row],[Tiempo de Degustacion]]&gt;0,TRUE,FALSE)</f>
        <v>1</v>
      </c>
      <c r="Z355" s="3">
        <f>SUMIFS(Tabla_cocina[Costo],Tabla_cocina[Numero de Orden],Tabla_Sala[[#This Row],[Número de Orden]])</f>
        <v>126</v>
      </c>
    </row>
    <row r="356" spans="1:26" x14ac:dyDescent="0.3">
      <c r="A356" s="2">
        <v>354</v>
      </c>
      <c r="B356" s="2">
        <v>12</v>
      </c>
      <c r="C356" s="2" t="s">
        <v>423</v>
      </c>
      <c r="D356" s="4">
        <v>6</v>
      </c>
      <c r="E356" s="15">
        <f>Tabla_Sala[[#This Row],[Hora de Salida]]</f>
        <v>45020.14166666667</v>
      </c>
      <c r="F356" s="16">
        <v>45020.018055555556</v>
      </c>
      <c r="G356" s="16">
        <v>45020.14166666667</v>
      </c>
      <c r="H356" s="16">
        <f>IF(Tabla_Sala[[#This Row],[Estado de la Mesa]]="Ocupada",(Tabla_Sala[[#This Row],[Hora de Salida]]-Tabla_Sala[[#This Row],[Hora de Llegada]]) + 15/1440, Tabla_Sala[[#This Row],[Hora de Salida]]-Tabla_Sala[[#This Row],[Hora de Llegada]])</f>
        <v>0.13402777778052646</v>
      </c>
      <c r="I356" s="16">
        <f>SUMIFS(Tabla_cocina[minutos preparacion],Tabla_cocina[Numero de Orden],Tabla_Sala[[#This Row],[Número de Orden]])</f>
        <v>9.5138888888888884E-2</v>
      </c>
      <c r="J356" s="16">
        <f>IF(Tabla_Sala[[#This Row],[Tiempo de Permanencia]]-Tabla_Sala[[#This Row],[Tiempo Preparacion]] &gt; 0, Tabla_Sala[[#This Row],[Tiempo de Permanencia]]-Tabla_Sala[[#This Row],[Tiempo Preparacion]], 0)</f>
        <v>3.888888889163758E-2</v>
      </c>
      <c r="K356" s="2" t="s">
        <v>115</v>
      </c>
      <c r="L356" s="2" t="s">
        <v>44</v>
      </c>
      <c r="M356" s="2" t="s">
        <v>47</v>
      </c>
      <c r="N356" s="5">
        <v>29.58</v>
      </c>
      <c r="O356" s="2" t="s">
        <v>55</v>
      </c>
      <c r="P356" s="7">
        <f>SUMIFS(Tabla_cocina[Ganancia Bruta],Tabla_cocina[Numero de Orden],Tabla_Sala[[#This Row],[Número de Orden]])</f>
        <v>181</v>
      </c>
      <c r="Q356" s="7">
        <f>Tabla_Sala[[#This Row],[Propina]]+Tabla_Sala[[#This Row],[Monto Total de la Cuenta]]</f>
        <v>210.57999999999998</v>
      </c>
      <c r="R356" t="str">
        <f t="shared" si="8"/>
        <v>Plato_12,  Plato_15,  Plato_4,  Plato_7</v>
      </c>
      <c r="S356" s="2" t="s">
        <v>52</v>
      </c>
      <c r="T356" s="2" t="s">
        <v>16</v>
      </c>
      <c r="U356" s="2" t="s">
        <v>73</v>
      </c>
      <c r="V356" s="2" t="s">
        <v>67</v>
      </c>
      <c r="W356" s="2" t="s">
        <v>59</v>
      </c>
      <c r="X356" t="str" cm="1">
        <f t="array" ref="X356">_xlfn.CONCAT(_xlfn._xlws.FILTER(Tabla_cocina[Nombre del Plato], Tabla_cocina[Numero de Orden]=Tabla_Sala[[#This Row],[Número de Orden]]), "")</f>
        <v>Plato_15Plato_7Plato_12Plato_4</v>
      </c>
      <c r="Y356" s="18" t="b">
        <f>IF(Tabla_Sala[[#This Row],[Tiempo de Degustacion]]&gt;0,TRUE,FALSE)</f>
        <v>1</v>
      </c>
      <c r="Z356" s="3">
        <f>SUMIFS(Tabla_cocina[Costo],Tabla_cocina[Numero de Orden],Tabla_Sala[[#This Row],[Número de Orden]])</f>
        <v>105</v>
      </c>
    </row>
    <row r="357" spans="1:26" x14ac:dyDescent="0.3">
      <c r="A357" s="2">
        <v>355</v>
      </c>
      <c r="B357" s="2">
        <v>4</v>
      </c>
      <c r="C357" s="2" t="s">
        <v>224</v>
      </c>
      <c r="D357" s="4">
        <v>4</v>
      </c>
      <c r="E357" s="15">
        <f>Tabla_Sala[[#This Row],[Hora de Salida]]</f>
        <v>45020.213194444441</v>
      </c>
      <c r="F357" s="16">
        <v>45020.070138888892</v>
      </c>
      <c r="G357" s="16">
        <v>45020.213194444441</v>
      </c>
      <c r="H357" s="16">
        <f>IF(Tabla_Sala[[#This Row],[Estado de la Mesa]]="Ocupada",(Tabla_Sala[[#This Row],[Hora de Salida]]-Tabla_Sala[[#This Row],[Hora de Llegada]]) + 15/1440, Tabla_Sala[[#This Row],[Hora de Salida]]-Tabla_Sala[[#This Row],[Hora de Llegada]])</f>
        <v>0.14305555554892635</v>
      </c>
      <c r="I357" s="16">
        <f>SUMIFS(Tabla_cocina[minutos preparacion],Tabla_cocina[Numero de Orden],Tabla_Sala[[#This Row],[Número de Orden]])</f>
        <v>4.8611111111111112E-3</v>
      </c>
      <c r="J357" s="16">
        <f>IF(Tabla_Sala[[#This Row],[Tiempo de Permanencia]]-Tabla_Sala[[#This Row],[Tiempo Preparacion]] &gt; 0, Tabla_Sala[[#This Row],[Tiempo de Permanencia]]-Tabla_Sala[[#This Row],[Tiempo Preparacion]], 0)</f>
        <v>0.13819444443781523</v>
      </c>
      <c r="K357" s="2" t="s">
        <v>115</v>
      </c>
      <c r="L357" s="2" t="s">
        <v>44</v>
      </c>
      <c r="M357" s="2" t="s">
        <v>47</v>
      </c>
      <c r="N357" s="5">
        <v>30.53</v>
      </c>
      <c r="O357" s="2" t="s">
        <v>42</v>
      </c>
      <c r="P357" s="7">
        <f>SUMIFS(Tabla_cocina[Ganancia Bruta],Tabla_cocina[Numero de Orden],Tabla_Sala[[#This Row],[Número de Orden]])</f>
        <v>26</v>
      </c>
      <c r="Q357" s="7">
        <f>Tabla_Sala[[#This Row],[Propina]]+Tabla_Sala[[#This Row],[Monto Total de la Cuenta]]</f>
        <v>56.53</v>
      </c>
      <c r="R357" t="str">
        <f t="shared" si="8"/>
        <v>Plato_10</v>
      </c>
      <c r="S357" s="2" t="s">
        <v>43</v>
      </c>
      <c r="T357" s="2" t="s">
        <v>25</v>
      </c>
      <c r="U357" s="2"/>
      <c r="X357" t="str" cm="1">
        <f t="array" ref="X357">_xlfn.CONCAT(_xlfn._xlws.FILTER(Tabla_cocina[Nombre del Plato], Tabla_cocina[Numero de Orden]=Tabla_Sala[[#This Row],[Número de Orden]]), "")</f>
        <v>Plato_10</v>
      </c>
      <c r="Y357" s="18" t="b">
        <f>IF(Tabla_Sala[[#This Row],[Tiempo de Degustacion]]&gt;0,TRUE,FALSE)</f>
        <v>1</v>
      </c>
      <c r="Z357" s="3">
        <f>SUMIFS(Tabla_cocina[Costo],Tabla_cocina[Numero de Orden],Tabla_Sala[[#This Row],[Número de Orden]])</f>
        <v>15</v>
      </c>
    </row>
    <row r="358" spans="1:26" x14ac:dyDescent="0.3">
      <c r="A358" s="2">
        <v>356</v>
      </c>
      <c r="B358" s="2">
        <v>1</v>
      </c>
      <c r="C358" s="2" t="s">
        <v>424</v>
      </c>
      <c r="D358" s="4">
        <v>1</v>
      </c>
      <c r="E358" s="15">
        <f>Tabla_Sala[[#This Row],[Hora de Salida]]</f>
        <v>45020.095833333333</v>
      </c>
      <c r="F358" s="16">
        <v>45020.008333333331</v>
      </c>
      <c r="G358" s="16">
        <v>45020.095833333333</v>
      </c>
      <c r="H358" s="16">
        <f>IF(Tabla_Sala[[#This Row],[Estado de la Mesa]]="Ocupada",(Tabla_Sala[[#This Row],[Hora de Salida]]-Tabla_Sala[[#This Row],[Hora de Llegada]]) + 15/1440, Tabla_Sala[[#This Row],[Hora de Salida]]-Tabla_Sala[[#This Row],[Hora de Llegada]])</f>
        <v>9.7916666668121863E-2</v>
      </c>
      <c r="I358" s="16">
        <f>SUMIFS(Tabla_cocina[minutos preparacion],Tabla_cocina[Numero de Orden],Tabla_Sala[[#This Row],[Número de Orden]])</f>
        <v>4.8611111111111112E-3</v>
      </c>
      <c r="J358" s="16">
        <f>IF(Tabla_Sala[[#This Row],[Tiempo de Permanencia]]-Tabla_Sala[[#This Row],[Tiempo Preparacion]] &gt; 0, Tabla_Sala[[#This Row],[Tiempo de Permanencia]]-Tabla_Sala[[#This Row],[Tiempo Preparacion]], 0)</f>
        <v>9.3055555557010755E-2</v>
      </c>
      <c r="K358" s="2" t="s">
        <v>109</v>
      </c>
      <c r="L358" s="2" t="s">
        <v>44</v>
      </c>
      <c r="M358" s="2" t="s">
        <v>47</v>
      </c>
      <c r="N358" s="5">
        <v>28.92</v>
      </c>
      <c r="O358" s="2" t="s">
        <v>55</v>
      </c>
      <c r="P358" s="7">
        <f>SUMIFS(Tabla_cocina[Ganancia Bruta],Tabla_cocina[Numero de Orden],Tabla_Sala[[#This Row],[Número de Orden]])</f>
        <v>36</v>
      </c>
      <c r="Q358" s="7">
        <f>Tabla_Sala[[#This Row],[Propina]]+Tabla_Sala[[#This Row],[Monto Total de la Cuenta]]</f>
        <v>64.92</v>
      </c>
      <c r="R358" t="str">
        <f t="shared" si="8"/>
        <v>Plato_4</v>
      </c>
      <c r="S358" s="2" t="s">
        <v>49</v>
      </c>
      <c r="T358" s="2" t="s">
        <v>24</v>
      </c>
      <c r="U358" s="2"/>
      <c r="X358" t="str" cm="1">
        <f t="array" ref="X358">_xlfn.CONCAT(_xlfn._xlws.FILTER(Tabla_cocina[Nombre del Plato], Tabla_cocina[Numero de Orden]=Tabla_Sala[[#This Row],[Número de Orden]]), "")</f>
        <v>Plato_4</v>
      </c>
      <c r="Y358" s="18" t="b">
        <f>IF(Tabla_Sala[[#This Row],[Tiempo de Degustacion]]&gt;0,TRUE,FALSE)</f>
        <v>1</v>
      </c>
      <c r="Z358" s="3">
        <f>SUMIFS(Tabla_cocina[Costo],Tabla_cocina[Numero de Orden],Tabla_Sala[[#This Row],[Número de Orden]])</f>
        <v>20</v>
      </c>
    </row>
    <row r="359" spans="1:26" x14ac:dyDescent="0.3">
      <c r="A359" s="2">
        <v>357</v>
      </c>
      <c r="B359" s="2">
        <v>17</v>
      </c>
      <c r="C359" s="2" t="s">
        <v>425</v>
      </c>
      <c r="D359" s="4">
        <v>2</v>
      </c>
      <c r="E359" s="15">
        <f>Tabla_Sala[[#This Row],[Hora de Salida]]</f>
        <v>45020.18472222222</v>
      </c>
      <c r="F359" s="16">
        <v>45020.054861111108</v>
      </c>
      <c r="G359" s="16">
        <v>45020.18472222222</v>
      </c>
      <c r="H359" s="16">
        <f>IF(Tabla_Sala[[#This Row],[Estado de la Mesa]]="Ocupada",(Tabla_Sala[[#This Row],[Hora de Salida]]-Tabla_Sala[[#This Row],[Hora de Llegada]]) + 15/1440, Tabla_Sala[[#This Row],[Hora de Salida]]-Tabla_Sala[[#This Row],[Hora de Llegada]])</f>
        <v>0.14027777777907127</v>
      </c>
      <c r="I359" s="16">
        <f>SUMIFS(Tabla_cocina[minutos preparacion],Tabla_cocina[Numero de Orden],Tabla_Sala[[#This Row],[Número de Orden]])</f>
        <v>6.6666666666666666E-2</v>
      </c>
      <c r="J359" s="16">
        <f>IF(Tabla_Sala[[#This Row],[Tiempo de Permanencia]]-Tabla_Sala[[#This Row],[Tiempo Preparacion]] &gt; 0, Tabla_Sala[[#This Row],[Tiempo de Permanencia]]-Tabla_Sala[[#This Row],[Tiempo Preparacion]], 0)</f>
        <v>7.3611111112404606E-2</v>
      </c>
      <c r="K359" s="2" t="s">
        <v>109</v>
      </c>
      <c r="L359" s="2" t="s">
        <v>44</v>
      </c>
      <c r="M359" s="2" t="s">
        <v>41</v>
      </c>
      <c r="N359" s="5">
        <v>26.87</v>
      </c>
      <c r="O359" s="2" t="s">
        <v>55</v>
      </c>
      <c r="P359" s="7">
        <f>SUMIFS(Tabla_cocina[Ganancia Bruta],Tabla_cocina[Numero de Orden],Tabla_Sala[[#This Row],[Número de Orden]])</f>
        <v>168</v>
      </c>
      <c r="Q359" s="7">
        <f>Tabla_Sala[[#This Row],[Propina]]+Tabla_Sala[[#This Row],[Monto Total de la Cuenta]]</f>
        <v>194.87</v>
      </c>
      <c r="R359" t="str">
        <f t="shared" si="8"/>
        <v>Plato_1,  Plato_3,  Plato_6,  Plato_5</v>
      </c>
      <c r="S359" s="2" t="s">
        <v>70</v>
      </c>
      <c r="T359" s="2" t="s">
        <v>26</v>
      </c>
      <c r="U359" s="2" t="s">
        <v>72</v>
      </c>
      <c r="V359" s="2" t="s">
        <v>77</v>
      </c>
      <c r="W359" s="2" t="s">
        <v>78</v>
      </c>
      <c r="X359" t="str" cm="1">
        <f t="array" ref="X359">_xlfn.CONCAT(_xlfn._xlws.FILTER(Tabla_cocina[Nombre del Plato], Tabla_cocina[Numero de Orden]=Tabla_Sala[[#This Row],[Número de Orden]]), "")</f>
        <v>Plato_6Plato_1Plato_5Plato_3</v>
      </c>
      <c r="Y359" s="18" t="b">
        <f>IF(Tabla_Sala[[#This Row],[Tiempo de Degustacion]]&gt;0,TRUE,FALSE)</f>
        <v>1</v>
      </c>
      <c r="Z359" s="3">
        <f>SUMIFS(Tabla_cocina[Costo],Tabla_cocina[Numero de Orden],Tabla_Sala[[#This Row],[Número de Orden]])</f>
        <v>100</v>
      </c>
    </row>
    <row r="360" spans="1:26" x14ac:dyDescent="0.3">
      <c r="A360" s="2">
        <v>358</v>
      </c>
      <c r="B360" s="2">
        <v>13</v>
      </c>
      <c r="C360" s="2" t="s">
        <v>363</v>
      </c>
      <c r="D360" s="4">
        <v>5</v>
      </c>
      <c r="E360" s="15">
        <f>Tabla_Sala[[#This Row],[Hora de Salida]]</f>
        <v>45020.247916666667</v>
      </c>
      <c r="F360" s="16">
        <v>45020.109027777777</v>
      </c>
      <c r="G360" s="16">
        <v>45020.247916666667</v>
      </c>
      <c r="H360" s="16">
        <f>IF(Tabla_Sala[[#This Row],[Estado de la Mesa]]="Ocupada",(Tabla_Sala[[#This Row],[Hora de Salida]]-Tabla_Sala[[#This Row],[Hora de Llegada]]) + 15/1440, Tabla_Sala[[#This Row],[Hora de Salida]]-Tabla_Sala[[#This Row],[Hora de Llegada]])</f>
        <v>0.13888888889050577</v>
      </c>
      <c r="I360" s="16">
        <f>SUMIFS(Tabla_cocina[minutos preparacion],Tabla_cocina[Numero de Orden],Tabla_Sala[[#This Row],[Número de Orden]])</f>
        <v>0.10555555555555556</v>
      </c>
      <c r="J360" s="16">
        <f>IF(Tabla_Sala[[#This Row],[Tiempo de Permanencia]]-Tabla_Sala[[#This Row],[Tiempo Preparacion]] &gt; 0, Tabla_Sala[[#This Row],[Tiempo de Permanencia]]-Tabla_Sala[[#This Row],[Tiempo Preparacion]], 0)</f>
        <v>3.3333333334950213E-2</v>
      </c>
      <c r="K360" s="2" t="s">
        <v>115</v>
      </c>
      <c r="L360" s="2" t="s">
        <v>54</v>
      </c>
      <c r="M360" s="2" t="s">
        <v>47</v>
      </c>
      <c r="N360" s="5">
        <v>42.1</v>
      </c>
      <c r="O360" s="2" t="s">
        <v>42</v>
      </c>
      <c r="P360" s="7">
        <f>SUMIFS(Tabla_cocina[Ganancia Bruta],Tabla_cocina[Numero de Orden],Tabla_Sala[[#This Row],[Número de Orden]])</f>
        <v>166</v>
      </c>
      <c r="Q360" s="7">
        <f>Tabla_Sala[[#This Row],[Propina]]+Tabla_Sala[[#This Row],[Monto Total de la Cuenta]]</f>
        <v>208.1</v>
      </c>
      <c r="R360" t="str">
        <f t="shared" si="8"/>
        <v>Plato_10,  Plato_4,  Plato_3</v>
      </c>
      <c r="S360" s="2" t="s">
        <v>61</v>
      </c>
      <c r="T360" s="2" t="s">
        <v>25</v>
      </c>
      <c r="U360" s="2" t="s">
        <v>67</v>
      </c>
      <c r="V360" s="2" t="s">
        <v>72</v>
      </c>
      <c r="X360" t="str" cm="1">
        <f t="array" ref="X360">_xlfn.CONCAT(_xlfn._xlws.FILTER(Tabla_cocina[Nombre del Plato], Tabla_cocina[Numero de Orden]=Tabla_Sala[[#This Row],[Número de Orden]]), "")</f>
        <v>Plato_10Plato_3Plato_4</v>
      </c>
      <c r="Y360" s="18" t="b">
        <f>IF(Tabla_Sala[[#This Row],[Tiempo de Degustacion]]&gt;0,TRUE,FALSE)</f>
        <v>1</v>
      </c>
      <c r="Z360" s="3">
        <f>SUMIFS(Tabla_cocina[Costo],Tabla_cocina[Numero de Orden],Tabla_Sala[[#This Row],[Número de Orden]])</f>
        <v>96</v>
      </c>
    </row>
    <row r="361" spans="1:26" x14ac:dyDescent="0.3">
      <c r="A361" s="2">
        <v>359</v>
      </c>
      <c r="B361" s="2">
        <v>11</v>
      </c>
      <c r="C361" s="2" t="s">
        <v>217</v>
      </c>
      <c r="D361" s="4">
        <v>2</v>
      </c>
      <c r="E361" s="15">
        <f>Tabla_Sala[[#This Row],[Hora de Salida]]</f>
        <v>45020.173611111109</v>
      </c>
      <c r="F361" s="16">
        <v>45020.02847222222</v>
      </c>
      <c r="G361" s="16">
        <v>45020.173611111109</v>
      </c>
      <c r="H361" s="16">
        <f>IF(Tabla_Sala[[#This Row],[Estado de la Mesa]]="Ocupada",(Tabla_Sala[[#This Row],[Hora de Salida]]-Tabla_Sala[[#This Row],[Hora de Llegada]]) + 15/1440, Tabla_Sala[[#This Row],[Hora de Salida]]-Tabla_Sala[[#This Row],[Hora de Llegada]])</f>
        <v>0.14513888888905058</v>
      </c>
      <c r="I361" s="16">
        <f>SUMIFS(Tabla_cocina[minutos preparacion],Tabla_cocina[Numero de Orden],Tabla_Sala[[#This Row],[Número de Orden]])</f>
        <v>0.10069444444444445</v>
      </c>
      <c r="J361" s="16">
        <f>IF(Tabla_Sala[[#This Row],[Tiempo de Permanencia]]-Tabla_Sala[[#This Row],[Tiempo Preparacion]] &gt; 0, Tabla_Sala[[#This Row],[Tiempo de Permanencia]]-Tabla_Sala[[#This Row],[Tiempo Preparacion]], 0)</f>
        <v>4.4444444444606129E-2</v>
      </c>
      <c r="K361" s="2" t="s">
        <v>113</v>
      </c>
      <c r="L361" s="2" t="s">
        <v>40</v>
      </c>
      <c r="M361" s="2" t="s">
        <v>47</v>
      </c>
      <c r="N361" s="5">
        <v>12.2</v>
      </c>
      <c r="O361" s="2" t="s">
        <v>42</v>
      </c>
      <c r="P361" s="7">
        <f>SUMIFS(Tabla_cocina[Ganancia Bruta],Tabla_cocina[Numero de Orden],Tabla_Sala[[#This Row],[Número de Orden]])</f>
        <v>190</v>
      </c>
      <c r="Q361" s="7">
        <f>Tabla_Sala[[#This Row],[Propina]]+Tabla_Sala[[#This Row],[Monto Total de la Cuenta]]</f>
        <v>202.2</v>
      </c>
      <c r="R361" t="str">
        <f t="shared" si="8"/>
        <v>Plato_5,  Plato_16,  Plato_9,  Plato_10</v>
      </c>
      <c r="S361" s="2" t="s">
        <v>53</v>
      </c>
      <c r="T361" s="2" t="s">
        <v>19</v>
      </c>
      <c r="U361" s="2" t="s">
        <v>57</v>
      </c>
      <c r="V361" s="2" t="s">
        <v>75</v>
      </c>
      <c r="W361" s="2" t="s">
        <v>69</v>
      </c>
      <c r="X361" t="str" cm="1">
        <f t="array" ref="X361">_xlfn.CONCAT(_xlfn._xlws.FILTER(Tabla_cocina[Nombre del Plato], Tabla_cocina[Numero de Orden]=Tabla_Sala[[#This Row],[Número de Orden]]), "")</f>
        <v>Plato_9Plato_16Plato_10Plato_5</v>
      </c>
      <c r="Y361" s="18" t="b">
        <f>IF(Tabla_Sala[[#This Row],[Tiempo de Degustacion]]&gt;0,TRUE,FALSE)</f>
        <v>1</v>
      </c>
      <c r="Z361" s="3">
        <f>SUMIFS(Tabla_cocina[Costo],Tabla_cocina[Numero de Orden],Tabla_Sala[[#This Row],[Número de Orden]])</f>
        <v>110</v>
      </c>
    </row>
    <row r="362" spans="1:26" x14ac:dyDescent="0.3">
      <c r="A362" s="2">
        <v>360</v>
      </c>
      <c r="B362" s="2">
        <v>16</v>
      </c>
      <c r="C362" s="2" t="s">
        <v>426</v>
      </c>
      <c r="D362" s="4">
        <v>3</v>
      </c>
      <c r="E362" s="15">
        <f>Tabla_Sala[[#This Row],[Hora de Salida]]</f>
        <v>45020.206944444442</v>
      </c>
      <c r="F362" s="16">
        <v>45020.048611111109</v>
      </c>
      <c r="G362" s="16">
        <v>45020.206944444442</v>
      </c>
      <c r="H362" s="16">
        <f>IF(Tabla_Sala[[#This Row],[Estado de la Mesa]]="Ocupada",(Tabla_Sala[[#This Row],[Hora de Salida]]-Tabla_Sala[[#This Row],[Hora de Llegada]]) + 15/1440, Tabla_Sala[[#This Row],[Hora de Salida]]-Tabla_Sala[[#This Row],[Hora de Llegada]])</f>
        <v>0.16874999999951493</v>
      </c>
      <c r="I362" s="16">
        <f>SUMIFS(Tabla_cocina[minutos preparacion],Tabla_cocina[Numero de Orden],Tabla_Sala[[#This Row],[Número de Orden]])</f>
        <v>0.11041666666666666</v>
      </c>
      <c r="J362" s="16">
        <f>IF(Tabla_Sala[[#This Row],[Tiempo de Permanencia]]-Tabla_Sala[[#This Row],[Tiempo Preparacion]] &gt; 0, Tabla_Sala[[#This Row],[Tiempo de Permanencia]]-Tabla_Sala[[#This Row],[Tiempo Preparacion]], 0)</f>
        <v>5.8333333332848264E-2</v>
      </c>
      <c r="K362" s="2" t="s">
        <v>109</v>
      </c>
      <c r="L362" s="2" t="s">
        <v>40</v>
      </c>
      <c r="M362" s="2" t="s">
        <v>47</v>
      </c>
      <c r="N362" s="5">
        <v>39.26</v>
      </c>
      <c r="O362" s="2" t="s">
        <v>55</v>
      </c>
      <c r="P362" s="7">
        <f>SUMIFS(Tabla_cocina[Ganancia Bruta],Tabla_cocina[Numero de Orden],Tabla_Sala[[#This Row],[Número de Orden]])</f>
        <v>233</v>
      </c>
      <c r="Q362" s="7">
        <f>Tabla_Sala[[#This Row],[Propina]]+Tabla_Sala[[#This Row],[Monto Total de la Cuenta]]</f>
        <v>272.26</v>
      </c>
      <c r="R362" t="str">
        <f t="shared" si="8"/>
        <v>Plato_13,  Plato_2,  Plato_10,  Plato_15</v>
      </c>
      <c r="S362" s="2" t="s">
        <v>53</v>
      </c>
      <c r="T362" s="2" t="s">
        <v>23</v>
      </c>
      <c r="U362" s="2" t="s">
        <v>79</v>
      </c>
      <c r="V362" s="2" t="s">
        <v>69</v>
      </c>
      <c r="W362" s="2" t="s">
        <v>73</v>
      </c>
      <c r="X362" t="str" cm="1">
        <f t="array" ref="X362">_xlfn.CONCAT(_xlfn._xlws.FILTER(Tabla_cocina[Nombre del Plato], Tabla_cocina[Numero de Orden]=Tabla_Sala[[#This Row],[Número de Orden]]), "")</f>
        <v>Plato_15Plato_2Plato_10Plato_13</v>
      </c>
      <c r="Y362" s="18" t="b">
        <f>IF(Tabla_Sala[[#This Row],[Tiempo de Degustacion]]&gt;0,TRUE,FALSE)</f>
        <v>1</v>
      </c>
      <c r="Z362" s="3">
        <f>SUMIFS(Tabla_cocina[Costo],Tabla_cocina[Numero de Orden],Tabla_Sala[[#This Row],[Número de Orden]])</f>
        <v>139</v>
      </c>
    </row>
    <row r="363" spans="1:26" x14ac:dyDescent="0.3">
      <c r="A363" s="2">
        <v>361</v>
      </c>
      <c r="B363" s="2">
        <v>16</v>
      </c>
      <c r="C363" s="2" t="s">
        <v>427</v>
      </c>
      <c r="D363" s="4">
        <v>1</v>
      </c>
      <c r="E363" s="15">
        <f>Tabla_Sala[[#This Row],[Hora de Salida]]</f>
        <v>45020.227777777778</v>
      </c>
      <c r="F363" s="16">
        <v>45020.078472222223</v>
      </c>
      <c r="G363" s="16">
        <v>45020.227777777778</v>
      </c>
      <c r="H363" s="16">
        <f>IF(Tabla_Sala[[#This Row],[Estado de la Mesa]]="Ocupada",(Tabla_Sala[[#This Row],[Hora de Salida]]-Tabla_Sala[[#This Row],[Hora de Llegada]]) + 15/1440, Tabla_Sala[[#This Row],[Hora de Salida]]-Tabla_Sala[[#This Row],[Hora de Llegada]])</f>
        <v>0.14930555555474712</v>
      </c>
      <c r="I363" s="16">
        <f>SUMIFS(Tabla_cocina[minutos preparacion],Tabla_cocina[Numero de Orden],Tabla_Sala[[#This Row],[Número de Orden]])</f>
        <v>7.7777777777777779E-2</v>
      </c>
      <c r="J363" s="16">
        <f>IF(Tabla_Sala[[#This Row],[Tiempo de Permanencia]]-Tabla_Sala[[#This Row],[Tiempo Preparacion]] &gt; 0, Tabla_Sala[[#This Row],[Tiempo de Permanencia]]-Tabla_Sala[[#This Row],[Tiempo Preparacion]], 0)</f>
        <v>7.1527777776969337E-2</v>
      </c>
      <c r="K363" s="2" t="s">
        <v>113</v>
      </c>
      <c r="L363" s="2" t="s">
        <v>54</v>
      </c>
      <c r="M363" s="2" t="s">
        <v>45</v>
      </c>
      <c r="N363" s="5">
        <v>41.73</v>
      </c>
      <c r="O363" s="2" t="s">
        <v>48</v>
      </c>
      <c r="P363" s="7">
        <f>SUMIFS(Tabla_cocina[Ganancia Bruta],Tabla_cocina[Numero de Orden],Tabla_Sala[[#This Row],[Número de Orden]])</f>
        <v>101</v>
      </c>
      <c r="Q363" s="7">
        <f>Tabla_Sala[[#This Row],[Propina]]+Tabla_Sala[[#This Row],[Monto Total de la Cuenta]]</f>
        <v>142.72999999999999</v>
      </c>
      <c r="R363" t="str">
        <f t="shared" si="8"/>
        <v>Plato_9,  Plato_7</v>
      </c>
      <c r="S363" s="2" t="s">
        <v>46</v>
      </c>
      <c r="T363" s="2" t="s">
        <v>13</v>
      </c>
      <c r="U363" s="2" t="s">
        <v>59</v>
      </c>
      <c r="X363" t="str" cm="1">
        <f t="array" ref="X363">_xlfn.CONCAT(_xlfn._xlws.FILTER(Tabla_cocina[Nombre del Plato], Tabla_cocina[Numero de Orden]=Tabla_Sala[[#This Row],[Número de Orden]]), "")</f>
        <v>Plato_9Plato_7</v>
      </c>
      <c r="Y363" s="18" t="b">
        <f>IF(Tabla_Sala[[#This Row],[Tiempo de Degustacion]]&gt;0,TRUE,FALSE)</f>
        <v>1</v>
      </c>
      <c r="Z363" s="3">
        <f>SUMIFS(Tabla_cocina[Costo],Tabla_cocina[Numero de Orden],Tabla_Sala[[#This Row],[Número de Orden]])</f>
        <v>59</v>
      </c>
    </row>
    <row r="364" spans="1:26" x14ac:dyDescent="0.3">
      <c r="A364" s="2">
        <v>362</v>
      </c>
      <c r="B364" s="2">
        <v>15</v>
      </c>
      <c r="C364" s="2" t="s">
        <v>280</v>
      </c>
      <c r="D364" s="4">
        <v>2</v>
      </c>
      <c r="E364" s="15">
        <f>Tabla_Sala[[#This Row],[Hora de Salida]]</f>
        <v>45020.249305555553</v>
      </c>
      <c r="F364" s="16">
        <v>45020.085416666669</v>
      </c>
      <c r="G364" s="16">
        <v>45020.249305555553</v>
      </c>
      <c r="H364" s="16">
        <f>IF(Tabla_Sala[[#This Row],[Estado de la Mesa]]="Ocupada",(Tabla_Sala[[#This Row],[Hora de Salida]]-Tabla_Sala[[#This Row],[Hora de Llegada]]) + 15/1440, Tabla_Sala[[#This Row],[Hora de Salida]]-Tabla_Sala[[#This Row],[Hora de Llegada]])</f>
        <v>0.163888888884685</v>
      </c>
      <c r="I364" s="16">
        <f>SUMIFS(Tabla_cocina[minutos preparacion],Tabla_cocina[Numero de Orden],Tabla_Sala[[#This Row],[Número de Orden]])</f>
        <v>8.5416666666666669E-2</v>
      </c>
      <c r="J364" s="16">
        <f>IF(Tabla_Sala[[#This Row],[Tiempo de Permanencia]]-Tabla_Sala[[#This Row],[Tiempo Preparacion]] &gt; 0, Tabla_Sala[[#This Row],[Tiempo de Permanencia]]-Tabla_Sala[[#This Row],[Tiempo Preparacion]], 0)</f>
        <v>7.8472222218018334E-2</v>
      </c>
      <c r="K364" s="2" t="s">
        <v>111</v>
      </c>
      <c r="L364" s="2" t="s">
        <v>40</v>
      </c>
      <c r="M364" s="2" t="s">
        <v>47</v>
      </c>
      <c r="N364" s="5">
        <v>47.21</v>
      </c>
      <c r="O364" s="2" t="s">
        <v>48</v>
      </c>
      <c r="P364" s="7">
        <f>SUMIFS(Tabla_cocina[Ganancia Bruta],Tabla_cocina[Numero de Orden],Tabla_Sala[[#This Row],[Número de Orden]])</f>
        <v>62</v>
      </c>
      <c r="Q364" s="7">
        <f>Tabla_Sala[[#This Row],[Propina]]+Tabla_Sala[[#This Row],[Monto Total de la Cuenta]]</f>
        <v>109.21000000000001</v>
      </c>
      <c r="R364" t="str">
        <f t="shared" si="8"/>
        <v>Plato_3,  Plato_7,  Plato_4</v>
      </c>
      <c r="S364" s="2" t="s">
        <v>61</v>
      </c>
      <c r="T364" s="2" t="s">
        <v>21</v>
      </c>
      <c r="U364" s="2" t="s">
        <v>59</v>
      </c>
      <c r="V364" s="2" t="s">
        <v>67</v>
      </c>
      <c r="X364" t="str" cm="1">
        <f t="array" ref="X364">_xlfn.CONCAT(_xlfn._xlws.FILTER(Tabla_cocina[Nombre del Plato], Tabla_cocina[Numero de Orden]=Tabla_Sala[[#This Row],[Número de Orden]]), "")</f>
        <v>Plato_7Plato_3Plato_4</v>
      </c>
      <c r="Y364" s="18" t="b">
        <f>IF(Tabla_Sala[[#This Row],[Tiempo de Degustacion]]&gt;0,TRUE,FALSE)</f>
        <v>1</v>
      </c>
      <c r="Z364" s="3">
        <f>SUMIFS(Tabla_cocina[Costo],Tabla_cocina[Numero de Orden],Tabla_Sala[[#This Row],[Número de Orden]])</f>
        <v>36</v>
      </c>
    </row>
    <row r="365" spans="1:26" x14ac:dyDescent="0.3">
      <c r="A365" s="2">
        <v>363</v>
      </c>
      <c r="B365" s="2">
        <v>5</v>
      </c>
      <c r="C365" s="2" t="s">
        <v>428</v>
      </c>
      <c r="D365" s="4">
        <v>2</v>
      </c>
      <c r="E365" s="15">
        <f>Tabla_Sala[[#This Row],[Hora de Salida]]</f>
        <v>45020.145138888889</v>
      </c>
      <c r="F365" s="16">
        <v>45020.073611111111</v>
      </c>
      <c r="G365" s="16">
        <v>45020.145138888889</v>
      </c>
      <c r="H365" s="16">
        <f>IF(Tabla_Sala[[#This Row],[Estado de la Mesa]]="Ocupada",(Tabla_Sala[[#This Row],[Hora de Salida]]-Tabla_Sala[[#This Row],[Hora de Llegada]]) + 15/1440, Tabla_Sala[[#This Row],[Hora de Salida]]-Tabla_Sala[[#This Row],[Hora de Llegada]])</f>
        <v>8.1944444444767825E-2</v>
      </c>
      <c r="I365" s="16">
        <f>SUMIFS(Tabla_cocina[minutos preparacion],Tabla_cocina[Numero de Orden],Tabla_Sala[[#This Row],[Número de Orden]])</f>
        <v>0.10347222222222223</v>
      </c>
      <c r="J365" s="16">
        <f>IF(Tabla_Sala[[#This Row],[Tiempo de Permanencia]]-Tabla_Sala[[#This Row],[Tiempo Preparacion]] &gt; 0, Tabla_Sala[[#This Row],[Tiempo de Permanencia]]-Tabla_Sala[[#This Row],[Tiempo Preparacion]], 0)</f>
        <v>0</v>
      </c>
      <c r="K365" s="2" t="s">
        <v>109</v>
      </c>
      <c r="L365" s="2" t="s">
        <v>40</v>
      </c>
      <c r="M365" s="2" t="s">
        <v>47</v>
      </c>
      <c r="N365" s="5">
        <v>49.02</v>
      </c>
      <c r="O365" s="2" t="s">
        <v>55</v>
      </c>
      <c r="P365" s="7">
        <f>SUMIFS(Tabla_cocina[Ganancia Bruta],Tabla_cocina[Numero de Orden],Tabla_Sala[[#This Row],[Número de Orden]])</f>
        <v>240</v>
      </c>
      <c r="Q365" s="7">
        <f>Tabla_Sala[[#This Row],[Propina]]+Tabla_Sala[[#This Row],[Monto Total de la Cuenta]]</f>
        <v>289.02</v>
      </c>
      <c r="R365" t="str">
        <f t="shared" si="8"/>
        <v>Plato_2,  Plato_7,  Plato_19,  Plato_11</v>
      </c>
      <c r="S365" s="2" t="s">
        <v>49</v>
      </c>
      <c r="T365" s="2" t="s">
        <v>7</v>
      </c>
      <c r="U365" s="2" t="s">
        <v>59</v>
      </c>
      <c r="V365" s="2" t="s">
        <v>51</v>
      </c>
      <c r="W365" s="2" t="s">
        <v>63</v>
      </c>
      <c r="X365" t="str" cm="1">
        <f t="array" ref="X365">_xlfn.CONCAT(_xlfn._xlws.FILTER(Tabla_cocina[Nombre del Plato], Tabla_cocina[Numero de Orden]=Tabla_Sala[[#This Row],[Número de Orden]]), "")</f>
        <v>Plato_19Plato_11Plato_2Plato_7</v>
      </c>
      <c r="Y365" s="18" t="b">
        <f>IF(Tabla_Sala[[#This Row],[Tiempo de Degustacion]]&gt;0,TRUE,FALSE)</f>
        <v>0</v>
      </c>
      <c r="Z365" s="3">
        <f>SUMIFS(Tabla_cocina[Costo],Tabla_cocina[Numero de Orden],Tabla_Sala[[#This Row],[Número de Orden]])</f>
        <v>144</v>
      </c>
    </row>
    <row r="366" spans="1:26" x14ac:dyDescent="0.3">
      <c r="A366" s="2">
        <v>364</v>
      </c>
      <c r="B366" s="2">
        <v>15</v>
      </c>
      <c r="C366" s="2" t="s">
        <v>429</v>
      </c>
      <c r="D366" s="4">
        <v>2</v>
      </c>
      <c r="E366" s="15">
        <f>Tabla_Sala[[#This Row],[Hora de Salida]]</f>
        <v>45020.298611111109</v>
      </c>
      <c r="F366" s="16">
        <v>45020.159722222219</v>
      </c>
      <c r="G366" s="16">
        <v>45020.298611111109</v>
      </c>
      <c r="H366" s="16">
        <f>IF(Tabla_Sala[[#This Row],[Estado de la Mesa]]="Ocupada",(Tabla_Sala[[#This Row],[Hora de Salida]]-Tabla_Sala[[#This Row],[Hora de Llegada]]) + 15/1440, Tabla_Sala[[#This Row],[Hora de Salida]]-Tabla_Sala[[#This Row],[Hora de Llegada]])</f>
        <v>0.13888888889050577</v>
      </c>
      <c r="I366" s="16">
        <f>SUMIFS(Tabla_cocina[minutos preparacion],Tabla_cocina[Numero de Orden],Tabla_Sala[[#This Row],[Número de Orden]])</f>
        <v>7.7777777777777779E-2</v>
      </c>
      <c r="J366" s="16">
        <f>IF(Tabla_Sala[[#This Row],[Tiempo de Permanencia]]-Tabla_Sala[[#This Row],[Tiempo Preparacion]] &gt; 0, Tabla_Sala[[#This Row],[Tiempo de Permanencia]]-Tabla_Sala[[#This Row],[Tiempo Preparacion]], 0)</f>
        <v>6.1111111112727989E-2</v>
      </c>
      <c r="K366" s="2" t="s">
        <v>115</v>
      </c>
      <c r="L366" s="2" t="s">
        <v>40</v>
      </c>
      <c r="M366" s="2" t="s">
        <v>41</v>
      </c>
      <c r="N366" s="5">
        <v>48.28</v>
      </c>
      <c r="O366" s="2" t="s">
        <v>42</v>
      </c>
      <c r="P366" s="7">
        <f>SUMIFS(Tabla_cocina[Ganancia Bruta],Tabla_cocina[Numero de Orden],Tabla_Sala[[#This Row],[Número de Orden]])</f>
        <v>157</v>
      </c>
      <c r="Q366" s="7">
        <f>Tabla_Sala[[#This Row],[Propina]]+Tabla_Sala[[#This Row],[Monto Total de la Cuenta]]</f>
        <v>205.28</v>
      </c>
      <c r="R366" t="str">
        <f t="shared" si="8"/>
        <v>Plato_16,  Plato_5,  Plato_1,  Plato_9</v>
      </c>
      <c r="S366" s="2" t="s">
        <v>49</v>
      </c>
      <c r="T366" s="2" t="s">
        <v>15</v>
      </c>
      <c r="U366" s="2" t="s">
        <v>78</v>
      </c>
      <c r="V366" s="2" t="s">
        <v>71</v>
      </c>
      <c r="W366" s="2" t="s">
        <v>75</v>
      </c>
      <c r="X366" t="str" cm="1">
        <f t="array" ref="X366">_xlfn.CONCAT(_xlfn._xlws.FILTER(Tabla_cocina[Nombre del Plato], Tabla_cocina[Numero de Orden]=Tabla_Sala[[#This Row],[Número de Orden]]), "")</f>
        <v>Plato_9Plato_16Plato_1Plato_5</v>
      </c>
      <c r="Y366" s="18" t="b">
        <f>IF(Tabla_Sala[[#This Row],[Tiempo de Degustacion]]&gt;0,TRUE,FALSE)</f>
        <v>1</v>
      </c>
      <c r="Z366" s="3">
        <f>SUMIFS(Tabla_cocina[Costo],Tabla_cocina[Numero de Orden],Tabla_Sala[[#This Row],[Número de Orden]])</f>
        <v>92</v>
      </c>
    </row>
    <row r="367" spans="1:26" x14ac:dyDescent="0.3">
      <c r="A367" s="2">
        <v>365</v>
      </c>
      <c r="B367" s="2">
        <v>4</v>
      </c>
      <c r="C367" s="2" t="s">
        <v>430</v>
      </c>
      <c r="D367" s="4">
        <v>1</v>
      </c>
      <c r="E367" s="15">
        <f>Tabla_Sala[[#This Row],[Hora de Salida]]</f>
        <v>45020.189583333333</v>
      </c>
      <c r="F367" s="16">
        <v>45020.043749999997</v>
      </c>
      <c r="G367" s="16">
        <v>45020.189583333333</v>
      </c>
      <c r="H367" s="16">
        <f>IF(Tabla_Sala[[#This Row],[Estado de la Mesa]]="Ocupada",(Tabla_Sala[[#This Row],[Hora de Salida]]-Tabla_Sala[[#This Row],[Hora de Llegada]]) + 15/1440, Tabla_Sala[[#This Row],[Hora de Salida]]-Tabla_Sala[[#This Row],[Hora de Llegada]])</f>
        <v>0.15625000000242531</v>
      </c>
      <c r="I367" s="16">
        <f>SUMIFS(Tabla_cocina[minutos preparacion],Tabla_cocina[Numero de Orden],Tabla_Sala[[#This Row],[Número de Orden]])</f>
        <v>1.7361111111111112E-2</v>
      </c>
      <c r="J367" s="16">
        <f>IF(Tabla_Sala[[#This Row],[Tiempo de Permanencia]]-Tabla_Sala[[#This Row],[Tiempo Preparacion]] &gt; 0, Tabla_Sala[[#This Row],[Tiempo de Permanencia]]-Tabla_Sala[[#This Row],[Tiempo Preparacion]], 0)</f>
        <v>0.13888888889131421</v>
      </c>
      <c r="K367" s="2" t="s">
        <v>109</v>
      </c>
      <c r="L367" s="2" t="s">
        <v>40</v>
      </c>
      <c r="M367" s="2" t="s">
        <v>45</v>
      </c>
      <c r="N367" s="5">
        <v>34.97</v>
      </c>
      <c r="O367" s="2" t="s">
        <v>55</v>
      </c>
      <c r="P367" s="7">
        <f>SUMIFS(Tabla_cocina[Ganancia Bruta],Tabla_cocina[Numero de Orden],Tabla_Sala[[#This Row],[Número de Orden]])</f>
        <v>108</v>
      </c>
      <c r="Q367" s="7">
        <f>Tabla_Sala[[#This Row],[Propina]]+Tabla_Sala[[#This Row],[Monto Total de la Cuenta]]</f>
        <v>142.97</v>
      </c>
      <c r="R367" t="str">
        <f t="shared" si="8"/>
        <v>Plato_19</v>
      </c>
      <c r="S367" s="2" t="s">
        <v>70</v>
      </c>
      <c r="T367" s="2" t="s">
        <v>12</v>
      </c>
      <c r="U367" s="2"/>
      <c r="X367" t="str" cm="1">
        <f t="array" ref="X367">_xlfn.CONCAT(_xlfn._xlws.FILTER(Tabla_cocina[Nombre del Plato], Tabla_cocina[Numero de Orden]=Tabla_Sala[[#This Row],[Número de Orden]]), "")</f>
        <v>Plato_19</v>
      </c>
      <c r="Y367" s="18" t="b">
        <f>IF(Tabla_Sala[[#This Row],[Tiempo de Degustacion]]&gt;0,TRUE,FALSE)</f>
        <v>1</v>
      </c>
      <c r="Z367" s="3">
        <f>SUMIFS(Tabla_cocina[Costo],Tabla_cocina[Numero de Orden],Tabla_Sala[[#This Row],[Número de Orden]])</f>
        <v>66</v>
      </c>
    </row>
    <row r="368" spans="1:26" x14ac:dyDescent="0.3">
      <c r="A368" s="2">
        <v>366</v>
      </c>
      <c r="B368" s="2">
        <v>17</v>
      </c>
      <c r="C368" s="2" t="s">
        <v>431</v>
      </c>
      <c r="D368" s="4">
        <v>5</v>
      </c>
      <c r="E368" s="15">
        <f>Tabla_Sala[[#This Row],[Hora de Salida]]</f>
        <v>45020.198611111111</v>
      </c>
      <c r="F368" s="16">
        <v>45020.064583333333</v>
      </c>
      <c r="G368" s="16">
        <v>45020.198611111111</v>
      </c>
      <c r="H368" s="16">
        <f>IF(Tabla_Sala[[#This Row],[Estado de la Mesa]]="Ocupada",(Tabla_Sala[[#This Row],[Hora de Salida]]-Tabla_Sala[[#This Row],[Hora de Llegada]]) + 15/1440, Tabla_Sala[[#This Row],[Hora de Salida]]-Tabla_Sala[[#This Row],[Hora de Llegada]])</f>
        <v>0.13402777777810115</v>
      </c>
      <c r="I368" s="16">
        <f>SUMIFS(Tabla_cocina[minutos preparacion],Tabla_cocina[Numero de Orden],Tabla_Sala[[#This Row],[Número de Orden]])</f>
        <v>6.25E-2</v>
      </c>
      <c r="J368" s="16">
        <f>IF(Tabla_Sala[[#This Row],[Tiempo de Permanencia]]-Tabla_Sala[[#This Row],[Tiempo Preparacion]] &gt; 0, Tabla_Sala[[#This Row],[Tiempo de Permanencia]]-Tabla_Sala[[#This Row],[Tiempo Preparacion]], 0)</f>
        <v>7.1527777778101154E-2</v>
      </c>
      <c r="K368" s="2" t="s">
        <v>109</v>
      </c>
      <c r="L368" s="2" t="s">
        <v>40</v>
      </c>
      <c r="M368" s="2" t="s">
        <v>45</v>
      </c>
      <c r="N368" s="5">
        <v>10.57</v>
      </c>
      <c r="O368" s="2" t="s">
        <v>42</v>
      </c>
      <c r="P368" s="7">
        <f>SUMIFS(Tabla_cocina[Ganancia Bruta],Tabla_cocina[Numero de Orden],Tabla_Sala[[#This Row],[Número de Orden]])</f>
        <v>239</v>
      </c>
      <c r="Q368" s="7">
        <f>Tabla_Sala[[#This Row],[Propina]]+Tabla_Sala[[#This Row],[Monto Total de la Cuenta]]</f>
        <v>249.57</v>
      </c>
      <c r="R368" t="str">
        <f t="shared" si="8"/>
        <v>Plato_6,  Plato_8,  Plato_20</v>
      </c>
      <c r="S368" s="2" t="s">
        <v>70</v>
      </c>
      <c r="T368" s="2" t="s">
        <v>10</v>
      </c>
      <c r="U368" s="2" t="s">
        <v>62</v>
      </c>
      <c r="V368" s="2" t="s">
        <v>68</v>
      </c>
      <c r="X368" t="str" cm="1">
        <f t="array" ref="X368">_xlfn.CONCAT(_xlfn._xlws.FILTER(Tabla_cocina[Nombre del Plato], Tabla_cocina[Numero de Orden]=Tabla_Sala[[#This Row],[Número de Orden]]), "")</f>
        <v>Plato_20Plato_8Plato_6</v>
      </c>
      <c r="Y368" s="18" t="b">
        <f>IF(Tabla_Sala[[#This Row],[Tiempo de Degustacion]]&gt;0,TRUE,FALSE)</f>
        <v>1</v>
      </c>
      <c r="Z368" s="3">
        <f>SUMIFS(Tabla_cocina[Costo],Tabla_cocina[Numero de Orden],Tabla_Sala[[#This Row],[Número de Orden]])</f>
        <v>145</v>
      </c>
    </row>
    <row r="369" spans="1:26" x14ac:dyDescent="0.3">
      <c r="A369" s="2">
        <v>367</v>
      </c>
      <c r="B369" s="2">
        <v>12</v>
      </c>
      <c r="C369" s="2" t="s">
        <v>432</v>
      </c>
      <c r="D369" s="4">
        <v>2</v>
      </c>
      <c r="E369" s="15">
        <f>Tabla_Sala[[#This Row],[Hora de Salida]]</f>
        <v>45020.15625</v>
      </c>
      <c r="F369" s="16">
        <v>45020.036805555559</v>
      </c>
      <c r="G369" s="16">
        <v>45020.15625</v>
      </c>
      <c r="H369" s="16">
        <f>IF(Tabla_Sala[[#This Row],[Estado de la Mesa]]="Ocupada",(Tabla_Sala[[#This Row],[Hora de Salida]]-Tabla_Sala[[#This Row],[Hora de Llegada]]) + 15/1440, Tabla_Sala[[#This Row],[Hora de Salida]]-Tabla_Sala[[#This Row],[Hora de Llegada]])</f>
        <v>0.11944444444088731</v>
      </c>
      <c r="I369" s="16">
        <f>SUMIFS(Tabla_cocina[minutos preparacion],Tabla_cocina[Numero de Orden],Tabla_Sala[[#This Row],[Número de Orden]])</f>
        <v>5.0694444444444445E-2</v>
      </c>
      <c r="J369" s="16">
        <f>IF(Tabla_Sala[[#This Row],[Tiempo de Permanencia]]-Tabla_Sala[[#This Row],[Tiempo Preparacion]] &gt; 0, Tabla_Sala[[#This Row],[Tiempo de Permanencia]]-Tabla_Sala[[#This Row],[Tiempo Preparacion]], 0)</f>
        <v>6.8749999996442865E-2</v>
      </c>
      <c r="K369" s="2" t="s">
        <v>109</v>
      </c>
      <c r="L369" s="2" t="s">
        <v>54</v>
      </c>
      <c r="M369" s="2" t="s">
        <v>47</v>
      </c>
      <c r="N369" s="5">
        <v>12.62</v>
      </c>
      <c r="O369" s="2" t="s">
        <v>48</v>
      </c>
      <c r="P369" s="7">
        <f>SUMIFS(Tabla_cocina[Ganancia Bruta],Tabla_cocina[Numero de Orden],Tabla_Sala[[#This Row],[Número de Orden]])</f>
        <v>101</v>
      </c>
      <c r="Q369" s="7">
        <f>Tabla_Sala[[#This Row],[Propina]]+Tabla_Sala[[#This Row],[Monto Total de la Cuenta]]</f>
        <v>113.62</v>
      </c>
      <c r="R369" t="str">
        <f t="shared" si="8"/>
        <v>Plato_10,  Plato_9,  Plato_3</v>
      </c>
      <c r="S369" s="2" t="s">
        <v>70</v>
      </c>
      <c r="T369" s="2" t="s">
        <v>25</v>
      </c>
      <c r="U369" s="2" t="s">
        <v>75</v>
      </c>
      <c r="V369" s="2" t="s">
        <v>72</v>
      </c>
      <c r="X369" t="str" cm="1">
        <f t="array" ref="X369">_xlfn.CONCAT(_xlfn._xlws.FILTER(Tabla_cocina[Nombre del Plato], Tabla_cocina[Numero de Orden]=Tabla_Sala[[#This Row],[Número de Orden]]), "")</f>
        <v>Plato_9Plato_10Plato_3</v>
      </c>
      <c r="Y369" s="18" t="b">
        <f>IF(Tabla_Sala[[#This Row],[Tiempo de Degustacion]]&gt;0,TRUE,FALSE)</f>
        <v>1</v>
      </c>
      <c r="Z369" s="3">
        <f>SUMIFS(Tabla_cocina[Costo],Tabla_cocina[Numero de Orden],Tabla_Sala[[#This Row],[Número de Orden]])</f>
        <v>59</v>
      </c>
    </row>
    <row r="370" spans="1:26" x14ac:dyDescent="0.3">
      <c r="A370" s="2">
        <v>368</v>
      </c>
      <c r="B370" s="2">
        <v>13</v>
      </c>
      <c r="C370" s="2" t="s">
        <v>433</v>
      </c>
      <c r="D370" s="4">
        <v>1</v>
      </c>
      <c r="E370" s="15">
        <f>Tabla_Sala[[#This Row],[Hora de Salida]]</f>
        <v>45020.231249999997</v>
      </c>
      <c r="F370" s="16">
        <v>45020.14166666667</v>
      </c>
      <c r="G370" s="16">
        <v>45020.231249999997</v>
      </c>
      <c r="H370" s="16">
        <f>IF(Tabla_Sala[[#This Row],[Estado de la Mesa]]="Ocupada",(Tabla_Sala[[#This Row],[Hora de Salida]]-Tabla_Sala[[#This Row],[Hora de Llegada]]) + 15/1440, Tabla_Sala[[#This Row],[Hora de Salida]]-Tabla_Sala[[#This Row],[Hora de Llegada]])</f>
        <v>9.9999999993694175E-2</v>
      </c>
      <c r="I370" s="16">
        <f>SUMIFS(Tabla_cocina[minutos preparacion],Tabla_cocina[Numero de Orden],Tabla_Sala[[#This Row],[Número de Orden]])</f>
        <v>5.9027777777777776E-2</v>
      </c>
      <c r="J370" s="16">
        <f>IF(Tabla_Sala[[#This Row],[Tiempo de Permanencia]]-Tabla_Sala[[#This Row],[Tiempo Preparacion]] &gt; 0, Tabla_Sala[[#This Row],[Tiempo de Permanencia]]-Tabla_Sala[[#This Row],[Tiempo Preparacion]], 0)</f>
        <v>4.0972222215916398E-2</v>
      </c>
      <c r="K370" s="2" t="s">
        <v>111</v>
      </c>
      <c r="L370" s="2" t="s">
        <v>44</v>
      </c>
      <c r="M370" s="2" t="s">
        <v>41</v>
      </c>
      <c r="N370" s="5">
        <v>37.65</v>
      </c>
      <c r="O370" s="2" t="s">
        <v>55</v>
      </c>
      <c r="P370" s="7">
        <f>SUMIFS(Tabla_cocina[Ganancia Bruta],Tabla_cocina[Numero de Orden],Tabla_Sala[[#This Row],[Número de Orden]])</f>
        <v>123</v>
      </c>
      <c r="Q370" s="7">
        <f>Tabla_Sala[[#This Row],[Propina]]+Tabla_Sala[[#This Row],[Monto Total de la Cuenta]]</f>
        <v>160.65</v>
      </c>
      <c r="R370" t="str">
        <f t="shared" si="8"/>
        <v>Plato_11,  Plato_7</v>
      </c>
      <c r="S370" s="2" t="s">
        <v>46</v>
      </c>
      <c r="T370" s="2" t="s">
        <v>14</v>
      </c>
      <c r="U370" s="2" t="s">
        <v>59</v>
      </c>
      <c r="X370" t="str" cm="1">
        <f t="array" ref="X370">_xlfn.CONCAT(_xlfn._xlws.FILTER(Tabla_cocina[Nombre del Plato], Tabla_cocina[Numero de Orden]=Tabla_Sala[[#This Row],[Número de Orden]]), "")</f>
        <v>Plato_11Plato_7</v>
      </c>
      <c r="Y370" s="18" t="b">
        <f>IF(Tabla_Sala[[#This Row],[Tiempo de Degustacion]]&gt;0,TRUE,FALSE)</f>
        <v>1</v>
      </c>
      <c r="Z370" s="3">
        <f>SUMIFS(Tabla_cocina[Costo],Tabla_cocina[Numero de Orden],Tabla_Sala[[#This Row],[Número de Orden]])</f>
        <v>74</v>
      </c>
    </row>
    <row r="371" spans="1:26" x14ac:dyDescent="0.3">
      <c r="A371" s="2">
        <v>369</v>
      </c>
      <c r="B371" s="2">
        <v>20</v>
      </c>
      <c r="C371" s="2" t="s">
        <v>434</v>
      </c>
      <c r="D371" s="4">
        <v>2</v>
      </c>
      <c r="E371" s="15">
        <f>Tabla_Sala[[#This Row],[Hora de Salida]]</f>
        <v>45020.245833333334</v>
      </c>
      <c r="F371" s="16">
        <v>45020.09097222222</v>
      </c>
      <c r="G371" s="16">
        <v>45020.245833333334</v>
      </c>
      <c r="H371" s="16">
        <f>IF(Tabla_Sala[[#This Row],[Estado de la Mesa]]="Ocupada",(Tabla_Sala[[#This Row],[Hora de Salida]]-Tabla_Sala[[#This Row],[Hora de Llegada]]) + 15/1440, Tabla_Sala[[#This Row],[Hora de Salida]]-Tabla_Sala[[#This Row],[Hora de Llegada]])</f>
        <v>0.15486111111385981</v>
      </c>
      <c r="I371" s="16">
        <f>SUMIFS(Tabla_cocina[minutos preparacion],Tabla_cocina[Numero de Orden],Tabla_Sala[[#This Row],[Número de Orden]])</f>
        <v>2.9166666666666667E-2</v>
      </c>
      <c r="J371" s="16">
        <f>IF(Tabla_Sala[[#This Row],[Tiempo de Permanencia]]-Tabla_Sala[[#This Row],[Tiempo Preparacion]] &gt; 0, Tabla_Sala[[#This Row],[Tiempo de Permanencia]]-Tabla_Sala[[#This Row],[Tiempo Preparacion]], 0)</f>
        <v>0.12569444444719313</v>
      </c>
      <c r="K371" s="2" t="s">
        <v>115</v>
      </c>
      <c r="L371" s="2" t="s">
        <v>40</v>
      </c>
      <c r="M371" s="2" t="s">
        <v>47</v>
      </c>
      <c r="N371" s="5">
        <v>34.83</v>
      </c>
      <c r="O371" s="2" t="s">
        <v>48</v>
      </c>
      <c r="P371" s="7">
        <f>SUMIFS(Tabla_cocina[Ganancia Bruta],Tabla_cocina[Numero de Orden],Tabla_Sala[[#This Row],[Número de Orden]])</f>
        <v>242</v>
      </c>
      <c r="Q371" s="7">
        <f>Tabla_Sala[[#This Row],[Propina]]+Tabla_Sala[[#This Row],[Monto Total de la Cuenta]]</f>
        <v>276.83</v>
      </c>
      <c r="R371" t="str">
        <f t="shared" si="8"/>
        <v>Plato_17,  Plato_14,  Plato_16,  Plato_10</v>
      </c>
      <c r="S371" s="2" t="s">
        <v>61</v>
      </c>
      <c r="T371" s="2" t="s">
        <v>9</v>
      </c>
      <c r="U371" s="2" t="s">
        <v>64</v>
      </c>
      <c r="V371" s="2" t="s">
        <v>57</v>
      </c>
      <c r="W371" s="2" t="s">
        <v>69</v>
      </c>
      <c r="X371" t="str" cm="1">
        <f t="array" ref="X371">_xlfn.CONCAT(_xlfn._xlws.FILTER(Tabla_cocina[Nombre del Plato], Tabla_cocina[Numero de Orden]=Tabla_Sala[[#This Row],[Número de Orden]]), "")</f>
        <v>Plato_17Plato_16Plato_10Plato_14</v>
      </c>
      <c r="Y371" s="18" t="b">
        <f>IF(Tabla_Sala[[#This Row],[Tiempo de Degustacion]]&gt;0,TRUE,FALSE)</f>
        <v>1</v>
      </c>
      <c r="Z371" s="3">
        <f>SUMIFS(Tabla_cocina[Costo],Tabla_cocina[Numero de Orden],Tabla_Sala[[#This Row],[Número de Orden]])</f>
        <v>143</v>
      </c>
    </row>
    <row r="372" spans="1:26" x14ac:dyDescent="0.3">
      <c r="A372" s="2">
        <v>370</v>
      </c>
      <c r="B372" s="2">
        <v>13</v>
      </c>
      <c r="C372" s="2" t="s">
        <v>435</v>
      </c>
      <c r="D372" s="4">
        <v>6</v>
      </c>
      <c r="E372" s="15">
        <f>Tabla_Sala[[#This Row],[Hora de Salida]]</f>
        <v>45020.140972222223</v>
      </c>
      <c r="F372" s="16">
        <v>45020.097222222219</v>
      </c>
      <c r="G372" s="16">
        <v>45020.140972222223</v>
      </c>
      <c r="H372" s="16">
        <f>IF(Tabla_Sala[[#This Row],[Estado de la Mesa]]="Ocupada",(Tabla_Sala[[#This Row],[Hora de Salida]]-Tabla_Sala[[#This Row],[Hora de Llegada]]) + 15/1440, Tabla_Sala[[#This Row],[Hora de Salida]]-Tabla_Sala[[#This Row],[Hora de Llegada]])</f>
        <v>4.3750000004365575E-2</v>
      </c>
      <c r="I372" s="16">
        <f>SUMIFS(Tabla_cocina[minutos preparacion],Tabla_cocina[Numero de Orden],Tabla_Sala[[#This Row],[Número de Orden]])</f>
        <v>2.2916666666666665E-2</v>
      </c>
      <c r="J372" s="16">
        <f>IF(Tabla_Sala[[#This Row],[Tiempo de Permanencia]]-Tabla_Sala[[#This Row],[Tiempo Preparacion]] &gt; 0, Tabla_Sala[[#This Row],[Tiempo de Permanencia]]-Tabla_Sala[[#This Row],[Tiempo Preparacion]], 0)</f>
        <v>2.083333333769891E-2</v>
      </c>
      <c r="K372" s="2" t="s">
        <v>109</v>
      </c>
      <c r="L372" s="2" t="s">
        <v>40</v>
      </c>
      <c r="M372" s="2" t="s">
        <v>47</v>
      </c>
      <c r="N372" s="5">
        <v>47.79</v>
      </c>
      <c r="O372" s="2" t="s">
        <v>48</v>
      </c>
      <c r="P372" s="7">
        <f>SUMIFS(Tabla_cocina[Ganancia Bruta],Tabla_cocina[Numero de Orden],Tabla_Sala[[#This Row],[Número de Orden]])</f>
        <v>72</v>
      </c>
      <c r="Q372" s="7">
        <f>Tabla_Sala[[#This Row],[Propina]]+Tabla_Sala[[#This Row],[Monto Total de la Cuenta]]</f>
        <v>119.78999999999999</v>
      </c>
      <c r="R372" t="str">
        <f t="shared" si="8"/>
        <v>Plato_19</v>
      </c>
      <c r="S372" s="2" t="s">
        <v>61</v>
      </c>
      <c r="T372" s="2" t="s">
        <v>12</v>
      </c>
      <c r="U372" s="2"/>
      <c r="X372" t="str" cm="1">
        <f t="array" ref="X372">_xlfn.CONCAT(_xlfn._xlws.FILTER(Tabla_cocina[Nombre del Plato], Tabla_cocina[Numero de Orden]=Tabla_Sala[[#This Row],[Número de Orden]]), "")</f>
        <v>Plato_19</v>
      </c>
      <c r="Y372" s="18" t="b">
        <f>IF(Tabla_Sala[[#This Row],[Tiempo de Degustacion]]&gt;0,TRUE,FALSE)</f>
        <v>1</v>
      </c>
      <c r="Z372" s="3">
        <f>SUMIFS(Tabla_cocina[Costo],Tabla_cocina[Numero de Orden],Tabla_Sala[[#This Row],[Número de Orden]])</f>
        <v>44</v>
      </c>
    </row>
    <row r="373" spans="1:26" x14ac:dyDescent="0.3">
      <c r="A373" s="2">
        <v>371</v>
      </c>
      <c r="B373" s="2">
        <v>4</v>
      </c>
      <c r="C373" s="2" t="s">
        <v>436</v>
      </c>
      <c r="D373" s="4">
        <v>3</v>
      </c>
      <c r="E373" s="15">
        <f>Tabla_Sala[[#This Row],[Hora de Salida]]</f>
        <v>45020.188194444447</v>
      </c>
      <c r="F373" s="16">
        <v>45020.052777777775</v>
      </c>
      <c r="G373" s="16">
        <v>45020.188194444447</v>
      </c>
      <c r="H373" s="16">
        <f>IF(Tabla_Sala[[#This Row],[Estado de la Mesa]]="Ocupada",(Tabla_Sala[[#This Row],[Hora de Salida]]-Tabla_Sala[[#This Row],[Hora de Llegada]]) + 15/1440, Tabla_Sala[[#This Row],[Hora de Salida]]-Tabla_Sala[[#This Row],[Hora de Llegada]])</f>
        <v>0.14583333333818396</v>
      </c>
      <c r="I373" s="16">
        <f>SUMIFS(Tabla_cocina[minutos preparacion],Tabla_cocina[Numero de Orden],Tabla_Sala[[#This Row],[Número de Orden]])</f>
        <v>3.4027777777777782E-2</v>
      </c>
      <c r="J373" s="16">
        <f>IF(Tabla_Sala[[#This Row],[Tiempo de Permanencia]]-Tabla_Sala[[#This Row],[Tiempo Preparacion]] &gt; 0, Tabla_Sala[[#This Row],[Tiempo de Permanencia]]-Tabla_Sala[[#This Row],[Tiempo Preparacion]], 0)</f>
        <v>0.11180555556040618</v>
      </c>
      <c r="K373" s="2" t="s">
        <v>117</v>
      </c>
      <c r="L373" s="2" t="s">
        <v>54</v>
      </c>
      <c r="M373" s="2" t="s">
        <v>47</v>
      </c>
      <c r="N373" s="5">
        <v>32.51</v>
      </c>
      <c r="O373" s="2" t="s">
        <v>55</v>
      </c>
      <c r="P373" s="7">
        <f>SUMIFS(Tabla_cocina[Ganancia Bruta],Tabla_cocina[Numero de Orden],Tabla_Sala[[#This Row],[Número de Orden]])</f>
        <v>200</v>
      </c>
      <c r="Q373" s="7">
        <f>Tabla_Sala[[#This Row],[Propina]]+Tabla_Sala[[#This Row],[Monto Total de la Cuenta]]</f>
        <v>232.51</v>
      </c>
      <c r="R373" t="str">
        <f t="shared" si="8"/>
        <v>Plato_17,  Plato_19,  Plato_16,  Plato_14</v>
      </c>
      <c r="S373" s="2" t="s">
        <v>66</v>
      </c>
      <c r="T373" s="2" t="s">
        <v>9</v>
      </c>
      <c r="U373" s="2" t="s">
        <v>51</v>
      </c>
      <c r="V373" s="2" t="s">
        <v>57</v>
      </c>
      <c r="W373" s="2" t="s">
        <v>64</v>
      </c>
      <c r="X373" t="str" cm="1">
        <f t="array" ref="X373">_xlfn.CONCAT(_xlfn._xlws.FILTER(Tabla_cocina[Nombre del Plato], Tabla_cocina[Numero de Orden]=Tabla_Sala[[#This Row],[Número de Orden]]), "")</f>
        <v>Plato_19Plato_17Plato_16Plato_14</v>
      </c>
      <c r="Y373" s="18" t="b">
        <f>IF(Tabla_Sala[[#This Row],[Tiempo de Degustacion]]&gt;0,TRUE,FALSE)</f>
        <v>1</v>
      </c>
      <c r="Z373" s="3">
        <f>SUMIFS(Tabla_cocina[Costo],Tabla_cocina[Numero de Orden],Tabla_Sala[[#This Row],[Número de Orden]])</f>
        <v>120</v>
      </c>
    </row>
    <row r="374" spans="1:26" x14ac:dyDescent="0.3">
      <c r="A374" s="2">
        <v>372</v>
      </c>
      <c r="B374" s="2">
        <v>14</v>
      </c>
      <c r="C374" s="2" t="s">
        <v>437</v>
      </c>
      <c r="D374" s="4">
        <v>5</v>
      </c>
      <c r="E374" s="15">
        <f>Tabla_Sala[[#This Row],[Hora de Salida]]</f>
        <v>45020.259722222225</v>
      </c>
      <c r="F374" s="16">
        <v>45020.115277777775</v>
      </c>
      <c r="G374" s="16">
        <v>45020.259722222225</v>
      </c>
      <c r="H374" s="16">
        <f>IF(Tabla_Sala[[#This Row],[Estado de la Mesa]]="Ocupada",(Tabla_Sala[[#This Row],[Hora de Salida]]-Tabla_Sala[[#This Row],[Hora de Llegada]]) + 15/1440, Tabla_Sala[[#This Row],[Hora de Salida]]-Tabla_Sala[[#This Row],[Hora de Llegada]])</f>
        <v>0.14444444444961846</v>
      </c>
      <c r="I374" s="16">
        <f>SUMIFS(Tabla_cocina[minutos preparacion],Tabla_cocina[Numero de Orden],Tabla_Sala[[#This Row],[Número de Orden]])</f>
        <v>1.5277777777777777E-2</v>
      </c>
      <c r="J374" s="16">
        <f>IF(Tabla_Sala[[#This Row],[Tiempo de Permanencia]]-Tabla_Sala[[#This Row],[Tiempo Preparacion]] &gt; 0, Tabla_Sala[[#This Row],[Tiempo de Permanencia]]-Tabla_Sala[[#This Row],[Tiempo Preparacion]], 0)</f>
        <v>0.12916666667184068</v>
      </c>
      <c r="K374" s="2" t="s">
        <v>113</v>
      </c>
      <c r="L374" s="2" t="s">
        <v>40</v>
      </c>
      <c r="M374" s="2" t="s">
        <v>47</v>
      </c>
      <c r="N374" s="5">
        <v>17.170000000000002</v>
      </c>
      <c r="O374" s="2" t="s">
        <v>42</v>
      </c>
      <c r="P374" s="7">
        <f>SUMIFS(Tabla_cocina[Ganancia Bruta],Tabla_cocina[Numero de Orden],Tabla_Sala[[#This Row],[Número de Orden]])</f>
        <v>36</v>
      </c>
      <c r="Q374" s="7">
        <f>Tabla_Sala[[#This Row],[Propina]]+Tabla_Sala[[#This Row],[Monto Total de la Cuenta]]</f>
        <v>53.17</v>
      </c>
      <c r="R374" t="str">
        <f t="shared" si="8"/>
        <v>Plato_4</v>
      </c>
      <c r="S374" s="2" t="s">
        <v>49</v>
      </c>
      <c r="T374" s="2" t="s">
        <v>24</v>
      </c>
      <c r="U374" s="2"/>
      <c r="X374" t="str" cm="1">
        <f t="array" ref="X374">_xlfn.CONCAT(_xlfn._xlws.FILTER(Tabla_cocina[Nombre del Plato], Tabla_cocina[Numero de Orden]=Tabla_Sala[[#This Row],[Número de Orden]]), "")</f>
        <v>Plato_4</v>
      </c>
      <c r="Y374" s="18" t="b">
        <f>IF(Tabla_Sala[[#This Row],[Tiempo de Degustacion]]&gt;0,TRUE,FALSE)</f>
        <v>1</v>
      </c>
      <c r="Z374" s="3">
        <f>SUMIFS(Tabla_cocina[Costo],Tabla_cocina[Numero de Orden],Tabla_Sala[[#This Row],[Número de Orden]])</f>
        <v>20</v>
      </c>
    </row>
    <row r="375" spans="1:26" x14ac:dyDescent="0.3">
      <c r="A375" s="2">
        <v>373</v>
      </c>
      <c r="B375" s="2">
        <v>19</v>
      </c>
      <c r="C375" s="2" t="s">
        <v>438</v>
      </c>
      <c r="D375" s="4">
        <v>2</v>
      </c>
      <c r="E375" s="15">
        <f>Tabla_Sala[[#This Row],[Hora de Salida]]</f>
        <v>45020.132638888892</v>
      </c>
      <c r="F375" s="16">
        <v>45020.025694444441</v>
      </c>
      <c r="G375" s="16">
        <v>45020.132638888892</v>
      </c>
      <c r="H375" s="16">
        <f>IF(Tabla_Sala[[#This Row],[Estado de la Mesa]]="Ocupada",(Tabla_Sala[[#This Row],[Hora de Salida]]-Tabla_Sala[[#This Row],[Hora de Llegada]]) + 15/1440, Tabla_Sala[[#This Row],[Hora de Salida]]-Tabla_Sala[[#This Row],[Hora de Llegada]])</f>
        <v>0.11736111111774032</v>
      </c>
      <c r="I375" s="16">
        <f>SUMIFS(Tabla_cocina[minutos preparacion],Tabla_cocina[Numero de Orden],Tabla_Sala[[#This Row],[Número de Orden]])</f>
        <v>8.0555555555555561E-2</v>
      </c>
      <c r="J375" s="16">
        <f>IF(Tabla_Sala[[#This Row],[Tiempo de Permanencia]]-Tabla_Sala[[#This Row],[Tiempo Preparacion]] &gt; 0, Tabla_Sala[[#This Row],[Tiempo de Permanencia]]-Tabla_Sala[[#This Row],[Tiempo Preparacion]], 0)</f>
        <v>3.6805555562184761E-2</v>
      </c>
      <c r="K375" s="2" t="s">
        <v>115</v>
      </c>
      <c r="L375" s="2" t="s">
        <v>44</v>
      </c>
      <c r="M375" s="2" t="s">
        <v>41</v>
      </c>
      <c r="N375" s="5">
        <v>26.62</v>
      </c>
      <c r="O375" s="2" t="s">
        <v>55</v>
      </c>
      <c r="P375" s="7">
        <f>SUMIFS(Tabla_cocina[Ganancia Bruta],Tabla_cocina[Numero de Orden],Tabla_Sala[[#This Row],[Número de Orden]])</f>
        <v>160</v>
      </c>
      <c r="Q375" s="7">
        <f>Tabla_Sala[[#This Row],[Propina]]+Tabla_Sala[[#This Row],[Monto Total de la Cuenta]]</f>
        <v>186.62</v>
      </c>
      <c r="R375" t="str">
        <f t="shared" si="8"/>
        <v>Plato_13,  Plato_8,  Plato_5,  Plato_3</v>
      </c>
      <c r="S375" s="2" t="s">
        <v>76</v>
      </c>
      <c r="T375" s="2" t="s">
        <v>23</v>
      </c>
      <c r="U375" s="2" t="s">
        <v>62</v>
      </c>
      <c r="V375" s="2" t="s">
        <v>78</v>
      </c>
      <c r="W375" s="2" t="s">
        <v>72</v>
      </c>
      <c r="X375" t="str" cm="1">
        <f t="array" ref="X375">_xlfn.CONCAT(_xlfn._xlws.FILTER(Tabla_cocina[Nombre del Plato], Tabla_cocina[Numero de Orden]=Tabla_Sala[[#This Row],[Número de Orden]]), "")</f>
        <v>Plato_8Plato_5Plato_13Plato_3</v>
      </c>
      <c r="Y375" s="18" t="b">
        <f>IF(Tabla_Sala[[#This Row],[Tiempo de Degustacion]]&gt;0,TRUE,FALSE)</f>
        <v>1</v>
      </c>
      <c r="Z375" s="3">
        <f>SUMIFS(Tabla_cocina[Costo],Tabla_cocina[Numero de Orden],Tabla_Sala[[#This Row],[Número de Orden]])</f>
        <v>96</v>
      </c>
    </row>
    <row r="376" spans="1:26" x14ac:dyDescent="0.3">
      <c r="A376" s="2">
        <v>374</v>
      </c>
      <c r="B376" s="2">
        <v>18</v>
      </c>
      <c r="C376" s="2" t="s">
        <v>439</v>
      </c>
      <c r="D376" s="4">
        <v>3</v>
      </c>
      <c r="E376" s="15">
        <f>Tabla_Sala[[#This Row],[Hora de Salida]]</f>
        <v>45020.183333333334</v>
      </c>
      <c r="F376" s="16">
        <v>45020.138194444444</v>
      </c>
      <c r="G376" s="16">
        <v>45020.183333333334</v>
      </c>
      <c r="H376" s="16">
        <f>IF(Tabla_Sala[[#This Row],[Estado de la Mesa]]="Ocupada",(Tabla_Sala[[#This Row],[Hora de Salida]]-Tabla_Sala[[#This Row],[Hora de Llegada]]) + 15/1440, Tabla_Sala[[#This Row],[Hora de Salida]]-Tabla_Sala[[#This Row],[Hora de Llegada]])</f>
        <v>4.5138888890505768E-2</v>
      </c>
      <c r="I376" s="16">
        <f>SUMIFS(Tabla_cocina[minutos preparacion],Tabla_cocina[Numero de Orden],Tabla_Sala[[#This Row],[Número de Orden]])</f>
        <v>6.2500000000000003E-3</v>
      </c>
      <c r="J376" s="16">
        <f>IF(Tabla_Sala[[#This Row],[Tiempo de Permanencia]]-Tabla_Sala[[#This Row],[Tiempo Preparacion]] &gt; 0, Tabla_Sala[[#This Row],[Tiempo de Permanencia]]-Tabla_Sala[[#This Row],[Tiempo Preparacion]], 0)</f>
        <v>3.888888889050577E-2</v>
      </c>
      <c r="K376" s="2" t="s">
        <v>113</v>
      </c>
      <c r="L376" s="2" t="s">
        <v>40</v>
      </c>
      <c r="M376" s="2" t="s">
        <v>47</v>
      </c>
      <c r="N376" s="5">
        <v>33.35</v>
      </c>
      <c r="O376" s="2" t="s">
        <v>48</v>
      </c>
      <c r="P376" s="7">
        <f>SUMIFS(Tabla_cocina[Ganancia Bruta],Tabla_cocina[Numero de Orden],Tabla_Sala[[#This Row],[Número de Orden]])</f>
        <v>35</v>
      </c>
      <c r="Q376" s="7">
        <f>Tabla_Sala[[#This Row],[Propina]]+Tabla_Sala[[#This Row],[Monto Total de la Cuenta]]</f>
        <v>68.349999999999994</v>
      </c>
      <c r="R376" t="str">
        <f t="shared" si="8"/>
        <v>Plato_8</v>
      </c>
      <c r="S376" s="2" t="s">
        <v>52</v>
      </c>
      <c r="T376" s="2" t="s">
        <v>17</v>
      </c>
      <c r="U376" s="2"/>
      <c r="X376" t="str" cm="1">
        <f t="array" ref="X376">_xlfn.CONCAT(_xlfn._xlws.FILTER(Tabla_cocina[Nombre del Plato], Tabla_cocina[Numero de Orden]=Tabla_Sala[[#This Row],[Número de Orden]]), "")</f>
        <v>Plato_8</v>
      </c>
      <c r="Y376" s="18" t="b">
        <f>IF(Tabla_Sala[[#This Row],[Tiempo de Degustacion]]&gt;0,TRUE,FALSE)</f>
        <v>1</v>
      </c>
      <c r="Z376" s="3">
        <f>SUMIFS(Tabla_cocina[Costo],Tabla_cocina[Numero de Orden],Tabla_Sala[[#This Row],[Número de Orden]])</f>
        <v>21</v>
      </c>
    </row>
    <row r="377" spans="1:26" x14ac:dyDescent="0.3">
      <c r="A377" s="2">
        <v>375</v>
      </c>
      <c r="B377" s="2">
        <v>18</v>
      </c>
      <c r="C377" s="2" t="s">
        <v>440</v>
      </c>
      <c r="D377" s="4">
        <v>1</v>
      </c>
      <c r="E377" s="15">
        <f>Tabla_Sala[[#This Row],[Hora de Salida]]</f>
        <v>45020.131249999999</v>
      </c>
      <c r="F377" s="16">
        <v>45020.011805555558</v>
      </c>
      <c r="G377" s="16">
        <v>45020.131249999999</v>
      </c>
      <c r="H377" s="16">
        <f>IF(Tabla_Sala[[#This Row],[Estado de la Mesa]]="Ocupada",(Tabla_Sala[[#This Row],[Hora de Salida]]-Tabla_Sala[[#This Row],[Hora de Llegada]]) + 15/1440, Tabla_Sala[[#This Row],[Hora de Salida]]-Tabla_Sala[[#This Row],[Hora de Llegada]])</f>
        <v>0.11944444444088731</v>
      </c>
      <c r="I377" s="16">
        <f>SUMIFS(Tabla_cocina[minutos preparacion],Tabla_cocina[Numero de Orden],Tabla_Sala[[#This Row],[Número de Orden]])</f>
        <v>1.8749999999999999E-2</v>
      </c>
      <c r="J377" s="16">
        <f>IF(Tabla_Sala[[#This Row],[Tiempo de Permanencia]]-Tabla_Sala[[#This Row],[Tiempo Preparacion]] &gt; 0, Tabla_Sala[[#This Row],[Tiempo de Permanencia]]-Tabla_Sala[[#This Row],[Tiempo Preparacion]], 0)</f>
        <v>0.10069444444088731</v>
      </c>
      <c r="K377" s="2" t="s">
        <v>109</v>
      </c>
      <c r="L377" s="2" t="s">
        <v>40</v>
      </c>
      <c r="M377" s="2" t="s">
        <v>47</v>
      </c>
      <c r="N377" s="5">
        <v>22.3</v>
      </c>
      <c r="O377" s="2" t="s">
        <v>42</v>
      </c>
      <c r="P377" s="7">
        <f>SUMIFS(Tabla_cocina[Ganancia Bruta],Tabla_cocina[Numero de Orden],Tabla_Sala[[#This Row],[Número de Orden]])</f>
        <v>93</v>
      </c>
      <c r="Q377" s="7">
        <f>Tabla_Sala[[#This Row],[Propina]]+Tabla_Sala[[#This Row],[Monto Total de la Cuenta]]</f>
        <v>115.3</v>
      </c>
      <c r="R377" t="str">
        <f t="shared" si="8"/>
        <v>Plato_17</v>
      </c>
      <c r="S377" s="2" t="s">
        <v>43</v>
      </c>
      <c r="T377" s="2" t="s">
        <v>9</v>
      </c>
      <c r="U377" s="2"/>
      <c r="X377" t="str" cm="1">
        <f t="array" ref="X377">_xlfn.CONCAT(_xlfn._xlws.FILTER(Tabla_cocina[Nombre del Plato], Tabla_cocina[Numero de Orden]=Tabla_Sala[[#This Row],[Número de Orden]]), "")</f>
        <v>Plato_17</v>
      </c>
      <c r="Y377" s="18" t="b">
        <f>IF(Tabla_Sala[[#This Row],[Tiempo de Degustacion]]&gt;0,TRUE,FALSE)</f>
        <v>1</v>
      </c>
      <c r="Z377" s="3">
        <f>SUMIFS(Tabla_cocina[Costo],Tabla_cocina[Numero de Orden],Tabla_Sala[[#This Row],[Número de Orden]])</f>
        <v>57</v>
      </c>
    </row>
    <row r="378" spans="1:26" x14ac:dyDescent="0.3">
      <c r="A378" s="2">
        <v>376</v>
      </c>
      <c r="B378" s="2">
        <v>16</v>
      </c>
      <c r="C378" s="2" t="s">
        <v>427</v>
      </c>
      <c r="D378" s="4">
        <v>4</v>
      </c>
      <c r="E378" s="15">
        <f>Tabla_Sala[[#This Row],[Hora de Salida]]</f>
        <v>45020.216666666667</v>
      </c>
      <c r="F378" s="16">
        <v>45020.120138888888</v>
      </c>
      <c r="G378" s="16">
        <v>45020.216666666667</v>
      </c>
      <c r="H378" s="16">
        <f>IF(Tabla_Sala[[#This Row],[Estado de la Mesa]]="Ocupada",(Tabla_Sala[[#This Row],[Hora de Salida]]-Tabla_Sala[[#This Row],[Hora de Llegada]]) + 15/1440, Tabla_Sala[[#This Row],[Hora de Salida]]-Tabla_Sala[[#This Row],[Hora de Llegada]])</f>
        <v>0.10694444444622302</v>
      </c>
      <c r="I378" s="16">
        <f>SUMIFS(Tabla_cocina[minutos preparacion],Tabla_cocina[Numero de Orden],Tabla_Sala[[#This Row],[Número de Orden]])</f>
        <v>3.472222222222222E-3</v>
      </c>
      <c r="J378" s="16">
        <f>IF(Tabla_Sala[[#This Row],[Tiempo de Permanencia]]-Tabla_Sala[[#This Row],[Tiempo Preparacion]] &gt; 0, Tabla_Sala[[#This Row],[Tiempo de Permanencia]]-Tabla_Sala[[#This Row],[Tiempo Preparacion]], 0)</f>
        <v>0.10347222222400079</v>
      </c>
      <c r="K378" s="2" t="s">
        <v>111</v>
      </c>
      <c r="L378" s="2" t="s">
        <v>40</v>
      </c>
      <c r="M378" s="2" t="s">
        <v>45</v>
      </c>
      <c r="N378" s="5">
        <v>27.51</v>
      </c>
      <c r="O378" s="2" t="s">
        <v>55</v>
      </c>
      <c r="P378" s="7">
        <f>SUMIFS(Tabla_cocina[Ganancia Bruta],Tabla_cocina[Numero de Orden],Tabla_Sala[[#This Row],[Número de Orden]])</f>
        <v>46</v>
      </c>
      <c r="Q378" s="7">
        <f>Tabla_Sala[[#This Row],[Propina]]+Tabla_Sala[[#This Row],[Monto Total de la Cuenta]]</f>
        <v>73.510000000000005</v>
      </c>
      <c r="R378" t="str">
        <f t="shared" si="8"/>
        <v>Plato_14</v>
      </c>
      <c r="S378" s="2" t="s">
        <v>66</v>
      </c>
      <c r="T378" s="2" t="s">
        <v>22</v>
      </c>
      <c r="U378" s="2"/>
      <c r="X378" t="str" cm="1">
        <f t="array" ref="X378">_xlfn.CONCAT(_xlfn._xlws.FILTER(Tabla_cocina[Nombre del Plato], Tabla_cocina[Numero de Orden]=Tabla_Sala[[#This Row],[Número de Orden]]), "")</f>
        <v>Plato_14</v>
      </c>
      <c r="Y378" s="18" t="b">
        <f>IF(Tabla_Sala[[#This Row],[Tiempo de Degustacion]]&gt;0,TRUE,FALSE)</f>
        <v>1</v>
      </c>
      <c r="Z378" s="3">
        <f>SUMIFS(Tabla_cocina[Costo],Tabla_cocina[Numero de Orden],Tabla_Sala[[#This Row],[Número de Orden]])</f>
        <v>28</v>
      </c>
    </row>
    <row r="379" spans="1:26" x14ac:dyDescent="0.3">
      <c r="A379" s="2">
        <v>377</v>
      </c>
      <c r="B379" s="2">
        <v>5</v>
      </c>
      <c r="C379" s="2" t="s">
        <v>441</v>
      </c>
      <c r="D379" s="4">
        <v>1</v>
      </c>
      <c r="E379" s="15">
        <f>Tabla_Sala[[#This Row],[Hora de Salida]]</f>
        <v>45020.198611111111</v>
      </c>
      <c r="F379" s="16">
        <v>45020.054166666669</v>
      </c>
      <c r="G379" s="16">
        <v>45020.198611111111</v>
      </c>
      <c r="H379" s="16">
        <f>IF(Tabla_Sala[[#This Row],[Estado de la Mesa]]="Ocupada",(Tabla_Sala[[#This Row],[Hora de Salida]]-Tabla_Sala[[#This Row],[Hora de Llegada]]) + 15/1440, Tabla_Sala[[#This Row],[Hora de Salida]]-Tabla_Sala[[#This Row],[Hora de Llegada]])</f>
        <v>0.1444444444423425</v>
      </c>
      <c r="I379" s="16">
        <f>SUMIFS(Tabla_cocina[minutos preparacion],Tabla_cocina[Numero de Orden],Tabla_Sala[[#This Row],[Número de Orden]])</f>
        <v>3.1944444444444442E-2</v>
      </c>
      <c r="J379" s="16">
        <f>IF(Tabla_Sala[[#This Row],[Tiempo de Permanencia]]-Tabla_Sala[[#This Row],[Tiempo Preparacion]] &gt; 0, Tabla_Sala[[#This Row],[Tiempo de Permanencia]]-Tabla_Sala[[#This Row],[Tiempo Preparacion]], 0)</f>
        <v>0.11249999999789806</v>
      </c>
      <c r="K379" s="2" t="s">
        <v>117</v>
      </c>
      <c r="L379" s="2" t="s">
        <v>40</v>
      </c>
      <c r="M379" s="2" t="s">
        <v>47</v>
      </c>
      <c r="N379" s="5">
        <v>14.96</v>
      </c>
      <c r="O379" s="2" t="s">
        <v>48</v>
      </c>
      <c r="P379" s="7">
        <f>SUMIFS(Tabla_cocina[Ganancia Bruta],Tabla_cocina[Numero de Orden],Tabla_Sala[[#This Row],[Número de Orden]])</f>
        <v>100</v>
      </c>
      <c r="Q379" s="7">
        <f>Tabla_Sala[[#This Row],[Propina]]+Tabla_Sala[[#This Row],[Monto Total de la Cuenta]]</f>
        <v>114.96000000000001</v>
      </c>
      <c r="R379" t="str">
        <f t="shared" si="8"/>
        <v>Plato_18,  Plato_15</v>
      </c>
      <c r="S379" s="2" t="s">
        <v>52</v>
      </c>
      <c r="T379" s="2" t="s">
        <v>20</v>
      </c>
      <c r="U379" s="2" t="s">
        <v>73</v>
      </c>
      <c r="X379" t="str" cm="1">
        <f t="array" ref="X379">_xlfn.CONCAT(_xlfn._xlws.FILTER(Tabla_cocina[Nombre del Plato], Tabla_cocina[Numero de Orden]=Tabla_Sala[[#This Row],[Número de Orden]]), "")</f>
        <v>Plato_18Plato_15</v>
      </c>
      <c r="Y379" s="18" t="b">
        <f>IF(Tabla_Sala[[#This Row],[Tiempo de Degustacion]]&gt;0,TRUE,FALSE)</f>
        <v>1</v>
      </c>
      <c r="Z379" s="3">
        <f>SUMIFS(Tabla_cocina[Costo],Tabla_cocina[Numero de Orden],Tabla_Sala[[#This Row],[Número de Orden]])</f>
        <v>59</v>
      </c>
    </row>
    <row r="380" spans="1:26" x14ac:dyDescent="0.3">
      <c r="A380" s="2">
        <v>378</v>
      </c>
      <c r="B380" s="2">
        <v>3</v>
      </c>
      <c r="C380" s="2" t="s">
        <v>442</v>
      </c>
      <c r="D380" s="4">
        <v>1</v>
      </c>
      <c r="E380" s="15">
        <f>Tabla_Sala[[#This Row],[Hora de Salida]]</f>
        <v>45020.220833333333</v>
      </c>
      <c r="F380" s="16">
        <v>45020.163194444445</v>
      </c>
      <c r="G380" s="16">
        <v>45020.220833333333</v>
      </c>
      <c r="H380" s="16">
        <f>IF(Tabla_Sala[[#This Row],[Estado de la Mesa]]="Ocupada",(Tabla_Sala[[#This Row],[Hora de Salida]]-Tabla_Sala[[#This Row],[Hora de Llegada]]) + 15/1440, Tabla_Sala[[#This Row],[Hora de Salida]]-Tabla_Sala[[#This Row],[Hora de Llegada]])</f>
        <v>5.7638888887595385E-2</v>
      </c>
      <c r="I380" s="16">
        <f>SUMIFS(Tabla_cocina[minutos preparacion],Tabla_cocina[Numero de Orden],Tabla_Sala[[#This Row],[Número de Orden]])</f>
        <v>1.4583333333333334E-2</v>
      </c>
      <c r="J380" s="16">
        <f>IF(Tabla_Sala[[#This Row],[Tiempo de Permanencia]]-Tabla_Sala[[#This Row],[Tiempo Preparacion]] &gt; 0, Tabla_Sala[[#This Row],[Tiempo de Permanencia]]-Tabla_Sala[[#This Row],[Tiempo Preparacion]], 0)</f>
        <v>4.3055555554262048E-2</v>
      </c>
      <c r="K380" s="2" t="s">
        <v>111</v>
      </c>
      <c r="L380" s="2" t="s">
        <v>40</v>
      </c>
      <c r="M380" s="2" t="s">
        <v>45</v>
      </c>
      <c r="N380" s="5">
        <v>40.31</v>
      </c>
      <c r="O380" s="2" t="s">
        <v>48</v>
      </c>
      <c r="P380" s="7">
        <f>SUMIFS(Tabla_cocina[Ganancia Bruta],Tabla_cocina[Numero de Orden],Tabla_Sala[[#This Row],[Número de Orden]])</f>
        <v>49</v>
      </c>
      <c r="Q380" s="7">
        <f>Tabla_Sala[[#This Row],[Propina]]+Tabla_Sala[[#This Row],[Monto Total de la Cuenta]]</f>
        <v>89.31</v>
      </c>
      <c r="R380" t="str">
        <f t="shared" si="8"/>
        <v>Plato_2,  Plato_12</v>
      </c>
      <c r="S380" s="2" t="s">
        <v>53</v>
      </c>
      <c r="T380" s="2" t="s">
        <v>7</v>
      </c>
      <c r="U380" s="2" t="s">
        <v>60</v>
      </c>
      <c r="X380" t="str" cm="1">
        <f t="array" ref="X380">_xlfn.CONCAT(_xlfn._xlws.FILTER(Tabla_cocina[Nombre del Plato], Tabla_cocina[Numero de Orden]=Tabla_Sala[[#This Row],[Número de Orden]]), "")</f>
        <v>Plato_2Plato_12</v>
      </c>
      <c r="Y380" s="18" t="b">
        <f>IF(Tabla_Sala[[#This Row],[Tiempo de Degustacion]]&gt;0,TRUE,FALSE)</f>
        <v>1</v>
      </c>
      <c r="Z380" s="3">
        <f>SUMIFS(Tabla_cocina[Costo],Tabla_cocina[Numero de Orden],Tabla_Sala[[#This Row],[Número de Orden]])</f>
        <v>29</v>
      </c>
    </row>
    <row r="381" spans="1:26" x14ac:dyDescent="0.3">
      <c r="A381" s="2">
        <v>379</v>
      </c>
      <c r="B381" s="2">
        <v>4</v>
      </c>
      <c r="C381" s="2" t="s">
        <v>287</v>
      </c>
      <c r="D381" s="4">
        <v>2</v>
      </c>
      <c r="E381" s="15">
        <f>Tabla_Sala[[#This Row],[Hora de Salida]]</f>
        <v>45020.164583333331</v>
      </c>
      <c r="F381" s="16">
        <v>45020.063194444447</v>
      </c>
      <c r="G381" s="16">
        <v>45020.164583333331</v>
      </c>
      <c r="H381" s="16">
        <f>IF(Tabla_Sala[[#This Row],[Estado de la Mesa]]="Ocupada",(Tabla_Sala[[#This Row],[Hora de Salida]]-Tabla_Sala[[#This Row],[Hora de Llegada]]) + 15/1440, Tabla_Sala[[#This Row],[Hora de Salida]]-Tabla_Sala[[#This Row],[Hora de Llegada]])</f>
        <v>0.11180555555135167</v>
      </c>
      <c r="I381" s="16">
        <f>SUMIFS(Tabla_cocina[minutos preparacion],Tabla_cocina[Numero de Orden],Tabla_Sala[[#This Row],[Número de Orden]])</f>
        <v>4.1666666666666666E-3</v>
      </c>
      <c r="J381" s="16">
        <f>IF(Tabla_Sala[[#This Row],[Tiempo de Permanencia]]-Tabla_Sala[[#This Row],[Tiempo Preparacion]] &gt; 0, Tabla_Sala[[#This Row],[Tiempo de Permanencia]]-Tabla_Sala[[#This Row],[Tiempo Preparacion]], 0)</f>
        <v>0.10763888888468501</v>
      </c>
      <c r="K381" s="2" t="s">
        <v>109</v>
      </c>
      <c r="L381" s="2" t="s">
        <v>44</v>
      </c>
      <c r="M381" s="2" t="s">
        <v>47</v>
      </c>
      <c r="N381" s="5">
        <v>10.61</v>
      </c>
      <c r="O381" s="2" t="s">
        <v>55</v>
      </c>
      <c r="P381" s="7">
        <f>SUMIFS(Tabla_cocina[Ganancia Bruta],Tabla_cocina[Numero de Orden],Tabla_Sala[[#This Row],[Número de Orden]])</f>
        <v>70</v>
      </c>
      <c r="Q381" s="7">
        <f>Tabla_Sala[[#This Row],[Propina]]+Tabla_Sala[[#This Row],[Monto Total de la Cuenta]]</f>
        <v>80.61</v>
      </c>
      <c r="R381" t="str">
        <f t="shared" si="8"/>
        <v>Plato_8</v>
      </c>
      <c r="S381" s="2" t="s">
        <v>70</v>
      </c>
      <c r="T381" s="2" t="s">
        <v>17</v>
      </c>
      <c r="U381" s="2"/>
      <c r="X381" t="str" cm="1">
        <f t="array" ref="X381">_xlfn.CONCAT(_xlfn._xlws.FILTER(Tabla_cocina[Nombre del Plato], Tabla_cocina[Numero de Orden]=Tabla_Sala[[#This Row],[Número de Orden]]), "")</f>
        <v>Plato_8</v>
      </c>
      <c r="Y381" s="18" t="b">
        <f>IF(Tabla_Sala[[#This Row],[Tiempo de Degustacion]]&gt;0,TRUE,FALSE)</f>
        <v>1</v>
      </c>
      <c r="Z381" s="3">
        <f>SUMIFS(Tabla_cocina[Costo],Tabla_cocina[Numero de Orden],Tabla_Sala[[#This Row],[Número de Orden]])</f>
        <v>42</v>
      </c>
    </row>
    <row r="382" spans="1:26" x14ac:dyDescent="0.3">
      <c r="A382" s="2">
        <v>380</v>
      </c>
      <c r="B382" s="2">
        <v>5</v>
      </c>
      <c r="C382" s="2" t="s">
        <v>257</v>
      </c>
      <c r="D382" s="4">
        <v>1</v>
      </c>
      <c r="E382" s="15">
        <f>Tabla_Sala[[#This Row],[Hora de Salida]]</f>
        <v>45020.189583333333</v>
      </c>
      <c r="F382" s="16">
        <v>45020.040277777778</v>
      </c>
      <c r="G382" s="16">
        <v>45020.189583333333</v>
      </c>
      <c r="H382" s="16">
        <f>IF(Tabla_Sala[[#This Row],[Estado de la Mesa]]="Ocupada",(Tabla_Sala[[#This Row],[Hora de Salida]]-Tabla_Sala[[#This Row],[Hora de Llegada]]) + 15/1440, Tabla_Sala[[#This Row],[Hora de Salida]]-Tabla_Sala[[#This Row],[Hora de Llegada]])</f>
        <v>0.14930555555474712</v>
      </c>
      <c r="I382" s="16">
        <f>SUMIFS(Tabla_cocina[minutos preparacion],Tabla_cocina[Numero de Orden],Tabla_Sala[[#This Row],[Número de Orden]])</f>
        <v>6.458333333333334E-2</v>
      </c>
      <c r="J382" s="16">
        <f>IF(Tabla_Sala[[#This Row],[Tiempo de Permanencia]]-Tabla_Sala[[#This Row],[Tiempo Preparacion]] &gt; 0, Tabla_Sala[[#This Row],[Tiempo de Permanencia]]-Tabla_Sala[[#This Row],[Tiempo Preparacion]], 0)</f>
        <v>8.4722222221413776E-2</v>
      </c>
      <c r="K382" s="2" t="s">
        <v>109</v>
      </c>
      <c r="L382" s="2" t="s">
        <v>54</v>
      </c>
      <c r="M382" s="2" t="s">
        <v>41</v>
      </c>
      <c r="N382" s="5">
        <v>22.53</v>
      </c>
      <c r="O382" s="2" t="s">
        <v>48</v>
      </c>
      <c r="P382" s="7">
        <f>SUMIFS(Tabla_cocina[Ganancia Bruta],Tabla_cocina[Numero de Orden],Tabla_Sala[[#This Row],[Número de Orden]])</f>
        <v>137</v>
      </c>
      <c r="Q382" s="7">
        <f>Tabla_Sala[[#This Row],[Propina]]+Tabla_Sala[[#This Row],[Monto Total de la Cuenta]]</f>
        <v>159.53</v>
      </c>
      <c r="R382" t="str">
        <f t="shared" si="8"/>
        <v>Plato_11,  Plato_12</v>
      </c>
      <c r="S382" s="2" t="s">
        <v>76</v>
      </c>
      <c r="T382" s="2" t="s">
        <v>14</v>
      </c>
      <c r="U382" s="2" t="s">
        <v>60</v>
      </c>
      <c r="X382" t="str" cm="1">
        <f t="array" ref="X382">_xlfn.CONCAT(_xlfn._xlws.FILTER(Tabla_cocina[Nombre del Plato], Tabla_cocina[Numero de Orden]=Tabla_Sala[[#This Row],[Número de Orden]]), "")</f>
        <v>Plato_11Plato_12</v>
      </c>
      <c r="Y382" s="18" t="b">
        <f>IF(Tabla_Sala[[#This Row],[Tiempo de Degustacion]]&gt;0,TRUE,FALSE)</f>
        <v>1</v>
      </c>
      <c r="Z382" s="3">
        <f>SUMIFS(Tabla_cocina[Costo],Tabla_cocina[Numero de Orden],Tabla_Sala[[#This Row],[Número de Orden]])</f>
        <v>82</v>
      </c>
    </row>
    <row r="383" spans="1:26" x14ac:dyDescent="0.3">
      <c r="A383" s="2">
        <v>381</v>
      </c>
      <c r="B383" s="2">
        <v>4</v>
      </c>
      <c r="C383" s="2" t="s">
        <v>443</v>
      </c>
      <c r="D383" s="4">
        <v>1</v>
      </c>
      <c r="E383" s="15">
        <f>Tabla_Sala[[#This Row],[Hora de Salida]]</f>
        <v>45020.188888888886</v>
      </c>
      <c r="F383" s="16">
        <v>45020.039583333331</v>
      </c>
      <c r="G383" s="16">
        <v>45020.188888888886</v>
      </c>
      <c r="H383" s="16">
        <f>IF(Tabla_Sala[[#This Row],[Estado de la Mesa]]="Ocupada",(Tabla_Sala[[#This Row],[Hora de Salida]]-Tabla_Sala[[#This Row],[Hora de Llegada]]) + 15/1440, Tabla_Sala[[#This Row],[Hora de Salida]]-Tabla_Sala[[#This Row],[Hora de Llegada]])</f>
        <v>0.14930555555474712</v>
      </c>
      <c r="I383" s="16">
        <f>SUMIFS(Tabla_cocina[minutos preparacion],Tabla_cocina[Numero de Orden],Tabla_Sala[[#This Row],[Número de Orden]])</f>
        <v>3.2638888888888891E-2</v>
      </c>
      <c r="J383" s="16">
        <f>IF(Tabla_Sala[[#This Row],[Tiempo de Permanencia]]-Tabla_Sala[[#This Row],[Tiempo Preparacion]] &gt; 0, Tabla_Sala[[#This Row],[Tiempo de Permanencia]]-Tabla_Sala[[#This Row],[Tiempo Preparacion]], 0)</f>
        <v>0.11666666666585823</v>
      </c>
      <c r="K383" s="2" t="s">
        <v>111</v>
      </c>
      <c r="L383" s="2" t="s">
        <v>44</v>
      </c>
      <c r="M383" s="2" t="s">
        <v>41</v>
      </c>
      <c r="N383" s="5">
        <v>27.69</v>
      </c>
      <c r="O383" s="2" t="s">
        <v>48</v>
      </c>
      <c r="P383" s="7">
        <f>SUMIFS(Tabla_cocina[Ganancia Bruta],Tabla_cocina[Numero de Orden],Tabla_Sala[[#This Row],[Número de Orden]])</f>
        <v>144</v>
      </c>
      <c r="Q383" s="7">
        <f>Tabla_Sala[[#This Row],[Propina]]+Tabla_Sala[[#This Row],[Monto Total de la Cuenta]]</f>
        <v>171.69</v>
      </c>
      <c r="R383" t="str">
        <f t="shared" si="8"/>
        <v>Plato_10,  Plato_11</v>
      </c>
      <c r="S383" s="2" t="s">
        <v>61</v>
      </c>
      <c r="T383" s="2" t="s">
        <v>25</v>
      </c>
      <c r="U383" s="2" t="s">
        <v>63</v>
      </c>
      <c r="X383" t="str" cm="1">
        <f t="array" ref="X383">_xlfn.CONCAT(_xlfn._xlws.FILTER(Tabla_cocina[Nombre del Plato], Tabla_cocina[Numero de Orden]=Tabla_Sala[[#This Row],[Número de Orden]]), "")</f>
        <v>Plato_11Plato_10</v>
      </c>
      <c r="Y383" s="18" t="b">
        <f>IF(Tabla_Sala[[#This Row],[Tiempo de Degustacion]]&gt;0,TRUE,FALSE)</f>
        <v>1</v>
      </c>
      <c r="Z383" s="3">
        <f>SUMIFS(Tabla_cocina[Costo],Tabla_cocina[Numero de Orden],Tabla_Sala[[#This Row],[Número de Orden]])</f>
        <v>85</v>
      </c>
    </row>
    <row r="384" spans="1:26" x14ac:dyDescent="0.3">
      <c r="A384" s="2">
        <v>382</v>
      </c>
      <c r="B384" s="2">
        <v>20</v>
      </c>
      <c r="C384" s="2" t="s">
        <v>182</v>
      </c>
      <c r="D384" s="4">
        <v>6</v>
      </c>
      <c r="E384" s="15">
        <f>Tabla_Sala[[#This Row],[Hora de Salida]]</f>
        <v>45020.268750000003</v>
      </c>
      <c r="F384" s="16">
        <v>45020.131249999999</v>
      </c>
      <c r="G384" s="16">
        <v>45020.268750000003</v>
      </c>
      <c r="H384" s="16">
        <f>IF(Tabla_Sala[[#This Row],[Estado de la Mesa]]="Ocupada",(Tabla_Sala[[#This Row],[Hora de Salida]]-Tabla_Sala[[#This Row],[Hora de Llegada]]) + 15/1440, Tabla_Sala[[#This Row],[Hora de Salida]]-Tabla_Sala[[#This Row],[Hora de Llegada]])</f>
        <v>0.13750000000436557</v>
      </c>
      <c r="I384" s="16">
        <f>SUMIFS(Tabla_cocina[minutos preparacion],Tabla_cocina[Numero de Orden],Tabla_Sala[[#This Row],[Número de Orden]])</f>
        <v>3.7499999999999999E-2</v>
      </c>
      <c r="J384" s="16">
        <f>IF(Tabla_Sala[[#This Row],[Tiempo de Permanencia]]-Tabla_Sala[[#This Row],[Tiempo Preparacion]] &gt; 0, Tabla_Sala[[#This Row],[Tiempo de Permanencia]]-Tabla_Sala[[#This Row],[Tiempo Preparacion]], 0)</f>
        <v>0.10000000000436557</v>
      </c>
      <c r="K384" s="2" t="s">
        <v>113</v>
      </c>
      <c r="L384" s="2" t="s">
        <v>54</v>
      </c>
      <c r="M384" s="2" t="s">
        <v>41</v>
      </c>
      <c r="N384" s="5">
        <v>19.8</v>
      </c>
      <c r="O384" s="2" t="s">
        <v>42</v>
      </c>
      <c r="P384" s="7">
        <f>SUMIFS(Tabla_cocina[Ganancia Bruta],Tabla_cocina[Numero de Orden],Tabla_Sala[[#This Row],[Número de Orden]])</f>
        <v>87</v>
      </c>
      <c r="Q384" s="7">
        <f>Tabla_Sala[[#This Row],[Propina]]+Tabla_Sala[[#This Row],[Monto Total de la Cuenta]]</f>
        <v>106.8</v>
      </c>
      <c r="R384" t="str">
        <f t="shared" si="8"/>
        <v>Plato_9</v>
      </c>
      <c r="S384" s="2" t="s">
        <v>66</v>
      </c>
      <c r="T384" s="2" t="s">
        <v>13</v>
      </c>
      <c r="U384" s="2"/>
      <c r="X384" t="str" cm="1">
        <f t="array" ref="X384">_xlfn.CONCAT(_xlfn._xlws.FILTER(Tabla_cocina[Nombre del Plato], Tabla_cocina[Numero de Orden]=Tabla_Sala[[#This Row],[Número de Orden]]), "")</f>
        <v>Plato_9</v>
      </c>
      <c r="Y384" s="18" t="b">
        <f>IF(Tabla_Sala[[#This Row],[Tiempo de Degustacion]]&gt;0,TRUE,FALSE)</f>
        <v>1</v>
      </c>
      <c r="Z384" s="3">
        <f>SUMIFS(Tabla_cocina[Costo],Tabla_cocina[Numero de Orden],Tabla_Sala[[#This Row],[Número de Orden]])</f>
        <v>51</v>
      </c>
    </row>
    <row r="385" spans="1:26" x14ac:dyDescent="0.3">
      <c r="A385" s="2">
        <v>383</v>
      </c>
      <c r="B385" s="2">
        <v>6</v>
      </c>
      <c r="C385" s="2" t="s">
        <v>444</v>
      </c>
      <c r="D385" s="4">
        <v>6</v>
      </c>
      <c r="E385" s="15">
        <f>Tabla_Sala[[#This Row],[Hora de Salida]]</f>
        <v>45020.272916666669</v>
      </c>
      <c r="F385" s="16">
        <v>45020.145138888889</v>
      </c>
      <c r="G385" s="16">
        <v>45020.272916666669</v>
      </c>
      <c r="H385" s="16">
        <f>IF(Tabla_Sala[[#This Row],[Estado de la Mesa]]="Ocupada",(Tabla_Sala[[#This Row],[Hora de Salida]]-Tabla_Sala[[#This Row],[Hora de Llegada]]) + 15/1440, Tabla_Sala[[#This Row],[Hora de Salida]]-Tabla_Sala[[#This Row],[Hora de Llegada]])</f>
        <v>0.12777777777955635</v>
      </c>
      <c r="I385" s="16">
        <f>SUMIFS(Tabla_cocina[minutos preparacion],Tabla_cocina[Numero de Orden],Tabla_Sala[[#This Row],[Número de Orden]])</f>
        <v>6.2500000000000003E-3</v>
      </c>
      <c r="J385" s="16">
        <f>IF(Tabla_Sala[[#This Row],[Tiempo de Permanencia]]-Tabla_Sala[[#This Row],[Tiempo Preparacion]] &gt; 0, Tabla_Sala[[#This Row],[Tiempo de Permanencia]]-Tabla_Sala[[#This Row],[Tiempo Preparacion]], 0)</f>
        <v>0.12152777777955634</v>
      </c>
      <c r="K385" s="2" t="s">
        <v>117</v>
      </c>
      <c r="L385" s="2" t="s">
        <v>40</v>
      </c>
      <c r="M385" s="2" t="s">
        <v>47</v>
      </c>
      <c r="N385" s="5">
        <v>31.33</v>
      </c>
      <c r="O385" s="2" t="s">
        <v>48</v>
      </c>
      <c r="P385" s="7">
        <f>SUMIFS(Tabla_cocina[Ganancia Bruta],Tabla_cocina[Numero de Orden],Tabla_Sala[[#This Row],[Número de Orden]])</f>
        <v>108</v>
      </c>
      <c r="Q385" s="7">
        <f>Tabla_Sala[[#This Row],[Propina]]+Tabla_Sala[[#This Row],[Monto Total de la Cuenta]]</f>
        <v>139.32999999999998</v>
      </c>
      <c r="R385" t="str">
        <f t="shared" si="8"/>
        <v>Plato_19</v>
      </c>
      <c r="S385" s="2" t="s">
        <v>70</v>
      </c>
      <c r="T385" s="2" t="s">
        <v>12</v>
      </c>
      <c r="U385" s="2"/>
      <c r="X385" t="str" cm="1">
        <f t="array" ref="X385">_xlfn.CONCAT(_xlfn._xlws.FILTER(Tabla_cocina[Nombre del Plato], Tabla_cocina[Numero de Orden]=Tabla_Sala[[#This Row],[Número de Orden]]), "")</f>
        <v>Plato_19</v>
      </c>
      <c r="Y385" s="18" t="b">
        <f>IF(Tabla_Sala[[#This Row],[Tiempo de Degustacion]]&gt;0,TRUE,FALSE)</f>
        <v>1</v>
      </c>
      <c r="Z385" s="3">
        <f>SUMIFS(Tabla_cocina[Costo],Tabla_cocina[Numero de Orden],Tabla_Sala[[#This Row],[Número de Orden]])</f>
        <v>66</v>
      </c>
    </row>
    <row r="386" spans="1:26" x14ac:dyDescent="0.3">
      <c r="A386" s="2">
        <v>384</v>
      </c>
      <c r="B386" s="2">
        <v>1</v>
      </c>
      <c r="C386" s="2" t="s">
        <v>445</v>
      </c>
      <c r="D386" s="4">
        <v>5</v>
      </c>
      <c r="E386" s="15">
        <f>Tabla_Sala[[#This Row],[Hora de Salida]]</f>
        <v>45020.106249999997</v>
      </c>
      <c r="F386" s="16">
        <v>45020.007638888892</v>
      </c>
      <c r="G386" s="16">
        <v>45020.106249999997</v>
      </c>
      <c r="H386" s="16">
        <f>IF(Tabla_Sala[[#This Row],[Estado de la Mesa]]="Ocupada",(Tabla_Sala[[#This Row],[Hora de Salida]]-Tabla_Sala[[#This Row],[Hora de Llegada]]) + 15/1440, Tabla_Sala[[#This Row],[Hora de Salida]]-Tabla_Sala[[#This Row],[Hora de Llegada]])</f>
        <v>9.8611111105128657E-2</v>
      </c>
      <c r="I386" s="16">
        <f>SUMIFS(Tabla_cocina[minutos preparacion],Tabla_cocina[Numero de Orden],Tabla_Sala[[#This Row],[Número de Orden]])</f>
        <v>7.6388888888888895E-2</v>
      </c>
      <c r="J386" s="16">
        <f>IF(Tabla_Sala[[#This Row],[Tiempo de Permanencia]]-Tabla_Sala[[#This Row],[Tiempo Preparacion]] &gt; 0, Tabla_Sala[[#This Row],[Tiempo de Permanencia]]-Tabla_Sala[[#This Row],[Tiempo Preparacion]], 0)</f>
        <v>2.2222222216239762E-2</v>
      </c>
      <c r="K386" s="2" t="s">
        <v>111</v>
      </c>
      <c r="L386" s="2" t="s">
        <v>44</v>
      </c>
      <c r="M386" s="2" t="s">
        <v>41</v>
      </c>
      <c r="N386" s="5">
        <v>39.32</v>
      </c>
      <c r="O386" s="2" t="s">
        <v>42</v>
      </c>
      <c r="P386" s="7">
        <f>SUMIFS(Tabla_cocina[Ganancia Bruta],Tabla_cocina[Numero de Orden],Tabla_Sala[[#This Row],[Número de Orden]])</f>
        <v>120</v>
      </c>
      <c r="Q386" s="7">
        <f>Tabla_Sala[[#This Row],[Propina]]+Tabla_Sala[[#This Row],[Monto Total de la Cuenta]]</f>
        <v>159.32</v>
      </c>
      <c r="R386" t="str">
        <f t="shared" si="8"/>
        <v>Plato_4,  Plato_12,  Plato_6</v>
      </c>
      <c r="S386" s="2" t="s">
        <v>56</v>
      </c>
      <c r="T386" s="2" t="s">
        <v>24</v>
      </c>
      <c r="U386" s="2" t="s">
        <v>60</v>
      </c>
      <c r="V386" s="2" t="s">
        <v>77</v>
      </c>
      <c r="X386" t="str" cm="1">
        <f t="array" ref="X386">_xlfn.CONCAT(_xlfn._xlws.FILTER(Tabla_cocina[Nombre del Plato], Tabla_cocina[Numero de Orden]=Tabla_Sala[[#This Row],[Número de Orden]]), "")</f>
        <v>Plato_6Plato_12Plato_4</v>
      </c>
      <c r="Y386" s="18" t="b">
        <f>IF(Tabla_Sala[[#This Row],[Tiempo de Degustacion]]&gt;0,TRUE,FALSE)</f>
        <v>1</v>
      </c>
      <c r="Z386" s="3">
        <f>SUMIFS(Tabla_cocina[Costo],Tabla_cocina[Numero de Orden],Tabla_Sala[[#This Row],[Número de Orden]])</f>
        <v>69</v>
      </c>
    </row>
    <row r="387" spans="1:26" x14ac:dyDescent="0.3">
      <c r="A387" s="2">
        <v>385</v>
      </c>
      <c r="B387" s="2">
        <v>6</v>
      </c>
      <c r="C387" s="2" t="s">
        <v>446</v>
      </c>
      <c r="D387" s="4">
        <v>6</v>
      </c>
      <c r="E387" s="15">
        <f>Tabla_Sala[[#This Row],[Hora de Salida]]</f>
        <v>45021.279861111114</v>
      </c>
      <c r="F387" s="16">
        <v>45021.150694444441</v>
      </c>
      <c r="G387" s="16">
        <v>45021.279861111114</v>
      </c>
      <c r="H387" s="16">
        <f>IF(Tabla_Sala[[#This Row],[Estado de la Mesa]]="Ocupada",(Tabla_Sala[[#This Row],[Hora de Salida]]-Tabla_Sala[[#This Row],[Hora de Llegada]]) + 15/1440, Tabla_Sala[[#This Row],[Hora de Salida]]-Tabla_Sala[[#This Row],[Hora de Llegada]])</f>
        <v>0.13958333333963915</v>
      </c>
      <c r="I387" s="16">
        <f>SUMIFS(Tabla_cocina[minutos preparacion],Tabla_cocina[Numero de Orden],Tabla_Sala[[#This Row],[Número de Orden]])</f>
        <v>1.5277777777777777E-2</v>
      </c>
      <c r="J387" s="16">
        <f>IF(Tabla_Sala[[#This Row],[Tiempo de Permanencia]]-Tabla_Sala[[#This Row],[Tiempo Preparacion]] &gt; 0, Tabla_Sala[[#This Row],[Tiempo de Permanencia]]-Tabla_Sala[[#This Row],[Tiempo Preparacion]], 0)</f>
        <v>0.12430555556186138</v>
      </c>
      <c r="K387" s="2" t="s">
        <v>109</v>
      </c>
      <c r="L387" s="2" t="s">
        <v>44</v>
      </c>
      <c r="M387" s="2" t="s">
        <v>47</v>
      </c>
      <c r="N387" s="5">
        <v>11.14</v>
      </c>
      <c r="O387" s="2" t="s">
        <v>55</v>
      </c>
      <c r="P387" s="7">
        <f>SUMIFS(Tabla_cocina[Ganancia Bruta],Tabla_cocina[Numero de Orden],Tabla_Sala[[#This Row],[Número de Orden]])</f>
        <v>60</v>
      </c>
      <c r="Q387" s="7">
        <f>Tabla_Sala[[#This Row],[Propina]]+Tabla_Sala[[#This Row],[Monto Total de la Cuenta]]</f>
        <v>71.14</v>
      </c>
      <c r="R387" t="str">
        <f t="shared" ref="R387:R450" si="9">_xlfn.TEXTJOIN(", ",TRUE,T387:W387)</f>
        <v>Plato_2</v>
      </c>
      <c r="S387" s="2" t="s">
        <v>43</v>
      </c>
      <c r="T387" s="2" t="s">
        <v>7</v>
      </c>
      <c r="U387" s="2"/>
      <c r="X387" t="str" cm="1">
        <f t="array" ref="X387">_xlfn.CONCAT(_xlfn._xlws.FILTER(Tabla_cocina[Nombre del Plato], Tabla_cocina[Numero de Orden]=Tabla_Sala[[#This Row],[Número de Orden]]), "")</f>
        <v>Plato_2</v>
      </c>
      <c r="Y387" s="18" t="b">
        <f>IF(Tabla_Sala[[#This Row],[Tiempo de Degustacion]]&gt;0,TRUE,FALSE)</f>
        <v>1</v>
      </c>
      <c r="Z387" s="3">
        <f>SUMIFS(Tabla_cocina[Costo],Tabla_cocina[Numero de Orden],Tabla_Sala[[#This Row],[Número de Orden]])</f>
        <v>36</v>
      </c>
    </row>
    <row r="388" spans="1:26" x14ac:dyDescent="0.3">
      <c r="A388" s="2">
        <v>386</v>
      </c>
      <c r="B388" s="2">
        <v>5</v>
      </c>
      <c r="C388" s="2" t="s">
        <v>400</v>
      </c>
      <c r="D388" s="4">
        <v>2</v>
      </c>
      <c r="E388" s="15">
        <f>Tabla_Sala[[#This Row],[Hora de Salida]]</f>
        <v>45021.123611111114</v>
      </c>
      <c r="F388" s="16">
        <v>45021.022916666669</v>
      </c>
      <c r="G388" s="16">
        <v>45021.123611111114</v>
      </c>
      <c r="H388" s="16">
        <f>IF(Tabla_Sala[[#This Row],[Estado de la Mesa]]="Ocupada",(Tabla_Sala[[#This Row],[Hora de Salida]]-Tabla_Sala[[#This Row],[Hora de Llegada]]) + 15/1440, Tabla_Sala[[#This Row],[Hora de Salida]]-Tabla_Sala[[#This Row],[Hora de Llegada]])</f>
        <v>0.11111111111191956</v>
      </c>
      <c r="I388" s="16">
        <f>SUMIFS(Tabla_cocina[minutos preparacion],Tabla_cocina[Numero de Orden],Tabla_Sala[[#This Row],[Número de Orden]])</f>
        <v>2.7777777777777776E-2</v>
      </c>
      <c r="J388" s="16">
        <f>IF(Tabla_Sala[[#This Row],[Tiempo de Permanencia]]-Tabla_Sala[[#This Row],[Tiempo Preparacion]] &gt; 0, Tabla_Sala[[#This Row],[Tiempo de Permanencia]]-Tabla_Sala[[#This Row],[Tiempo Preparacion]], 0)</f>
        <v>8.3333333334141779E-2</v>
      </c>
      <c r="K388" s="2" t="s">
        <v>117</v>
      </c>
      <c r="L388" s="2" t="s">
        <v>40</v>
      </c>
      <c r="M388" s="2" t="s">
        <v>41</v>
      </c>
      <c r="N388" s="5">
        <v>28.96</v>
      </c>
      <c r="O388" s="2" t="s">
        <v>55</v>
      </c>
      <c r="P388" s="7">
        <f>SUMIFS(Tabla_cocina[Ganancia Bruta],Tabla_cocina[Numero de Orden],Tabla_Sala[[#This Row],[Número de Orden]])</f>
        <v>99</v>
      </c>
      <c r="Q388" s="7">
        <f>Tabla_Sala[[#This Row],[Propina]]+Tabla_Sala[[#This Row],[Monto Total de la Cuenta]]</f>
        <v>127.96000000000001</v>
      </c>
      <c r="R388" t="str">
        <f t="shared" si="9"/>
        <v>Plato_11</v>
      </c>
      <c r="S388" s="2" t="s">
        <v>56</v>
      </c>
      <c r="T388" s="2" t="s">
        <v>14</v>
      </c>
      <c r="U388" s="2"/>
      <c r="X388" t="str" cm="1">
        <f t="array" ref="X388">_xlfn.CONCAT(_xlfn._xlws.FILTER(Tabla_cocina[Nombre del Plato], Tabla_cocina[Numero de Orden]=Tabla_Sala[[#This Row],[Número de Orden]]), "")</f>
        <v>Plato_11</v>
      </c>
      <c r="Y388" s="18" t="b">
        <f>IF(Tabla_Sala[[#This Row],[Tiempo de Degustacion]]&gt;0,TRUE,FALSE)</f>
        <v>1</v>
      </c>
      <c r="Z388" s="3">
        <f>SUMIFS(Tabla_cocina[Costo],Tabla_cocina[Numero de Orden],Tabla_Sala[[#This Row],[Número de Orden]])</f>
        <v>60</v>
      </c>
    </row>
    <row r="389" spans="1:26" x14ac:dyDescent="0.3">
      <c r="A389" s="2">
        <v>387</v>
      </c>
      <c r="B389" s="2">
        <v>6</v>
      </c>
      <c r="C389" s="2" t="s">
        <v>447</v>
      </c>
      <c r="D389" s="4">
        <v>5</v>
      </c>
      <c r="E389" s="15">
        <f>Tabla_Sala[[#This Row],[Hora de Salida]]</f>
        <v>45021.256944444445</v>
      </c>
      <c r="F389" s="16">
        <v>45021.131249999999</v>
      </c>
      <c r="G389" s="16">
        <v>45021.256944444445</v>
      </c>
      <c r="H389" s="16">
        <f>IF(Tabla_Sala[[#This Row],[Estado de la Mesa]]="Ocupada",(Tabla_Sala[[#This Row],[Hora de Salida]]-Tabla_Sala[[#This Row],[Hora de Llegada]]) + 15/1440, Tabla_Sala[[#This Row],[Hora de Salida]]-Tabla_Sala[[#This Row],[Hora de Llegada]])</f>
        <v>0.13611111111337473</v>
      </c>
      <c r="I389" s="16">
        <f>SUMIFS(Tabla_cocina[minutos preparacion],Tabla_cocina[Numero de Orden],Tabla_Sala[[#This Row],[Número de Orden]])</f>
        <v>1.2500000000000001E-2</v>
      </c>
      <c r="J389" s="16">
        <f>IF(Tabla_Sala[[#This Row],[Tiempo de Permanencia]]-Tabla_Sala[[#This Row],[Tiempo Preparacion]] &gt; 0, Tabla_Sala[[#This Row],[Tiempo de Permanencia]]-Tabla_Sala[[#This Row],[Tiempo Preparacion]], 0)</f>
        <v>0.12361111111337474</v>
      </c>
      <c r="K389" s="2" t="s">
        <v>115</v>
      </c>
      <c r="L389" s="2" t="s">
        <v>40</v>
      </c>
      <c r="M389" s="2" t="s">
        <v>45</v>
      </c>
      <c r="N389" s="5">
        <v>20.84</v>
      </c>
      <c r="O389" s="2" t="s">
        <v>55</v>
      </c>
      <c r="P389" s="7">
        <f>SUMIFS(Tabla_cocina[Ganancia Bruta],Tabla_cocina[Numero de Orden],Tabla_Sala[[#This Row],[Número de Orden]])</f>
        <v>93</v>
      </c>
      <c r="Q389" s="7">
        <f>Tabla_Sala[[#This Row],[Propina]]+Tabla_Sala[[#This Row],[Monto Total de la Cuenta]]</f>
        <v>113.84</v>
      </c>
      <c r="R389" t="str">
        <f t="shared" si="9"/>
        <v>Plato_17</v>
      </c>
      <c r="S389" s="2" t="s">
        <v>56</v>
      </c>
      <c r="T389" s="2" t="s">
        <v>9</v>
      </c>
      <c r="U389" s="2"/>
      <c r="X389" t="str" cm="1">
        <f t="array" ref="X389">_xlfn.CONCAT(_xlfn._xlws.FILTER(Tabla_cocina[Nombre del Plato], Tabla_cocina[Numero de Orden]=Tabla_Sala[[#This Row],[Número de Orden]]), "")</f>
        <v>Plato_17</v>
      </c>
      <c r="Y389" s="18" t="b">
        <f>IF(Tabla_Sala[[#This Row],[Tiempo de Degustacion]]&gt;0,TRUE,FALSE)</f>
        <v>1</v>
      </c>
      <c r="Z389" s="3">
        <f>SUMIFS(Tabla_cocina[Costo],Tabla_cocina[Numero de Orden],Tabla_Sala[[#This Row],[Número de Orden]])</f>
        <v>57</v>
      </c>
    </row>
    <row r="390" spans="1:26" x14ac:dyDescent="0.3">
      <c r="A390" s="2">
        <v>388</v>
      </c>
      <c r="B390" s="2">
        <v>18</v>
      </c>
      <c r="C390" s="2" t="s">
        <v>269</v>
      </c>
      <c r="D390" s="4">
        <v>2</v>
      </c>
      <c r="E390" s="15">
        <f>Tabla_Sala[[#This Row],[Hora de Salida]]</f>
        <v>45021.149305555555</v>
      </c>
      <c r="F390" s="16">
        <v>45021.022916666669</v>
      </c>
      <c r="G390" s="16">
        <v>45021.149305555555</v>
      </c>
      <c r="H390" s="16">
        <f>IF(Tabla_Sala[[#This Row],[Estado de la Mesa]]="Ocupada",(Tabla_Sala[[#This Row],[Hora de Salida]]-Tabla_Sala[[#This Row],[Hora de Llegada]]) + 15/1440, Tabla_Sala[[#This Row],[Hora de Salida]]-Tabla_Sala[[#This Row],[Hora de Llegada]])</f>
        <v>0.12638888888614019</v>
      </c>
      <c r="I390" s="16">
        <f>SUMIFS(Tabla_cocina[minutos preparacion],Tabla_cocina[Numero de Orden],Tabla_Sala[[#This Row],[Número de Orden]])</f>
        <v>0.11874999999999999</v>
      </c>
      <c r="J390" s="16">
        <f>IF(Tabla_Sala[[#This Row],[Tiempo de Permanencia]]-Tabla_Sala[[#This Row],[Tiempo Preparacion]] &gt; 0, Tabla_Sala[[#This Row],[Tiempo de Permanencia]]-Tabla_Sala[[#This Row],[Tiempo Preparacion]], 0)</f>
        <v>7.6388888861401993E-3</v>
      </c>
      <c r="K390" s="2" t="s">
        <v>113</v>
      </c>
      <c r="L390" s="2" t="s">
        <v>40</v>
      </c>
      <c r="M390" s="2" t="s">
        <v>47</v>
      </c>
      <c r="N390" s="5">
        <v>27.03</v>
      </c>
      <c r="O390" s="2" t="s">
        <v>48</v>
      </c>
      <c r="P390" s="7">
        <f>SUMIFS(Tabla_cocina[Ganancia Bruta],Tabla_cocina[Numero de Orden],Tabla_Sala[[#This Row],[Número de Orden]])</f>
        <v>291</v>
      </c>
      <c r="Q390" s="7">
        <f>Tabla_Sala[[#This Row],[Propina]]+Tabla_Sala[[#This Row],[Monto Total de la Cuenta]]</f>
        <v>318.02999999999997</v>
      </c>
      <c r="R390" t="str">
        <f t="shared" si="9"/>
        <v>Plato_17,  Plato_19,  Plato_9,  Plato_11</v>
      </c>
      <c r="S390" s="2" t="s">
        <v>43</v>
      </c>
      <c r="T390" s="2" t="s">
        <v>9</v>
      </c>
      <c r="U390" s="2" t="s">
        <v>51</v>
      </c>
      <c r="V390" s="2" t="s">
        <v>75</v>
      </c>
      <c r="W390" s="2" t="s">
        <v>63</v>
      </c>
      <c r="X390" t="str" cm="1">
        <f t="array" ref="X390">_xlfn.CONCAT(_xlfn._xlws.FILTER(Tabla_cocina[Nombre del Plato], Tabla_cocina[Numero de Orden]=Tabla_Sala[[#This Row],[Número de Orden]]), "")</f>
        <v>Plato_19Plato_11Plato_17Plato_9</v>
      </c>
      <c r="Y390" s="18" t="b">
        <f>IF(Tabla_Sala[[#This Row],[Tiempo de Degustacion]]&gt;0,TRUE,FALSE)</f>
        <v>1</v>
      </c>
      <c r="Z390" s="3">
        <f>SUMIFS(Tabla_cocina[Costo],Tabla_cocina[Numero de Orden],Tabla_Sala[[#This Row],[Número de Orden]])</f>
        <v>176</v>
      </c>
    </row>
    <row r="391" spans="1:26" x14ac:dyDescent="0.3">
      <c r="A391" s="2">
        <v>389</v>
      </c>
      <c r="B391" s="2">
        <v>19</v>
      </c>
      <c r="C391" s="2" t="s">
        <v>448</v>
      </c>
      <c r="D391" s="4">
        <v>5</v>
      </c>
      <c r="E391" s="15">
        <f>Tabla_Sala[[#This Row],[Hora de Salida]]</f>
        <v>45021.09375</v>
      </c>
      <c r="F391" s="16">
        <v>45021.001388888886</v>
      </c>
      <c r="G391" s="16">
        <v>45021.09375</v>
      </c>
      <c r="H391" s="16">
        <f>IF(Tabla_Sala[[#This Row],[Estado de la Mesa]]="Ocupada",(Tabla_Sala[[#This Row],[Hora de Salida]]-Tabla_Sala[[#This Row],[Hora de Llegada]]) + 15/1440, Tabla_Sala[[#This Row],[Hora de Salida]]-Tabla_Sala[[#This Row],[Hora de Llegada]])</f>
        <v>9.2361111113859806E-2</v>
      </c>
      <c r="I391" s="16">
        <f>SUMIFS(Tabla_cocina[minutos preparacion],Tabla_cocina[Numero de Orden],Tabla_Sala[[#This Row],[Número de Orden]])</f>
        <v>1.6666666666666666E-2</v>
      </c>
      <c r="J391" s="16">
        <f>IF(Tabla_Sala[[#This Row],[Tiempo de Permanencia]]-Tabla_Sala[[#This Row],[Tiempo Preparacion]] &gt; 0, Tabla_Sala[[#This Row],[Tiempo de Permanencia]]-Tabla_Sala[[#This Row],[Tiempo Preparacion]], 0)</f>
        <v>7.5694444447193143E-2</v>
      </c>
      <c r="K391" s="2" t="s">
        <v>109</v>
      </c>
      <c r="L391" s="2" t="s">
        <v>40</v>
      </c>
      <c r="M391" s="2" t="s">
        <v>47</v>
      </c>
      <c r="N391" s="5">
        <v>39.14</v>
      </c>
      <c r="O391" s="2" t="s">
        <v>42</v>
      </c>
      <c r="P391" s="7">
        <f>SUMIFS(Tabla_cocina[Ganancia Bruta],Tabla_cocina[Numero de Orden],Tabla_Sala[[#This Row],[Número de Orden]])</f>
        <v>33</v>
      </c>
      <c r="Q391" s="7">
        <f>Tabla_Sala[[#This Row],[Propina]]+Tabla_Sala[[#This Row],[Monto Total de la Cuenta]]</f>
        <v>72.14</v>
      </c>
      <c r="R391" t="str">
        <f t="shared" si="9"/>
        <v>Plato_11</v>
      </c>
      <c r="S391" s="2" t="s">
        <v>56</v>
      </c>
      <c r="T391" s="2" t="s">
        <v>14</v>
      </c>
      <c r="U391" s="2"/>
      <c r="X391" t="str" cm="1">
        <f t="array" ref="X391">_xlfn.CONCAT(_xlfn._xlws.FILTER(Tabla_cocina[Nombre del Plato], Tabla_cocina[Numero de Orden]=Tabla_Sala[[#This Row],[Número de Orden]]), "")</f>
        <v>Plato_11</v>
      </c>
      <c r="Y391" s="18" t="b">
        <f>IF(Tabla_Sala[[#This Row],[Tiempo de Degustacion]]&gt;0,TRUE,FALSE)</f>
        <v>1</v>
      </c>
      <c r="Z391" s="3">
        <f>SUMIFS(Tabla_cocina[Costo],Tabla_cocina[Numero de Orden],Tabla_Sala[[#This Row],[Número de Orden]])</f>
        <v>20</v>
      </c>
    </row>
    <row r="392" spans="1:26" x14ac:dyDescent="0.3">
      <c r="A392" s="2">
        <v>390</v>
      </c>
      <c r="B392" s="2">
        <v>9</v>
      </c>
      <c r="C392" s="2" t="s">
        <v>148</v>
      </c>
      <c r="D392" s="4">
        <v>2</v>
      </c>
      <c r="E392" s="15">
        <f>Tabla_Sala[[#This Row],[Hora de Salida]]</f>
        <v>45021.22152777778</v>
      </c>
      <c r="F392" s="16">
        <v>45021.124305555553</v>
      </c>
      <c r="G392" s="16">
        <v>45021.22152777778</v>
      </c>
      <c r="H392" s="16">
        <f>IF(Tabla_Sala[[#This Row],[Estado de la Mesa]]="Ocupada",(Tabla_Sala[[#This Row],[Hora de Salida]]-Tabla_Sala[[#This Row],[Hora de Llegada]]) + 15/1440, Tabla_Sala[[#This Row],[Hora de Salida]]-Tabla_Sala[[#This Row],[Hora de Llegada]])</f>
        <v>9.7222222226264421E-2</v>
      </c>
      <c r="I392" s="16">
        <f>SUMIFS(Tabla_cocina[minutos preparacion],Tabla_cocina[Numero de Orden],Tabla_Sala[[#This Row],[Número de Orden]])</f>
        <v>6.4583333333333326E-2</v>
      </c>
      <c r="J392" s="16">
        <f>IF(Tabla_Sala[[#This Row],[Tiempo de Permanencia]]-Tabla_Sala[[#This Row],[Tiempo Preparacion]] &gt; 0, Tabla_Sala[[#This Row],[Tiempo de Permanencia]]-Tabla_Sala[[#This Row],[Tiempo Preparacion]], 0)</f>
        <v>3.2638888892931095E-2</v>
      </c>
      <c r="K392" s="2" t="s">
        <v>109</v>
      </c>
      <c r="L392" s="2" t="s">
        <v>40</v>
      </c>
      <c r="M392" s="2" t="s">
        <v>47</v>
      </c>
      <c r="N392" s="5">
        <v>42.68</v>
      </c>
      <c r="O392" s="2" t="s">
        <v>42</v>
      </c>
      <c r="P392" s="7">
        <f>SUMIFS(Tabla_cocina[Ganancia Bruta],Tabla_cocina[Numero de Orden],Tabla_Sala[[#This Row],[Número de Orden]])</f>
        <v>143</v>
      </c>
      <c r="Q392" s="7">
        <f>Tabla_Sala[[#This Row],[Propina]]+Tabla_Sala[[#This Row],[Monto Total de la Cuenta]]</f>
        <v>185.68</v>
      </c>
      <c r="R392" t="str">
        <f t="shared" si="9"/>
        <v>Plato_5,  Plato_10,  Plato_13</v>
      </c>
      <c r="S392" s="2" t="s">
        <v>70</v>
      </c>
      <c r="T392" s="2" t="s">
        <v>19</v>
      </c>
      <c r="U392" s="2" t="s">
        <v>69</v>
      </c>
      <c r="V392" s="2" t="s">
        <v>65</v>
      </c>
      <c r="X392" t="str" cm="1">
        <f t="array" ref="X392">_xlfn.CONCAT(_xlfn._xlws.FILTER(Tabla_cocina[Nombre del Plato], Tabla_cocina[Numero de Orden]=Tabla_Sala[[#This Row],[Número de Orden]]), "")</f>
        <v>Plato_10Plato_5Plato_13</v>
      </c>
      <c r="Y392" s="18" t="b">
        <f>IF(Tabla_Sala[[#This Row],[Tiempo de Degustacion]]&gt;0,TRUE,FALSE)</f>
        <v>1</v>
      </c>
      <c r="Z392" s="3">
        <f>SUMIFS(Tabla_cocina[Costo],Tabla_cocina[Numero de Orden],Tabla_Sala[[#This Row],[Número de Orden]])</f>
        <v>84</v>
      </c>
    </row>
    <row r="393" spans="1:26" x14ac:dyDescent="0.3">
      <c r="A393" s="2">
        <v>391</v>
      </c>
      <c r="B393" s="2">
        <v>15</v>
      </c>
      <c r="C393" s="2" t="s">
        <v>449</v>
      </c>
      <c r="D393" s="4">
        <v>1</v>
      </c>
      <c r="E393" s="15">
        <f>Tabla_Sala[[#This Row],[Hora de Salida]]</f>
        <v>45021.17291666667</v>
      </c>
      <c r="F393" s="16">
        <v>45021.086805555555</v>
      </c>
      <c r="G393" s="16">
        <v>45021.17291666667</v>
      </c>
      <c r="H393" s="16">
        <f>IF(Tabla_Sala[[#This Row],[Estado de la Mesa]]="Ocupada",(Tabla_Sala[[#This Row],[Hora de Salida]]-Tabla_Sala[[#This Row],[Hora de Llegada]]) + 15/1440, Tabla_Sala[[#This Row],[Hora de Salida]]-Tabla_Sala[[#This Row],[Hora de Llegada]])</f>
        <v>8.6111111115314998E-2</v>
      </c>
      <c r="I393" s="16">
        <f>SUMIFS(Tabla_cocina[minutos preparacion],Tabla_cocina[Numero de Orden],Tabla_Sala[[#This Row],[Número de Orden]])</f>
        <v>2.4305555555555556E-2</v>
      </c>
      <c r="J393" s="16">
        <f>IF(Tabla_Sala[[#This Row],[Tiempo de Permanencia]]-Tabla_Sala[[#This Row],[Tiempo Preparacion]] &gt; 0, Tabla_Sala[[#This Row],[Tiempo de Permanencia]]-Tabla_Sala[[#This Row],[Tiempo Preparacion]], 0)</f>
        <v>6.1805555559759445E-2</v>
      </c>
      <c r="K393" s="2" t="s">
        <v>109</v>
      </c>
      <c r="L393" s="2" t="s">
        <v>40</v>
      </c>
      <c r="M393" s="2" t="s">
        <v>47</v>
      </c>
      <c r="N393" s="5">
        <v>48.6</v>
      </c>
      <c r="O393" s="2" t="s">
        <v>42</v>
      </c>
      <c r="P393" s="7">
        <f>SUMIFS(Tabla_cocina[Ganancia Bruta],Tabla_cocina[Numero de Orden],Tabla_Sala[[#This Row],[Número de Orden]])</f>
        <v>22</v>
      </c>
      <c r="Q393" s="7">
        <f>Tabla_Sala[[#This Row],[Propina]]+Tabla_Sala[[#This Row],[Monto Total de la Cuenta]]</f>
        <v>70.599999999999994</v>
      </c>
      <c r="R393" t="str">
        <f t="shared" si="9"/>
        <v>Plato_5</v>
      </c>
      <c r="S393" s="2" t="s">
        <v>66</v>
      </c>
      <c r="T393" s="2" t="s">
        <v>19</v>
      </c>
      <c r="U393" s="2"/>
      <c r="X393" t="str" cm="1">
        <f t="array" ref="X393">_xlfn.CONCAT(_xlfn._xlws.FILTER(Tabla_cocina[Nombre del Plato], Tabla_cocina[Numero de Orden]=Tabla_Sala[[#This Row],[Número de Orden]]), "")</f>
        <v>Plato_5</v>
      </c>
      <c r="Y393" s="18" t="b">
        <f>IF(Tabla_Sala[[#This Row],[Tiempo de Degustacion]]&gt;0,TRUE,FALSE)</f>
        <v>1</v>
      </c>
      <c r="Z393" s="3">
        <f>SUMIFS(Tabla_cocina[Costo],Tabla_cocina[Numero de Orden],Tabla_Sala[[#This Row],[Número de Orden]])</f>
        <v>13</v>
      </c>
    </row>
    <row r="394" spans="1:26" x14ac:dyDescent="0.3">
      <c r="A394" s="2">
        <v>392</v>
      </c>
      <c r="B394" s="2">
        <v>14</v>
      </c>
      <c r="C394" s="2" t="s">
        <v>450</v>
      </c>
      <c r="D394" s="4">
        <v>3</v>
      </c>
      <c r="E394" s="15">
        <f>Tabla_Sala[[#This Row],[Hora de Salida]]</f>
        <v>45021.172222222223</v>
      </c>
      <c r="F394" s="16">
        <v>45021.022916666669</v>
      </c>
      <c r="G394" s="16">
        <v>45021.172222222223</v>
      </c>
      <c r="H394" s="16">
        <f>IF(Tabla_Sala[[#This Row],[Estado de la Mesa]]="Ocupada",(Tabla_Sala[[#This Row],[Hora de Salida]]-Tabla_Sala[[#This Row],[Hora de Llegada]]) + 15/1440, Tabla_Sala[[#This Row],[Hora de Salida]]-Tabla_Sala[[#This Row],[Hora de Llegada]])</f>
        <v>0.15972222222141377</v>
      </c>
      <c r="I394" s="16">
        <f>SUMIFS(Tabla_cocina[minutos preparacion],Tabla_cocina[Numero de Orden],Tabla_Sala[[#This Row],[Número de Orden]])</f>
        <v>3.7499999999999999E-2</v>
      </c>
      <c r="J394" s="16">
        <f>IF(Tabla_Sala[[#This Row],[Tiempo de Permanencia]]-Tabla_Sala[[#This Row],[Tiempo Preparacion]] &gt; 0, Tabla_Sala[[#This Row],[Tiempo de Permanencia]]-Tabla_Sala[[#This Row],[Tiempo Preparacion]], 0)</f>
        <v>0.12222222222141377</v>
      </c>
      <c r="K394" s="2" t="s">
        <v>113</v>
      </c>
      <c r="L394" s="2" t="s">
        <v>40</v>
      </c>
      <c r="M394" s="2" t="s">
        <v>47</v>
      </c>
      <c r="N394" s="5">
        <v>32.729999999999997</v>
      </c>
      <c r="O394" s="2" t="s">
        <v>55</v>
      </c>
      <c r="P394" s="7">
        <f>SUMIFS(Tabla_cocina[Ganancia Bruta],Tabla_cocina[Numero de Orden],Tabla_Sala[[#This Row],[Número de Orden]])</f>
        <v>120</v>
      </c>
      <c r="Q394" s="7">
        <f>Tabla_Sala[[#This Row],[Propina]]+Tabla_Sala[[#This Row],[Monto Total de la Cuenta]]</f>
        <v>152.72999999999999</v>
      </c>
      <c r="R394" t="str">
        <f t="shared" si="9"/>
        <v>Plato_15,  Plato_7</v>
      </c>
      <c r="S394" s="2" t="s">
        <v>58</v>
      </c>
      <c r="T394" s="2" t="s">
        <v>18</v>
      </c>
      <c r="U394" s="2" t="s">
        <v>59</v>
      </c>
      <c r="X394" t="str" cm="1">
        <f t="array" ref="X394">_xlfn.CONCAT(_xlfn._xlws.FILTER(Tabla_cocina[Nombre del Plato], Tabla_cocina[Numero de Orden]=Tabla_Sala[[#This Row],[Número de Orden]]), "")</f>
        <v>Plato_15Plato_7</v>
      </c>
      <c r="Y394" s="18" t="b">
        <f>IF(Tabla_Sala[[#This Row],[Tiempo de Degustacion]]&gt;0,TRUE,FALSE)</f>
        <v>1</v>
      </c>
      <c r="Z394" s="3">
        <f>SUMIFS(Tabla_cocina[Costo],Tabla_cocina[Numero de Orden],Tabla_Sala[[#This Row],[Número de Orden]])</f>
        <v>71</v>
      </c>
    </row>
    <row r="395" spans="1:26" x14ac:dyDescent="0.3">
      <c r="A395" s="2">
        <v>393</v>
      </c>
      <c r="B395" s="2">
        <v>13</v>
      </c>
      <c r="C395" s="2" t="s">
        <v>451</v>
      </c>
      <c r="D395" s="4">
        <v>3</v>
      </c>
      <c r="E395" s="15">
        <f>Tabla_Sala[[#This Row],[Hora de Salida]]</f>
        <v>45021.220138888886</v>
      </c>
      <c r="F395" s="16">
        <v>45021.106249999997</v>
      </c>
      <c r="G395" s="16">
        <v>45021.220138888886</v>
      </c>
      <c r="H395" s="16">
        <f>IF(Tabla_Sala[[#This Row],[Estado de la Mesa]]="Ocupada",(Tabla_Sala[[#This Row],[Hora de Salida]]-Tabla_Sala[[#This Row],[Hora de Llegada]]) + 15/1440, Tabla_Sala[[#This Row],[Hora de Salida]]-Tabla_Sala[[#This Row],[Hora de Llegada]])</f>
        <v>0.12430555555571725</v>
      </c>
      <c r="I395" s="16">
        <f>SUMIFS(Tabla_cocina[minutos preparacion],Tabla_cocina[Numero de Orden],Tabla_Sala[[#This Row],[Número de Orden]])</f>
        <v>7.5694444444444439E-2</v>
      </c>
      <c r="J395" s="16">
        <f>IF(Tabla_Sala[[#This Row],[Tiempo de Permanencia]]-Tabla_Sala[[#This Row],[Tiempo Preparacion]] &gt; 0, Tabla_Sala[[#This Row],[Tiempo de Permanencia]]-Tabla_Sala[[#This Row],[Tiempo Preparacion]], 0)</f>
        <v>4.8611111111272809E-2</v>
      </c>
      <c r="K395" s="2" t="s">
        <v>117</v>
      </c>
      <c r="L395" s="2" t="s">
        <v>40</v>
      </c>
      <c r="M395" s="2" t="s">
        <v>47</v>
      </c>
      <c r="N395" s="5">
        <v>12.54</v>
      </c>
      <c r="O395" s="2" t="s">
        <v>55</v>
      </c>
      <c r="P395" s="7">
        <f>SUMIFS(Tabla_cocina[Ganancia Bruta],Tabla_cocina[Numero de Orden],Tabla_Sala[[#This Row],[Número de Orden]])</f>
        <v>208</v>
      </c>
      <c r="Q395" s="7">
        <f>Tabla_Sala[[#This Row],[Propina]]+Tabla_Sala[[#This Row],[Monto Total de la Cuenta]]</f>
        <v>220.54</v>
      </c>
      <c r="R395" t="str">
        <f t="shared" si="9"/>
        <v>Plato_12,  Plato_8,  Plato_13,  Plato_5</v>
      </c>
      <c r="S395" s="2" t="s">
        <v>46</v>
      </c>
      <c r="T395" s="2" t="s">
        <v>16</v>
      </c>
      <c r="U395" s="2" t="s">
        <v>62</v>
      </c>
      <c r="V395" s="2" t="s">
        <v>65</v>
      </c>
      <c r="W395" s="2" t="s">
        <v>78</v>
      </c>
      <c r="X395" t="str" cm="1">
        <f t="array" ref="X395">_xlfn.CONCAT(_xlfn._xlws.FILTER(Tabla_cocina[Nombre del Plato], Tabla_cocina[Numero de Orden]=Tabla_Sala[[#This Row],[Número de Orden]]), "")</f>
        <v>Plato_8Plato_5Plato_13Plato_12</v>
      </c>
      <c r="Y395" s="18" t="b">
        <f>IF(Tabla_Sala[[#This Row],[Tiempo de Degustacion]]&gt;0,TRUE,FALSE)</f>
        <v>1</v>
      </c>
      <c r="Z395" s="3">
        <f>SUMIFS(Tabla_cocina[Costo],Tabla_cocina[Numero de Orden],Tabla_Sala[[#This Row],[Número de Orden]])</f>
        <v>124</v>
      </c>
    </row>
    <row r="396" spans="1:26" x14ac:dyDescent="0.3">
      <c r="A396" s="2">
        <v>394</v>
      </c>
      <c r="B396" s="2">
        <v>17</v>
      </c>
      <c r="C396" s="2" t="s">
        <v>121</v>
      </c>
      <c r="D396" s="4">
        <v>1</v>
      </c>
      <c r="E396" s="15">
        <f>Tabla_Sala[[#This Row],[Hora de Salida]]</f>
        <v>45021.293055555558</v>
      </c>
      <c r="F396" s="16">
        <v>45021.143055555556</v>
      </c>
      <c r="G396" s="16">
        <v>45021.293055555558</v>
      </c>
      <c r="H396" s="16">
        <f>IF(Tabla_Sala[[#This Row],[Estado de la Mesa]]="Ocupada",(Tabla_Sala[[#This Row],[Hora de Salida]]-Tabla_Sala[[#This Row],[Hora de Llegada]]) + 15/1440, Tabla_Sala[[#This Row],[Hora de Salida]]-Tabla_Sala[[#This Row],[Hora de Llegada]])</f>
        <v>0.16041666666812185</v>
      </c>
      <c r="I396" s="16">
        <f>SUMIFS(Tabla_cocina[minutos preparacion],Tabla_cocina[Numero de Orden],Tabla_Sala[[#This Row],[Número de Orden]])</f>
        <v>3.2638888888888891E-2</v>
      </c>
      <c r="J396" s="16">
        <f>IF(Tabla_Sala[[#This Row],[Tiempo de Permanencia]]-Tabla_Sala[[#This Row],[Tiempo Preparacion]] &gt; 0, Tabla_Sala[[#This Row],[Tiempo de Permanencia]]-Tabla_Sala[[#This Row],[Tiempo Preparacion]], 0)</f>
        <v>0.12777777777923296</v>
      </c>
      <c r="K396" s="2" t="s">
        <v>109</v>
      </c>
      <c r="L396" s="2" t="s">
        <v>40</v>
      </c>
      <c r="M396" s="2" t="s">
        <v>47</v>
      </c>
      <c r="N396" s="5">
        <v>18.05</v>
      </c>
      <c r="O396" s="2" t="s">
        <v>55</v>
      </c>
      <c r="P396" s="7">
        <f>SUMIFS(Tabla_cocina[Ganancia Bruta],Tabla_cocina[Numero de Orden],Tabla_Sala[[#This Row],[Número de Orden]])</f>
        <v>77</v>
      </c>
      <c r="Q396" s="7">
        <f>Tabla_Sala[[#This Row],[Propina]]+Tabla_Sala[[#This Row],[Monto Total de la Cuenta]]</f>
        <v>95.05</v>
      </c>
      <c r="R396" t="str">
        <f t="shared" si="9"/>
        <v>Plato_7,  Plato_9</v>
      </c>
      <c r="S396" s="2" t="s">
        <v>49</v>
      </c>
      <c r="T396" s="2" t="s">
        <v>5</v>
      </c>
      <c r="U396" s="2" t="s">
        <v>75</v>
      </c>
      <c r="X396" t="str" cm="1">
        <f t="array" ref="X396">_xlfn.CONCAT(_xlfn._xlws.FILTER(Tabla_cocina[Nombre del Plato], Tabla_cocina[Numero de Orden]=Tabla_Sala[[#This Row],[Número de Orden]]), "")</f>
        <v>Plato_9Plato_7</v>
      </c>
      <c r="Y396" s="18" t="b">
        <f>IF(Tabla_Sala[[#This Row],[Tiempo de Degustacion]]&gt;0,TRUE,FALSE)</f>
        <v>1</v>
      </c>
      <c r="Z396" s="3">
        <f>SUMIFS(Tabla_cocina[Costo],Tabla_cocina[Numero de Orden],Tabla_Sala[[#This Row],[Número de Orden]])</f>
        <v>45</v>
      </c>
    </row>
    <row r="397" spans="1:26" x14ac:dyDescent="0.3">
      <c r="A397" s="2">
        <v>395</v>
      </c>
      <c r="B397" s="2">
        <v>2</v>
      </c>
      <c r="C397" s="2" t="s">
        <v>452</v>
      </c>
      <c r="D397" s="4">
        <v>1</v>
      </c>
      <c r="E397" s="15">
        <f>Tabla_Sala[[#This Row],[Hora de Salida]]</f>
        <v>45021.231944444444</v>
      </c>
      <c r="F397" s="16">
        <v>45021.067361111112</v>
      </c>
      <c r="G397" s="16">
        <v>45021.231944444444</v>
      </c>
      <c r="H397" s="16">
        <f>IF(Tabla_Sala[[#This Row],[Estado de la Mesa]]="Ocupada",(Tabla_Sala[[#This Row],[Hora de Salida]]-Tabla_Sala[[#This Row],[Hora de Llegada]]) + 15/1440, Tabla_Sala[[#This Row],[Hora de Salida]]-Tabla_Sala[[#This Row],[Hora de Llegada]])</f>
        <v>0.16458333333139308</v>
      </c>
      <c r="I397" s="16">
        <f>SUMIFS(Tabla_cocina[minutos preparacion],Tabla_cocina[Numero de Orden],Tabla_Sala[[#This Row],[Número de Orden]])</f>
        <v>5.5555555555555558E-3</v>
      </c>
      <c r="J397" s="16">
        <f>IF(Tabla_Sala[[#This Row],[Tiempo de Permanencia]]-Tabla_Sala[[#This Row],[Tiempo Preparacion]] &gt; 0, Tabla_Sala[[#This Row],[Tiempo de Permanencia]]-Tabla_Sala[[#This Row],[Tiempo Preparacion]], 0)</f>
        <v>0.15902777777583751</v>
      </c>
      <c r="K397" s="2" t="s">
        <v>113</v>
      </c>
      <c r="L397" s="2" t="s">
        <v>40</v>
      </c>
      <c r="M397" s="2" t="s">
        <v>41</v>
      </c>
      <c r="N397" s="5">
        <v>40.9</v>
      </c>
      <c r="O397" s="2" t="s">
        <v>48</v>
      </c>
      <c r="P397" s="7">
        <f>SUMIFS(Tabla_cocina[Ganancia Bruta],Tabla_cocina[Numero de Orden],Tabla_Sala[[#This Row],[Número de Orden]])</f>
        <v>38</v>
      </c>
      <c r="Q397" s="7">
        <f>Tabla_Sala[[#This Row],[Propina]]+Tabla_Sala[[#This Row],[Monto Total de la Cuenta]]</f>
        <v>78.900000000000006</v>
      </c>
      <c r="R397" t="str">
        <f t="shared" si="9"/>
        <v>Plato_12</v>
      </c>
      <c r="S397" s="2" t="s">
        <v>66</v>
      </c>
      <c r="T397" s="2" t="s">
        <v>16</v>
      </c>
      <c r="U397" s="2"/>
      <c r="X397" t="str" cm="1">
        <f t="array" ref="X397">_xlfn.CONCAT(_xlfn._xlws.FILTER(Tabla_cocina[Nombre del Plato], Tabla_cocina[Numero de Orden]=Tabla_Sala[[#This Row],[Número de Orden]]), "")</f>
        <v>Plato_12</v>
      </c>
      <c r="Y397" s="18" t="b">
        <f>IF(Tabla_Sala[[#This Row],[Tiempo de Degustacion]]&gt;0,TRUE,FALSE)</f>
        <v>1</v>
      </c>
      <c r="Z397" s="3">
        <f>SUMIFS(Tabla_cocina[Costo],Tabla_cocina[Numero de Orden],Tabla_Sala[[#This Row],[Número de Orden]])</f>
        <v>22</v>
      </c>
    </row>
    <row r="398" spans="1:26" x14ac:dyDescent="0.3">
      <c r="A398" s="2">
        <v>396</v>
      </c>
      <c r="B398" s="2">
        <v>11</v>
      </c>
      <c r="C398" s="2" t="s">
        <v>453</v>
      </c>
      <c r="D398" s="4">
        <v>1</v>
      </c>
      <c r="E398" s="15">
        <f>Tabla_Sala[[#This Row],[Hora de Salida]]</f>
        <v>45021.15</v>
      </c>
      <c r="F398" s="16">
        <v>45021.022222222222</v>
      </c>
      <c r="G398" s="16">
        <v>45021.15</v>
      </c>
      <c r="H398" s="16">
        <f>IF(Tabla_Sala[[#This Row],[Estado de la Mesa]]="Ocupada",(Tabla_Sala[[#This Row],[Hora de Salida]]-Tabla_Sala[[#This Row],[Hora de Llegada]]) + 15/1440, Tabla_Sala[[#This Row],[Hora de Salida]]-Tabla_Sala[[#This Row],[Hora de Llegada]])</f>
        <v>0.12777777777955635</v>
      </c>
      <c r="I398" s="16">
        <f>SUMIFS(Tabla_cocina[minutos preparacion],Tabla_cocina[Numero de Orden],Tabla_Sala[[#This Row],[Número de Orden]])</f>
        <v>3.9583333333333331E-2</v>
      </c>
      <c r="J398" s="16">
        <f>IF(Tabla_Sala[[#This Row],[Tiempo de Permanencia]]-Tabla_Sala[[#This Row],[Tiempo Preparacion]] &gt; 0, Tabla_Sala[[#This Row],[Tiempo de Permanencia]]-Tabla_Sala[[#This Row],[Tiempo Preparacion]], 0)</f>
        <v>8.8194444446223014E-2</v>
      </c>
      <c r="K398" s="2" t="s">
        <v>113</v>
      </c>
      <c r="L398" s="2" t="s">
        <v>54</v>
      </c>
      <c r="M398" s="2" t="s">
        <v>45</v>
      </c>
      <c r="N398" s="5">
        <v>34.5</v>
      </c>
      <c r="O398" s="2" t="s">
        <v>48</v>
      </c>
      <c r="P398" s="7">
        <f>SUMIFS(Tabla_cocina[Ganancia Bruta],Tabla_cocina[Numero de Orden],Tabla_Sala[[#This Row],[Número de Orden]])</f>
        <v>83</v>
      </c>
      <c r="Q398" s="7">
        <f>Tabla_Sala[[#This Row],[Propina]]+Tabla_Sala[[#This Row],[Monto Total de la Cuenta]]</f>
        <v>117.5</v>
      </c>
      <c r="R398" t="str">
        <f t="shared" si="9"/>
        <v>Plato_3,  Plato_13</v>
      </c>
      <c r="S398" s="2" t="s">
        <v>53</v>
      </c>
      <c r="T398" s="2" t="s">
        <v>21</v>
      </c>
      <c r="U398" s="2" t="s">
        <v>65</v>
      </c>
      <c r="X398" t="str" cm="1">
        <f t="array" ref="X398">_xlfn.CONCAT(_xlfn._xlws.FILTER(Tabla_cocina[Nombre del Plato], Tabla_cocina[Numero de Orden]=Tabla_Sala[[#This Row],[Número de Orden]]), "")</f>
        <v>Plato_13Plato_3</v>
      </c>
      <c r="Y398" s="18" t="b">
        <f>IF(Tabla_Sala[[#This Row],[Tiempo de Degustacion]]&gt;0,TRUE,FALSE)</f>
        <v>1</v>
      </c>
      <c r="Z398" s="3">
        <f>SUMIFS(Tabla_cocina[Costo],Tabla_cocina[Numero de Orden],Tabla_Sala[[#This Row],[Número de Orden]])</f>
        <v>51</v>
      </c>
    </row>
    <row r="399" spans="1:26" x14ac:dyDescent="0.3">
      <c r="A399" s="2">
        <v>397</v>
      </c>
      <c r="B399" s="2">
        <v>4</v>
      </c>
      <c r="C399" s="2" t="s">
        <v>416</v>
      </c>
      <c r="D399" s="4">
        <v>2</v>
      </c>
      <c r="E399" s="15">
        <f>Tabla_Sala[[#This Row],[Hora de Salida]]</f>
        <v>45021.06527777778</v>
      </c>
      <c r="F399" s="16">
        <v>45021.013888888891</v>
      </c>
      <c r="G399" s="16">
        <v>45021.06527777778</v>
      </c>
      <c r="H399" s="16">
        <f>IF(Tabla_Sala[[#This Row],[Estado de la Mesa]]="Ocupada",(Tabla_Sala[[#This Row],[Hora de Salida]]-Tabla_Sala[[#This Row],[Hora de Llegada]]) + 15/1440, Tabla_Sala[[#This Row],[Hora de Salida]]-Tabla_Sala[[#This Row],[Hora de Llegada]])</f>
        <v>5.1388888889050577E-2</v>
      </c>
      <c r="I399" s="16">
        <f>SUMIFS(Tabla_cocina[minutos preparacion],Tabla_cocina[Numero de Orden],Tabla_Sala[[#This Row],[Número de Orden]])</f>
        <v>4.7916666666666663E-2</v>
      </c>
      <c r="J399" s="16">
        <f>IF(Tabla_Sala[[#This Row],[Tiempo de Permanencia]]-Tabla_Sala[[#This Row],[Tiempo Preparacion]] &gt; 0, Tabla_Sala[[#This Row],[Tiempo de Permanencia]]-Tabla_Sala[[#This Row],[Tiempo Preparacion]], 0)</f>
        <v>3.4722222223839139E-3</v>
      </c>
      <c r="K399" s="2" t="s">
        <v>117</v>
      </c>
      <c r="L399" s="2" t="s">
        <v>44</v>
      </c>
      <c r="M399" s="2" t="s">
        <v>41</v>
      </c>
      <c r="N399" s="5">
        <v>37.79</v>
      </c>
      <c r="O399" s="2" t="s">
        <v>48</v>
      </c>
      <c r="P399" s="7">
        <f>SUMIFS(Tabla_cocina[Ganancia Bruta],Tabla_cocina[Numero de Orden],Tabla_Sala[[#This Row],[Número de Orden]])</f>
        <v>147</v>
      </c>
      <c r="Q399" s="7">
        <f>Tabla_Sala[[#This Row],[Propina]]+Tabla_Sala[[#This Row],[Monto Total de la Cuenta]]</f>
        <v>184.79</v>
      </c>
      <c r="R399" t="str">
        <f t="shared" si="9"/>
        <v>Plato_6,  Plato_17</v>
      </c>
      <c r="S399" s="2" t="s">
        <v>70</v>
      </c>
      <c r="T399" s="2" t="s">
        <v>10</v>
      </c>
      <c r="U399" s="2" t="s">
        <v>50</v>
      </c>
      <c r="X399" t="str" cm="1">
        <f t="array" ref="X399">_xlfn.CONCAT(_xlfn._xlws.FILTER(Tabla_cocina[Nombre del Plato], Tabla_cocina[Numero de Orden]=Tabla_Sala[[#This Row],[Número de Orden]]), "")</f>
        <v>Plato_17Plato_6</v>
      </c>
      <c r="Y399" s="18" t="b">
        <f>IF(Tabla_Sala[[#This Row],[Tiempo de Degustacion]]&gt;0,TRUE,FALSE)</f>
        <v>1</v>
      </c>
      <c r="Z399" s="3">
        <f>SUMIFS(Tabla_cocina[Costo],Tabla_cocina[Numero de Orden],Tabla_Sala[[#This Row],[Número de Orden]])</f>
        <v>89</v>
      </c>
    </row>
    <row r="400" spans="1:26" x14ac:dyDescent="0.3">
      <c r="A400" s="2">
        <v>398</v>
      </c>
      <c r="B400" s="2">
        <v>9</v>
      </c>
      <c r="C400" s="2" t="s">
        <v>454</v>
      </c>
      <c r="D400" s="4">
        <v>5</v>
      </c>
      <c r="E400" s="15">
        <f>Tabla_Sala[[#This Row],[Hora de Salida]]</f>
        <v>45021.295138888891</v>
      </c>
      <c r="F400" s="16">
        <v>45021.131944444445</v>
      </c>
      <c r="G400" s="16">
        <v>45021.295138888891</v>
      </c>
      <c r="H400" s="16">
        <f>IF(Tabla_Sala[[#This Row],[Estado de la Mesa]]="Ocupada",(Tabla_Sala[[#This Row],[Hora de Salida]]-Tabla_Sala[[#This Row],[Hora de Llegada]]) + 15/1440, Tabla_Sala[[#This Row],[Hora de Salida]]-Tabla_Sala[[#This Row],[Hora de Llegada]])</f>
        <v>0.16319444444525288</v>
      </c>
      <c r="I400" s="16">
        <f>SUMIFS(Tabla_cocina[minutos preparacion],Tabla_cocina[Numero de Orden],Tabla_Sala[[#This Row],[Número de Orden]])</f>
        <v>4.9305555555555561E-2</v>
      </c>
      <c r="J400" s="16">
        <f>IF(Tabla_Sala[[#This Row],[Tiempo de Permanencia]]-Tabla_Sala[[#This Row],[Tiempo Preparacion]] &gt; 0, Tabla_Sala[[#This Row],[Tiempo de Permanencia]]-Tabla_Sala[[#This Row],[Tiempo Preparacion]], 0)</f>
        <v>0.11388888888969732</v>
      </c>
      <c r="K400" s="2" t="s">
        <v>111</v>
      </c>
      <c r="L400" s="2" t="s">
        <v>44</v>
      </c>
      <c r="M400" s="2" t="s">
        <v>47</v>
      </c>
      <c r="N400" s="5">
        <v>48.96</v>
      </c>
      <c r="O400" s="2" t="s">
        <v>48</v>
      </c>
      <c r="P400" s="7">
        <f>SUMIFS(Tabla_cocina[Ganancia Bruta],Tabla_cocina[Numero de Orden],Tabla_Sala[[#This Row],[Número de Orden]])</f>
        <v>122</v>
      </c>
      <c r="Q400" s="7">
        <f>Tabla_Sala[[#This Row],[Propina]]+Tabla_Sala[[#This Row],[Monto Total de la Cuenta]]</f>
        <v>170.96</v>
      </c>
      <c r="R400" t="str">
        <f t="shared" si="9"/>
        <v>Plato_16,  Plato_11</v>
      </c>
      <c r="S400" s="2" t="s">
        <v>53</v>
      </c>
      <c r="T400" s="2" t="s">
        <v>15</v>
      </c>
      <c r="U400" s="2" t="s">
        <v>63</v>
      </c>
      <c r="X400" t="str" cm="1">
        <f t="array" ref="X400">_xlfn.CONCAT(_xlfn._xlws.FILTER(Tabla_cocina[Nombre del Plato], Tabla_cocina[Numero de Orden]=Tabla_Sala[[#This Row],[Número de Orden]]), "")</f>
        <v>Plato_11Plato_16</v>
      </c>
      <c r="Y400" s="18" t="b">
        <f>IF(Tabla_Sala[[#This Row],[Tiempo de Degustacion]]&gt;0,TRUE,FALSE)</f>
        <v>1</v>
      </c>
      <c r="Z400" s="3">
        <f>SUMIFS(Tabla_cocina[Costo],Tabla_cocina[Numero de Orden],Tabla_Sala[[#This Row],[Número de Orden]])</f>
        <v>72</v>
      </c>
    </row>
    <row r="401" spans="1:26" x14ac:dyDescent="0.3">
      <c r="A401" s="2">
        <v>399</v>
      </c>
      <c r="B401" s="2">
        <v>7</v>
      </c>
      <c r="C401" s="2" t="s">
        <v>455</v>
      </c>
      <c r="D401" s="4">
        <v>6</v>
      </c>
      <c r="E401" s="15">
        <f>Tabla_Sala[[#This Row],[Hora de Salida]]</f>
        <v>45021.236111111109</v>
      </c>
      <c r="F401" s="16">
        <v>45021.116666666669</v>
      </c>
      <c r="G401" s="16">
        <v>45021.236111111109</v>
      </c>
      <c r="H401" s="16">
        <f>IF(Tabla_Sala[[#This Row],[Estado de la Mesa]]="Ocupada",(Tabla_Sala[[#This Row],[Hora de Salida]]-Tabla_Sala[[#This Row],[Hora de Llegada]]) + 15/1440, Tabla_Sala[[#This Row],[Hora de Salida]]-Tabla_Sala[[#This Row],[Hora de Llegada]])</f>
        <v>0.11944444444088731</v>
      </c>
      <c r="I401" s="16">
        <f>SUMIFS(Tabla_cocina[minutos preparacion],Tabla_cocina[Numero de Orden],Tabla_Sala[[#This Row],[Número de Orden]])</f>
        <v>6.3194444444444442E-2</v>
      </c>
      <c r="J401" s="16">
        <f>IF(Tabla_Sala[[#This Row],[Tiempo de Permanencia]]-Tabla_Sala[[#This Row],[Tiempo Preparacion]] &gt; 0, Tabla_Sala[[#This Row],[Tiempo de Permanencia]]-Tabla_Sala[[#This Row],[Tiempo Preparacion]], 0)</f>
        <v>5.6249999996442868E-2</v>
      </c>
      <c r="K401" s="2" t="s">
        <v>115</v>
      </c>
      <c r="L401" s="2" t="s">
        <v>40</v>
      </c>
      <c r="M401" s="2" t="s">
        <v>47</v>
      </c>
      <c r="N401" s="5">
        <v>27.32</v>
      </c>
      <c r="O401" s="2" t="s">
        <v>48</v>
      </c>
      <c r="P401" s="7">
        <f>SUMIFS(Tabla_cocina[Ganancia Bruta],Tabla_cocina[Numero de Orden],Tabla_Sala[[#This Row],[Número de Orden]])</f>
        <v>207</v>
      </c>
      <c r="Q401" s="7">
        <f>Tabla_Sala[[#This Row],[Propina]]+Tabla_Sala[[#This Row],[Monto Total de la Cuenta]]</f>
        <v>234.32</v>
      </c>
      <c r="R401" t="str">
        <f t="shared" si="9"/>
        <v>Plato_11,  Plato_19</v>
      </c>
      <c r="S401" s="2" t="s">
        <v>43</v>
      </c>
      <c r="T401" s="2" t="s">
        <v>14</v>
      </c>
      <c r="U401" s="2" t="s">
        <v>51</v>
      </c>
      <c r="X401" t="str" cm="1">
        <f t="array" ref="X401">_xlfn.CONCAT(_xlfn._xlws.FILTER(Tabla_cocina[Nombre del Plato], Tabla_cocina[Numero de Orden]=Tabla_Sala[[#This Row],[Número de Orden]]), "")</f>
        <v>Plato_19Plato_11</v>
      </c>
      <c r="Y401" s="18" t="b">
        <f>IF(Tabla_Sala[[#This Row],[Tiempo de Degustacion]]&gt;0,TRUE,FALSE)</f>
        <v>1</v>
      </c>
      <c r="Z401" s="3">
        <f>SUMIFS(Tabla_cocina[Costo],Tabla_cocina[Numero de Orden],Tabla_Sala[[#This Row],[Número de Orden]])</f>
        <v>126</v>
      </c>
    </row>
    <row r="402" spans="1:26" x14ac:dyDescent="0.3">
      <c r="A402" s="2">
        <v>400</v>
      </c>
      <c r="B402" s="2">
        <v>9</v>
      </c>
      <c r="C402" s="2" t="s">
        <v>456</v>
      </c>
      <c r="D402" s="4">
        <v>4</v>
      </c>
      <c r="E402" s="15">
        <f>Tabla_Sala[[#This Row],[Hora de Salida]]</f>
        <v>45021.176388888889</v>
      </c>
      <c r="F402" s="16">
        <v>45021.09097222222</v>
      </c>
      <c r="G402" s="16">
        <v>45021.176388888889</v>
      </c>
      <c r="H402" s="16">
        <f>IF(Tabla_Sala[[#This Row],[Estado de la Mesa]]="Ocupada",(Tabla_Sala[[#This Row],[Hora de Salida]]-Tabla_Sala[[#This Row],[Hora de Llegada]]) + 15/1440, Tabla_Sala[[#This Row],[Hora de Salida]]-Tabla_Sala[[#This Row],[Hora de Llegada]])</f>
        <v>8.5416666668606922E-2</v>
      </c>
      <c r="I402" s="16">
        <f>SUMIFS(Tabla_cocina[minutos preparacion],Tabla_cocina[Numero de Orden],Tabla_Sala[[#This Row],[Número de Orden]])</f>
        <v>5.486111111111111E-2</v>
      </c>
      <c r="J402" s="16">
        <f>IF(Tabla_Sala[[#This Row],[Tiempo de Permanencia]]-Tabla_Sala[[#This Row],[Tiempo Preparacion]] &gt; 0, Tabla_Sala[[#This Row],[Tiempo de Permanencia]]-Tabla_Sala[[#This Row],[Tiempo Preparacion]], 0)</f>
        <v>3.0555555557495812E-2</v>
      </c>
      <c r="K402" s="2" t="s">
        <v>117</v>
      </c>
      <c r="L402" s="2" t="s">
        <v>40</v>
      </c>
      <c r="M402" s="2" t="s">
        <v>47</v>
      </c>
      <c r="N402" s="5">
        <v>42.96</v>
      </c>
      <c r="O402" s="2" t="s">
        <v>42</v>
      </c>
      <c r="P402" s="7">
        <f>SUMIFS(Tabla_cocina[Ganancia Bruta],Tabla_cocina[Numero de Orden],Tabla_Sala[[#This Row],[Número de Orden]])</f>
        <v>198</v>
      </c>
      <c r="Q402" s="7">
        <f>Tabla_Sala[[#This Row],[Propina]]+Tabla_Sala[[#This Row],[Monto Total de la Cuenta]]</f>
        <v>240.96</v>
      </c>
      <c r="R402" t="str">
        <f t="shared" si="9"/>
        <v>Plato_20,  Plato_16,  Plato_17</v>
      </c>
      <c r="S402" s="2" t="s">
        <v>49</v>
      </c>
      <c r="T402" s="2" t="s">
        <v>11</v>
      </c>
      <c r="U402" s="2" t="s">
        <v>57</v>
      </c>
      <c r="V402" s="2" t="s">
        <v>50</v>
      </c>
      <c r="X402" t="str" cm="1">
        <f t="array" ref="X402">_xlfn.CONCAT(_xlfn._xlws.FILTER(Tabla_cocina[Nombre del Plato], Tabla_cocina[Numero de Orden]=Tabla_Sala[[#This Row],[Número de Orden]]), "")</f>
        <v>Plato_20Plato_17Plato_16</v>
      </c>
      <c r="Y402" s="18" t="b">
        <f>IF(Tabla_Sala[[#This Row],[Tiempo de Degustacion]]&gt;0,TRUE,FALSE)</f>
        <v>1</v>
      </c>
      <c r="Z402" s="3">
        <f>SUMIFS(Tabla_cocina[Costo],Tabla_cocina[Numero de Orden],Tabla_Sala[[#This Row],[Número de Orden]])</f>
        <v>120</v>
      </c>
    </row>
    <row r="403" spans="1:26" x14ac:dyDescent="0.3">
      <c r="A403" s="2">
        <v>401</v>
      </c>
      <c r="B403" s="2">
        <v>16</v>
      </c>
      <c r="C403" s="2" t="s">
        <v>390</v>
      </c>
      <c r="D403" s="4">
        <v>2</v>
      </c>
      <c r="E403" s="15">
        <f>Tabla_Sala[[#This Row],[Hora de Salida]]</f>
        <v>45021.289583333331</v>
      </c>
      <c r="F403" s="16">
        <v>45021.160416666666</v>
      </c>
      <c r="G403" s="16">
        <v>45021.289583333331</v>
      </c>
      <c r="H403" s="16">
        <f>IF(Tabla_Sala[[#This Row],[Estado de la Mesa]]="Ocupada",(Tabla_Sala[[#This Row],[Hora de Salida]]-Tabla_Sala[[#This Row],[Hora de Llegada]]) + 15/1440, Tabla_Sala[[#This Row],[Hora de Salida]]-Tabla_Sala[[#This Row],[Hora de Llegada]])</f>
        <v>0.1395833333323632</v>
      </c>
      <c r="I403" s="16">
        <f>SUMIFS(Tabla_cocina[minutos preparacion],Tabla_cocina[Numero de Orden],Tabla_Sala[[#This Row],[Número de Orden]])</f>
        <v>1.3888888888888888E-2</v>
      </c>
      <c r="J403" s="16">
        <f>IF(Tabla_Sala[[#This Row],[Tiempo de Permanencia]]-Tabla_Sala[[#This Row],[Tiempo Preparacion]] &gt; 0, Tabla_Sala[[#This Row],[Tiempo de Permanencia]]-Tabla_Sala[[#This Row],[Tiempo Preparacion]], 0)</f>
        <v>0.1256944444434743</v>
      </c>
      <c r="K403" s="2" t="s">
        <v>113</v>
      </c>
      <c r="L403" s="2" t="s">
        <v>40</v>
      </c>
      <c r="M403" s="2" t="s">
        <v>47</v>
      </c>
      <c r="N403" s="5">
        <v>15.87</v>
      </c>
      <c r="O403" s="2" t="s">
        <v>55</v>
      </c>
      <c r="P403" s="7">
        <f>SUMIFS(Tabla_cocina[Ganancia Bruta],Tabla_cocina[Numero de Orden],Tabla_Sala[[#This Row],[Número de Orden]])</f>
        <v>42</v>
      </c>
      <c r="Q403" s="7">
        <f>Tabla_Sala[[#This Row],[Propina]]+Tabla_Sala[[#This Row],[Monto Total de la Cuenta]]</f>
        <v>57.87</v>
      </c>
      <c r="R403" t="str">
        <f t="shared" si="9"/>
        <v>Plato_13</v>
      </c>
      <c r="S403" s="2" t="s">
        <v>52</v>
      </c>
      <c r="T403" s="2" t="s">
        <v>23</v>
      </c>
      <c r="U403" s="2"/>
      <c r="X403" t="str" cm="1">
        <f t="array" ref="X403">_xlfn.CONCAT(_xlfn._xlws.FILTER(Tabla_cocina[Nombre del Plato], Tabla_cocina[Numero de Orden]=Tabla_Sala[[#This Row],[Número de Orden]]), "")</f>
        <v>Plato_13</v>
      </c>
      <c r="Y403" s="18" t="b">
        <f>IF(Tabla_Sala[[#This Row],[Tiempo de Degustacion]]&gt;0,TRUE,FALSE)</f>
        <v>1</v>
      </c>
      <c r="Z403" s="3">
        <f>SUMIFS(Tabla_cocina[Costo],Tabla_cocina[Numero de Orden],Tabla_Sala[[#This Row],[Número de Orden]])</f>
        <v>26</v>
      </c>
    </row>
    <row r="404" spans="1:26" x14ac:dyDescent="0.3">
      <c r="A404" s="2">
        <v>402</v>
      </c>
      <c r="B404" s="2">
        <v>18</v>
      </c>
      <c r="C404" s="2" t="s">
        <v>457</v>
      </c>
      <c r="D404" s="4">
        <v>1</v>
      </c>
      <c r="E404" s="15">
        <f>Tabla_Sala[[#This Row],[Hora de Salida]]</f>
        <v>45021.213888888888</v>
      </c>
      <c r="F404" s="16">
        <v>45021.111805555556</v>
      </c>
      <c r="G404" s="16">
        <v>45021.213888888888</v>
      </c>
      <c r="H404" s="16">
        <f>IF(Tabla_Sala[[#This Row],[Estado de la Mesa]]="Ocupada",(Tabla_Sala[[#This Row],[Hora de Salida]]-Tabla_Sala[[#This Row],[Hora de Llegada]]) + 15/1440, Tabla_Sala[[#This Row],[Hora de Salida]]-Tabla_Sala[[#This Row],[Hora de Llegada]])</f>
        <v>0.10208333333139308</v>
      </c>
      <c r="I404" s="16">
        <f>SUMIFS(Tabla_cocina[minutos preparacion],Tabla_cocina[Numero de Orden],Tabla_Sala[[#This Row],[Número de Orden]])</f>
        <v>4.5833333333333337E-2</v>
      </c>
      <c r="J404" s="16">
        <f>IF(Tabla_Sala[[#This Row],[Tiempo de Permanencia]]-Tabla_Sala[[#This Row],[Tiempo Preparacion]] &gt; 0, Tabla_Sala[[#This Row],[Tiempo de Permanencia]]-Tabla_Sala[[#This Row],[Tiempo Preparacion]], 0)</f>
        <v>5.6249999998059741E-2</v>
      </c>
      <c r="K404" s="2" t="s">
        <v>109</v>
      </c>
      <c r="L404" s="2" t="s">
        <v>40</v>
      </c>
      <c r="M404" s="2" t="s">
        <v>47</v>
      </c>
      <c r="N404" s="5">
        <v>31.02</v>
      </c>
      <c r="O404" s="2" t="s">
        <v>42</v>
      </c>
      <c r="P404" s="7">
        <f>SUMIFS(Tabla_cocina[Ganancia Bruta],Tabla_cocina[Numero de Orden],Tabla_Sala[[#This Row],[Número de Orden]])</f>
        <v>151</v>
      </c>
      <c r="Q404" s="7">
        <f>Tabla_Sala[[#This Row],[Propina]]+Tabla_Sala[[#This Row],[Monto Total de la Cuenta]]</f>
        <v>182.02</v>
      </c>
      <c r="R404" t="str">
        <f t="shared" si="9"/>
        <v>Plato_1,  Plato_12,  Plato_5</v>
      </c>
      <c r="S404" s="2" t="s">
        <v>46</v>
      </c>
      <c r="T404" s="2" t="s">
        <v>26</v>
      </c>
      <c r="U404" s="2" t="s">
        <v>60</v>
      </c>
      <c r="V404" s="2" t="s">
        <v>78</v>
      </c>
      <c r="X404" t="str" cm="1">
        <f t="array" ref="X404">_xlfn.CONCAT(_xlfn._xlws.FILTER(Tabla_cocina[Nombre del Plato], Tabla_cocina[Numero de Orden]=Tabla_Sala[[#This Row],[Número de Orden]]), "")</f>
        <v>Plato_1Plato_5Plato_12</v>
      </c>
      <c r="Y404" s="18" t="b">
        <f>IF(Tabla_Sala[[#This Row],[Tiempo de Degustacion]]&gt;0,TRUE,FALSE)</f>
        <v>1</v>
      </c>
      <c r="Z404" s="3">
        <f>SUMIFS(Tabla_cocina[Costo],Tabla_cocina[Numero de Orden],Tabla_Sala[[#This Row],[Número de Orden]])</f>
        <v>89</v>
      </c>
    </row>
    <row r="405" spans="1:26" x14ac:dyDescent="0.3">
      <c r="A405" s="2">
        <v>403</v>
      </c>
      <c r="B405" s="2">
        <v>14</v>
      </c>
      <c r="C405" s="2" t="s">
        <v>458</v>
      </c>
      <c r="D405" s="4">
        <v>5</v>
      </c>
      <c r="E405" s="15">
        <f>Tabla_Sala[[#This Row],[Hora de Salida]]</f>
        <v>45021.21875</v>
      </c>
      <c r="F405" s="16">
        <v>45021.09375</v>
      </c>
      <c r="G405" s="16">
        <v>45021.21875</v>
      </c>
      <c r="H405" s="16">
        <f>IF(Tabla_Sala[[#This Row],[Estado de la Mesa]]="Ocupada",(Tabla_Sala[[#This Row],[Hora de Salida]]-Tabla_Sala[[#This Row],[Hora de Llegada]]) + 15/1440, Tabla_Sala[[#This Row],[Hora de Salida]]-Tabla_Sala[[#This Row],[Hora de Llegada]])</f>
        <v>0.125</v>
      </c>
      <c r="I405" s="16">
        <f>SUMIFS(Tabla_cocina[minutos preparacion],Tabla_cocina[Numero de Orden],Tabla_Sala[[#This Row],[Número de Orden]])</f>
        <v>5.9027777777777783E-2</v>
      </c>
      <c r="J405" s="16">
        <f>IF(Tabla_Sala[[#This Row],[Tiempo de Permanencia]]-Tabla_Sala[[#This Row],[Tiempo Preparacion]] &gt; 0, Tabla_Sala[[#This Row],[Tiempo de Permanencia]]-Tabla_Sala[[#This Row],[Tiempo Preparacion]], 0)</f>
        <v>6.597222222222221E-2</v>
      </c>
      <c r="K405" s="2" t="s">
        <v>111</v>
      </c>
      <c r="L405" s="2" t="s">
        <v>40</v>
      </c>
      <c r="M405" s="2" t="s">
        <v>47</v>
      </c>
      <c r="N405" s="5">
        <v>14.76</v>
      </c>
      <c r="O405" s="2" t="s">
        <v>48</v>
      </c>
      <c r="P405" s="7">
        <f>SUMIFS(Tabla_cocina[Ganancia Bruta],Tabla_cocina[Numero de Orden],Tabla_Sala[[#This Row],[Número de Orden]])</f>
        <v>190</v>
      </c>
      <c r="Q405" s="7">
        <f>Tabla_Sala[[#This Row],[Propina]]+Tabla_Sala[[#This Row],[Monto Total de la Cuenta]]</f>
        <v>204.76</v>
      </c>
      <c r="R405" t="str">
        <f t="shared" si="9"/>
        <v>Plato_5,  Plato_4,  Plato_15,  Plato_7</v>
      </c>
      <c r="S405" s="2" t="s">
        <v>70</v>
      </c>
      <c r="T405" s="2" t="s">
        <v>19</v>
      </c>
      <c r="U405" s="2" t="s">
        <v>67</v>
      </c>
      <c r="V405" s="2" t="s">
        <v>73</v>
      </c>
      <c r="W405" s="2" t="s">
        <v>59</v>
      </c>
      <c r="X405" t="str" cm="1">
        <f t="array" ref="X405">_xlfn.CONCAT(_xlfn._xlws.FILTER(Tabla_cocina[Nombre del Plato], Tabla_cocina[Numero de Orden]=Tabla_Sala[[#This Row],[Número de Orden]]), "")</f>
        <v>Plato_15Plato_7Plato_5Plato_4</v>
      </c>
      <c r="Y405" s="18" t="b">
        <f>IF(Tabla_Sala[[#This Row],[Tiempo de Degustacion]]&gt;0,TRUE,FALSE)</f>
        <v>1</v>
      </c>
      <c r="Z405" s="3">
        <f>SUMIFS(Tabla_cocina[Costo],Tabla_cocina[Numero de Orden],Tabla_Sala[[#This Row],[Número de Orden]])</f>
        <v>111</v>
      </c>
    </row>
    <row r="406" spans="1:26" x14ac:dyDescent="0.3">
      <c r="A406" s="2">
        <v>404</v>
      </c>
      <c r="B406" s="2">
        <v>17</v>
      </c>
      <c r="C406" s="2" t="s">
        <v>412</v>
      </c>
      <c r="D406" s="4">
        <v>2</v>
      </c>
      <c r="E406" s="15">
        <f>Tabla_Sala[[#This Row],[Hora de Salida]]</f>
        <v>45021.186805555553</v>
      </c>
      <c r="F406" s="16">
        <v>45021.026388888888</v>
      </c>
      <c r="G406" s="16">
        <v>45021.186805555553</v>
      </c>
      <c r="H406" s="16">
        <f>IF(Tabla_Sala[[#This Row],[Estado de la Mesa]]="Ocupada",(Tabla_Sala[[#This Row],[Hora de Salida]]-Tabla_Sala[[#This Row],[Hora de Llegada]]) + 15/1440, Tabla_Sala[[#This Row],[Hora de Salida]]-Tabla_Sala[[#This Row],[Hora de Llegada]])</f>
        <v>0.16041666666569654</v>
      </c>
      <c r="I406" s="16">
        <f>SUMIFS(Tabla_cocina[minutos preparacion],Tabla_cocina[Numero de Orden],Tabla_Sala[[#This Row],[Número de Orden]])</f>
        <v>7.0833333333333331E-2</v>
      </c>
      <c r="J406" s="16">
        <f>IF(Tabla_Sala[[#This Row],[Tiempo de Permanencia]]-Tabla_Sala[[#This Row],[Tiempo Preparacion]] &gt; 0, Tabla_Sala[[#This Row],[Tiempo de Permanencia]]-Tabla_Sala[[#This Row],[Tiempo Preparacion]], 0)</f>
        <v>8.9583333332363208E-2</v>
      </c>
      <c r="K406" s="2" t="s">
        <v>115</v>
      </c>
      <c r="L406" s="2" t="s">
        <v>40</v>
      </c>
      <c r="M406" s="2" t="s">
        <v>47</v>
      </c>
      <c r="N406" s="5">
        <v>32.56</v>
      </c>
      <c r="O406" s="2" t="s">
        <v>48</v>
      </c>
      <c r="P406" s="7">
        <f>SUMIFS(Tabla_cocina[Ganancia Bruta],Tabla_cocina[Numero de Orden],Tabla_Sala[[#This Row],[Número de Orden]])</f>
        <v>182</v>
      </c>
      <c r="Q406" s="7">
        <f>Tabla_Sala[[#This Row],[Propina]]+Tabla_Sala[[#This Row],[Monto Total de la Cuenta]]</f>
        <v>214.56</v>
      </c>
      <c r="R406" t="str">
        <f t="shared" si="9"/>
        <v>Plato_13,  Plato_3,  Plato_20</v>
      </c>
      <c r="S406" s="2" t="s">
        <v>43</v>
      </c>
      <c r="T406" s="2" t="s">
        <v>23</v>
      </c>
      <c r="U406" s="2" t="s">
        <v>72</v>
      </c>
      <c r="V406" s="2" t="s">
        <v>68</v>
      </c>
      <c r="X406" t="str" cm="1">
        <f t="array" ref="X406">_xlfn.CONCAT(_xlfn._xlws.FILTER(Tabla_cocina[Nombre del Plato], Tabla_cocina[Numero de Orden]=Tabla_Sala[[#This Row],[Número de Orden]]), "")</f>
        <v>Plato_20Plato_13Plato_3</v>
      </c>
      <c r="Y406" s="18" t="b">
        <f>IF(Tabla_Sala[[#This Row],[Tiempo de Degustacion]]&gt;0,TRUE,FALSE)</f>
        <v>1</v>
      </c>
      <c r="Z406" s="3">
        <f>SUMIFS(Tabla_cocina[Costo],Tabla_cocina[Numero de Orden],Tabla_Sala[[#This Row],[Número de Orden]])</f>
        <v>113</v>
      </c>
    </row>
    <row r="407" spans="1:26" x14ac:dyDescent="0.3">
      <c r="A407" s="2">
        <v>405</v>
      </c>
      <c r="B407" s="2">
        <v>5</v>
      </c>
      <c r="C407" s="2" t="s">
        <v>459</v>
      </c>
      <c r="D407" s="4">
        <v>6</v>
      </c>
      <c r="E407" s="15">
        <f>Tabla_Sala[[#This Row],[Hora de Salida]]</f>
        <v>45021.207638888889</v>
      </c>
      <c r="F407" s="16">
        <v>45021.11041666667</v>
      </c>
      <c r="G407" s="16">
        <v>45021.207638888889</v>
      </c>
      <c r="H407" s="16">
        <f>IF(Tabla_Sala[[#This Row],[Estado de la Mesa]]="Ocupada",(Tabla_Sala[[#This Row],[Hora de Salida]]-Tabla_Sala[[#This Row],[Hora de Llegada]]) + 15/1440, Tabla_Sala[[#This Row],[Hora de Salida]]-Tabla_Sala[[#This Row],[Hora de Llegada]])</f>
        <v>9.7222222218988463E-2</v>
      </c>
      <c r="I407" s="16">
        <f>SUMIFS(Tabla_cocina[minutos preparacion],Tabla_cocina[Numero de Orden],Tabla_Sala[[#This Row],[Número de Orden]])</f>
        <v>6.805555555555555E-2</v>
      </c>
      <c r="J407" s="16">
        <f>IF(Tabla_Sala[[#This Row],[Tiempo de Permanencia]]-Tabla_Sala[[#This Row],[Tiempo Preparacion]] &gt; 0, Tabla_Sala[[#This Row],[Tiempo de Permanencia]]-Tabla_Sala[[#This Row],[Tiempo Preparacion]], 0)</f>
        <v>2.9166666663432914E-2</v>
      </c>
      <c r="K407" s="2" t="s">
        <v>113</v>
      </c>
      <c r="L407" s="2" t="s">
        <v>54</v>
      </c>
      <c r="M407" s="2" t="s">
        <v>47</v>
      </c>
      <c r="N407" s="5">
        <v>14.56</v>
      </c>
      <c r="O407" s="2" t="s">
        <v>42</v>
      </c>
      <c r="P407" s="7">
        <f>SUMIFS(Tabla_cocina[Ganancia Bruta],Tabla_cocina[Numero de Orden],Tabla_Sala[[#This Row],[Número de Orden]])</f>
        <v>106</v>
      </c>
      <c r="Q407" s="7">
        <f>Tabla_Sala[[#This Row],[Propina]]+Tabla_Sala[[#This Row],[Monto Total de la Cuenta]]</f>
        <v>120.56</v>
      </c>
      <c r="R407" t="str">
        <f t="shared" si="9"/>
        <v>Plato_10,  Plato_20,  Plato_3</v>
      </c>
      <c r="S407" s="2" t="s">
        <v>76</v>
      </c>
      <c r="T407" s="2" t="s">
        <v>25</v>
      </c>
      <c r="U407" s="2" t="s">
        <v>68</v>
      </c>
      <c r="V407" s="2" t="s">
        <v>72</v>
      </c>
      <c r="X407" t="str" cm="1">
        <f t="array" ref="X407">_xlfn.CONCAT(_xlfn._xlws.FILTER(Tabla_cocina[Nombre del Plato], Tabla_cocina[Numero de Orden]=Tabla_Sala[[#This Row],[Número de Orden]]), "")</f>
        <v>Plato_20Plato_10Plato_3</v>
      </c>
      <c r="Y407" s="18" t="b">
        <f>IF(Tabla_Sala[[#This Row],[Tiempo de Degustacion]]&gt;0,TRUE,FALSE)</f>
        <v>1</v>
      </c>
      <c r="Z407" s="3">
        <f>SUMIFS(Tabla_cocina[Costo],Tabla_cocina[Numero de Orden],Tabla_Sala[[#This Row],[Número de Orden]])</f>
        <v>64</v>
      </c>
    </row>
    <row r="408" spans="1:26" x14ac:dyDescent="0.3">
      <c r="A408" s="2">
        <v>406</v>
      </c>
      <c r="B408" s="2">
        <v>14</v>
      </c>
      <c r="C408" s="2" t="s">
        <v>337</v>
      </c>
      <c r="D408" s="4">
        <v>5</v>
      </c>
      <c r="E408" s="15">
        <f>Tabla_Sala[[#This Row],[Hora de Salida]]</f>
        <v>45021.109027777777</v>
      </c>
      <c r="F408" s="16">
        <v>45021.020138888889</v>
      </c>
      <c r="G408" s="16">
        <v>45021.109027777777</v>
      </c>
      <c r="H408" s="16">
        <f>IF(Tabla_Sala[[#This Row],[Estado de la Mesa]]="Ocupada",(Tabla_Sala[[#This Row],[Hora de Salida]]-Tabla_Sala[[#This Row],[Hora de Llegada]]) + 15/1440, Tabla_Sala[[#This Row],[Hora de Salida]]-Tabla_Sala[[#This Row],[Hora de Llegada]])</f>
        <v>9.9305555554262057E-2</v>
      </c>
      <c r="I408" s="16">
        <f>SUMIFS(Tabla_cocina[minutos preparacion],Tabla_cocina[Numero de Orden],Tabla_Sala[[#This Row],[Número de Orden]])</f>
        <v>8.1250000000000003E-2</v>
      </c>
      <c r="J408" s="16">
        <f>IF(Tabla_Sala[[#This Row],[Tiempo de Permanencia]]-Tabla_Sala[[#This Row],[Tiempo Preparacion]] &gt; 0, Tabla_Sala[[#This Row],[Tiempo de Permanencia]]-Tabla_Sala[[#This Row],[Tiempo Preparacion]], 0)</f>
        <v>1.8055555554262054E-2</v>
      </c>
      <c r="K408" s="2" t="s">
        <v>113</v>
      </c>
      <c r="L408" s="2" t="s">
        <v>54</v>
      </c>
      <c r="M408" s="2" t="s">
        <v>45</v>
      </c>
      <c r="N408" s="5">
        <v>34.03</v>
      </c>
      <c r="O408" s="2" t="s">
        <v>55</v>
      </c>
      <c r="P408" s="7">
        <f>SUMIFS(Tabla_cocina[Ganancia Bruta],Tabla_cocina[Numero de Orden],Tabla_Sala[[#This Row],[Número de Orden]])</f>
        <v>155</v>
      </c>
      <c r="Q408" s="7">
        <f>Tabla_Sala[[#This Row],[Propina]]+Tabla_Sala[[#This Row],[Monto Total de la Cuenta]]</f>
        <v>189.03</v>
      </c>
      <c r="R408" t="str">
        <f t="shared" si="9"/>
        <v>Plato_3,  Plato_8,  Plato_1</v>
      </c>
      <c r="S408" s="2" t="s">
        <v>43</v>
      </c>
      <c r="T408" s="2" t="s">
        <v>21</v>
      </c>
      <c r="U408" s="2" t="s">
        <v>62</v>
      </c>
      <c r="V408" s="2" t="s">
        <v>71</v>
      </c>
      <c r="X408" t="str" cm="1">
        <f t="array" ref="X408">_xlfn.CONCAT(_xlfn._xlws.FILTER(Tabla_cocina[Nombre del Plato], Tabla_cocina[Numero de Orden]=Tabla_Sala[[#This Row],[Número de Orden]]), "")</f>
        <v>Plato_8Plato_1Plato_3</v>
      </c>
      <c r="Y408" s="18" t="b">
        <f>IF(Tabla_Sala[[#This Row],[Tiempo de Degustacion]]&gt;0,TRUE,FALSE)</f>
        <v>1</v>
      </c>
      <c r="Z408" s="3">
        <f>SUMIFS(Tabla_cocina[Costo],Tabla_cocina[Numero de Orden],Tabla_Sala[[#This Row],[Número de Orden]])</f>
        <v>93</v>
      </c>
    </row>
    <row r="409" spans="1:26" x14ac:dyDescent="0.3">
      <c r="A409" s="2">
        <v>407</v>
      </c>
      <c r="B409" s="2">
        <v>4</v>
      </c>
      <c r="C409" s="2" t="s">
        <v>460</v>
      </c>
      <c r="D409" s="4">
        <v>1</v>
      </c>
      <c r="E409" s="15">
        <f>Tabla_Sala[[#This Row],[Hora de Salida]]</f>
        <v>45021.20208333333</v>
      </c>
      <c r="F409" s="16">
        <v>45021.092361111114</v>
      </c>
      <c r="G409" s="16">
        <v>45021.20208333333</v>
      </c>
      <c r="H409" s="16">
        <f>IF(Tabla_Sala[[#This Row],[Estado de la Mesa]]="Ocupada",(Tabla_Sala[[#This Row],[Hora de Salida]]-Tabla_Sala[[#This Row],[Hora de Llegada]]) + 15/1440, Tabla_Sala[[#This Row],[Hora de Salida]]-Tabla_Sala[[#This Row],[Hora de Llegada]])</f>
        <v>0.10972222221607808</v>
      </c>
      <c r="I409" s="16">
        <f>SUMIFS(Tabla_cocina[minutos preparacion],Tabla_cocina[Numero de Orden],Tabla_Sala[[#This Row],[Número de Orden]])</f>
        <v>3.4722222222222224E-2</v>
      </c>
      <c r="J409" s="16">
        <f>IF(Tabla_Sala[[#This Row],[Tiempo de Permanencia]]-Tabla_Sala[[#This Row],[Tiempo Preparacion]] &gt; 0, Tabla_Sala[[#This Row],[Tiempo de Permanencia]]-Tabla_Sala[[#This Row],[Tiempo Preparacion]], 0)</f>
        <v>7.4999999993855856E-2</v>
      </c>
      <c r="K409" s="2" t="s">
        <v>117</v>
      </c>
      <c r="L409" s="2" t="s">
        <v>44</v>
      </c>
      <c r="M409" s="2" t="s">
        <v>41</v>
      </c>
      <c r="N409" s="5">
        <v>22.98</v>
      </c>
      <c r="O409" s="2" t="s">
        <v>42</v>
      </c>
      <c r="P409" s="7">
        <f>SUMIFS(Tabla_cocina[Ganancia Bruta],Tabla_cocina[Numero de Orden],Tabla_Sala[[#This Row],[Número de Orden]])</f>
        <v>95</v>
      </c>
      <c r="Q409" s="7">
        <f>Tabla_Sala[[#This Row],[Propina]]+Tabla_Sala[[#This Row],[Monto Total de la Cuenta]]</f>
        <v>117.98</v>
      </c>
      <c r="R409" t="str">
        <f t="shared" si="9"/>
        <v>Plato_3,  Plato_8</v>
      </c>
      <c r="S409" s="2" t="s">
        <v>66</v>
      </c>
      <c r="T409" s="2" t="s">
        <v>21</v>
      </c>
      <c r="U409" s="2" t="s">
        <v>62</v>
      </c>
      <c r="X409" t="str" cm="1">
        <f t="array" ref="X409">_xlfn.CONCAT(_xlfn._xlws.FILTER(Tabla_cocina[Nombre del Plato], Tabla_cocina[Numero de Orden]=Tabla_Sala[[#This Row],[Número de Orden]]), "")</f>
        <v>Plato_8Plato_3</v>
      </c>
      <c r="Y409" s="18" t="b">
        <f>IF(Tabla_Sala[[#This Row],[Tiempo de Degustacion]]&gt;0,TRUE,FALSE)</f>
        <v>1</v>
      </c>
      <c r="Z409" s="3">
        <f>SUMIFS(Tabla_cocina[Costo],Tabla_cocina[Numero de Orden],Tabla_Sala[[#This Row],[Número de Orden]])</f>
        <v>57</v>
      </c>
    </row>
    <row r="410" spans="1:26" x14ac:dyDescent="0.3">
      <c r="A410" s="2">
        <v>408</v>
      </c>
      <c r="B410" s="2">
        <v>17</v>
      </c>
      <c r="C410" s="2" t="s">
        <v>374</v>
      </c>
      <c r="D410" s="4">
        <v>3</v>
      </c>
      <c r="E410" s="15">
        <f>Tabla_Sala[[#This Row],[Hora de Salida]]</f>
        <v>45021.170138888891</v>
      </c>
      <c r="F410" s="16">
        <v>45021.038888888892</v>
      </c>
      <c r="G410" s="16">
        <v>45021.170138888891</v>
      </c>
      <c r="H410" s="16">
        <f>IF(Tabla_Sala[[#This Row],[Estado de la Mesa]]="Ocupada",(Tabla_Sala[[#This Row],[Hora de Salida]]-Tabla_Sala[[#This Row],[Hora de Llegada]]) + 15/1440, Tabla_Sala[[#This Row],[Hora de Salida]]-Tabla_Sala[[#This Row],[Hora de Llegada]])</f>
        <v>0.14166666666521147</v>
      </c>
      <c r="I410" s="16">
        <f>SUMIFS(Tabla_cocina[minutos preparacion],Tabla_cocina[Numero de Orden],Tabla_Sala[[#This Row],[Número de Orden]])</f>
        <v>7.3611111111111113E-2</v>
      </c>
      <c r="J410" s="16">
        <f>IF(Tabla_Sala[[#This Row],[Tiempo de Permanencia]]-Tabla_Sala[[#This Row],[Tiempo Preparacion]] &gt; 0, Tabla_Sala[[#This Row],[Tiempo de Permanencia]]-Tabla_Sala[[#This Row],[Tiempo Preparacion]], 0)</f>
        <v>6.8055555554100353E-2</v>
      </c>
      <c r="K410" s="2" t="s">
        <v>113</v>
      </c>
      <c r="L410" s="2" t="s">
        <v>40</v>
      </c>
      <c r="M410" s="2" t="s">
        <v>47</v>
      </c>
      <c r="N410" s="5">
        <v>10.14</v>
      </c>
      <c r="O410" s="2" t="s">
        <v>55</v>
      </c>
      <c r="P410" s="7">
        <f>SUMIFS(Tabla_cocina[Ganancia Bruta],Tabla_cocina[Numero de Orden],Tabla_Sala[[#This Row],[Número de Orden]])</f>
        <v>131</v>
      </c>
      <c r="Q410" s="7">
        <f>Tabla_Sala[[#This Row],[Propina]]+Tabla_Sala[[#This Row],[Monto Total de la Cuenta]]</f>
        <v>141.13999999999999</v>
      </c>
      <c r="R410" t="str">
        <f t="shared" si="9"/>
        <v>Plato_1,  Plato_7,  Plato_18</v>
      </c>
      <c r="S410" s="2" t="s">
        <v>70</v>
      </c>
      <c r="T410" s="2" t="s">
        <v>26</v>
      </c>
      <c r="U410" s="2" t="s">
        <v>59</v>
      </c>
      <c r="V410" s="2" t="s">
        <v>74</v>
      </c>
      <c r="X410" t="str" cm="1">
        <f t="array" ref="X410">_xlfn.CONCAT(_xlfn._xlws.FILTER(Tabla_cocina[Nombre del Plato], Tabla_cocina[Numero de Orden]=Tabla_Sala[[#This Row],[Número de Orden]]), "")</f>
        <v>Plato_18Plato_1Plato_7</v>
      </c>
      <c r="Y410" s="18" t="b">
        <f>IF(Tabla_Sala[[#This Row],[Tiempo de Degustacion]]&gt;0,TRUE,FALSE)</f>
        <v>1</v>
      </c>
      <c r="Z410" s="3">
        <f>SUMIFS(Tabla_cocina[Costo],Tabla_cocina[Numero de Orden],Tabla_Sala[[#This Row],[Número de Orden]])</f>
        <v>77</v>
      </c>
    </row>
    <row r="411" spans="1:26" x14ac:dyDescent="0.3">
      <c r="A411" s="2">
        <v>409</v>
      </c>
      <c r="B411" s="2">
        <v>15</v>
      </c>
      <c r="C411" s="2" t="s">
        <v>461</v>
      </c>
      <c r="D411" s="4">
        <v>5</v>
      </c>
      <c r="E411" s="15">
        <f>Tabla_Sala[[#This Row],[Hora de Salida]]</f>
        <v>45021.125694444447</v>
      </c>
      <c r="F411" s="16">
        <v>45021.079861111109</v>
      </c>
      <c r="G411" s="16">
        <v>45021.125694444447</v>
      </c>
      <c r="H411" s="16">
        <f>IF(Tabla_Sala[[#This Row],[Estado de la Mesa]]="Ocupada",(Tabla_Sala[[#This Row],[Hora de Salida]]-Tabla_Sala[[#This Row],[Hora de Llegada]]) + 15/1440, Tabla_Sala[[#This Row],[Hora de Salida]]-Tabla_Sala[[#This Row],[Hora de Llegada]])</f>
        <v>4.5833333337213844E-2</v>
      </c>
      <c r="I411" s="16">
        <f>SUMIFS(Tabla_cocina[minutos preparacion],Tabla_cocina[Numero de Orden],Tabla_Sala[[#This Row],[Número de Orden]])</f>
        <v>0.11319444444444444</v>
      </c>
      <c r="J411" s="16">
        <f>IF(Tabla_Sala[[#This Row],[Tiempo de Permanencia]]-Tabla_Sala[[#This Row],[Tiempo Preparacion]] &gt; 0, Tabla_Sala[[#This Row],[Tiempo de Permanencia]]-Tabla_Sala[[#This Row],[Tiempo Preparacion]], 0)</f>
        <v>0</v>
      </c>
      <c r="K411" s="2" t="s">
        <v>111</v>
      </c>
      <c r="L411" s="2" t="s">
        <v>40</v>
      </c>
      <c r="M411" s="2" t="s">
        <v>47</v>
      </c>
      <c r="N411" s="5">
        <v>48.7</v>
      </c>
      <c r="O411" s="2" t="s">
        <v>42</v>
      </c>
      <c r="P411" s="7">
        <f>SUMIFS(Tabla_cocina[Ganancia Bruta],Tabla_cocina[Numero de Orden],Tabla_Sala[[#This Row],[Número de Orden]])</f>
        <v>203</v>
      </c>
      <c r="Q411" s="7">
        <f>Tabla_Sala[[#This Row],[Propina]]+Tabla_Sala[[#This Row],[Monto Total de la Cuenta]]</f>
        <v>251.7</v>
      </c>
      <c r="R411" t="str">
        <f t="shared" si="9"/>
        <v>Plato_13,  Plato_20,  Plato_16,  Plato_7</v>
      </c>
      <c r="S411" s="2" t="s">
        <v>70</v>
      </c>
      <c r="T411" s="2" t="s">
        <v>23</v>
      </c>
      <c r="U411" s="2" t="s">
        <v>68</v>
      </c>
      <c r="V411" s="2" t="s">
        <v>57</v>
      </c>
      <c r="W411" s="2" t="s">
        <v>59</v>
      </c>
      <c r="X411" t="str" cm="1">
        <f t="array" ref="X411">_xlfn.CONCAT(_xlfn._xlws.FILTER(Tabla_cocina[Nombre del Plato], Tabla_cocina[Numero de Orden]=Tabla_Sala[[#This Row],[Número de Orden]]), "")</f>
        <v>Plato_20Plato_16Plato_7Plato_13</v>
      </c>
      <c r="Y411" s="18" t="b">
        <f>IF(Tabla_Sala[[#This Row],[Tiempo de Degustacion]]&gt;0,TRUE,FALSE)</f>
        <v>0</v>
      </c>
      <c r="Z411" s="3">
        <f>SUMIFS(Tabla_cocina[Costo],Tabla_cocina[Numero de Orden],Tabla_Sala[[#This Row],[Número de Orden]])</f>
        <v>122</v>
      </c>
    </row>
    <row r="412" spans="1:26" x14ac:dyDescent="0.3">
      <c r="A412" s="2">
        <v>410</v>
      </c>
      <c r="B412" s="2">
        <v>1</v>
      </c>
      <c r="C412" s="2" t="s">
        <v>462</v>
      </c>
      <c r="D412" s="4">
        <v>3</v>
      </c>
      <c r="E412" s="15">
        <f>Tabla_Sala[[#This Row],[Hora de Salida]]</f>
        <v>45021.224305555559</v>
      </c>
      <c r="F412" s="16">
        <v>45021.115972222222</v>
      </c>
      <c r="G412" s="16">
        <v>45021.224305555559</v>
      </c>
      <c r="H412" s="16">
        <f>IF(Tabla_Sala[[#This Row],[Estado de la Mesa]]="Ocupada",(Tabla_Sala[[#This Row],[Hora de Salida]]-Tabla_Sala[[#This Row],[Hora de Llegada]]) + 15/1440, Tabla_Sala[[#This Row],[Hora de Salida]]-Tabla_Sala[[#This Row],[Hora de Llegada]])</f>
        <v>0.10833333333721384</v>
      </c>
      <c r="I412" s="16">
        <f>SUMIFS(Tabla_cocina[minutos preparacion],Tabla_cocina[Numero de Orden],Tabla_Sala[[#This Row],[Número de Orden]])</f>
        <v>6.3194444444444442E-2</v>
      </c>
      <c r="J412" s="16">
        <f>IF(Tabla_Sala[[#This Row],[Tiempo de Permanencia]]-Tabla_Sala[[#This Row],[Tiempo Preparacion]] &gt; 0, Tabla_Sala[[#This Row],[Tiempo de Permanencia]]-Tabla_Sala[[#This Row],[Tiempo Preparacion]], 0)</f>
        <v>4.5138888892769402E-2</v>
      </c>
      <c r="K412" s="2" t="s">
        <v>117</v>
      </c>
      <c r="L412" s="2" t="s">
        <v>54</v>
      </c>
      <c r="M412" s="2" t="s">
        <v>47</v>
      </c>
      <c r="N412" s="5">
        <v>43.65</v>
      </c>
      <c r="O412" s="2" t="s">
        <v>42</v>
      </c>
      <c r="P412" s="7">
        <f>SUMIFS(Tabla_cocina[Ganancia Bruta],Tabla_cocina[Numero de Orden],Tabla_Sala[[#This Row],[Número de Orden]])</f>
        <v>56</v>
      </c>
      <c r="Q412" s="7">
        <f>Tabla_Sala[[#This Row],[Propina]]+Tabla_Sala[[#This Row],[Monto Total de la Cuenta]]</f>
        <v>99.65</v>
      </c>
      <c r="R412" t="str">
        <f t="shared" si="9"/>
        <v>Plato_3,  Plato_19</v>
      </c>
      <c r="S412" s="2" t="s">
        <v>53</v>
      </c>
      <c r="T412" s="2" t="s">
        <v>21</v>
      </c>
      <c r="U412" s="2" t="s">
        <v>51</v>
      </c>
      <c r="X412" t="str" cm="1">
        <f t="array" ref="X412">_xlfn.CONCAT(_xlfn._xlws.FILTER(Tabla_cocina[Nombre del Plato], Tabla_cocina[Numero de Orden]=Tabla_Sala[[#This Row],[Número de Orden]]), "")</f>
        <v>Plato_19Plato_3</v>
      </c>
      <c r="Y412" s="18" t="b">
        <f>IF(Tabla_Sala[[#This Row],[Tiempo de Degustacion]]&gt;0,TRUE,FALSE)</f>
        <v>1</v>
      </c>
      <c r="Z412" s="3">
        <f>SUMIFS(Tabla_cocina[Costo],Tabla_cocina[Numero de Orden],Tabla_Sala[[#This Row],[Número de Orden]])</f>
        <v>34</v>
      </c>
    </row>
    <row r="413" spans="1:26" x14ac:dyDescent="0.3">
      <c r="A413" s="2">
        <v>411</v>
      </c>
      <c r="B413" s="2">
        <v>3</v>
      </c>
      <c r="C413" s="2" t="s">
        <v>310</v>
      </c>
      <c r="D413" s="4">
        <v>3</v>
      </c>
      <c r="E413" s="15">
        <f>Tabla_Sala[[#This Row],[Hora de Salida]]</f>
        <v>45021.211111111108</v>
      </c>
      <c r="F413" s="16">
        <v>45021.09097222222</v>
      </c>
      <c r="G413" s="16">
        <v>45021.211111111108</v>
      </c>
      <c r="H413" s="16">
        <f>IF(Tabla_Sala[[#This Row],[Estado de la Mesa]]="Ocupada",(Tabla_Sala[[#This Row],[Hora de Salida]]-Tabla_Sala[[#This Row],[Hora de Llegada]]) + 15/1440, Tabla_Sala[[#This Row],[Hora de Salida]]-Tabla_Sala[[#This Row],[Hora de Llegada]])</f>
        <v>0.13055555555426204</v>
      </c>
      <c r="I413" s="16">
        <f>SUMIFS(Tabla_cocina[minutos preparacion],Tabla_cocina[Numero de Orden],Tabla_Sala[[#This Row],[Número de Orden]])</f>
        <v>5.4166666666666669E-2</v>
      </c>
      <c r="J413" s="16">
        <f>IF(Tabla_Sala[[#This Row],[Tiempo de Permanencia]]-Tabla_Sala[[#This Row],[Tiempo Preparacion]] &gt; 0, Tabla_Sala[[#This Row],[Tiempo de Permanencia]]-Tabla_Sala[[#This Row],[Tiempo Preparacion]], 0)</f>
        <v>7.6388888887595374E-2</v>
      </c>
      <c r="K413" s="2" t="s">
        <v>111</v>
      </c>
      <c r="L413" s="2" t="s">
        <v>40</v>
      </c>
      <c r="M413" s="2" t="s">
        <v>41</v>
      </c>
      <c r="N413" s="5">
        <v>21.88</v>
      </c>
      <c r="O413" s="2" t="s">
        <v>55</v>
      </c>
      <c r="P413" s="7">
        <f>SUMIFS(Tabla_cocina[Ganancia Bruta],Tabla_cocina[Numero de Orden],Tabla_Sala[[#This Row],[Número de Orden]])</f>
        <v>219</v>
      </c>
      <c r="Q413" s="7">
        <f>Tabla_Sala[[#This Row],[Propina]]+Tabla_Sala[[#This Row],[Monto Total de la Cuenta]]</f>
        <v>240.88</v>
      </c>
      <c r="R413" t="str">
        <f t="shared" si="9"/>
        <v>Plato_20,  Plato_4,  Plato_6</v>
      </c>
      <c r="S413" s="2" t="s">
        <v>46</v>
      </c>
      <c r="T413" s="2" t="s">
        <v>11</v>
      </c>
      <c r="U413" s="2" t="s">
        <v>67</v>
      </c>
      <c r="V413" s="2" t="s">
        <v>77</v>
      </c>
      <c r="X413" t="str" cm="1">
        <f t="array" ref="X413">_xlfn.CONCAT(_xlfn._xlws.FILTER(Tabla_cocina[Nombre del Plato], Tabla_cocina[Numero de Orden]=Tabla_Sala[[#This Row],[Número de Orden]]), "")</f>
        <v>Plato_20Plato_6Plato_4</v>
      </c>
      <c r="Y413" s="18" t="b">
        <f>IF(Tabla_Sala[[#This Row],[Tiempo de Degustacion]]&gt;0,TRUE,FALSE)</f>
        <v>1</v>
      </c>
      <c r="Z413" s="3">
        <f>SUMIFS(Tabla_cocina[Costo],Tabla_cocina[Numero de Orden],Tabla_Sala[[#This Row],[Número de Orden]])</f>
        <v>133</v>
      </c>
    </row>
    <row r="414" spans="1:26" x14ac:dyDescent="0.3">
      <c r="A414" s="2">
        <v>412</v>
      </c>
      <c r="B414" s="2">
        <v>11</v>
      </c>
      <c r="C414" s="2" t="s">
        <v>463</v>
      </c>
      <c r="D414" s="4">
        <v>4</v>
      </c>
      <c r="E414" s="15">
        <f>Tabla_Sala[[#This Row],[Hora de Salida]]</f>
        <v>45021.085416666669</v>
      </c>
      <c r="F414" s="16">
        <v>45021.015277777777</v>
      </c>
      <c r="G414" s="16">
        <v>45021.085416666669</v>
      </c>
      <c r="H414" s="16">
        <f>IF(Tabla_Sala[[#This Row],[Estado de la Mesa]]="Ocupada",(Tabla_Sala[[#This Row],[Hora de Salida]]-Tabla_Sala[[#This Row],[Hora de Llegada]]) + 15/1440, Tabla_Sala[[#This Row],[Hora de Salida]]-Tabla_Sala[[#This Row],[Hora de Llegada]])</f>
        <v>8.0555555558627631E-2</v>
      </c>
      <c r="I414" s="16">
        <f>SUMIFS(Tabla_cocina[minutos preparacion],Tabla_cocina[Numero de Orden],Tabla_Sala[[#This Row],[Número de Orden]])</f>
        <v>3.9583333333333331E-2</v>
      </c>
      <c r="J414" s="16">
        <f>IF(Tabla_Sala[[#This Row],[Tiempo de Permanencia]]-Tabla_Sala[[#This Row],[Tiempo Preparacion]] &gt; 0, Tabla_Sala[[#This Row],[Tiempo de Permanencia]]-Tabla_Sala[[#This Row],[Tiempo Preparacion]], 0)</f>
        <v>4.09722222252943E-2</v>
      </c>
      <c r="K414" s="2" t="s">
        <v>115</v>
      </c>
      <c r="L414" s="2" t="s">
        <v>54</v>
      </c>
      <c r="M414" s="2" t="s">
        <v>47</v>
      </c>
      <c r="N414" s="5">
        <v>12.94</v>
      </c>
      <c r="O414" s="2" t="s">
        <v>55</v>
      </c>
      <c r="P414" s="7">
        <f>SUMIFS(Tabla_cocina[Ganancia Bruta],Tabla_cocina[Numero de Orden],Tabla_Sala[[#This Row],[Número de Orden]])</f>
        <v>93</v>
      </c>
      <c r="Q414" s="7">
        <f>Tabla_Sala[[#This Row],[Propina]]+Tabla_Sala[[#This Row],[Monto Total de la Cuenta]]</f>
        <v>105.94</v>
      </c>
      <c r="R414" t="str">
        <f t="shared" si="9"/>
        <v>Plato_17</v>
      </c>
      <c r="S414" s="2" t="s">
        <v>53</v>
      </c>
      <c r="T414" s="2" t="s">
        <v>9</v>
      </c>
      <c r="U414" s="2"/>
      <c r="X414" t="str" cm="1">
        <f t="array" ref="X414">_xlfn.CONCAT(_xlfn._xlws.FILTER(Tabla_cocina[Nombre del Plato], Tabla_cocina[Numero de Orden]=Tabla_Sala[[#This Row],[Número de Orden]]), "")</f>
        <v>Plato_17</v>
      </c>
      <c r="Y414" s="18" t="b">
        <f>IF(Tabla_Sala[[#This Row],[Tiempo de Degustacion]]&gt;0,TRUE,FALSE)</f>
        <v>1</v>
      </c>
      <c r="Z414" s="3">
        <f>SUMIFS(Tabla_cocina[Costo],Tabla_cocina[Numero de Orden],Tabla_Sala[[#This Row],[Número de Orden]])</f>
        <v>57</v>
      </c>
    </row>
    <row r="415" spans="1:26" x14ac:dyDescent="0.3">
      <c r="A415" s="2">
        <v>413</v>
      </c>
      <c r="B415" s="2">
        <v>13</v>
      </c>
      <c r="C415" s="2" t="s">
        <v>464</v>
      </c>
      <c r="D415" s="4">
        <v>3</v>
      </c>
      <c r="E415" s="15">
        <f>Tabla_Sala[[#This Row],[Hora de Salida]]</f>
        <v>45021.206944444442</v>
      </c>
      <c r="F415" s="16">
        <v>45021.10833333333</v>
      </c>
      <c r="G415" s="16">
        <v>45021.206944444442</v>
      </c>
      <c r="H415" s="16">
        <f>IF(Tabla_Sala[[#This Row],[Estado de la Mesa]]="Ocupada",(Tabla_Sala[[#This Row],[Hora de Salida]]-Tabla_Sala[[#This Row],[Hora de Llegada]]) + 15/1440, Tabla_Sala[[#This Row],[Hora de Salida]]-Tabla_Sala[[#This Row],[Hora de Llegada]])</f>
        <v>0.10902777777907129</v>
      </c>
      <c r="I415" s="16">
        <f>SUMIFS(Tabla_cocina[minutos preparacion],Tabla_cocina[Numero de Orden],Tabla_Sala[[#This Row],[Número de Orden]])</f>
        <v>8.3333333333333332E-3</v>
      </c>
      <c r="J415" s="16">
        <f>IF(Tabla_Sala[[#This Row],[Tiempo de Permanencia]]-Tabla_Sala[[#This Row],[Tiempo Preparacion]] &gt; 0, Tabla_Sala[[#This Row],[Tiempo de Permanencia]]-Tabla_Sala[[#This Row],[Tiempo Preparacion]], 0)</f>
        <v>0.10069444444573795</v>
      </c>
      <c r="K415" s="2" t="s">
        <v>117</v>
      </c>
      <c r="L415" s="2" t="s">
        <v>54</v>
      </c>
      <c r="M415" s="2" t="s">
        <v>47</v>
      </c>
      <c r="N415" s="5">
        <v>23.01</v>
      </c>
      <c r="O415" s="2" t="s">
        <v>55</v>
      </c>
      <c r="P415" s="7">
        <f>SUMIFS(Tabla_cocina[Ganancia Bruta],Tabla_cocina[Numero de Orden],Tabla_Sala[[#This Row],[Número de Orden]])</f>
        <v>35</v>
      </c>
      <c r="Q415" s="7">
        <f>Tabla_Sala[[#This Row],[Propina]]+Tabla_Sala[[#This Row],[Monto Total de la Cuenta]]</f>
        <v>58.010000000000005</v>
      </c>
      <c r="R415" t="str">
        <f t="shared" si="9"/>
        <v>Plato_8</v>
      </c>
      <c r="S415" s="2" t="s">
        <v>76</v>
      </c>
      <c r="T415" s="2" t="s">
        <v>17</v>
      </c>
      <c r="U415" s="2"/>
      <c r="X415" t="str" cm="1">
        <f t="array" ref="X415">_xlfn.CONCAT(_xlfn._xlws.FILTER(Tabla_cocina[Nombre del Plato], Tabla_cocina[Numero de Orden]=Tabla_Sala[[#This Row],[Número de Orden]]), "")</f>
        <v>Plato_8</v>
      </c>
      <c r="Y415" s="18" t="b">
        <f>IF(Tabla_Sala[[#This Row],[Tiempo de Degustacion]]&gt;0,TRUE,FALSE)</f>
        <v>1</v>
      </c>
      <c r="Z415" s="3">
        <f>SUMIFS(Tabla_cocina[Costo],Tabla_cocina[Numero de Orden],Tabla_Sala[[#This Row],[Número de Orden]])</f>
        <v>21</v>
      </c>
    </row>
    <row r="416" spans="1:26" x14ac:dyDescent="0.3">
      <c r="A416" s="2">
        <v>414</v>
      </c>
      <c r="B416" s="2">
        <v>14</v>
      </c>
      <c r="C416" s="2" t="s">
        <v>465</v>
      </c>
      <c r="D416" s="4">
        <v>6</v>
      </c>
      <c r="E416" s="15">
        <f>Tabla_Sala[[#This Row],[Hora de Salida]]</f>
        <v>45021.3</v>
      </c>
      <c r="F416" s="16">
        <v>45021.154861111114</v>
      </c>
      <c r="G416" s="16">
        <v>45021.3</v>
      </c>
      <c r="H416" s="16">
        <f>IF(Tabla_Sala[[#This Row],[Estado de la Mesa]]="Ocupada",(Tabla_Sala[[#This Row],[Hora de Salida]]-Tabla_Sala[[#This Row],[Hora de Llegada]]) + 15/1440, Tabla_Sala[[#This Row],[Hora de Salida]]-Tabla_Sala[[#This Row],[Hora de Llegada]])</f>
        <v>0.14513888888905058</v>
      </c>
      <c r="I416" s="16">
        <f>SUMIFS(Tabla_cocina[minutos preparacion],Tabla_cocina[Numero de Orden],Tabla_Sala[[#This Row],[Número de Orden]])</f>
        <v>2.6388888888888889E-2</v>
      </c>
      <c r="J416" s="16">
        <f>IF(Tabla_Sala[[#This Row],[Tiempo de Permanencia]]-Tabla_Sala[[#This Row],[Tiempo Preparacion]] &gt; 0, Tabla_Sala[[#This Row],[Tiempo de Permanencia]]-Tabla_Sala[[#This Row],[Tiempo Preparacion]], 0)</f>
        <v>0.11875000000016168</v>
      </c>
      <c r="K416" s="2" t="s">
        <v>115</v>
      </c>
      <c r="L416" s="2" t="s">
        <v>44</v>
      </c>
      <c r="M416" s="2" t="s">
        <v>47</v>
      </c>
      <c r="N416" s="5">
        <v>13.17</v>
      </c>
      <c r="O416" s="2" t="s">
        <v>42</v>
      </c>
      <c r="P416" s="7">
        <f>SUMIFS(Tabla_cocina[Ganancia Bruta],Tabla_cocina[Numero de Orden],Tabla_Sala[[#This Row],[Número de Orden]])</f>
        <v>33</v>
      </c>
      <c r="Q416" s="7">
        <f>Tabla_Sala[[#This Row],[Propina]]+Tabla_Sala[[#This Row],[Monto Total de la Cuenta]]</f>
        <v>46.17</v>
      </c>
      <c r="R416" t="str">
        <f t="shared" si="9"/>
        <v>Plato_11</v>
      </c>
      <c r="S416" s="2" t="s">
        <v>43</v>
      </c>
      <c r="T416" s="2" t="s">
        <v>14</v>
      </c>
      <c r="U416" s="2"/>
      <c r="X416" t="str" cm="1">
        <f t="array" ref="X416">_xlfn.CONCAT(_xlfn._xlws.FILTER(Tabla_cocina[Nombre del Plato], Tabla_cocina[Numero de Orden]=Tabla_Sala[[#This Row],[Número de Orden]]), "")</f>
        <v>Plato_11</v>
      </c>
      <c r="Y416" s="18" t="b">
        <f>IF(Tabla_Sala[[#This Row],[Tiempo de Degustacion]]&gt;0,TRUE,FALSE)</f>
        <v>1</v>
      </c>
      <c r="Z416" s="3">
        <f>SUMIFS(Tabla_cocina[Costo],Tabla_cocina[Numero de Orden],Tabla_Sala[[#This Row],[Número de Orden]])</f>
        <v>20</v>
      </c>
    </row>
    <row r="417" spans="1:26" x14ac:dyDescent="0.3">
      <c r="A417" s="2">
        <v>415</v>
      </c>
      <c r="B417" s="2">
        <v>14</v>
      </c>
      <c r="C417" s="2" t="s">
        <v>466</v>
      </c>
      <c r="D417" s="4">
        <v>4</v>
      </c>
      <c r="E417" s="15">
        <f>Tabla_Sala[[#This Row],[Hora de Salida]]</f>
        <v>45021.190972222219</v>
      </c>
      <c r="F417" s="16">
        <v>45021.027083333334</v>
      </c>
      <c r="G417" s="16">
        <v>45021.190972222219</v>
      </c>
      <c r="H417" s="16">
        <f>IF(Tabla_Sala[[#This Row],[Estado de la Mesa]]="Ocupada",(Tabla_Sala[[#This Row],[Hora de Salida]]-Tabla_Sala[[#This Row],[Hora de Llegada]]) + 15/1440, Tabla_Sala[[#This Row],[Hora de Salida]]-Tabla_Sala[[#This Row],[Hora de Llegada]])</f>
        <v>0.17430555555135166</v>
      </c>
      <c r="I417" s="16">
        <f>SUMIFS(Tabla_cocina[minutos preparacion],Tabla_cocina[Numero de Orden],Tabla_Sala[[#This Row],[Número de Orden]])</f>
        <v>6.0416666666666674E-2</v>
      </c>
      <c r="J417" s="16">
        <f>IF(Tabla_Sala[[#This Row],[Tiempo de Permanencia]]-Tabla_Sala[[#This Row],[Tiempo Preparacion]] &gt; 0, Tabla_Sala[[#This Row],[Tiempo de Permanencia]]-Tabla_Sala[[#This Row],[Tiempo Preparacion]], 0)</f>
        <v>0.11388888888468499</v>
      </c>
      <c r="K417" s="2" t="s">
        <v>117</v>
      </c>
      <c r="L417" s="2" t="s">
        <v>54</v>
      </c>
      <c r="M417" s="2" t="s">
        <v>47</v>
      </c>
      <c r="N417" s="5">
        <v>20.51</v>
      </c>
      <c r="O417" s="2" t="s">
        <v>55</v>
      </c>
      <c r="P417" s="7">
        <f>SUMIFS(Tabla_cocina[Ganancia Bruta],Tabla_cocina[Numero de Orden],Tabla_Sala[[#This Row],[Número de Orden]])</f>
        <v>158</v>
      </c>
      <c r="Q417" s="7">
        <f>Tabla_Sala[[#This Row],[Propina]]+Tabla_Sala[[#This Row],[Monto Total de la Cuenta]]</f>
        <v>178.51</v>
      </c>
      <c r="R417" t="str">
        <f t="shared" si="9"/>
        <v>Plato_6,  Plato_18,  Plato_19</v>
      </c>
      <c r="S417" s="2" t="s">
        <v>49</v>
      </c>
      <c r="T417" s="2" t="s">
        <v>10</v>
      </c>
      <c r="U417" s="2" t="s">
        <v>74</v>
      </c>
      <c r="V417" s="2" t="s">
        <v>51</v>
      </c>
      <c r="X417" t="str" cm="1">
        <f t="array" ref="X417">_xlfn.CONCAT(_xlfn._xlws.FILTER(Tabla_cocina[Nombre del Plato], Tabla_cocina[Numero de Orden]=Tabla_Sala[[#This Row],[Número de Orden]]), "")</f>
        <v>Plato_19Plato_18Plato_6</v>
      </c>
      <c r="Y417" s="18" t="b">
        <f>IF(Tabla_Sala[[#This Row],[Tiempo de Degustacion]]&gt;0,TRUE,FALSE)</f>
        <v>1</v>
      </c>
      <c r="Z417" s="3">
        <f>SUMIFS(Tabla_cocina[Costo],Tabla_cocina[Numero de Orden],Tabla_Sala[[#This Row],[Número de Orden]])</f>
        <v>94</v>
      </c>
    </row>
    <row r="418" spans="1:26" x14ac:dyDescent="0.3">
      <c r="A418" s="2">
        <v>416</v>
      </c>
      <c r="B418" s="2">
        <v>20</v>
      </c>
      <c r="C418" s="2" t="s">
        <v>467</v>
      </c>
      <c r="D418" s="4">
        <v>2</v>
      </c>
      <c r="E418" s="15">
        <f>Tabla_Sala[[#This Row],[Hora de Salida]]</f>
        <v>45021.275694444441</v>
      </c>
      <c r="F418" s="16">
        <v>45021.127083333333</v>
      </c>
      <c r="G418" s="16">
        <v>45021.275694444441</v>
      </c>
      <c r="H418" s="16">
        <f>IF(Tabla_Sala[[#This Row],[Estado de la Mesa]]="Ocupada",(Tabla_Sala[[#This Row],[Hora de Salida]]-Tabla_Sala[[#This Row],[Hora de Llegada]]) + 15/1440, Tabla_Sala[[#This Row],[Hora de Salida]]-Tabla_Sala[[#This Row],[Hora de Llegada]])</f>
        <v>0.14861111110803904</v>
      </c>
      <c r="I418" s="16">
        <f>SUMIFS(Tabla_cocina[minutos preparacion],Tabla_cocina[Numero de Orden],Tabla_Sala[[#This Row],[Número de Orden]])</f>
        <v>6.2500000000000003E-3</v>
      </c>
      <c r="J418" s="16">
        <f>IF(Tabla_Sala[[#This Row],[Tiempo de Permanencia]]-Tabla_Sala[[#This Row],[Tiempo Preparacion]] &gt; 0, Tabla_Sala[[#This Row],[Tiempo de Permanencia]]-Tabla_Sala[[#This Row],[Tiempo Preparacion]], 0)</f>
        <v>0.14236111110803903</v>
      </c>
      <c r="K418" s="2" t="s">
        <v>111</v>
      </c>
      <c r="L418" s="2" t="s">
        <v>54</v>
      </c>
      <c r="M418" s="2" t="s">
        <v>47</v>
      </c>
      <c r="N418" s="5">
        <v>12.9</v>
      </c>
      <c r="O418" s="2" t="s">
        <v>42</v>
      </c>
      <c r="P418" s="7">
        <f>SUMIFS(Tabla_cocina[Ganancia Bruta],Tabla_cocina[Numero de Orden],Tabla_Sala[[#This Row],[Número de Orden]])</f>
        <v>25</v>
      </c>
      <c r="Q418" s="7">
        <f>Tabla_Sala[[#This Row],[Propina]]+Tabla_Sala[[#This Row],[Monto Total de la Cuenta]]</f>
        <v>37.9</v>
      </c>
      <c r="R418" t="str">
        <f t="shared" si="9"/>
        <v>Plato_1</v>
      </c>
      <c r="S418" s="2" t="s">
        <v>61</v>
      </c>
      <c r="T418" s="2" t="s">
        <v>26</v>
      </c>
      <c r="U418" s="2"/>
      <c r="X418" t="str" cm="1">
        <f t="array" ref="X418">_xlfn.CONCAT(_xlfn._xlws.FILTER(Tabla_cocina[Nombre del Plato], Tabla_cocina[Numero de Orden]=Tabla_Sala[[#This Row],[Número de Orden]]), "")</f>
        <v>Plato_1</v>
      </c>
      <c r="Y418" s="18" t="b">
        <f>IF(Tabla_Sala[[#This Row],[Tiempo de Degustacion]]&gt;0,TRUE,FALSE)</f>
        <v>1</v>
      </c>
      <c r="Z418" s="3">
        <f>SUMIFS(Tabla_cocina[Costo],Tabla_cocina[Numero de Orden],Tabla_Sala[[#This Row],[Número de Orden]])</f>
        <v>15</v>
      </c>
    </row>
    <row r="419" spans="1:26" x14ac:dyDescent="0.3">
      <c r="A419" s="2">
        <v>417</v>
      </c>
      <c r="B419" s="2">
        <v>7</v>
      </c>
      <c r="C419" s="2" t="s">
        <v>468</v>
      </c>
      <c r="D419" s="4">
        <v>2</v>
      </c>
      <c r="E419" s="15">
        <f>Tabla_Sala[[#This Row],[Hora de Salida]]</f>
        <v>45021.189583333333</v>
      </c>
      <c r="F419" s="16">
        <v>45021.142361111109</v>
      </c>
      <c r="G419" s="16">
        <v>45021.189583333333</v>
      </c>
      <c r="H419" s="16">
        <f>IF(Tabla_Sala[[#This Row],[Estado de la Mesa]]="Ocupada",(Tabla_Sala[[#This Row],[Hora de Salida]]-Tabla_Sala[[#This Row],[Hora de Llegada]]) + 15/1440, Tabla_Sala[[#This Row],[Hora de Salida]]-Tabla_Sala[[#This Row],[Hora de Llegada]])</f>
        <v>4.7222222223354038E-2</v>
      </c>
      <c r="I419" s="16">
        <f>SUMIFS(Tabla_cocina[minutos preparacion],Tabla_cocina[Numero de Orden],Tabla_Sala[[#This Row],[Número de Orden]])</f>
        <v>6.25E-2</v>
      </c>
      <c r="J419" s="16">
        <f>IF(Tabla_Sala[[#This Row],[Tiempo de Permanencia]]-Tabla_Sala[[#This Row],[Tiempo Preparacion]] &gt; 0, Tabla_Sala[[#This Row],[Tiempo de Permanencia]]-Tabla_Sala[[#This Row],[Tiempo Preparacion]], 0)</f>
        <v>0</v>
      </c>
      <c r="K419" s="2" t="s">
        <v>113</v>
      </c>
      <c r="L419" s="2" t="s">
        <v>54</v>
      </c>
      <c r="M419" s="2" t="s">
        <v>47</v>
      </c>
      <c r="N419" s="5">
        <v>35.08</v>
      </c>
      <c r="O419" s="2" t="s">
        <v>48</v>
      </c>
      <c r="P419" s="7">
        <f>SUMIFS(Tabla_cocina[Ganancia Bruta],Tabla_cocina[Numero de Orden],Tabla_Sala[[#This Row],[Número de Orden]])</f>
        <v>142</v>
      </c>
      <c r="Q419" s="7">
        <f>Tabla_Sala[[#This Row],[Propina]]+Tabla_Sala[[#This Row],[Monto Total de la Cuenta]]</f>
        <v>177.07999999999998</v>
      </c>
      <c r="R419" t="str">
        <f t="shared" si="9"/>
        <v>Plato_9,  Plato_20,  Plato_12,  Plato_6</v>
      </c>
      <c r="S419" s="2" t="s">
        <v>56</v>
      </c>
      <c r="T419" s="2" t="s">
        <v>13</v>
      </c>
      <c r="U419" s="2" t="s">
        <v>68</v>
      </c>
      <c r="V419" s="2" t="s">
        <v>60</v>
      </c>
      <c r="W419" s="2" t="s">
        <v>77</v>
      </c>
      <c r="X419" t="str" cm="1">
        <f t="array" ref="X419">_xlfn.CONCAT(_xlfn._xlws.FILTER(Tabla_cocina[Nombre del Plato], Tabla_cocina[Numero de Orden]=Tabla_Sala[[#This Row],[Número de Orden]]), "")</f>
        <v>Plato_20Plato_9Plato_6Plato_12</v>
      </c>
      <c r="Y419" s="18" t="b">
        <f>IF(Tabla_Sala[[#This Row],[Tiempo de Degustacion]]&gt;0,TRUE,FALSE)</f>
        <v>0</v>
      </c>
      <c r="Z419" s="3">
        <f>SUMIFS(Tabla_cocina[Costo],Tabla_cocina[Numero de Orden],Tabla_Sala[[#This Row],[Número de Orden]])</f>
        <v>85</v>
      </c>
    </row>
    <row r="420" spans="1:26" x14ac:dyDescent="0.3">
      <c r="A420" s="2">
        <v>418</v>
      </c>
      <c r="B420" s="2">
        <v>17</v>
      </c>
      <c r="C420" s="2" t="s">
        <v>469</v>
      </c>
      <c r="D420" s="4">
        <v>4</v>
      </c>
      <c r="E420" s="15">
        <f>Tabla_Sala[[#This Row],[Hora de Salida]]</f>
        <v>45021.146527777775</v>
      </c>
      <c r="F420" s="16">
        <v>45021.036111111112</v>
      </c>
      <c r="G420" s="16">
        <v>45021.146527777775</v>
      </c>
      <c r="H420" s="16">
        <f>IF(Tabla_Sala[[#This Row],[Estado de la Mesa]]="Ocupada",(Tabla_Sala[[#This Row],[Hora de Salida]]-Tabla_Sala[[#This Row],[Hora de Llegada]]) + 15/1440, Tabla_Sala[[#This Row],[Hora de Salida]]-Tabla_Sala[[#This Row],[Hora de Llegada]])</f>
        <v>0.11041666666278616</v>
      </c>
      <c r="I420" s="16">
        <f>SUMIFS(Tabla_cocina[minutos preparacion],Tabla_cocina[Numero de Orden],Tabla_Sala[[#This Row],[Número de Orden]])</f>
        <v>6.9444444444444448E-2</v>
      </c>
      <c r="J420" s="16">
        <f>IF(Tabla_Sala[[#This Row],[Tiempo de Permanencia]]-Tabla_Sala[[#This Row],[Tiempo Preparacion]] &gt; 0, Tabla_Sala[[#This Row],[Tiempo de Permanencia]]-Tabla_Sala[[#This Row],[Tiempo Preparacion]], 0)</f>
        <v>4.0972222218341708E-2</v>
      </c>
      <c r="K420" s="2" t="s">
        <v>109</v>
      </c>
      <c r="L420" s="2" t="s">
        <v>54</v>
      </c>
      <c r="M420" s="2" t="s">
        <v>47</v>
      </c>
      <c r="N420" s="5">
        <v>35.51</v>
      </c>
      <c r="O420" s="2" t="s">
        <v>42</v>
      </c>
      <c r="P420" s="7">
        <f>SUMIFS(Tabla_cocina[Ganancia Bruta],Tabla_cocina[Numero de Orden],Tabla_Sala[[#This Row],[Número de Orden]])</f>
        <v>118</v>
      </c>
      <c r="Q420" s="7">
        <f>Tabla_Sala[[#This Row],[Propina]]+Tabla_Sala[[#This Row],[Monto Total de la Cuenta]]</f>
        <v>153.51</v>
      </c>
      <c r="R420" t="str">
        <f t="shared" si="9"/>
        <v>Plato_1,  Plato_17</v>
      </c>
      <c r="S420" s="2" t="s">
        <v>43</v>
      </c>
      <c r="T420" s="2" t="s">
        <v>26</v>
      </c>
      <c r="U420" s="2" t="s">
        <v>50</v>
      </c>
      <c r="X420" t="str" cm="1">
        <f t="array" ref="X420">_xlfn.CONCAT(_xlfn._xlws.FILTER(Tabla_cocina[Nombre del Plato], Tabla_cocina[Numero de Orden]=Tabla_Sala[[#This Row],[Número de Orden]]), "")</f>
        <v>Plato_17Plato_1</v>
      </c>
      <c r="Y420" s="18" t="b">
        <f>IF(Tabla_Sala[[#This Row],[Tiempo de Degustacion]]&gt;0,TRUE,FALSE)</f>
        <v>1</v>
      </c>
      <c r="Z420" s="3">
        <f>SUMIFS(Tabla_cocina[Costo],Tabla_cocina[Numero de Orden],Tabla_Sala[[#This Row],[Número de Orden]])</f>
        <v>72</v>
      </c>
    </row>
    <row r="421" spans="1:26" x14ac:dyDescent="0.3">
      <c r="A421" s="2">
        <v>419</v>
      </c>
      <c r="B421" s="2">
        <v>11</v>
      </c>
      <c r="C421" s="2" t="s">
        <v>470</v>
      </c>
      <c r="D421" s="4">
        <v>4</v>
      </c>
      <c r="E421" s="15">
        <f>Tabla_Sala[[#This Row],[Hora de Salida]]</f>
        <v>45021.238194444442</v>
      </c>
      <c r="F421" s="16">
        <v>45021.134722222225</v>
      </c>
      <c r="G421" s="16">
        <v>45021.238194444442</v>
      </c>
      <c r="H421" s="16">
        <f>IF(Tabla_Sala[[#This Row],[Estado de la Mesa]]="Ocupada",(Tabla_Sala[[#This Row],[Hora de Salida]]-Tabla_Sala[[#This Row],[Hora de Llegada]]) + 15/1440, Tabla_Sala[[#This Row],[Hora de Salida]]-Tabla_Sala[[#This Row],[Hora de Llegada]])</f>
        <v>0.11388888888419994</v>
      </c>
      <c r="I421" s="16">
        <f>SUMIFS(Tabla_cocina[minutos preparacion],Tabla_cocina[Numero de Orden],Tabla_Sala[[#This Row],[Número de Orden]])</f>
        <v>4.4444444444444439E-2</v>
      </c>
      <c r="J421" s="16">
        <f>IF(Tabla_Sala[[#This Row],[Tiempo de Permanencia]]-Tabla_Sala[[#This Row],[Tiempo Preparacion]] &gt; 0, Tabla_Sala[[#This Row],[Tiempo de Permanencia]]-Tabla_Sala[[#This Row],[Tiempo Preparacion]], 0)</f>
        <v>6.9444444439755504E-2</v>
      </c>
      <c r="K421" s="2" t="s">
        <v>115</v>
      </c>
      <c r="L421" s="2" t="s">
        <v>40</v>
      </c>
      <c r="M421" s="2" t="s">
        <v>47</v>
      </c>
      <c r="N421" s="5">
        <v>14.09</v>
      </c>
      <c r="O421" s="2" t="s">
        <v>55</v>
      </c>
      <c r="P421" s="7">
        <f>SUMIFS(Tabla_cocina[Ganancia Bruta],Tabla_cocina[Numero de Orden],Tabla_Sala[[#This Row],[Número de Orden]])</f>
        <v>67</v>
      </c>
      <c r="Q421" s="7">
        <f>Tabla_Sala[[#This Row],[Propina]]+Tabla_Sala[[#This Row],[Monto Total de la Cuenta]]</f>
        <v>81.09</v>
      </c>
      <c r="R421" t="str">
        <f t="shared" si="9"/>
        <v>Plato_18,  Plato_11</v>
      </c>
      <c r="S421" s="2" t="s">
        <v>76</v>
      </c>
      <c r="T421" s="2" t="s">
        <v>20</v>
      </c>
      <c r="U421" s="2" t="s">
        <v>63</v>
      </c>
      <c r="X421" t="str" cm="1">
        <f t="array" ref="X421">_xlfn.CONCAT(_xlfn._xlws.FILTER(Tabla_cocina[Nombre del Plato], Tabla_cocina[Numero de Orden]=Tabla_Sala[[#This Row],[Número de Orden]]), "")</f>
        <v>Plato_18Plato_11</v>
      </c>
      <c r="Y421" s="18" t="b">
        <f>IF(Tabla_Sala[[#This Row],[Tiempo de Degustacion]]&gt;0,TRUE,FALSE)</f>
        <v>1</v>
      </c>
      <c r="Z421" s="3">
        <f>SUMIFS(Tabla_cocina[Costo],Tabla_cocina[Numero de Orden],Tabla_Sala[[#This Row],[Número de Orden]])</f>
        <v>40</v>
      </c>
    </row>
    <row r="422" spans="1:26" x14ac:dyDescent="0.3">
      <c r="A422" s="2">
        <v>420</v>
      </c>
      <c r="B422" s="2">
        <v>18</v>
      </c>
      <c r="C422" s="2" t="s">
        <v>122</v>
      </c>
      <c r="D422" s="4">
        <v>6</v>
      </c>
      <c r="E422" s="15">
        <f>Tabla_Sala[[#This Row],[Hora de Salida]]</f>
        <v>45021.228472222225</v>
      </c>
      <c r="F422" s="16">
        <v>45021.095833333333</v>
      </c>
      <c r="G422" s="16">
        <v>45021.228472222225</v>
      </c>
      <c r="H422" s="16">
        <f>IF(Tabla_Sala[[#This Row],[Estado de la Mesa]]="Ocupada",(Tabla_Sala[[#This Row],[Hora de Salida]]-Tabla_Sala[[#This Row],[Hora de Llegada]]) + 15/1440, Tabla_Sala[[#This Row],[Hora de Salida]]-Tabla_Sala[[#This Row],[Hora de Llegada]])</f>
        <v>0.14305555555862762</v>
      </c>
      <c r="I422" s="16">
        <f>SUMIFS(Tabla_cocina[minutos preparacion],Tabla_cocina[Numero de Orden],Tabla_Sala[[#This Row],[Número de Orden]])</f>
        <v>7.2916666666666671E-2</v>
      </c>
      <c r="J422" s="16">
        <f>IF(Tabla_Sala[[#This Row],[Tiempo de Permanencia]]-Tabla_Sala[[#This Row],[Tiempo Preparacion]] &gt; 0, Tabla_Sala[[#This Row],[Tiempo de Permanencia]]-Tabla_Sala[[#This Row],[Tiempo Preparacion]], 0)</f>
        <v>7.0138888891960946E-2</v>
      </c>
      <c r="K422" s="2" t="s">
        <v>113</v>
      </c>
      <c r="L422" s="2" t="s">
        <v>40</v>
      </c>
      <c r="M422" s="2" t="s">
        <v>47</v>
      </c>
      <c r="N422" s="5">
        <v>31.49</v>
      </c>
      <c r="O422" s="2" t="s">
        <v>55</v>
      </c>
      <c r="P422" s="7">
        <f>SUMIFS(Tabla_cocina[Ganancia Bruta],Tabla_cocina[Numero de Orden],Tabla_Sala[[#This Row],[Número de Orden]])</f>
        <v>242</v>
      </c>
      <c r="Q422" s="7">
        <f>Tabla_Sala[[#This Row],[Propina]]+Tabla_Sala[[#This Row],[Monto Total de la Cuenta]]</f>
        <v>273.49</v>
      </c>
      <c r="R422" t="str">
        <f t="shared" si="9"/>
        <v>Plato_18,  Plato_3,  Plato_1,  Plato_15</v>
      </c>
      <c r="S422" s="2" t="s">
        <v>58</v>
      </c>
      <c r="T422" s="2" t="s">
        <v>20</v>
      </c>
      <c r="U422" s="2" t="s">
        <v>72</v>
      </c>
      <c r="V422" s="2" t="s">
        <v>71</v>
      </c>
      <c r="W422" s="2" t="s">
        <v>73</v>
      </c>
      <c r="X422" t="str" cm="1">
        <f t="array" ref="X422">_xlfn.CONCAT(_xlfn._xlws.FILTER(Tabla_cocina[Nombre del Plato], Tabla_cocina[Numero de Orden]=Tabla_Sala[[#This Row],[Número de Orden]]), "")</f>
        <v>Plato_18Plato_15Plato_1Plato_3</v>
      </c>
      <c r="Y422" s="18" t="b">
        <f>IF(Tabla_Sala[[#This Row],[Tiempo de Degustacion]]&gt;0,TRUE,FALSE)</f>
        <v>1</v>
      </c>
      <c r="Z422" s="3">
        <f>SUMIFS(Tabla_cocina[Costo],Tabla_cocina[Numero de Orden],Tabla_Sala[[#This Row],[Número de Orden]])</f>
        <v>144</v>
      </c>
    </row>
    <row r="423" spans="1:26" x14ac:dyDescent="0.3">
      <c r="A423" s="2">
        <v>421</v>
      </c>
      <c r="B423" s="2">
        <v>10</v>
      </c>
      <c r="C423" s="2" t="s">
        <v>471</v>
      </c>
      <c r="D423" s="4">
        <v>1</v>
      </c>
      <c r="E423" s="15">
        <f>Tabla_Sala[[#This Row],[Hora de Salida]]</f>
        <v>45021.171527777777</v>
      </c>
      <c r="F423" s="16">
        <v>45021.067361111112</v>
      </c>
      <c r="G423" s="16">
        <v>45021.171527777777</v>
      </c>
      <c r="H423" s="16">
        <f>IF(Tabla_Sala[[#This Row],[Estado de la Mesa]]="Ocupada",(Tabla_Sala[[#This Row],[Hora de Salida]]-Tabla_Sala[[#This Row],[Hora de Llegada]]) + 15/1440, Tabla_Sala[[#This Row],[Hora de Salida]]-Tabla_Sala[[#This Row],[Hora de Llegada]])</f>
        <v>0.11458333333090802</v>
      </c>
      <c r="I423" s="16">
        <f>SUMIFS(Tabla_cocina[minutos preparacion],Tabla_cocina[Numero de Orden],Tabla_Sala[[#This Row],[Número de Orden]])</f>
        <v>4.9305555555555561E-2</v>
      </c>
      <c r="J423" s="16">
        <f>IF(Tabla_Sala[[#This Row],[Tiempo de Permanencia]]-Tabla_Sala[[#This Row],[Tiempo Preparacion]] &gt; 0, Tabla_Sala[[#This Row],[Tiempo de Permanencia]]-Tabla_Sala[[#This Row],[Tiempo Preparacion]], 0)</f>
        <v>6.5277777775352458E-2</v>
      </c>
      <c r="K423" s="2" t="s">
        <v>111</v>
      </c>
      <c r="L423" s="2" t="s">
        <v>40</v>
      </c>
      <c r="M423" s="2" t="s">
        <v>47</v>
      </c>
      <c r="N423" s="5">
        <v>17.57</v>
      </c>
      <c r="O423" s="2" t="s">
        <v>55</v>
      </c>
      <c r="P423" s="7">
        <f>SUMIFS(Tabla_cocina[Ganancia Bruta],Tabla_cocina[Numero de Orden],Tabla_Sala[[#This Row],[Número de Orden]])</f>
        <v>85</v>
      </c>
      <c r="Q423" s="7">
        <f>Tabla_Sala[[#This Row],[Propina]]+Tabla_Sala[[#This Row],[Monto Total de la Cuenta]]</f>
        <v>102.57</v>
      </c>
      <c r="R423" t="str">
        <f t="shared" si="9"/>
        <v>Plato_17,  Plato_4</v>
      </c>
      <c r="S423" s="2" t="s">
        <v>70</v>
      </c>
      <c r="T423" s="2" t="s">
        <v>9</v>
      </c>
      <c r="U423" s="2" t="s">
        <v>67</v>
      </c>
      <c r="X423" t="str" cm="1">
        <f t="array" ref="X423">_xlfn.CONCAT(_xlfn._xlws.FILTER(Tabla_cocina[Nombre del Plato], Tabla_cocina[Numero de Orden]=Tabla_Sala[[#This Row],[Número de Orden]]), "")</f>
        <v>Plato_17Plato_4</v>
      </c>
      <c r="Y423" s="18" t="b">
        <f>IF(Tabla_Sala[[#This Row],[Tiempo de Degustacion]]&gt;0,TRUE,FALSE)</f>
        <v>1</v>
      </c>
      <c r="Z423" s="3">
        <f>SUMIFS(Tabla_cocina[Costo],Tabla_cocina[Numero de Orden],Tabla_Sala[[#This Row],[Número de Orden]])</f>
        <v>49</v>
      </c>
    </row>
    <row r="424" spans="1:26" x14ac:dyDescent="0.3">
      <c r="A424" s="2">
        <v>422</v>
      </c>
      <c r="B424" s="2">
        <v>12</v>
      </c>
      <c r="C424" s="2" t="s">
        <v>472</v>
      </c>
      <c r="D424" s="4">
        <v>6</v>
      </c>
      <c r="E424" s="15">
        <f>Tabla_Sala[[#This Row],[Hora de Salida]]</f>
        <v>45021.131249999999</v>
      </c>
      <c r="F424" s="16">
        <v>45021.025000000001</v>
      </c>
      <c r="G424" s="16">
        <v>45021.131249999999</v>
      </c>
      <c r="H424" s="16">
        <f>IF(Tabla_Sala[[#This Row],[Estado de la Mesa]]="Ocupada",(Tabla_Sala[[#This Row],[Hora de Salida]]-Tabla_Sala[[#This Row],[Hora de Llegada]]) + 15/1440, Tabla_Sala[[#This Row],[Hora de Salida]]-Tabla_Sala[[#This Row],[Hora de Llegada]])</f>
        <v>0.10624999999708962</v>
      </c>
      <c r="I424" s="16">
        <f>SUMIFS(Tabla_cocina[minutos preparacion],Tabla_cocina[Numero de Orden],Tabla_Sala[[#This Row],[Número de Orden]])</f>
        <v>2.361111111111111E-2</v>
      </c>
      <c r="J424" s="16">
        <f>IF(Tabla_Sala[[#This Row],[Tiempo de Permanencia]]-Tabla_Sala[[#This Row],[Tiempo Preparacion]] &gt; 0, Tabla_Sala[[#This Row],[Tiempo de Permanencia]]-Tabla_Sala[[#This Row],[Tiempo Preparacion]], 0)</f>
        <v>8.2638888885978506E-2</v>
      </c>
      <c r="K424" s="2" t="s">
        <v>113</v>
      </c>
      <c r="L424" s="2" t="s">
        <v>40</v>
      </c>
      <c r="M424" s="2" t="s">
        <v>47</v>
      </c>
      <c r="N424" s="5">
        <v>39.72</v>
      </c>
      <c r="O424" s="2" t="s">
        <v>42</v>
      </c>
      <c r="P424" s="7">
        <f>SUMIFS(Tabla_cocina[Ganancia Bruta],Tabla_cocina[Numero de Orden],Tabla_Sala[[#This Row],[Número de Orden]])</f>
        <v>88</v>
      </c>
      <c r="Q424" s="7">
        <f>Tabla_Sala[[#This Row],[Propina]]+Tabla_Sala[[#This Row],[Monto Total de la Cuenta]]</f>
        <v>127.72</v>
      </c>
      <c r="R424" t="str">
        <f t="shared" si="9"/>
        <v>Plato_10,  Plato_19</v>
      </c>
      <c r="S424" s="2" t="s">
        <v>43</v>
      </c>
      <c r="T424" s="2" t="s">
        <v>25</v>
      </c>
      <c r="U424" s="2" t="s">
        <v>51</v>
      </c>
      <c r="X424" t="str" cm="1">
        <f t="array" ref="X424">_xlfn.CONCAT(_xlfn._xlws.FILTER(Tabla_cocina[Nombre del Plato], Tabla_cocina[Numero de Orden]=Tabla_Sala[[#This Row],[Número de Orden]]), "")</f>
        <v>Plato_19Plato_10</v>
      </c>
      <c r="Y424" s="18" t="b">
        <f>IF(Tabla_Sala[[#This Row],[Tiempo de Degustacion]]&gt;0,TRUE,FALSE)</f>
        <v>1</v>
      </c>
      <c r="Z424" s="3">
        <f>SUMIFS(Tabla_cocina[Costo],Tabla_cocina[Numero de Orden],Tabla_Sala[[#This Row],[Número de Orden]])</f>
        <v>52</v>
      </c>
    </row>
    <row r="425" spans="1:26" x14ac:dyDescent="0.3">
      <c r="A425" s="2">
        <v>423</v>
      </c>
      <c r="B425" s="2">
        <v>4</v>
      </c>
      <c r="C425" s="2" t="s">
        <v>294</v>
      </c>
      <c r="D425" s="4">
        <v>2</v>
      </c>
      <c r="E425" s="15">
        <f>Tabla_Sala[[#This Row],[Hora de Salida]]</f>
        <v>45021.206250000003</v>
      </c>
      <c r="F425" s="16">
        <v>45021.106944444444</v>
      </c>
      <c r="G425" s="16">
        <v>45021.206250000003</v>
      </c>
      <c r="H425" s="16">
        <f>IF(Tabla_Sala[[#This Row],[Estado de la Mesa]]="Ocupada",(Tabla_Sala[[#This Row],[Hora de Salida]]-Tabla_Sala[[#This Row],[Hora de Llegada]]) + 15/1440, Tabla_Sala[[#This Row],[Hora de Salida]]-Tabla_Sala[[#This Row],[Hora de Llegada]])</f>
        <v>9.930555555911269E-2</v>
      </c>
      <c r="I425" s="16">
        <f>SUMIFS(Tabla_cocina[minutos preparacion],Tabla_cocina[Numero de Orden],Tabla_Sala[[#This Row],[Número de Orden]])</f>
        <v>2.1527777777777778E-2</v>
      </c>
      <c r="J425" s="16">
        <f>IF(Tabla_Sala[[#This Row],[Tiempo de Permanencia]]-Tabla_Sala[[#This Row],[Tiempo Preparacion]] &gt; 0, Tabla_Sala[[#This Row],[Tiempo de Permanencia]]-Tabla_Sala[[#This Row],[Tiempo Preparacion]], 0)</f>
        <v>7.7777777781334906E-2</v>
      </c>
      <c r="K425" s="2" t="s">
        <v>111</v>
      </c>
      <c r="L425" s="2" t="s">
        <v>40</v>
      </c>
      <c r="M425" s="2" t="s">
        <v>45</v>
      </c>
      <c r="N425" s="5">
        <v>34.130000000000003</v>
      </c>
      <c r="O425" s="2" t="s">
        <v>48</v>
      </c>
      <c r="P425" s="7">
        <f>SUMIFS(Tabla_cocina[Ganancia Bruta],Tabla_cocina[Numero de Orden],Tabla_Sala[[#This Row],[Número de Orden]])</f>
        <v>152</v>
      </c>
      <c r="Q425" s="7">
        <f>Tabla_Sala[[#This Row],[Propina]]+Tabla_Sala[[#This Row],[Monto Total de la Cuenta]]</f>
        <v>186.13</v>
      </c>
      <c r="R425" t="str">
        <f t="shared" si="9"/>
        <v>Plato_16,  Plato_15</v>
      </c>
      <c r="S425" s="2" t="s">
        <v>66</v>
      </c>
      <c r="T425" s="2" t="s">
        <v>15</v>
      </c>
      <c r="U425" s="2" t="s">
        <v>73</v>
      </c>
      <c r="X425" t="str" cm="1">
        <f t="array" ref="X425">_xlfn.CONCAT(_xlfn._xlws.FILTER(Tabla_cocina[Nombre del Plato], Tabla_cocina[Numero de Orden]=Tabla_Sala[[#This Row],[Número de Orden]]), "")</f>
        <v>Plato_15Plato_16</v>
      </c>
      <c r="Y425" s="18" t="b">
        <f>IF(Tabla_Sala[[#This Row],[Tiempo de Degustacion]]&gt;0,TRUE,FALSE)</f>
        <v>1</v>
      </c>
      <c r="Z425" s="3">
        <f>SUMIFS(Tabla_cocina[Costo],Tabla_cocina[Numero de Orden],Tabla_Sala[[#This Row],[Número de Orden]])</f>
        <v>89</v>
      </c>
    </row>
    <row r="426" spans="1:26" x14ac:dyDescent="0.3">
      <c r="A426" s="2">
        <v>424</v>
      </c>
      <c r="B426" s="2">
        <v>13</v>
      </c>
      <c r="C426" s="2" t="s">
        <v>473</v>
      </c>
      <c r="D426" s="4">
        <v>3</v>
      </c>
      <c r="E426" s="15">
        <f>Tabla_Sala[[#This Row],[Hora de Salida]]</f>
        <v>45021.136805555558</v>
      </c>
      <c r="F426" s="16">
        <v>45021.047222222223</v>
      </c>
      <c r="G426" s="16">
        <v>45021.136805555558</v>
      </c>
      <c r="H426" s="16">
        <f>IF(Tabla_Sala[[#This Row],[Estado de la Mesa]]="Ocupada",(Tabla_Sala[[#This Row],[Hora de Salida]]-Tabla_Sala[[#This Row],[Hora de Llegada]]) + 15/1440, Tabla_Sala[[#This Row],[Hora de Salida]]-Tabla_Sala[[#This Row],[Hora de Llegada]])</f>
        <v>8.9583333334303461E-2</v>
      </c>
      <c r="I426" s="16">
        <f>SUMIFS(Tabla_cocina[minutos preparacion],Tabla_cocina[Numero de Orden],Tabla_Sala[[#This Row],[Número de Orden]])</f>
        <v>6.1111111111111116E-2</v>
      </c>
      <c r="J426" s="16">
        <f>IF(Tabla_Sala[[#This Row],[Tiempo de Permanencia]]-Tabla_Sala[[#This Row],[Tiempo Preparacion]] &gt; 0, Tabla_Sala[[#This Row],[Tiempo de Permanencia]]-Tabla_Sala[[#This Row],[Tiempo Preparacion]], 0)</f>
        <v>2.8472222223192345E-2</v>
      </c>
      <c r="K426" s="2" t="s">
        <v>113</v>
      </c>
      <c r="L426" s="2" t="s">
        <v>54</v>
      </c>
      <c r="M426" s="2" t="s">
        <v>45</v>
      </c>
      <c r="N426" s="5">
        <v>11.02</v>
      </c>
      <c r="O426" s="2" t="s">
        <v>42</v>
      </c>
      <c r="P426" s="7">
        <f>SUMIFS(Tabla_cocina[Ganancia Bruta],Tabla_cocina[Numero de Orden],Tabla_Sala[[#This Row],[Número de Orden]])</f>
        <v>147</v>
      </c>
      <c r="Q426" s="7">
        <f>Tabla_Sala[[#This Row],[Propina]]+Tabla_Sala[[#This Row],[Monto Total de la Cuenta]]</f>
        <v>158.02000000000001</v>
      </c>
      <c r="R426" t="str">
        <f t="shared" si="9"/>
        <v>Plato_5,  Plato_6</v>
      </c>
      <c r="S426" s="2" t="s">
        <v>46</v>
      </c>
      <c r="T426" s="2" t="s">
        <v>19</v>
      </c>
      <c r="U426" s="2" t="s">
        <v>77</v>
      </c>
      <c r="X426" t="str" cm="1">
        <f t="array" ref="X426">_xlfn.CONCAT(_xlfn._xlws.FILTER(Tabla_cocina[Nombre del Plato], Tabla_cocina[Numero de Orden]=Tabla_Sala[[#This Row],[Número de Orden]]), "")</f>
        <v>Plato_6Plato_5</v>
      </c>
      <c r="Y426" s="18" t="b">
        <f>IF(Tabla_Sala[[#This Row],[Tiempo de Degustacion]]&gt;0,TRUE,FALSE)</f>
        <v>1</v>
      </c>
      <c r="Z426" s="3">
        <f>SUMIFS(Tabla_cocina[Costo],Tabla_cocina[Numero de Orden],Tabla_Sala[[#This Row],[Número de Orden]])</f>
        <v>87</v>
      </c>
    </row>
    <row r="427" spans="1:26" x14ac:dyDescent="0.3">
      <c r="A427" s="2">
        <v>425</v>
      </c>
      <c r="B427" s="2">
        <v>18</v>
      </c>
      <c r="C427" s="2" t="s">
        <v>474</v>
      </c>
      <c r="D427" s="4">
        <v>3</v>
      </c>
      <c r="E427" s="15">
        <f>Tabla_Sala[[#This Row],[Hora de Salida]]</f>
        <v>45021.15625</v>
      </c>
      <c r="F427" s="16">
        <v>45021.058333333334</v>
      </c>
      <c r="G427" s="16">
        <v>45021.15625</v>
      </c>
      <c r="H427" s="16">
        <f>IF(Tabla_Sala[[#This Row],[Estado de la Mesa]]="Ocupada",(Tabla_Sala[[#This Row],[Hora de Salida]]-Tabla_Sala[[#This Row],[Hora de Llegada]]) + 15/1440, Tabla_Sala[[#This Row],[Hora de Salida]]-Tabla_Sala[[#This Row],[Hora de Llegada]])</f>
        <v>9.7916666665696539E-2</v>
      </c>
      <c r="I427" s="16">
        <f>SUMIFS(Tabla_cocina[minutos preparacion],Tabla_cocina[Numero de Orden],Tabla_Sala[[#This Row],[Número de Orden]])</f>
        <v>1.9444444444444445E-2</v>
      </c>
      <c r="J427" s="16">
        <f>IF(Tabla_Sala[[#This Row],[Tiempo de Permanencia]]-Tabla_Sala[[#This Row],[Tiempo Preparacion]] &gt; 0, Tabla_Sala[[#This Row],[Tiempo de Permanencia]]-Tabla_Sala[[#This Row],[Tiempo Preparacion]], 0)</f>
        <v>7.8472222221252094E-2</v>
      </c>
      <c r="K427" s="2" t="s">
        <v>113</v>
      </c>
      <c r="L427" s="2" t="s">
        <v>40</v>
      </c>
      <c r="M427" s="2" t="s">
        <v>47</v>
      </c>
      <c r="N427" s="5">
        <v>49.43</v>
      </c>
      <c r="O427" s="2" t="s">
        <v>42</v>
      </c>
      <c r="P427" s="7">
        <f>SUMIFS(Tabla_cocina[Ganancia Bruta],Tabla_cocina[Numero de Orden],Tabla_Sala[[#This Row],[Número de Orden]])</f>
        <v>19</v>
      </c>
      <c r="Q427" s="7">
        <f>Tabla_Sala[[#This Row],[Propina]]+Tabla_Sala[[#This Row],[Monto Total de la Cuenta]]</f>
        <v>68.430000000000007</v>
      </c>
      <c r="R427" t="str">
        <f t="shared" si="9"/>
        <v>Plato_12</v>
      </c>
      <c r="S427" s="2" t="s">
        <v>53</v>
      </c>
      <c r="T427" s="2" t="s">
        <v>16</v>
      </c>
      <c r="U427" s="2"/>
      <c r="X427" t="str" cm="1">
        <f t="array" ref="X427">_xlfn.CONCAT(_xlfn._xlws.FILTER(Tabla_cocina[Nombre del Plato], Tabla_cocina[Numero de Orden]=Tabla_Sala[[#This Row],[Número de Orden]]), "")</f>
        <v>Plato_12</v>
      </c>
      <c r="Y427" s="18" t="b">
        <f>IF(Tabla_Sala[[#This Row],[Tiempo de Degustacion]]&gt;0,TRUE,FALSE)</f>
        <v>1</v>
      </c>
      <c r="Z427" s="3">
        <f>SUMIFS(Tabla_cocina[Costo],Tabla_cocina[Numero de Orden],Tabla_Sala[[#This Row],[Número de Orden]])</f>
        <v>11</v>
      </c>
    </row>
    <row r="428" spans="1:26" x14ac:dyDescent="0.3">
      <c r="A428" s="2">
        <v>426</v>
      </c>
      <c r="B428" s="2">
        <v>5</v>
      </c>
      <c r="C428" s="2" t="s">
        <v>475</v>
      </c>
      <c r="D428" s="4">
        <v>2</v>
      </c>
      <c r="E428" s="15">
        <f>Tabla_Sala[[#This Row],[Hora de Salida]]</f>
        <v>45021.209722222222</v>
      </c>
      <c r="F428" s="16">
        <v>45021.132638888892</v>
      </c>
      <c r="G428" s="16">
        <v>45021.209722222222</v>
      </c>
      <c r="H428" s="16">
        <f>IF(Tabla_Sala[[#This Row],[Estado de la Mesa]]="Ocupada",(Tabla_Sala[[#This Row],[Hora de Salida]]-Tabla_Sala[[#This Row],[Hora de Llegada]]) + 15/1440, Tabla_Sala[[#This Row],[Hora de Salida]]-Tabla_Sala[[#This Row],[Hora de Llegada]])</f>
        <v>7.7083333329937886E-2</v>
      </c>
      <c r="I428" s="16">
        <f>SUMIFS(Tabla_cocina[minutos preparacion],Tabla_cocina[Numero de Orden],Tabla_Sala[[#This Row],[Número de Orden]])</f>
        <v>8.0555555555555561E-2</v>
      </c>
      <c r="J428" s="16">
        <f>IF(Tabla_Sala[[#This Row],[Tiempo de Permanencia]]-Tabla_Sala[[#This Row],[Tiempo Preparacion]] &gt; 0, Tabla_Sala[[#This Row],[Tiempo de Permanencia]]-Tabla_Sala[[#This Row],[Tiempo Preparacion]], 0)</f>
        <v>0</v>
      </c>
      <c r="K428" s="2" t="s">
        <v>117</v>
      </c>
      <c r="L428" s="2" t="s">
        <v>40</v>
      </c>
      <c r="M428" s="2" t="s">
        <v>47</v>
      </c>
      <c r="N428" s="5">
        <v>47.8</v>
      </c>
      <c r="O428" s="2" t="s">
        <v>42</v>
      </c>
      <c r="P428" s="7">
        <f>SUMIFS(Tabla_cocina[Ganancia Bruta],Tabla_cocina[Numero de Orden],Tabla_Sala[[#This Row],[Número de Orden]])</f>
        <v>247</v>
      </c>
      <c r="Q428" s="7">
        <f>Tabla_Sala[[#This Row],[Propina]]+Tabla_Sala[[#This Row],[Monto Total de la Cuenta]]</f>
        <v>294.8</v>
      </c>
      <c r="R428" t="str">
        <f t="shared" si="9"/>
        <v>Plato_11,  Plato_16,  Plato_1,  Plato_19</v>
      </c>
      <c r="S428" s="2" t="s">
        <v>49</v>
      </c>
      <c r="T428" s="2" t="s">
        <v>14</v>
      </c>
      <c r="U428" s="2" t="s">
        <v>57</v>
      </c>
      <c r="V428" s="2" t="s">
        <v>71</v>
      </c>
      <c r="W428" s="2" t="s">
        <v>51</v>
      </c>
      <c r="X428" t="str" cm="1">
        <f t="array" ref="X428">_xlfn.CONCAT(_xlfn._xlws.FILTER(Tabla_cocina[Nombre del Plato], Tabla_cocina[Numero de Orden]=Tabla_Sala[[#This Row],[Número de Orden]]), "")</f>
        <v>Plato_19Plato_11Plato_16Plato_1</v>
      </c>
      <c r="Y428" s="18" t="b">
        <f>IF(Tabla_Sala[[#This Row],[Tiempo de Degustacion]]&gt;0,TRUE,FALSE)</f>
        <v>0</v>
      </c>
      <c r="Z428" s="3">
        <f>SUMIFS(Tabla_cocina[Costo],Tabla_cocina[Numero de Orden],Tabla_Sala[[#This Row],[Número de Orden]])</f>
        <v>148</v>
      </c>
    </row>
    <row r="429" spans="1:26" x14ac:dyDescent="0.3">
      <c r="A429" s="2">
        <v>427</v>
      </c>
      <c r="B429" s="2">
        <v>2</v>
      </c>
      <c r="C429" s="2" t="s">
        <v>255</v>
      </c>
      <c r="D429" s="4">
        <v>4</v>
      </c>
      <c r="E429" s="15">
        <f>Tabla_Sala[[#This Row],[Hora de Salida]]</f>
        <v>45021.154861111114</v>
      </c>
      <c r="F429" s="16">
        <v>45021.106944444444</v>
      </c>
      <c r="G429" s="16">
        <v>45021.154861111114</v>
      </c>
      <c r="H429" s="16">
        <f>IF(Tabla_Sala[[#This Row],[Estado de la Mesa]]="Ocupada",(Tabla_Sala[[#This Row],[Hora de Salida]]-Tabla_Sala[[#This Row],[Hora de Llegada]]) + 15/1440, Tabla_Sala[[#This Row],[Hora de Salida]]-Tabla_Sala[[#This Row],[Hora de Llegada]])</f>
        <v>4.7916666670062114E-2</v>
      </c>
      <c r="I429" s="16">
        <f>SUMIFS(Tabla_cocina[minutos preparacion],Tabla_cocina[Numero de Orden],Tabla_Sala[[#This Row],[Número de Orden]])</f>
        <v>0.11527777777777777</v>
      </c>
      <c r="J429" s="16">
        <f>IF(Tabla_Sala[[#This Row],[Tiempo de Permanencia]]-Tabla_Sala[[#This Row],[Tiempo Preparacion]] &gt; 0, Tabla_Sala[[#This Row],[Tiempo de Permanencia]]-Tabla_Sala[[#This Row],[Tiempo Preparacion]], 0)</f>
        <v>0</v>
      </c>
      <c r="K429" s="2" t="s">
        <v>113</v>
      </c>
      <c r="L429" s="2" t="s">
        <v>40</v>
      </c>
      <c r="M429" s="2" t="s">
        <v>45</v>
      </c>
      <c r="N429" s="5">
        <v>43.74</v>
      </c>
      <c r="O429" s="2" t="s">
        <v>48</v>
      </c>
      <c r="P429" s="7">
        <f>SUMIFS(Tabla_cocina[Ganancia Bruta],Tabla_cocina[Numero de Orden],Tabla_Sala[[#This Row],[Número de Orden]])</f>
        <v>206</v>
      </c>
      <c r="Q429" s="7">
        <f>Tabla_Sala[[#This Row],[Propina]]+Tabla_Sala[[#This Row],[Monto Total de la Cuenta]]</f>
        <v>249.74</v>
      </c>
      <c r="R429" t="str">
        <f t="shared" si="9"/>
        <v>Plato_1,  Plato_8,  Plato_14,  Plato_12</v>
      </c>
      <c r="S429" s="2" t="s">
        <v>58</v>
      </c>
      <c r="T429" s="2" t="s">
        <v>26</v>
      </c>
      <c r="U429" s="2" t="s">
        <v>62</v>
      </c>
      <c r="V429" s="2" t="s">
        <v>64</v>
      </c>
      <c r="W429" s="2" t="s">
        <v>60</v>
      </c>
      <c r="X429" t="str" cm="1">
        <f t="array" ref="X429">_xlfn.CONCAT(_xlfn._xlws.FILTER(Tabla_cocina[Nombre del Plato], Tabla_cocina[Numero de Orden]=Tabla_Sala[[#This Row],[Número de Orden]]), "")</f>
        <v>Plato_8Plato_1Plato_14Plato_12</v>
      </c>
      <c r="Y429" s="18" t="b">
        <f>IF(Tabla_Sala[[#This Row],[Tiempo de Degustacion]]&gt;0,TRUE,FALSE)</f>
        <v>0</v>
      </c>
      <c r="Z429" s="3">
        <f>SUMIFS(Tabla_cocina[Costo],Tabla_cocina[Numero de Orden],Tabla_Sala[[#This Row],[Número de Orden]])</f>
        <v>123</v>
      </c>
    </row>
    <row r="430" spans="1:26" x14ac:dyDescent="0.3">
      <c r="A430" s="2">
        <v>428</v>
      </c>
      <c r="B430" s="2">
        <v>7</v>
      </c>
      <c r="C430" s="2" t="s">
        <v>476</v>
      </c>
      <c r="D430" s="4">
        <v>5</v>
      </c>
      <c r="E430" s="15">
        <f>Tabla_Sala[[#This Row],[Hora de Salida]]</f>
        <v>45021.252083333333</v>
      </c>
      <c r="F430" s="16">
        <v>45021.137499999997</v>
      </c>
      <c r="G430" s="16">
        <v>45021.252083333333</v>
      </c>
      <c r="H430" s="16">
        <f>IF(Tabla_Sala[[#This Row],[Estado de la Mesa]]="Ocupada",(Tabla_Sala[[#This Row],[Hora de Salida]]-Tabla_Sala[[#This Row],[Hora de Llegada]]) + 15/1440, Tabla_Sala[[#This Row],[Hora de Salida]]-Tabla_Sala[[#This Row],[Hora de Llegada]])</f>
        <v>0.11458333333575865</v>
      </c>
      <c r="I430" s="16">
        <f>SUMIFS(Tabla_cocina[minutos preparacion],Tabla_cocina[Numero de Orden],Tabla_Sala[[#This Row],[Número de Orden]])</f>
        <v>0.12430555555555556</v>
      </c>
      <c r="J430" s="16">
        <f>IF(Tabla_Sala[[#This Row],[Tiempo de Permanencia]]-Tabla_Sala[[#This Row],[Tiempo Preparacion]] &gt; 0, Tabla_Sala[[#This Row],[Tiempo de Permanencia]]-Tabla_Sala[[#This Row],[Tiempo Preparacion]], 0)</f>
        <v>0</v>
      </c>
      <c r="K430" s="2" t="s">
        <v>117</v>
      </c>
      <c r="L430" s="2" t="s">
        <v>44</v>
      </c>
      <c r="M430" s="2" t="s">
        <v>47</v>
      </c>
      <c r="N430" s="5">
        <v>15.6</v>
      </c>
      <c r="O430" s="2" t="s">
        <v>42</v>
      </c>
      <c r="P430" s="7">
        <f>SUMIFS(Tabla_cocina[Ganancia Bruta],Tabla_cocina[Numero de Orden],Tabla_Sala[[#This Row],[Número de Orden]])</f>
        <v>175</v>
      </c>
      <c r="Q430" s="7">
        <f>Tabla_Sala[[#This Row],[Propina]]+Tabla_Sala[[#This Row],[Monto Total de la Cuenta]]</f>
        <v>190.6</v>
      </c>
      <c r="R430" t="str">
        <f t="shared" si="9"/>
        <v>Plato_20,  Plato_14,  Plato_1,  Plato_17</v>
      </c>
      <c r="S430" s="2" t="s">
        <v>66</v>
      </c>
      <c r="T430" s="2" t="s">
        <v>11</v>
      </c>
      <c r="U430" s="2" t="s">
        <v>64</v>
      </c>
      <c r="V430" s="2" t="s">
        <v>71</v>
      </c>
      <c r="W430" s="2" t="s">
        <v>50</v>
      </c>
      <c r="X430" t="str" cm="1">
        <f t="array" ref="X430">_xlfn.CONCAT(_xlfn._xlws.FILTER(Tabla_cocina[Nombre del Plato], Tabla_cocina[Numero de Orden]=Tabla_Sala[[#This Row],[Número de Orden]]), "")</f>
        <v>Plato_20Plato_17Plato_1Plato_14</v>
      </c>
      <c r="Y430" s="18" t="b">
        <f>IF(Tabla_Sala[[#This Row],[Tiempo de Degustacion]]&gt;0,TRUE,FALSE)</f>
        <v>0</v>
      </c>
      <c r="Z430" s="3">
        <f>SUMIFS(Tabla_cocina[Costo],Tabla_cocina[Numero de Orden],Tabla_Sala[[#This Row],[Número de Orden]])</f>
        <v>107</v>
      </c>
    </row>
    <row r="431" spans="1:26" x14ac:dyDescent="0.3">
      <c r="A431" s="2">
        <v>429</v>
      </c>
      <c r="B431" s="2">
        <v>8</v>
      </c>
      <c r="C431" s="2" t="s">
        <v>477</v>
      </c>
      <c r="D431" s="4">
        <v>1</v>
      </c>
      <c r="E431" s="15">
        <f>Tabla_Sala[[#This Row],[Hora de Salida]]</f>
        <v>45021.156944444447</v>
      </c>
      <c r="F431" s="16">
        <v>45021.006944444445</v>
      </c>
      <c r="G431" s="16">
        <v>45021.156944444447</v>
      </c>
      <c r="H431" s="16">
        <f>IF(Tabla_Sala[[#This Row],[Estado de la Mesa]]="Ocupada",(Tabla_Sala[[#This Row],[Hora de Salida]]-Tabla_Sala[[#This Row],[Hora de Llegada]]) + 15/1440, Tabla_Sala[[#This Row],[Hora de Salida]]-Tabla_Sala[[#This Row],[Hora de Llegada]])</f>
        <v>0.15000000000145519</v>
      </c>
      <c r="I431" s="16">
        <f>SUMIFS(Tabla_cocina[minutos preparacion],Tabla_cocina[Numero de Orden],Tabla_Sala[[#This Row],[Número de Orden]])</f>
        <v>1.8749999999999999E-2</v>
      </c>
      <c r="J431" s="16">
        <f>IF(Tabla_Sala[[#This Row],[Tiempo de Permanencia]]-Tabla_Sala[[#This Row],[Tiempo Preparacion]] &gt; 0, Tabla_Sala[[#This Row],[Tiempo de Permanencia]]-Tabla_Sala[[#This Row],[Tiempo Preparacion]], 0)</f>
        <v>0.1312500000014552</v>
      </c>
      <c r="K431" s="2" t="s">
        <v>117</v>
      </c>
      <c r="L431" s="2" t="s">
        <v>40</v>
      </c>
      <c r="M431" s="2" t="s">
        <v>47</v>
      </c>
      <c r="N431" s="5">
        <v>10.95</v>
      </c>
      <c r="O431" s="2" t="s">
        <v>42</v>
      </c>
      <c r="P431" s="7">
        <f>SUMIFS(Tabla_cocina[Ganancia Bruta],Tabla_cocina[Numero de Orden],Tabla_Sala[[#This Row],[Número de Orden]])</f>
        <v>78</v>
      </c>
      <c r="Q431" s="7">
        <f>Tabla_Sala[[#This Row],[Propina]]+Tabla_Sala[[#This Row],[Monto Total de la Cuenta]]</f>
        <v>88.95</v>
      </c>
      <c r="R431" t="str">
        <f t="shared" si="9"/>
        <v>Plato_10</v>
      </c>
      <c r="S431" s="2" t="s">
        <v>49</v>
      </c>
      <c r="T431" s="2" t="s">
        <v>25</v>
      </c>
      <c r="U431" s="2"/>
      <c r="X431" t="str" cm="1">
        <f t="array" ref="X431">_xlfn.CONCAT(_xlfn._xlws.FILTER(Tabla_cocina[Nombre del Plato], Tabla_cocina[Numero de Orden]=Tabla_Sala[[#This Row],[Número de Orden]]), "")</f>
        <v>Plato_10</v>
      </c>
      <c r="Y431" s="18" t="b">
        <f>IF(Tabla_Sala[[#This Row],[Tiempo de Degustacion]]&gt;0,TRUE,FALSE)</f>
        <v>1</v>
      </c>
      <c r="Z431" s="3">
        <f>SUMIFS(Tabla_cocina[Costo],Tabla_cocina[Numero de Orden],Tabla_Sala[[#This Row],[Número de Orden]])</f>
        <v>45</v>
      </c>
    </row>
    <row r="432" spans="1:26" x14ac:dyDescent="0.3">
      <c r="A432" s="2">
        <v>430</v>
      </c>
      <c r="B432" s="2">
        <v>7</v>
      </c>
      <c r="C432" s="2" t="s">
        <v>478</v>
      </c>
      <c r="D432" s="4">
        <v>3</v>
      </c>
      <c r="E432" s="15">
        <f>Tabla_Sala[[#This Row],[Hora de Salida]]</f>
        <v>45021.165972222225</v>
      </c>
      <c r="F432" s="16">
        <v>45021.097916666666</v>
      </c>
      <c r="G432" s="16">
        <v>45021.165972222225</v>
      </c>
      <c r="H432" s="16">
        <f>IF(Tabla_Sala[[#This Row],[Estado de la Mesa]]="Ocupada",(Tabla_Sala[[#This Row],[Hora de Salida]]-Tabla_Sala[[#This Row],[Hora de Llegada]]) + 15/1440, Tabla_Sala[[#This Row],[Hora de Salida]]-Tabla_Sala[[#This Row],[Hora de Llegada]])</f>
        <v>6.805555555911269E-2</v>
      </c>
      <c r="I432" s="16">
        <f>SUMIFS(Tabla_cocina[minutos preparacion],Tabla_cocina[Numero de Orden],Tabla_Sala[[#This Row],[Número de Orden]])</f>
        <v>3.4027777777777775E-2</v>
      </c>
      <c r="J432" s="16">
        <f>IF(Tabla_Sala[[#This Row],[Tiempo de Permanencia]]-Tabla_Sala[[#This Row],[Tiempo Preparacion]] &gt; 0, Tabla_Sala[[#This Row],[Tiempo de Permanencia]]-Tabla_Sala[[#This Row],[Tiempo Preparacion]], 0)</f>
        <v>3.4027777781334916E-2</v>
      </c>
      <c r="K432" s="2" t="s">
        <v>117</v>
      </c>
      <c r="L432" s="2" t="s">
        <v>40</v>
      </c>
      <c r="M432" s="2" t="s">
        <v>41</v>
      </c>
      <c r="N432" s="5">
        <v>42.09</v>
      </c>
      <c r="O432" s="2" t="s">
        <v>42</v>
      </c>
      <c r="P432" s="7">
        <f>SUMIFS(Tabla_cocina[Ganancia Bruta],Tabla_cocina[Numero de Orden],Tabla_Sala[[#This Row],[Número de Orden]])</f>
        <v>25</v>
      </c>
      <c r="Q432" s="7">
        <f>Tabla_Sala[[#This Row],[Propina]]+Tabla_Sala[[#This Row],[Monto Total de la Cuenta]]</f>
        <v>67.09</v>
      </c>
      <c r="R432" t="str">
        <f t="shared" si="9"/>
        <v>Plato_1</v>
      </c>
      <c r="S432" s="2" t="s">
        <v>56</v>
      </c>
      <c r="T432" s="2" t="s">
        <v>26</v>
      </c>
      <c r="U432" s="2"/>
      <c r="X432" t="str" cm="1">
        <f t="array" ref="X432">_xlfn.CONCAT(_xlfn._xlws.FILTER(Tabla_cocina[Nombre del Plato], Tabla_cocina[Numero de Orden]=Tabla_Sala[[#This Row],[Número de Orden]]), "")</f>
        <v>Plato_1</v>
      </c>
      <c r="Y432" s="18" t="b">
        <f>IF(Tabla_Sala[[#This Row],[Tiempo de Degustacion]]&gt;0,TRUE,FALSE)</f>
        <v>1</v>
      </c>
      <c r="Z432" s="3">
        <f>SUMIFS(Tabla_cocina[Costo],Tabla_cocina[Numero de Orden],Tabla_Sala[[#This Row],[Número de Orden]])</f>
        <v>15</v>
      </c>
    </row>
    <row r="433" spans="1:26" x14ac:dyDescent="0.3">
      <c r="A433" s="2">
        <v>431</v>
      </c>
      <c r="B433" s="2">
        <v>15</v>
      </c>
      <c r="C433" s="2" t="s">
        <v>360</v>
      </c>
      <c r="D433" s="4">
        <v>5</v>
      </c>
      <c r="E433" s="15">
        <f>Tabla_Sala[[#This Row],[Hora de Salida]]</f>
        <v>45021.309027777781</v>
      </c>
      <c r="F433" s="16">
        <v>45021.147916666669</v>
      </c>
      <c r="G433" s="16">
        <v>45021.309027777781</v>
      </c>
      <c r="H433" s="16">
        <f>IF(Tabla_Sala[[#This Row],[Estado de la Mesa]]="Ocupada",(Tabla_Sala[[#This Row],[Hora de Salida]]-Tabla_Sala[[#This Row],[Hora de Llegada]]) + 15/1440, Tabla_Sala[[#This Row],[Hora de Salida]]-Tabla_Sala[[#This Row],[Hora de Llegada]])</f>
        <v>0.16111111111240461</v>
      </c>
      <c r="I433" s="16">
        <f>SUMIFS(Tabla_cocina[minutos preparacion],Tabla_cocina[Numero de Orden],Tabla_Sala[[#This Row],[Número de Orden]])</f>
        <v>1.3888888888888888E-2</v>
      </c>
      <c r="J433" s="16">
        <f>IF(Tabla_Sala[[#This Row],[Tiempo de Permanencia]]-Tabla_Sala[[#This Row],[Tiempo Preparacion]] &gt; 0, Tabla_Sala[[#This Row],[Tiempo de Permanencia]]-Tabla_Sala[[#This Row],[Tiempo Preparacion]], 0)</f>
        <v>0.14722222222351572</v>
      </c>
      <c r="K433" s="2" t="s">
        <v>115</v>
      </c>
      <c r="L433" s="2" t="s">
        <v>40</v>
      </c>
      <c r="M433" s="2" t="s">
        <v>47</v>
      </c>
      <c r="N433" s="5">
        <v>39.82</v>
      </c>
      <c r="O433" s="2" t="s">
        <v>48</v>
      </c>
      <c r="P433" s="7">
        <f>SUMIFS(Tabla_cocina[Ganancia Bruta],Tabla_cocina[Numero de Orden],Tabla_Sala[[#This Row],[Número de Orden]])</f>
        <v>60</v>
      </c>
      <c r="Q433" s="7">
        <f>Tabla_Sala[[#This Row],[Propina]]+Tabla_Sala[[#This Row],[Monto Total de la Cuenta]]</f>
        <v>99.82</v>
      </c>
      <c r="R433" t="str">
        <f t="shared" si="9"/>
        <v>Plato_2</v>
      </c>
      <c r="S433" s="2" t="s">
        <v>76</v>
      </c>
      <c r="T433" s="2" t="s">
        <v>7</v>
      </c>
      <c r="U433" s="2"/>
      <c r="X433" t="str" cm="1">
        <f t="array" ref="X433">_xlfn.CONCAT(_xlfn._xlws.FILTER(Tabla_cocina[Nombre del Plato], Tabla_cocina[Numero de Orden]=Tabla_Sala[[#This Row],[Número de Orden]]), "")</f>
        <v>Plato_2</v>
      </c>
      <c r="Y433" s="18" t="b">
        <f>IF(Tabla_Sala[[#This Row],[Tiempo de Degustacion]]&gt;0,TRUE,FALSE)</f>
        <v>1</v>
      </c>
      <c r="Z433" s="3">
        <f>SUMIFS(Tabla_cocina[Costo],Tabla_cocina[Numero de Orden],Tabla_Sala[[#This Row],[Número de Orden]])</f>
        <v>36</v>
      </c>
    </row>
    <row r="434" spans="1:26" x14ac:dyDescent="0.3">
      <c r="A434" s="2">
        <v>432</v>
      </c>
      <c r="B434" s="2">
        <v>10</v>
      </c>
      <c r="C434" s="2" t="s">
        <v>479</v>
      </c>
      <c r="D434" s="4">
        <v>2</v>
      </c>
      <c r="E434" s="15">
        <f>Tabla_Sala[[#This Row],[Hora de Salida]]</f>
        <v>45021.245833333334</v>
      </c>
      <c r="F434" s="16">
        <v>45021.146527777775</v>
      </c>
      <c r="G434" s="16">
        <v>45021.245833333334</v>
      </c>
      <c r="H434" s="16">
        <f>IF(Tabla_Sala[[#This Row],[Estado de la Mesa]]="Ocupada",(Tabla_Sala[[#This Row],[Hora de Salida]]-Tabla_Sala[[#This Row],[Hora de Llegada]]) + 15/1440, Tabla_Sala[[#This Row],[Hora de Salida]]-Tabla_Sala[[#This Row],[Hora de Llegada]])</f>
        <v>9.930555555911269E-2</v>
      </c>
      <c r="I434" s="16">
        <f>SUMIFS(Tabla_cocina[minutos preparacion],Tabla_cocina[Numero de Orden],Tabla_Sala[[#This Row],[Número de Orden]])</f>
        <v>5.1388888888888887E-2</v>
      </c>
      <c r="J434" s="16">
        <f>IF(Tabla_Sala[[#This Row],[Tiempo de Permanencia]]-Tabla_Sala[[#This Row],[Tiempo Preparacion]] &gt; 0, Tabla_Sala[[#This Row],[Tiempo de Permanencia]]-Tabla_Sala[[#This Row],[Tiempo Preparacion]], 0)</f>
        <v>4.7916666670223804E-2</v>
      </c>
      <c r="K434" s="2" t="s">
        <v>117</v>
      </c>
      <c r="L434" s="2" t="s">
        <v>54</v>
      </c>
      <c r="M434" s="2" t="s">
        <v>47</v>
      </c>
      <c r="N434" s="5">
        <v>18.71</v>
      </c>
      <c r="O434" s="2" t="s">
        <v>48</v>
      </c>
      <c r="P434" s="7">
        <f>SUMIFS(Tabla_cocina[Ganancia Bruta],Tabla_cocina[Numero de Orden],Tabla_Sala[[#This Row],[Número de Orden]])</f>
        <v>109</v>
      </c>
      <c r="Q434" s="7">
        <f>Tabla_Sala[[#This Row],[Propina]]+Tabla_Sala[[#This Row],[Monto Total de la Cuenta]]</f>
        <v>127.71000000000001</v>
      </c>
      <c r="R434" t="str">
        <f t="shared" si="9"/>
        <v>Plato_3,  Plato_13,  Plato_16</v>
      </c>
      <c r="S434" s="2" t="s">
        <v>46</v>
      </c>
      <c r="T434" s="2" t="s">
        <v>21</v>
      </c>
      <c r="U434" s="2" t="s">
        <v>65</v>
      </c>
      <c r="V434" s="2" t="s">
        <v>57</v>
      </c>
      <c r="X434" t="str" cm="1">
        <f t="array" ref="X434">_xlfn.CONCAT(_xlfn._xlws.FILTER(Tabla_cocina[Nombre del Plato], Tabla_cocina[Numero de Orden]=Tabla_Sala[[#This Row],[Número de Orden]]), "")</f>
        <v>Plato_16Plato_13Plato_3</v>
      </c>
      <c r="Y434" s="18" t="b">
        <f>IF(Tabla_Sala[[#This Row],[Tiempo de Degustacion]]&gt;0,TRUE,FALSE)</f>
        <v>1</v>
      </c>
      <c r="Z434" s="3">
        <f>SUMIFS(Tabla_cocina[Costo],Tabla_cocina[Numero de Orden],Tabla_Sala[[#This Row],[Número de Orden]])</f>
        <v>65</v>
      </c>
    </row>
    <row r="435" spans="1:26" x14ac:dyDescent="0.3">
      <c r="A435" s="2">
        <v>433</v>
      </c>
      <c r="B435" s="2">
        <v>10</v>
      </c>
      <c r="C435" s="2" t="s">
        <v>119</v>
      </c>
      <c r="D435" s="4">
        <v>4</v>
      </c>
      <c r="E435" s="15">
        <f>Tabla_Sala[[#This Row],[Hora de Salida]]</f>
        <v>45021.131249999999</v>
      </c>
      <c r="F435" s="16">
        <v>45021.051388888889</v>
      </c>
      <c r="G435" s="16">
        <v>45021.131249999999</v>
      </c>
      <c r="H435" s="16">
        <f>IF(Tabla_Sala[[#This Row],[Estado de la Mesa]]="Ocupada",(Tabla_Sala[[#This Row],[Hora de Salida]]-Tabla_Sala[[#This Row],[Hora de Llegada]]) + 15/1440, Tabla_Sala[[#This Row],[Hora de Salida]]-Tabla_Sala[[#This Row],[Hora de Llegada]])</f>
        <v>7.9861111109494232E-2</v>
      </c>
      <c r="I435" s="16">
        <f>SUMIFS(Tabla_cocina[minutos preparacion],Tabla_cocina[Numero de Orden],Tabla_Sala[[#This Row],[Número de Orden]])</f>
        <v>5.1388888888888887E-2</v>
      </c>
      <c r="J435" s="16">
        <f>IF(Tabla_Sala[[#This Row],[Tiempo de Permanencia]]-Tabla_Sala[[#This Row],[Tiempo Preparacion]] &gt; 0, Tabla_Sala[[#This Row],[Tiempo de Permanencia]]-Tabla_Sala[[#This Row],[Tiempo Preparacion]], 0)</f>
        <v>2.8472222220605345E-2</v>
      </c>
      <c r="K435" s="2" t="s">
        <v>117</v>
      </c>
      <c r="L435" s="2" t="s">
        <v>40</v>
      </c>
      <c r="M435" s="2" t="s">
        <v>47</v>
      </c>
      <c r="N435" s="5">
        <v>45.77</v>
      </c>
      <c r="O435" s="2" t="s">
        <v>42</v>
      </c>
      <c r="P435" s="7">
        <f>SUMIFS(Tabla_cocina[Ganancia Bruta],Tabla_cocina[Numero de Orden],Tabla_Sala[[#This Row],[Número de Orden]])</f>
        <v>102</v>
      </c>
      <c r="Q435" s="7">
        <f>Tabla_Sala[[#This Row],[Propina]]+Tabla_Sala[[#This Row],[Monto Total de la Cuenta]]</f>
        <v>147.77000000000001</v>
      </c>
      <c r="R435" t="str">
        <f t="shared" si="9"/>
        <v>Plato_2,  Plato_7</v>
      </c>
      <c r="S435" s="2" t="s">
        <v>58</v>
      </c>
      <c r="T435" s="2" t="s">
        <v>7</v>
      </c>
      <c r="U435" s="2" t="s">
        <v>59</v>
      </c>
      <c r="X435" t="str" cm="1">
        <f t="array" ref="X435">_xlfn.CONCAT(_xlfn._xlws.FILTER(Tabla_cocina[Nombre del Plato], Tabla_cocina[Numero de Orden]=Tabla_Sala[[#This Row],[Número de Orden]]), "")</f>
        <v>Plato_2Plato_7</v>
      </c>
      <c r="Y435" s="18" t="b">
        <f>IF(Tabla_Sala[[#This Row],[Tiempo de Degustacion]]&gt;0,TRUE,FALSE)</f>
        <v>1</v>
      </c>
      <c r="Z435" s="3">
        <f>SUMIFS(Tabla_cocina[Costo],Tabla_cocina[Numero de Orden],Tabla_Sala[[#This Row],[Número de Orden]])</f>
        <v>60</v>
      </c>
    </row>
    <row r="436" spans="1:26" x14ac:dyDescent="0.3">
      <c r="A436" s="2">
        <v>434</v>
      </c>
      <c r="B436" s="2">
        <v>15</v>
      </c>
      <c r="C436" s="2" t="s">
        <v>480</v>
      </c>
      <c r="D436" s="4">
        <v>4</v>
      </c>
      <c r="E436" s="15">
        <f>Tabla_Sala[[#This Row],[Hora de Salida]]</f>
        <v>45021.163194444445</v>
      </c>
      <c r="F436" s="16">
        <v>45021.010416666664</v>
      </c>
      <c r="G436" s="16">
        <v>45021.163194444445</v>
      </c>
      <c r="H436" s="16">
        <f>IF(Tabla_Sala[[#This Row],[Estado de la Mesa]]="Ocupada",(Tabla_Sala[[#This Row],[Hora de Salida]]-Tabla_Sala[[#This Row],[Hora de Llegada]]) + 15/1440, Tabla_Sala[[#This Row],[Hora de Salida]]-Tabla_Sala[[#This Row],[Hora de Llegada]])</f>
        <v>0.15277777778101154</v>
      </c>
      <c r="I436" s="16">
        <f>SUMIFS(Tabla_cocina[minutos preparacion],Tabla_cocina[Numero de Orden],Tabla_Sala[[#This Row],[Número de Orden]])</f>
        <v>4.0277777777777773E-2</v>
      </c>
      <c r="J436" s="16">
        <f>IF(Tabla_Sala[[#This Row],[Tiempo de Permanencia]]-Tabla_Sala[[#This Row],[Tiempo Preparacion]] &gt; 0, Tabla_Sala[[#This Row],[Tiempo de Permanencia]]-Tabla_Sala[[#This Row],[Tiempo Preparacion]], 0)</f>
        <v>0.11250000000323376</v>
      </c>
      <c r="K436" s="2" t="s">
        <v>117</v>
      </c>
      <c r="L436" s="2" t="s">
        <v>40</v>
      </c>
      <c r="M436" s="2" t="s">
        <v>47</v>
      </c>
      <c r="N436" s="5">
        <v>37.15</v>
      </c>
      <c r="O436" s="2" t="s">
        <v>42</v>
      </c>
      <c r="P436" s="7">
        <f>SUMIFS(Tabla_cocina[Ganancia Bruta],Tabla_cocina[Numero de Orden],Tabla_Sala[[#This Row],[Número de Orden]])</f>
        <v>96</v>
      </c>
      <c r="Q436" s="7">
        <f>Tabla_Sala[[#This Row],[Propina]]+Tabla_Sala[[#This Row],[Monto Total de la Cuenta]]</f>
        <v>133.15</v>
      </c>
      <c r="R436" t="str">
        <f t="shared" si="9"/>
        <v>Plato_10,  Plato_5</v>
      </c>
      <c r="S436" s="2" t="s">
        <v>58</v>
      </c>
      <c r="T436" s="2" t="s">
        <v>25</v>
      </c>
      <c r="U436" s="2" t="s">
        <v>78</v>
      </c>
      <c r="X436" t="str" cm="1">
        <f t="array" ref="X436">_xlfn.CONCAT(_xlfn._xlws.FILTER(Tabla_cocina[Nombre del Plato], Tabla_cocina[Numero de Orden]=Tabla_Sala[[#This Row],[Número de Orden]]), "")</f>
        <v>Plato_10Plato_5</v>
      </c>
      <c r="Y436" s="18" t="b">
        <f>IF(Tabla_Sala[[#This Row],[Tiempo de Degustacion]]&gt;0,TRUE,FALSE)</f>
        <v>1</v>
      </c>
      <c r="Z436" s="3">
        <f>SUMIFS(Tabla_cocina[Costo],Tabla_cocina[Numero de Orden],Tabla_Sala[[#This Row],[Número de Orden]])</f>
        <v>56</v>
      </c>
    </row>
    <row r="437" spans="1:26" x14ac:dyDescent="0.3">
      <c r="A437" s="2">
        <v>435</v>
      </c>
      <c r="B437" s="2">
        <v>17</v>
      </c>
      <c r="C437" s="2" t="s">
        <v>481</v>
      </c>
      <c r="D437" s="4">
        <v>6</v>
      </c>
      <c r="E437" s="15">
        <f>Tabla_Sala[[#This Row],[Hora de Salida]]</f>
        <v>45021.250694444447</v>
      </c>
      <c r="F437" s="16">
        <v>45021.161805555559</v>
      </c>
      <c r="G437" s="16">
        <v>45021.250694444447</v>
      </c>
      <c r="H437" s="16">
        <f>IF(Tabla_Sala[[#This Row],[Estado de la Mesa]]="Ocupada",(Tabla_Sala[[#This Row],[Hora de Salida]]-Tabla_Sala[[#This Row],[Hora de Llegada]]) + 15/1440, Tabla_Sala[[#This Row],[Hora de Salida]]-Tabla_Sala[[#This Row],[Hora de Llegada]])</f>
        <v>9.9305555554262057E-2</v>
      </c>
      <c r="I437" s="16">
        <f>SUMIFS(Tabla_cocina[minutos preparacion],Tabla_cocina[Numero de Orden],Tabla_Sala[[#This Row],[Número de Orden]])</f>
        <v>7.7083333333333337E-2</v>
      </c>
      <c r="J437" s="16">
        <f>IF(Tabla_Sala[[#This Row],[Tiempo de Permanencia]]-Tabla_Sala[[#This Row],[Tiempo Preparacion]] &gt; 0, Tabla_Sala[[#This Row],[Tiempo de Permanencia]]-Tabla_Sala[[#This Row],[Tiempo Preparacion]], 0)</f>
        <v>2.222222222092872E-2</v>
      </c>
      <c r="K437" s="2" t="s">
        <v>115</v>
      </c>
      <c r="L437" s="2" t="s">
        <v>40</v>
      </c>
      <c r="M437" s="2" t="s">
        <v>47</v>
      </c>
      <c r="N437" s="5">
        <v>30.48</v>
      </c>
      <c r="O437" s="2" t="s">
        <v>55</v>
      </c>
      <c r="P437" s="7">
        <f>SUMIFS(Tabla_cocina[Ganancia Bruta],Tabla_cocina[Numero de Orden],Tabla_Sala[[#This Row],[Número de Orden]])</f>
        <v>154</v>
      </c>
      <c r="Q437" s="7">
        <f>Tabla_Sala[[#This Row],[Propina]]+Tabla_Sala[[#This Row],[Monto Total de la Cuenta]]</f>
        <v>184.48</v>
      </c>
      <c r="R437" t="str">
        <f t="shared" si="9"/>
        <v>Plato_10,  Plato_13,  Plato_2</v>
      </c>
      <c r="S437" s="2" t="s">
        <v>43</v>
      </c>
      <c r="T437" s="2" t="s">
        <v>25</v>
      </c>
      <c r="U437" s="2" t="s">
        <v>65</v>
      </c>
      <c r="V437" s="2" t="s">
        <v>79</v>
      </c>
      <c r="X437" t="str" cm="1">
        <f t="array" ref="X437">_xlfn.CONCAT(_xlfn._xlws.FILTER(Tabla_cocina[Nombre del Plato], Tabla_cocina[Numero de Orden]=Tabla_Sala[[#This Row],[Número de Orden]]), "")</f>
        <v>Plato_2Plato_10Plato_13</v>
      </c>
      <c r="Y437" s="18" t="b">
        <f>IF(Tabla_Sala[[#This Row],[Tiempo de Degustacion]]&gt;0,TRUE,FALSE)</f>
        <v>1</v>
      </c>
      <c r="Z437" s="3">
        <f>SUMIFS(Tabla_cocina[Costo],Tabla_cocina[Numero de Orden],Tabla_Sala[[#This Row],[Número de Orden]])</f>
        <v>92</v>
      </c>
    </row>
    <row r="438" spans="1:26" x14ac:dyDescent="0.3">
      <c r="A438" s="2">
        <v>436</v>
      </c>
      <c r="B438" s="2">
        <v>10</v>
      </c>
      <c r="C438" s="2" t="s">
        <v>482</v>
      </c>
      <c r="D438" s="4">
        <v>3</v>
      </c>
      <c r="E438" s="15">
        <f>Tabla_Sala[[#This Row],[Hora de Salida]]</f>
        <v>45021.169444444444</v>
      </c>
      <c r="F438" s="16">
        <v>45021.008333333331</v>
      </c>
      <c r="G438" s="16">
        <v>45021.169444444444</v>
      </c>
      <c r="H438" s="16">
        <f>IF(Tabla_Sala[[#This Row],[Estado de la Mesa]]="Ocupada",(Tabla_Sala[[#This Row],[Hora de Salida]]-Tabla_Sala[[#This Row],[Hora de Llegada]]) + 15/1440, Tabla_Sala[[#This Row],[Hora de Salida]]-Tabla_Sala[[#This Row],[Hora de Llegada]])</f>
        <v>0.17152777777907127</v>
      </c>
      <c r="I438" s="16">
        <f>SUMIFS(Tabla_cocina[minutos preparacion],Tabla_cocina[Numero de Orden],Tabla_Sala[[#This Row],[Número de Orden]])</f>
        <v>3.125E-2</v>
      </c>
      <c r="J438" s="16">
        <f>IF(Tabla_Sala[[#This Row],[Tiempo de Permanencia]]-Tabla_Sala[[#This Row],[Tiempo Preparacion]] &gt; 0, Tabla_Sala[[#This Row],[Tiempo de Permanencia]]-Tabla_Sala[[#This Row],[Tiempo Preparacion]], 0)</f>
        <v>0.14027777777907127</v>
      </c>
      <c r="K438" s="2" t="s">
        <v>115</v>
      </c>
      <c r="L438" s="2" t="s">
        <v>40</v>
      </c>
      <c r="M438" s="2" t="s">
        <v>47</v>
      </c>
      <c r="N438" s="5">
        <v>10.14</v>
      </c>
      <c r="O438" s="2" t="s">
        <v>55</v>
      </c>
      <c r="P438" s="7">
        <f>SUMIFS(Tabla_cocina[Ganancia Bruta],Tabla_cocina[Numero de Orden],Tabla_Sala[[#This Row],[Número de Orden]])</f>
        <v>56</v>
      </c>
      <c r="Q438" s="7">
        <f>Tabla_Sala[[#This Row],[Propina]]+Tabla_Sala[[#This Row],[Monto Total de la Cuenta]]</f>
        <v>66.14</v>
      </c>
      <c r="R438" t="str">
        <f t="shared" si="9"/>
        <v>Plato_16</v>
      </c>
      <c r="S438" s="2" t="s">
        <v>49</v>
      </c>
      <c r="T438" s="2" t="s">
        <v>15</v>
      </c>
      <c r="U438" s="2"/>
      <c r="X438" t="str" cm="1">
        <f t="array" ref="X438">_xlfn.CONCAT(_xlfn._xlws.FILTER(Tabla_cocina[Nombre del Plato], Tabla_cocina[Numero de Orden]=Tabla_Sala[[#This Row],[Número de Orden]]), "")</f>
        <v>Plato_16</v>
      </c>
      <c r="Y438" s="18" t="b">
        <f>IF(Tabla_Sala[[#This Row],[Tiempo de Degustacion]]&gt;0,TRUE,FALSE)</f>
        <v>1</v>
      </c>
      <c r="Z438" s="3">
        <f>SUMIFS(Tabla_cocina[Costo],Tabla_cocina[Numero de Orden],Tabla_Sala[[#This Row],[Número de Orden]])</f>
        <v>32</v>
      </c>
    </row>
    <row r="439" spans="1:26" x14ac:dyDescent="0.3">
      <c r="A439" s="2">
        <v>437</v>
      </c>
      <c r="B439" s="2">
        <v>16</v>
      </c>
      <c r="C439" s="2" t="s">
        <v>387</v>
      </c>
      <c r="D439" s="4">
        <v>6</v>
      </c>
      <c r="E439" s="15">
        <f>Tabla_Sala[[#This Row],[Hora de Salida]]</f>
        <v>45021.225694444445</v>
      </c>
      <c r="F439" s="16">
        <v>45021.126388888886</v>
      </c>
      <c r="G439" s="16">
        <v>45021.225694444445</v>
      </c>
      <c r="H439" s="16">
        <f>IF(Tabla_Sala[[#This Row],[Estado de la Mesa]]="Ocupada",(Tabla_Sala[[#This Row],[Hora de Salida]]-Tabla_Sala[[#This Row],[Hora de Llegada]]) + 15/1440, Tabla_Sala[[#This Row],[Hora de Salida]]-Tabla_Sala[[#This Row],[Hora de Llegada]])</f>
        <v>9.930555555911269E-2</v>
      </c>
      <c r="I439" s="16">
        <f>SUMIFS(Tabla_cocina[minutos preparacion],Tabla_cocina[Numero de Orden],Tabla_Sala[[#This Row],[Número de Orden]])</f>
        <v>3.5416666666666666E-2</v>
      </c>
      <c r="J439" s="16">
        <f>IF(Tabla_Sala[[#This Row],[Tiempo de Permanencia]]-Tabla_Sala[[#This Row],[Tiempo Preparacion]] &gt; 0, Tabla_Sala[[#This Row],[Tiempo de Permanencia]]-Tabla_Sala[[#This Row],[Tiempo Preparacion]], 0)</f>
        <v>6.3888888892446025E-2</v>
      </c>
      <c r="K439" s="2" t="s">
        <v>109</v>
      </c>
      <c r="L439" s="2" t="s">
        <v>40</v>
      </c>
      <c r="M439" s="2" t="s">
        <v>47</v>
      </c>
      <c r="N439" s="5">
        <v>12.56</v>
      </c>
      <c r="O439" s="2" t="s">
        <v>42</v>
      </c>
      <c r="P439" s="7">
        <f>SUMIFS(Tabla_cocina[Ganancia Bruta],Tabla_cocina[Numero de Orden],Tabla_Sala[[#This Row],[Número de Orden]])</f>
        <v>70</v>
      </c>
      <c r="Q439" s="7">
        <f>Tabla_Sala[[#This Row],[Propina]]+Tabla_Sala[[#This Row],[Monto Total de la Cuenta]]</f>
        <v>82.56</v>
      </c>
      <c r="R439" t="str">
        <f t="shared" si="9"/>
        <v>Plato_8</v>
      </c>
      <c r="S439" s="2" t="s">
        <v>52</v>
      </c>
      <c r="T439" s="2" t="s">
        <v>17</v>
      </c>
      <c r="U439" s="2"/>
      <c r="X439" t="str" cm="1">
        <f t="array" ref="X439">_xlfn.CONCAT(_xlfn._xlws.FILTER(Tabla_cocina[Nombre del Plato], Tabla_cocina[Numero de Orden]=Tabla_Sala[[#This Row],[Número de Orden]]), "")</f>
        <v>Plato_8</v>
      </c>
      <c r="Y439" s="18" t="b">
        <f>IF(Tabla_Sala[[#This Row],[Tiempo de Degustacion]]&gt;0,TRUE,FALSE)</f>
        <v>1</v>
      </c>
      <c r="Z439" s="3">
        <f>SUMIFS(Tabla_cocina[Costo],Tabla_cocina[Numero de Orden],Tabla_Sala[[#This Row],[Número de Orden]])</f>
        <v>42</v>
      </c>
    </row>
    <row r="440" spans="1:26" x14ac:dyDescent="0.3">
      <c r="A440" s="2">
        <v>438</v>
      </c>
      <c r="B440" s="2">
        <v>2</v>
      </c>
      <c r="C440" s="2" t="s">
        <v>483</v>
      </c>
      <c r="D440" s="4">
        <v>1</v>
      </c>
      <c r="E440" s="15">
        <f>Tabla_Sala[[#This Row],[Hora de Salida]]</f>
        <v>45021.314583333333</v>
      </c>
      <c r="F440" s="16">
        <v>45021.165277777778</v>
      </c>
      <c r="G440" s="16">
        <v>45021.314583333333</v>
      </c>
      <c r="H440" s="16">
        <f>IF(Tabla_Sala[[#This Row],[Estado de la Mesa]]="Ocupada",(Tabla_Sala[[#This Row],[Hora de Salida]]-Tabla_Sala[[#This Row],[Hora de Llegada]]) + 15/1440, Tabla_Sala[[#This Row],[Hora de Salida]]-Tabla_Sala[[#This Row],[Hora de Llegada]])</f>
        <v>0.14930555555474712</v>
      </c>
      <c r="I440" s="16">
        <f>SUMIFS(Tabla_cocina[minutos preparacion],Tabla_cocina[Numero de Orden],Tabla_Sala[[#This Row],[Número de Orden]])</f>
        <v>3.5416666666666666E-2</v>
      </c>
      <c r="J440" s="16">
        <f>IF(Tabla_Sala[[#This Row],[Tiempo de Permanencia]]-Tabla_Sala[[#This Row],[Tiempo Preparacion]] &gt; 0, Tabla_Sala[[#This Row],[Tiempo de Permanencia]]-Tabla_Sala[[#This Row],[Tiempo Preparacion]], 0)</f>
        <v>0.11388888888808045</v>
      </c>
      <c r="K440" s="2" t="s">
        <v>111</v>
      </c>
      <c r="L440" s="2" t="s">
        <v>40</v>
      </c>
      <c r="M440" s="2" t="s">
        <v>47</v>
      </c>
      <c r="N440" s="5">
        <v>19.3</v>
      </c>
      <c r="O440" s="2" t="s">
        <v>48</v>
      </c>
      <c r="P440" s="7">
        <f>SUMIFS(Tabla_cocina[Ganancia Bruta],Tabla_cocina[Numero de Orden],Tabla_Sala[[#This Row],[Número de Orden]])</f>
        <v>33</v>
      </c>
      <c r="Q440" s="7">
        <f>Tabla_Sala[[#This Row],[Propina]]+Tabla_Sala[[#This Row],[Monto Total de la Cuenta]]</f>
        <v>52.3</v>
      </c>
      <c r="R440" t="str">
        <f t="shared" si="9"/>
        <v>Plato_11</v>
      </c>
      <c r="S440" s="2" t="s">
        <v>76</v>
      </c>
      <c r="T440" s="2" t="s">
        <v>14</v>
      </c>
      <c r="U440" s="2"/>
      <c r="X440" t="str" cm="1">
        <f t="array" ref="X440">_xlfn.CONCAT(_xlfn._xlws.FILTER(Tabla_cocina[Nombre del Plato], Tabla_cocina[Numero de Orden]=Tabla_Sala[[#This Row],[Número de Orden]]), "")</f>
        <v>Plato_11</v>
      </c>
      <c r="Y440" s="18" t="b">
        <f>IF(Tabla_Sala[[#This Row],[Tiempo de Degustacion]]&gt;0,TRUE,FALSE)</f>
        <v>1</v>
      </c>
      <c r="Z440" s="3">
        <f>SUMIFS(Tabla_cocina[Costo],Tabla_cocina[Numero de Orden],Tabla_Sala[[#This Row],[Número de Orden]])</f>
        <v>20</v>
      </c>
    </row>
    <row r="441" spans="1:26" x14ac:dyDescent="0.3">
      <c r="A441" s="2">
        <v>439</v>
      </c>
      <c r="B441" s="2">
        <v>15</v>
      </c>
      <c r="C441" s="2" t="s">
        <v>484</v>
      </c>
      <c r="D441" s="4">
        <v>1</v>
      </c>
      <c r="E441" s="15">
        <f>Tabla_Sala[[#This Row],[Hora de Salida]]</f>
        <v>45021.057638888888</v>
      </c>
      <c r="F441" s="16">
        <v>45021</v>
      </c>
      <c r="G441" s="16">
        <v>45021.057638888888</v>
      </c>
      <c r="H441" s="16">
        <f>IF(Tabla_Sala[[#This Row],[Estado de la Mesa]]="Ocupada",(Tabla_Sala[[#This Row],[Hora de Salida]]-Tabla_Sala[[#This Row],[Hora de Llegada]]) + 15/1440, Tabla_Sala[[#This Row],[Hora de Salida]]-Tabla_Sala[[#This Row],[Hora de Llegada]])</f>
        <v>5.7638888887595385E-2</v>
      </c>
      <c r="I441" s="16">
        <f>SUMIFS(Tabla_cocina[minutos preparacion],Tabla_cocina[Numero de Orden],Tabla_Sala[[#This Row],[Número de Orden]])</f>
        <v>4.4444444444444446E-2</v>
      </c>
      <c r="J441" s="16">
        <f>IF(Tabla_Sala[[#This Row],[Tiempo de Permanencia]]-Tabla_Sala[[#This Row],[Tiempo Preparacion]] &gt; 0, Tabla_Sala[[#This Row],[Tiempo de Permanencia]]-Tabla_Sala[[#This Row],[Tiempo Preparacion]], 0)</f>
        <v>1.3194444443150939E-2</v>
      </c>
      <c r="K441" s="2" t="s">
        <v>109</v>
      </c>
      <c r="L441" s="2" t="s">
        <v>54</v>
      </c>
      <c r="M441" s="2" t="s">
        <v>47</v>
      </c>
      <c r="N441" s="5">
        <v>25.56</v>
      </c>
      <c r="O441" s="2" t="s">
        <v>48</v>
      </c>
      <c r="P441" s="7">
        <f>SUMIFS(Tabla_cocina[Ganancia Bruta],Tabla_cocina[Numero de Orden],Tabla_Sala[[#This Row],[Número de Orden]])</f>
        <v>177</v>
      </c>
      <c r="Q441" s="7">
        <f>Tabla_Sala[[#This Row],[Propina]]+Tabla_Sala[[#This Row],[Monto Total de la Cuenta]]</f>
        <v>202.56</v>
      </c>
      <c r="R441" t="str">
        <f t="shared" si="9"/>
        <v>Plato_11,  Plato_10</v>
      </c>
      <c r="S441" s="2" t="s">
        <v>58</v>
      </c>
      <c r="T441" s="2" t="s">
        <v>14</v>
      </c>
      <c r="U441" s="2" t="s">
        <v>69</v>
      </c>
      <c r="X441" t="str" cm="1">
        <f t="array" ref="X441">_xlfn.CONCAT(_xlfn._xlws.FILTER(Tabla_cocina[Nombre del Plato], Tabla_cocina[Numero de Orden]=Tabla_Sala[[#This Row],[Número de Orden]]), "")</f>
        <v>Plato_11Plato_10</v>
      </c>
      <c r="Y441" s="18" t="b">
        <f>IF(Tabla_Sala[[#This Row],[Tiempo de Degustacion]]&gt;0,TRUE,FALSE)</f>
        <v>1</v>
      </c>
      <c r="Z441" s="3">
        <f>SUMIFS(Tabla_cocina[Costo],Tabla_cocina[Numero de Orden],Tabla_Sala[[#This Row],[Número de Orden]])</f>
        <v>105</v>
      </c>
    </row>
    <row r="442" spans="1:26" x14ac:dyDescent="0.3">
      <c r="A442" s="2">
        <v>440</v>
      </c>
      <c r="B442" s="2">
        <v>13</v>
      </c>
      <c r="C442" s="2" t="s">
        <v>485</v>
      </c>
      <c r="D442" s="4">
        <v>1</v>
      </c>
      <c r="E442" s="15">
        <f>Tabla_Sala[[#This Row],[Hora de Salida]]</f>
        <v>45021.241666666669</v>
      </c>
      <c r="F442" s="16">
        <v>45021.082638888889</v>
      </c>
      <c r="G442" s="16">
        <v>45021.241666666669</v>
      </c>
      <c r="H442" s="16">
        <f>IF(Tabla_Sala[[#This Row],[Estado de la Mesa]]="Ocupada",(Tabla_Sala[[#This Row],[Hora de Salida]]-Tabla_Sala[[#This Row],[Hora de Llegada]]) + 15/1440, Tabla_Sala[[#This Row],[Hora de Salida]]-Tabla_Sala[[#This Row],[Hora de Llegada]])</f>
        <v>0.169444444446223</v>
      </c>
      <c r="I442" s="16">
        <f>SUMIFS(Tabla_cocina[minutos preparacion],Tabla_cocina[Numero de Orden],Tabla_Sala[[#This Row],[Número de Orden]])</f>
        <v>3.125E-2</v>
      </c>
      <c r="J442" s="16">
        <f>IF(Tabla_Sala[[#This Row],[Tiempo de Permanencia]]-Tabla_Sala[[#This Row],[Tiempo Preparacion]] &gt; 0, Tabla_Sala[[#This Row],[Tiempo de Permanencia]]-Tabla_Sala[[#This Row],[Tiempo Preparacion]], 0)</f>
        <v>0.138194444446223</v>
      </c>
      <c r="K442" s="2" t="s">
        <v>113</v>
      </c>
      <c r="L442" s="2" t="s">
        <v>40</v>
      </c>
      <c r="M442" s="2" t="s">
        <v>47</v>
      </c>
      <c r="N442" s="5">
        <v>38.85</v>
      </c>
      <c r="O442" s="2" t="s">
        <v>55</v>
      </c>
      <c r="P442" s="7">
        <f>SUMIFS(Tabla_cocina[Ganancia Bruta],Tabla_cocina[Numero de Orden],Tabla_Sala[[#This Row],[Número de Orden]])</f>
        <v>84</v>
      </c>
      <c r="Q442" s="7">
        <f>Tabla_Sala[[#This Row],[Propina]]+Tabla_Sala[[#This Row],[Monto Total de la Cuenta]]</f>
        <v>122.85</v>
      </c>
      <c r="R442" t="str">
        <f t="shared" si="9"/>
        <v>Plato_14,  Plato_12</v>
      </c>
      <c r="S442" s="2" t="s">
        <v>76</v>
      </c>
      <c r="T442" s="2" t="s">
        <v>22</v>
      </c>
      <c r="U442" s="2" t="s">
        <v>60</v>
      </c>
      <c r="X442" t="str" cm="1">
        <f t="array" ref="X442">_xlfn.CONCAT(_xlfn._xlws.FILTER(Tabla_cocina[Nombre del Plato], Tabla_cocina[Numero de Orden]=Tabla_Sala[[#This Row],[Número de Orden]]), "")</f>
        <v>Plato_14Plato_12</v>
      </c>
      <c r="Y442" s="18" t="b">
        <f>IF(Tabla_Sala[[#This Row],[Tiempo de Degustacion]]&gt;0,TRUE,FALSE)</f>
        <v>1</v>
      </c>
      <c r="Z442" s="3">
        <f>SUMIFS(Tabla_cocina[Costo],Tabla_cocina[Numero de Orden],Tabla_Sala[[#This Row],[Número de Orden]])</f>
        <v>50</v>
      </c>
    </row>
    <row r="443" spans="1:26" x14ac:dyDescent="0.3">
      <c r="A443" s="2">
        <v>441</v>
      </c>
      <c r="B443" s="2">
        <v>13</v>
      </c>
      <c r="C443" s="2" t="s">
        <v>486</v>
      </c>
      <c r="D443" s="4">
        <v>6</v>
      </c>
      <c r="E443" s="15">
        <f>Tabla_Sala[[#This Row],[Hora de Salida]]</f>
        <v>45021.140972222223</v>
      </c>
      <c r="F443" s="16">
        <v>45021.044444444444</v>
      </c>
      <c r="G443" s="16">
        <v>45021.140972222223</v>
      </c>
      <c r="H443" s="16">
        <f>IF(Tabla_Sala[[#This Row],[Estado de la Mesa]]="Ocupada",(Tabla_Sala[[#This Row],[Hora de Salida]]-Tabla_Sala[[#This Row],[Hora de Llegada]]) + 15/1440, Tabla_Sala[[#This Row],[Hora de Salida]]-Tabla_Sala[[#This Row],[Hora de Llegada]])</f>
        <v>0.10694444444622302</v>
      </c>
      <c r="I443" s="16">
        <f>SUMIFS(Tabla_cocina[minutos preparacion],Tabla_cocina[Numero de Orden],Tabla_Sala[[#This Row],[Número de Orden]])</f>
        <v>6.25E-2</v>
      </c>
      <c r="J443" s="16">
        <f>IF(Tabla_Sala[[#This Row],[Tiempo de Permanencia]]-Tabla_Sala[[#This Row],[Tiempo Preparacion]] &gt; 0, Tabla_Sala[[#This Row],[Tiempo de Permanencia]]-Tabla_Sala[[#This Row],[Tiempo Preparacion]], 0)</f>
        <v>4.4444444446223016E-2</v>
      </c>
      <c r="K443" s="2" t="s">
        <v>113</v>
      </c>
      <c r="L443" s="2" t="s">
        <v>40</v>
      </c>
      <c r="M443" s="2" t="s">
        <v>45</v>
      </c>
      <c r="N443" s="5">
        <v>23.31</v>
      </c>
      <c r="O443" s="2" t="s">
        <v>55</v>
      </c>
      <c r="P443" s="7">
        <f>SUMIFS(Tabla_cocina[Ganancia Bruta],Tabla_cocina[Numero de Orden],Tabla_Sala[[#This Row],[Número de Orden]])</f>
        <v>183</v>
      </c>
      <c r="Q443" s="7">
        <f>Tabla_Sala[[#This Row],[Propina]]+Tabla_Sala[[#This Row],[Monto Total de la Cuenta]]</f>
        <v>206.31</v>
      </c>
      <c r="R443" t="str">
        <f t="shared" si="9"/>
        <v>Plato_8,  Plato_10</v>
      </c>
      <c r="S443" s="2" t="s">
        <v>43</v>
      </c>
      <c r="T443" s="2" t="s">
        <v>17</v>
      </c>
      <c r="U443" s="2" t="s">
        <v>69</v>
      </c>
      <c r="X443" t="str" cm="1">
        <f t="array" ref="X443">_xlfn.CONCAT(_xlfn._xlws.FILTER(Tabla_cocina[Nombre del Plato], Tabla_cocina[Numero de Orden]=Tabla_Sala[[#This Row],[Número de Orden]]), "")</f>
        <v>Plato_8Plato_10</v>
      </c>
      <c r="Y443" s="18" t="b">
        <f>IF(Tabla_Sala[[#This Row],[Tiempo de Degustacion]]&gt;0,TRUE,FALSE)</f>
        <v>1</v>
      </c>
      <c r="Z443" s="3">
        <f>SUMIFS(Tabla_cocina[Costo],Tabla_cocina[Numero de Orden],Tabla_Sala[[#This Row],[Número de Orden]])</f>
        <v>108</v>
      </c>
    </row>
    <row r="444" spans="1:26" x14ac:dyDescent="0.3">
      <c r="A444" s="2">
        <v>442</v>
      </c>
      <c r="B444" s="2">
        <v>15</v>
      </c>
      <c r="C444" s="2" t="s">
        <v>487</v>
      </c>
      <c r="D444" s="4">
        <v>3</v>
      </c>
      <c r="E444" s="15">
        <f>Tabla_Sala[[#This Row],[Hora de Salida]]</f>
        <v>45021.137499999997</v>
      </c>
      <c r="F444" s="16">
        <v>45021.086111111108</v>
      </c>
      <c r="G444" s="16">
        <v>45021.137499999997</v>
      </c>
      <c r="H444" s="16">
        <f>IF(Tabla_Sala[[#This Row],[Estado de la Mesa]]="Ocupada",(Tabla_Sala[[#This Row],[Hora de Salida]]-Tabla_Sala[[#This Row],[Hora de Llegada]]) + 15/1440, Tabla_Sala[[#This Row],[Hora de Salida]]-Tabla_Sala[[#This Row],[Hora de Llegada]])</f>
        <v>6.1805555555717241E-2</v>
      </c>
      <c r="I444" s="16">
        <f>SUMIFS(Tabla_cocina[minutos preparacion],Tabla_cocina[Numero de Orden],Tabla_Sala[[#This Row],[Número de Orden]])</f>
        <v>9.0972222222222218E-2</v>
      </c>
      <c r="J444" s="16">
        <f>IF(Tabla_Sala[[#This Row],[Tiempo de Permanencia]]-Tabla_Sala[[#This Row],[Tiempo Preparacion]] &gt; 0, Tabla_Sala[[#This Row],[Tiempo de Permanencia]]-Tabla_Sala[[#This Row],[Tiempo Preparacion]], 0)</f>
        <v>0</v>
      </c>
      <c r="K444" s="2" t="s">
        <v>117</v>
      </c>
      <c r="L444" s="2" t="s">
        <v>54</v>
      </c>
      <c r="M444" s="2" t="s">
        <v>47</v>
      </c>
      <c r="N444" s="5">
        <v>21.07</v>
      </c>
      <c r="O444" s="2" t="s">
        <v>55</v>
      </c>
      <c r="P444" s="7">
        <f>SUMIFS(Tabla_cocina[Ganancia Bruta],Tabla_cocina[Numero de Orden],Tabla_Sala[[#This Row],[Número de Orden]])</f>
        <v>235</v>
      </c>
      <c r="Q444" s="7">
        <f>Tabla_Sala[[#This Row],[Propina]]+Tabla_Sala[[#This Row],[Monto Total de la Cuenta]]</f>
        <v>256.07</v>
      </c>
      <c r="R444" t="str">
        <f t="shared" si="9"/>
        <v>Plato_18,  Plato_1,  Plato_19</v>
      </c>
      <c r="S444" s="2" t="s">
        <v>61</v>
      </c>
      <c r="T444" s="2" t="s">
        <v>20</v>
      </c>
      <c r="U444" s="2" t="s">
        <v>71</v>
      </c>
      <c r="V444" s="2" t="s">
        <v>51</v>
      </c>
      <c r="X444" t="str" cm="1">
        <f t="array" ref="X444">_xlfn.CONCAT(_xlfn._xlws.FILTER(Tabla_cocina[Nombre del Plato], Tabla_cocina[Numero de Orden]=Tabla_Sala[[#This Row],[Número de Orden]]), "")</f>
        <v>Plato_19Plato_18Plato_1</v>
      </c>
      <c r="Y444" s="18" t="b">
        <f>IF(Tabla_Sala[[#This Row],[Tiempo de Degustacion]]&gt;0,TRUE,FALSE)</f>
        <v>0</v>
      </c>
      <c r="Z444" s="3">
        <f>SUMIFS(Tabla_cocina[Costo],Tabla_cocina[Numero de Orden],Tabla_Sala[[#This Row],[Número de Orden]])</f>
        <v>141</v>
      </c>
    </row>
    <row r="445" spans="1:26" x14ac:dyDescent="0.3">
      <c r="A445" s="2">
        <v>443</v>
      </c>
      <c r="B445" s="2">
        <v>4</v>
      </c>
      <c r="C445" s="2" t="s">
        <v>474</v>
      </c>
      <c r="D445" s="4">
        <v>2</v>
      </c>
      <c r="E445" s="15">
        <f>Tabla_Sala[[#This Row],[Hora de Salida]]</f>
        <v>45021.134722222225</v>
      </c>
      <c r="F445" s="16">
        <v>45021.052083333336</v>
      </c>
      <c r="G445" s="16">
        <v>45021.134722222225</v>
      </c>
      <c r="H445" s="16">
        <f>IF(Tabla_Sala[[#This Row],[Estado de la Mesa]]="Ocupada",(Tabla_Sala[[#This Row],[Hora de Salida]]-Tabla_Sala[[#This Row],[Hora de Llegada]]) + 15/1440, Tabla_Sala[[#This Row],[Hora de Salida]]-Tabla_Sala[[#This Row],[Hora de Llegada]])</f>
        <v>8.2638888889050577E-2</v>
      </c>
      <c r="I445" s="16">
        <f>SUMIFS(Tabla_cocina[minutos preparacion],Tabla_cocina[Numero de Orden],Tabla_Sala[[#This Row],[Número de Orden]])</f>
        <v>0.10763888888888888</v>
      </c>
      <c r="J445" s="16">
        <f>IF(Tabla_Sala[[#This Row],[Tiempo de Permanencia]]-Tabla_Sala[[#This Row],[Tiempo Preparacion]] &gt; 0, Tabla_Sala[[#This Row],[Tiempo de Permanencia]]-Tabla_Sala[[#This Row],[Tiempo Preparacion]], 0)</f>
        <v>0</v>
      </c>
      <c r="K445" s="2" t="s">
        <v>113</v>
      </c>
      <c r="L445" s="2" t="s">
        <v>40</v>
      </c>
      <c r="M445" s="2" t="s">
        <v>41</v>
      </c>
      <c r="N445" s="5">
        <v>14.48</v>
      </c>
      <c r="O445" s="2" t="s">
        <v>48</v>
      </c>
      <c r="P445" s="7">
        <f>SUMIFS(Tabla_cocina[Ganancia Bruta],Tabla_cocina[Numero de Orden],Tabla_Sala[[#This Row],[Número de Orden]])</f>
        <v>217</v>
      </c>
      <c r="Q445" s="7">
        <f>Tabla_Sala[[#This Row],[Propina]]+Tabla_Sala[[#This Row],[Monto Total de la Cuenta]]</f>
        <v>231.48</v>
      </c>
      <c r="R445" t="str">
        <f t="shared" si="9"/>
        <v>Plato_14,  Plato_15,  Plato_10,  Plato_16</v>
      </c>
      <c r="S445" s="2" t="s">
        <v>56</v>
      </c>
      <c r="T445" s="2" t="s">
        <v>22</v>
      </c>
      <c r="U445" s="2" t="s">
        <v>73</v>
      </c>
      <c r="V445" s="2" t="s">
        <v>69</v>
      </c>
      <c r="W445" s="2" t="s">
        <v>57</v>
      </c>
      <c r="X445" t="str" cm="1">
        <f t="array" ref="X445">_xlfn.CONCAT(_xlfn._xlws.FILTER(Tabla_cocina[Nombre del Plato], Tabla_cocina[Numero de Orden]=Tabla_Sala[[#This Row],[Número de Orden]]), "")</f>
        <v>Plato_15Plato_16Plato_10Plato_14</v>
      </c>
      <c r="Y445" s="18" t="b">
        <f>IF(Tabla_Sala[[#This Row],[Tiempo de Degustacion]]&gt;0,TRUE,FALSE)</f>
        <v>0</v>
      </c>
      <c r="Z445" s="3">
        <f>SUMIFS(Tabla_cocina[Costo],Tabla_cocina[Numero de Orden],Tabla_Sala[[#This Row],[Número de Orden]])</f>
        <v>126</v>
      </c>
    </row>
    <row r="446" spans="1:26" x14ac:dyDescent="0.3">
      <c r="A446" s="2">
        <v>444</v>
      </c>
      <c r="B446" s="2">
        <v>8</v>
      </c>
      <c r="C446" s="2" t="s">
        <v>163</v>
      </c>
      <c r="D446" s="4">
        <v>5</v>
      </c>
      <c r="E446" s="15">
        <f>Tabla_Sala[[#This Row],[Hora de Salida]]</f>
        <v>45021.255555555559</v>
      </c>
      <c r="F446" s="16">
        <v>45021.140972222223</v>
      </c>
      <c r="G446" s="16">
        <v>45021.255555555559</v>
      </c>
      <c r="H446" s="16">
        <f>IF(Tabla_Sala[[#This Row],[Estado de la Mesa]]="Ocupada",(Tabla_Sala[[#This Row],[Hora de Salida]]-Tabla_Sala[[#This Row],[Hora de Llegada]]) + 15/1440, Tabla_Sala[[#This Row],[Hora de Salida]]-Tabla_Sala[[#This Row],[Hora de Llegada]])</f>
        <v>0.11458333333575865</v>
      </c>
      <c r="I446" s="16">
        <f>SUMIFS(Tabla_cocina[minutos preparacion],Tabla_cocina[Numero de Orden],Tabla_Sala[[#This Row],[Número de Orden]])</f>
        <v>5.6249999999999994E-2</v>
      </c>
      <c r="J446" s="16">
        <f>IF(Tabla_Sala[[#This Row],[Tiempo de Permanencia]]-Tabla_Sala[[#This Row],[Tiempo Preparacion]] &gt; 0, Tabla_Sala[[#This Row],[Tiempo de Permanencia]]-Tabla_Sala[[#This Row],[Tiempo Preparacion]], 0)</f>
        <v>5.8333333335758658E-2</v>
      </c>
      <c r="K446" s="2" t="s">
        <v>111</v>
      </c>
      <c r="L446" s="2" t="s">
        <v>40</v>
      </c>
      <c r="M446" s="2" t="s">
        <v>47</v>
      </c>
      <c r="N446" s="5">
        <v>25.26</v>
      </c>
      <c r="O446" s="2" t="s">
        <v>48</v>
      </c>
      <c r="P446" s="7">
        <f>SUMIFS(Tabla_cocina[Ganancia Bruta],Tabla_cocina[Numero de Orden],Tabla_Sala[[#This Row],[Número de Orden]])</f>
        <v>95</v>
      </c>
      <c r="Q446" s="7">
        <f>Tabla_Sala[[#This Row],[Propina]]+Tabla_Sala[[#This Row],[Monto Total de la Cuenta]]</f>
        <v>120.26</v>
      </c>
      <c r="R446" t="str">
        <f t="shared" si="9"/>
        <v>Plato_14,  Plato_7</v>
      </c>
      <c r="S446" s="2" t="s">
        <v>76</v>
      </c>
      <c r="T446" s="2" t="s">
        <v>22</v>
      </c>
      <c r="U446" s="2" t="s">
        <v>59</v>
      </c>
      <c r="X446" t="str" cm="1">
        <f t="array" ref="X446">_xlfn.CONCAT(_xlfn._xlws.FILTER(Tabla_cocina[Nombre del Plato], Tabla_cocina[Numero de Orden]=Tabla_Sala[[#This Row],[Número de Orden]]), "")</f>
        <v>Plato_7Plato_14</v>
      </c>
      <c r="Y446" s="18" t="b">
        <f>IF(Tabla_Sala[[#This Row],[Tiempo de Degustacion]]&gt;0,TRUE,FALSE)</f>
        <v>1</v>
      </c>
      <c r="Z446" s="3">
        <f>SUMIFS(Tabla_cocina[Costo],Tabla_cocina[Numero de Orden],Tabla_Sala[[#This Row],[Número de Orden]])</f>
        <v>56</v>
      </c>
    </row>
    <row r="447" spans="1:26" x14ac:dyDescent="0.3">
      <c r="A447" s="2">
        <v>445</v>
      </c>
      <c r="B447" s="2">
        <v>6</v>
      </c>
      <c r="C447" s="2" t="s">
        <v>488</v>
      </c>
      <c r="D447" s="4">
        <v>5</v>
      </c>
      <c r="E447" s="15">
        <f>Tabla_Sala[[#This Row],[Hora de Salida]]</f>
        <v>45021.131249999999</v>
      </c>
      <c r="F447" s="16">
        <v>45021.042361111111</v>
      </c>
      <c r="G447" s="16">
        <v>45021.131249999999</v>
      </c>
      <c r="H447" s="16">
        <f>IF(Tabla_Sala[[#This Row],[Estado de la Mesa]]="Ocupada",(Tabla_Sala[[#This Row],[Hora de Salida]]-Tabla_Sala[[#This Row],[Hora de Llegada]]) + 15/1440, Tabla_Sala[[#This Row],[Hora de Salida]]-Tabla_Sala[[#This Row],[Hora de Llegada]])</f>
        <v>8.8888888887595385E-2</v>
      </c>
      <c r="I447" s="16">
        <f>SUMIFS(Tabla_cocina[minutos preparacion],Tabla_cocina[Numero de Orden],Tabla_Sala[[#This Row],[Número de Orden]])</f>
        <v>1.8055555555555554E-2</v>
      </c>
      <c r="J447" s="16">
        <f>IF(Tabla_Sala[[#This Row],[Tiempo de Permanencia]]-Tabla_Sala[[#This Row],[Tiempo Preparacion]] &gt; 0, Tabla_Sala[[#This Row],[Tiempo de Permanencia]]-Tabla_Sala[[#This Row],[Tiempo Preparacion]], 0)</f>
        <v>7.0833333332039838E-2</v>
      </c>
      <c r="K447" s="2" t="s">
        <v>111</v>
      </c>
      <c r="L447" s="2" t="s">
        <v>44</v>
      </c>
      <c r="M447" s="2" t="s">
        <v>47</v>
      </c>
      <c r="N447" s="5">
        <v>14.28</v>
      </c>
      <c r="O447" s="2" t="s">
        <v>48</v>
      </c>
      <c r="P447" s="7">
        <f>SUMIFS(Tabla_cocina[Ganancia Bruta],Tabla_cocina[Numero de Orden],Tabla_Sala[[#This Row],[Número de Orden]])</f>
        <v>81</v>
      </c>
      <c r="Q447" s="7">
        <f>Tabla_Sala[[#This Row],[Propina]]+Tabla_Sala[[#This Row],[Monto Total de la Cuenta]]</f>
        <v>95.28</v>
      </c>
      <c r="R447" t="str">
        <f t="shared" si="9"/>
        <v>Plato_6</v>
      </c>
      <c r="S447" s="2" t="s">
        <v>52</v>
      </c>
      <c r="T447" s="2" t="s">
        <v>10</v>
      </c>
      <c r="U447" s="2"/>
      <c r="X447" t="str" cm="1">
        <f t="array" ref="X447">_xlfn.CONCAT(_xlfn._xlws.FILTER(Tabla_cocina[Nombre del Plato], Tabla_cocina[Numero de Orden]=Tabla_Sala[[#This Row],[Número de Orden]]), "")</f>
        <v>Plato_6</v>
      </c>
      <c r="Y447" s="18" t="b">
        <f>IF(Tabla_Sala[[#This Row],[Tiempo de Degustacion]]&gt;0,TRUE,FALSE)</f>
        <v>1</v>
      </c>
      <c r="Z447" s="3">
        <f>SUMIFS(Tabla_cocina[Costo],Tabla_cocina[Numero de Orden],Tabla_Sala[[#This Row],[Número de Orden]])</f>
        <v>48</v>
      </c>
    </row>
    <row r="448" spans="1:26" x14ac:dyDescent="0.3">
      <c r="A448" s="2">
        <v>446</v>
      </c>
      <c r="B448" s="2">
        <v>12</v>
      </c>
      <c r="C448" s="2" t="s">
        <v>151</v>
      </c>
      <c r="D448" s="4">
        <v>2</v>
      </c>
      <c r="E448" s="15">
        <f>Tabla_Sala[[#This Row],[Hora de Salida]]</f>
        <v>45021.259027777778</v>
      </c>
      <c r="F448" s="16">
        <v>45021.116666666669</v>
      </c>
      <c r="G448" s="16">
        <v>45021.259027777778</v>
      </c>
      <c r="H448" s="16">
        <f>IF(Tabla_Sala[[#This Row],[Estado de la Mesa]]="Ocupada",(Tabla_Sala[[#This Row],[Hora de Salida]]-Tabla_Sala[[#This Row],[Hora de Llegada]]) + 15/1440, Tabla_Sala[[#This Row],[Hora de Salida]]-Tabla_Sala[[#This Row],[Hora de Llegada]])</f>
        <v>0.14236111110949423</v>
      </c>
      <c r="I448" s="16">
        <f>SUMIFS(Tabla_cocina[minutos preparacion],Tabla_cocina[Numero de Orden],Tabla_Sala[[#This Row],[Número de Orden]])</f>
        <v>5.5555555555555558E-3</v>
      </c>
      <c r="J448" s="16">
        <f>IF(Tabla_Sala[[#This Row],[Tiempo de Permanencia]]-Tabla_Sala[[#This Row],[Tiempo Preparacion]] &gt; 0, Tabla_Sala[[#This Row],[Tiempo de Permanencia]]-Tabla_Sala[[#This Row],[Tiempo Preparacion]], 0)</f>
        <v>0.13680555555393867</v>
      </c>
      <c r="K448" s="2" t="s">
        <v>111</v>
      </c>
      <c r="L448" s="2" t="s">
        <v>40</v>
      </c>
      <c r="M448" s="2" t="s">
        <v>47</v>
      </c>
      <c r="N448" s="5">
        <v>35.24</v>
      </c>
      <c r="O448" s="2" t="s">
        <v>48</v>
      </c>
      <c r="P448" s="7">
        <f>SUMIFS(Tabla_cocina[Ganancia Bruta],Tabla_cocina[Numero de Orden],Tabla_Sala[[#This Row],[Número de Orden]])</f>
        <v>21</v>
      </c>
      <c r="Q448" s="7">
        <f>Tabla_Sala[[#This Row],[Propina]]+Tabla_Sala[[#This Row],[Monto Total de la Cuenta]]</f>
        <v>56.24</v>
      </c>
      <c r="R448" t="str">
        <f t="shared" si="9"/>
        <v>Plato_13</v>
      </c>
      <c r="S448" s="2" t="s">
        <v>66</v>
      </c>
      <c r="T448" s="2" t="s">
        <v>23</v>
      </c>
      <c r="U448" s="2"/>
      <c r="X448" t="str" cm="1">
        <f t="array" ref="X448">_xlfn.CONCAT(_xlfn._xlws.FILTER(Tabla_cocina[Nombre del Plato], Tabla_cocina[Numero de Orden]=Tabla_Sala[[#This Row],[Número de Orden]]), "")</f>
        <v>Plato_13</v>
      </c>
      <c r="Y448" s="18" t="b">
        <f>IF(Tabla_Sala[[#This Row],[Tiempo de Degustacion]]&gt;0,TRUE,FALSE)</f>
        <v>1</v>
      </c>
      <c r="Z448" s="3">
        <f>SUMIFS(Tabla_cocina[Costo],Tabla_cocina[Numero de Orden],Tabla_Sala[[#This Row],[Número de Orden]])</f>
        <v>13</v>
      </c>
    </row>
    <row r="449" spans="1:26" x14ac:dyDescent="0.3">
      <c r="A449" s="2">
        <v>447</v>
      </c>
      <c r="B449" s="2">
        <v>8</v>
      </c>
      <c r="C449" s="2" t="s">
        <v>489</v>
      </c>
      <c r="D449" s="4">
        <v>2</v>
      </c>
      <c r="E449" s="15">
        <f>Tabla_Sala[[#This Row],[Hora de Salida]]</f>
        <v>45021.308333333334</v>
      </c>
      <c r="F449" s="16">
        <v>45021.161805555559</v>
      </c>
      <c r="G449" s="16">
        <v>45021.308333333334</v>
      </c>
      <c r="H449" s="16">
        <f>IF(Tabla_Sala[[#This Row],[Estado de la Mesa]]="Ocupada",(Tabla_Sala[[#This Row],[Hora de Salida]]-Tabla_Sala[[#This Row],[Hora de Llegada]]) + 15/1440, Tabla_Sala[[#This Row],[Hora de Salida]]-Tabla_Sala[[#This Row],[Hora de Llegada]])</f>
        <v>0.14652777777519077</v>
      </c>
      <c r="I449" s="16">
        <f>SUMIFS(Tabla_cocina[minutos preparacion],Tabla_cocina[Numero de Orden],Tabla_Sala[[#This Row],[Número de Orden]])</f>
        <v>5.9722222222222225E-2</v>
      </c>
      <c r="J449" s="16">
        <f>IF(Tabla_Sala[[#This Row],[Tiempo de Permanencia]]-Tabla_Sala[[#This Row],[Tiempo Preparacion]] &gt; 0, Tabla_Sala[[#This Row],[Tiempo de Permanencia]]-Tabla_Sala[[#This Row],[Tiempo Preparacion]], 0)</f>
        <v>8.6805555552968539E-2</v>
      </c>
      <c r="K449" s="2" t="s">
        <v>117</v>
      </c>
      <c r="L449" s="2" t="s">
        <v>54</v>
      </c>
      <c r="M449" s="2" t="s">
        <v>47</v>
      </c>
      <c r="N449" s="5">
        <v>28.68</v>
      </c>
      <c r="O449" s="2" t="s">
        <v>48</v>
      </c>
      <c r="P449" s="7">
        <f>SUMIFS(Tabla_cocina[Ganancia Bruta],Tabla_cocina[Numero de Orden],Tabla_Sala[[#This Row],[Número de Orden]])</f>
        <v>181</v>
      </c>
      <c r="Q449" s="7">
        <f>Tabla_Sala[[#This Row],[Propina]]+Tabla_Sala[[#This Row],[Monto Total de la Cuenta]]</f>
        <v>209.68</v>
      </c>
      <c r="R449" t="str">
        <f t="shared" si="9"/>
        <v>Plato_3,  Plato_12,  Plato_16</v>
      </c>
      <c r="S449" s="2" t="s">
        <v>43</v>
      </c>
      <c r="T449" s="2" t="s">
        <v>21</v>
      </c>
      <c r="U449" s="2" t="s">
        <v>60</v>
      </c>
      <c r="V449" s="2" t="s">
        <v>57</v>
      </c>
      <c r="X449" t="str" cm="1">
        <f t="array" ref="X449">_xlfn.CONCAT(_xlfn._xlws.FILTER(Tabla_cocina[Nombre del Plato], Tabla_cocina[Numero de Orden]=Tabla_Sala[[#This Row],[Número de Orden]]), "")</f>
        <v>Plato_16Plato_3Plato_12</v>
      </c>
      <c r="Y449" s="18" t="b">
        <f>IF(Tabla_Sala[[#This Row],[Tiempo de Degustacion]]&gt;0,TRUE,FALSE)</f>
        <v>1</v>
      </c>
      <c r="Z449" s="3">
        <f>SUMIFS(Tabla_cocina[Costo],Tabla_cocina[Numero de Orden],Tabla_Sala[[#This Row],[Número de Orden]])</f>
        <v>105</v>
      </c>
    </row>
    <row r="450" spans="1:26" x14ac:dyDescent="0.3">
      <c r="A450" s="2">
        <v>448</v>
      </c>
      <c r="B450" s="2">
        <v>4</v>
      </c>
      <c r="C450" s="2" t="s">
        <v>404</v>
      </c>
      <c r="D450" s="4">
        <v>5</v>
      </c>
      <c r="E450" s="15">
        <f>Tabla_Sala[[#This Row],[Hora de Salida]]</f>
        <v>45021.149305555555</v>
      </c>
      <c r="F450" s="16">
        <v>45021.004861111112</v>
      </c>
      <c r="G450" s="16">
        <v>45021.149305555555</v>
      </c>
      <c r="H450" s="16">
        <f>IF(Tabla_Sala[[#This Row],[Estado de la Mesa]]="Ocupada",(Tabla_Sala[[#This Row],[Hora de Salida]]-Tabla_Sala[[#This Row],[Hora de Llegada]]) + 15/1440, Tabla_Sala[[#This Row],[Hora de Salida]]-Tabla_Sala[[#This Row],[Hora de Llegada]])</f>
        <v>0.15486111110900916</v>
      </c>
      <c r="I450" s="16">
        <f>SUMIFS(Tabla_cocina[minutos preparacion],Tabla_cocina[Numero de Orden],Tabla_Sala[[#This Row],[Número de Orden]])</f>
        <v>4.583333333333333E-2</v>
      </c>
      <c r="J450" s="16">
        <f>IF(Tabla_Sala[[#This Row],[Tiempo de Permanencia]]-Tabla_Sala[[#This Row],[Tiempo Preparacion]] &gt; 0, Tabla_Sala[[#This Row],[Tiempo de Permanencia]]-Tabla_Sala[[#This Row],[Tiempo Preparacion]], 0)</f>
        <v>0.10902777777567582</v>
      </c>
      <c r="K450" s="2" t="s">
        <v>117</v>
      </c>
      <c r="L450" s="2" t="s">
        <v>54</v>
      </c>
      <c r="M450" s="2" t="s">
        <v>47</v>
      </c>
      <c r="N450" s="5">
        <v>35.68</v>
      </c>
      <c r="O450" s="2" t="s">
        <v>55</v>
      </c>
      <c r="P450" s="7">
        <f>SUMIFS(Tabla_cocina[Ganancia Bruta],Tabla_cocina[Numero de Orden],Tabla_Sala[[#This Row],[Número de Orden]])</f>
        <v>137</v>
      </c>
      <c r="Q450" s="7">
        <f>Tabla_Sala[[#This Row],[Propina]]+Tabla_Sala[[#This Row],[Monto Total de la Cuenta]]</f>
        <v>172.68</v>
      </c>
      <c r="R450" t="str">
        <f t="shared" si="9"/>
        <v>Plato_12,  Plato_11</v>
      </c>
      <c r="S450" s="2" t="s">
        <v>56</v>
      </c>
      <c r="T450" s="2" t="s">
        <v>16</v>
      </c>
      <c r="U450" s="2" t="s">
        <v>63</v>
      </c>
      <c r="X450" t="str" cm="1">
        <f t="array" ref="X450">_xlfn.CONCAT(_xlfn._xlws.FILTER(Tabla_cocina[Nombre del Plato], Tabla_cocina[Numero de Orden]=Tabla_Sala[[#This Row],[Número de Orden]]), "")</f>
        <v>Plato_11Plato_12</v>
      </c>
      <c r="Y450" s="18" t="b">
        <f>IF(Tabla_Sala[[#This Row],[Tiempo de Degustacion]]&gt;0,TRUE,FALSE)</f>
        <v>1</v>
      </c>
      <c r="Z450" s="3">
        <f>SUMIFS(Tabla_cocina[Costo],Tabla_cocina[Numero de Orden],Tabla_Sala[[#This Row],[Número de Orden]])</f>
        <v>82</v>
      </c>
    </row>
    <row r="451" spans="1:26" x14ac:dyDescent="0.3">
      <c r="A451" s="2">
        <v>449</v>
      </c>
      <c r="B451" s="2">
        <v>3</v>
      </c>
      <c r="C451" s="2" t="s">
        <v>490</v>
      </c>
      <c r="D451" s="4">
        <v>3</v>
      </c>
      <c r="E451" s="15">
        <f>Tabla_Sala[[#This Row],[Hora de Salida]]</f>
        <v>45021.209722222222</v>
      </c>
      <c r="F451" s="16">
        <v>45021.142361111109</v>
      </c>
      <c r="G451" s="16">
        <v>45021.209722222222</v>
      </c>
      <c r="H451" s="16">
        <f>IF(Tabla_Sala[[#This Row],[Estado de la Mesa]]="Ocupada",(Tabla_Sala[[#This Row],[Hora de Salida]]-Tabla_Sala[[#This Row],[Hora de Llegada]]) + 15/1440, Tabla_Sala[[#This Row],[Hora de Salida]]-Tabla_Sala[[#This Row],[Hora de Llegada]])</f>
        <v>7.7777777779071286E-2</v>
      </c>
      <c r="I451" s="16">
        <f>SUMIFS(Tabla_cocina[minutos preparacion],Tabla_cocina[Numero de Orden],Tabla_Sala[[#This Row],[Número de Orden]])</f>
        <v>2.2916666666666665E-2</v>
      </c>
      <c r="J451" s="16">
        <f>IF(Tabla_Sala[[#This Row],[Tiempo de Permanencia]]-Tabla_Sala[[#This Row],[Tiempo Preparacion]] &gt; 0, Tabla_Sala[[#This Row],[Tiempo de Permanencia]]-Tabla_Sala[[#This Row],[Tiempo Preparacion]], 0)</f>
        <v>5.4861111112404617E-2</v>
      </c>
      <c r="K451" s="2" t="s">
        <v>109</v>
      </c>
      <c r="L451" s="2" t="s">
        <v>40</v>
      </c>
      <c r="M451" s="2" t="s">
        <v>45</v>
      </c>
      <c r="N451" s="5">
        <v>42.25</v>
      </c>
      <c r="O451" s="2" t="s">
        <v>55</v>
      </c>
      <c r="P451" s="7">
        <f>SUMIFS(Tabla_cocina[Ganancia Bruta],Tabla_cocina[Numero de Orden],Tabla_Sala[[#This Row],[Número de Orden]])</f>
        <v>64</v>
      </c>
      <c r="Q451" s="7">
        <f>Tabla_Sala[[#This Row],[Propina]]+Tabla_Sala[[#This Row],[Monto Total de la Cuenta]]</f>
        <v>106.25</v>
      </c>
      <c r="R451" t="str">
        <f t="shared" ref="R451:R514" si="10">_xlfn.TEXTJOIN(", ",TRUE,T451:W451)</f>
        <v>Plato_15</v>
      </c>
      <c r="S451" s="2" t="s">
        <v>49</v>
      </c>
      <c r="T451" s="2" t="s">
        <v>18</v>
      </c>
      <c r="U451" s="2"/>
      <c r="X451" t="str" cm="1">
        <f t="array" ref="X451">_xlfn.CONCAT(_xlfn._xlws.FILTER(Tabla_cocina[Nombre del Plato], Tabla_cocina[Numero de Orden]=Tabla_Sala[[#This Row],[Número de Orden]]), "")</f>
        <v>Plato_15</v>
      </c>
      <c r="Y451" s="18" t="b">
        <f>IF(Tabla_Sala[[#This Row],[Tiempo de Degustacion]]&gt;0,TRUE,FALSE)</f>
        <v>1</v>
      </c>
      <c r="Z451" s="3">
        <f>SUMIFS(Tabla_cocina[Costo],Tabla_cocina[Numero de Orden],Tabla_Sala[[#This Row],[Número de Orden]])</f>
        <v>38</v>
      </c>
    </row>
    <row r="452" spans="1:26" x14ac:dyDescent="0.3">
      <c r="A452" s="2">
        <v>450</v>
      </c>
      <c r="B452" s="2">
        <v>9</v>
      </c>
      <c r="C452" s="2" t="s">
        <v>491</v>
      </c>
      <c r="D452" s="4">
        <v>6</v>
      </c>
      <c r="E452" s="15">
        <f>Tabla_Sala[[#This Row],[Hora de Salida]]</f>
        <v>45021.209027777775</v>
      </c>
      <c r="F452" s="16">
        <v>45021.160416666666</v>
      </c>
      <c r="G452" s="16">
        <v>45021.209027777775</v>
      </c>
      <c r="H452" s="16">
        <f>IF(Tabla_Sala[[#This Row],[Estado de la Mesa]]="Ocupada",(Tabla_Sala[[#This Row],[Hora de Salida]]-Tabla_Sala[[#This Row],[Hora de Llegada]]) + 15/1440, Tabla_Sala[[#This Row],[Hora de Salida]]-Tabla_Sala[[#This Row],[Hora de Llegada]])</f>
        <v>5.9027777776160896E-2</v>
      </c>
      <c r="I452" s="16">
        <f>SUMIFS(Tabla_cocina[minutos preparacion],Tabla_cocina[Numero de Orden],Tabla_Sala[[#This Row],[Número de Orden]])</f>
        <v>2.361111111111111E-2</v>
      </c>
      <c r="J452" s="16">
        <f>IF(Tabla_Sala[[#This Row],[Tiempo de Permanencia]]-Tabla_Sala[[#This Row],[Tiempo Preparacion]] &gt; 0, Tabla_Sala[[#This Row],[Tiempo de Permanencia]]-Tabla_Sala[[#This Row],[Tiempo Preparacion]], 0)</f>
        <v>3.5416666665049786E-2</v>
      </c>
      <c r="K452" s="2" t="s">
        <v>109</v>
      </c>
      <c r="L452" s="2" t="s">
        <v>40</v>
      </c>
      <c r="M452" s="2" t="s">
        <v>47</v>
      </c>
      <c r="N452" s="5">
        <v>48.9</v>
      </c>
      <c r="O452" s="2" t="s">
        <v>55</v>
      </c>
      <c r="P452" s="7">
        <f>SUMIFS(Tabla_cocina[Ganancia Bruta],Tabla_cocina[Numero de Orden],Tabla_Sala[[#This Row],[Número de Orden]])</f>
        <v>72</v>
      </c>
      <c r="Q452" s="7">
        <f>Tabla_Sala[[#This Row],[Propina]]+Tabla_Sala[[#This Row],[Monto Total de la Cuenta]]</f>
        <v>120.9</v>
      </c>
      <c r="R452" t="str">
        <f t="shared" si="10"/>
        <v>Plato_4,  Plato_19</v>
      </c>
      <c r="S452" s="2" t="s">
        <v>58</v>
      </c>
      <c r="T452" s="2" t="s">
        <v>24</v>
      </c>
      <c r="U452" s="2" t="s">
        <v>51</v>
      </c>
      <c r="X452" t="str" cm="1">
        <f t="array" ref="X452">_xlfn.CONCAT(_xlfn._xlws.FILTER(Tabla_cocina[Nombre del Plato], Tabla_cocina[Numero de Orden]=Tabla_Sala[[#This Row],[Número de Orden]]), "")</f>
        <v>Plato_19Plato_4</v>
      </c>
      <c r="Y452" s="18" t="b">
        <f>IF(Tabla_Sala[[#This Row],[Tiempo de Degustacion]]&gt;0,TRUE,FALSE)</f>
        <v>1</v>
      </c>
      <c r="Z452" s="3">
        <f>SUMIFS(Tabla_cocina[Costo],Tabla_cocina[Numero de Orden],Tabla_Sala[[#This Row],[Número de Orden]])</f>
        <v>42</v>
      </c>
    </row>
    <row r="453" spans="1:26" x14ac:dyDescent="0.3">
      <c r="A453" s="2">
        <v>451</v>
      </c>
      <c r="B453" s="2">
        <v>3</v>
      </c>
      <c r="C453" s="2" t="s">
        <v>314</v>
      </c>
      <c r="D453" s="4">
        <v>1</v>
      </c>
      <c r="E453" s="15">
        <f>Tabla_Sala[[#This Row],[Hora de Salida]]</f>
        <v>45021.101388888892</v>
      </c>
      <c r="F453" s="16">
        <v>45021.053472222222</v>
      </c>
      <c r="G453" s="16">
        <v>45021.101388888892</v>
      </c>
      <c r="H453" s="16">
        <f>IF(Tabla_Sala[[#This Row],[Estado de la Mesa]]="Ocupada",(Tabla_Sala[[#This Row],[Hora de Salida]]-Tabla_Sala[[#This Row],[Hora de Llegada]]) + 15/1440, Tabla_Sala[[#This Row],[Hora de Salida]]-Tabla_Sala[[#This Row],[Hora de Llegada]])</f>
        <v>4.7916666670062114E-2</v>
      </c>
      <c r="I453" s="16">
        <f>SUMIFS(Tabla_cocina[minutos preparacion],Tabla_cocina[Numero de Orden],Tabla_Sala[[#This Row],[Número de Orden]])</f>
        <v>7.1527777777777773E-2</v>
      </c>
      <c r="J453" s="16">
        <f>IF(Tabla_Sala[[#This Row],[Tiempo de Permanencia]]-Tabla_Sala[[#This Row],[Tiempo Preparacion]] &gt; 0, Tabla_Sala[[#This Row],[Tiempo de Permanencia]]-Tabla_Sala[[#This Row],[Tiempo Preparacion]], 0)</f>
        <v>0</v>
      </c>
      <c r="K453" s="2" t="s">
        <v>115</v>
      </c>
      <c r="L453" s="2" t="s">
        <v>44</v>
      </c>
      <c r="M453" s="2" t="s">
        <v>47</v>
      </c>
      <c r="N453" s="5">
        <v>46.37</v>
      </c>
      <c r="O453" s="2" t="s">
        <v>48</v>
      </c>
      <c r="P453" s="7">
        <f>SUMIFS(Tabla_cocina[Ganancia Bruta],Tabla_cocina[Numero de Orden],Tabla_Sala[[#This Row],[Número de Orden]])</f>
        <v>92</v>
      </c>
      <c r="Q453" s="7">
        <f>Tabla_Sala[[#This Row],[Propina]]+Tabla_Sala[[#This Row],[Monto Total de la Cuenta]]</f>
        <v>138.37</v>
      </c>
      <c r="R453" t="str">
        <f t="shared" si="10"/>
        <v>Plato_8,  Plato_14,  Plato_18</v>
      </c>
      <c r="S453" s="2" t="s">
        <v>58</v>
      </c>
      <c r="T453" s="2" t="s">
        <v>17</v>
      </c>
      <c r="U453" s="2" t="s">
        <v>64</v>
      </c>
      <c r="V453" s="2" t="s">
        <v>74</v>
      </c>
      <c r="X453" t="str" cm="1">
        <f t="array" ref="X453">_xlfn.CONCAT(_xlfn._xlws.FILTER(Tabla_cocina[Nombre del Plato], Tabla_cocina[Numero de Orden]=Tabla_Sala[[#This Row],[Número de Orden]]), "")</f>
        <v>Plato_8Plato_18Plato_14</v>
      </c>
      <c r="Y453" s="18" t="b">
        <f>IF(Tabla_Sala[[#This Row],[Tiempo de Degustacion]]&gt;0,TRUE,FALSE)</f>
        <v>0</v>
      </c>
      <c r="Z453" s="3">
        <f>SUMIFS(Tabla_cocina[Costo],Tabla_cocina[Numero de Orden],Tabla_Sala[[#This Row],[Número de Orden]])</f>
        <v>55</v>
      </c>
    </row>
    <row r="454" spans="1:26" x14ac:dyDescent="0.3">
      <c r="A454" s="2">
        <v>452</v>
      </c>
      <c r="B454" s="2">
        <v>9</v>
      </c>
      <c r="C454" s="2" t="s">
        <v>492</v>
      </c>
      <c r="D454" s="4">
        <v>1</v>
      </c>
      <c r="E454" s="15">
        <f>Tabla_Sala[[#This Row],[Hora de Salida]]</f>
        <v>45021.22152777778</v>
      </c>
      <c r="F454" s="16">
        <v>45021.120138888888</v>
      </c>
      <c r="G454" s="16">
        <v>45021.22152777778</v>
      </c>
      <c r="H454" s="16">
        <f>IF(Tabla_Sala[[#This Row],[Estado de la Mesa]]="Ocupada",(Tabla_Sala[[#This Row],[Hora de Salida]]-Tabla_Sala[[#This Row],[Hora de Llegada]]) + 15/1440, Tabla_Sala[[#This Row],[Hora de Salida]]-Tabla_Sala[[#This Row],[Hora de Llegada]])</f>
        <v>0.10138888889196096</v>
      </c>
      <c r="I454" s="16">
        <f>SUMIFS(Tabla_cocina[minutos preparacion],Tabla_cocina[Numero de Orden],Tabla_Sala[[#This Row],[Número de Orden]])</f>
        <v>8.5416666666666669E-2</v>
      </c>
      <c r="J454" s="16">
        <f>IF(Tabla_Sala[[#This Row],[Tiempo de Permanencia]]-Tabla_Sala[[#This Row],[Tiempo Preparacion]] &gt; 0, Tabla_Sala[[#This Row],[Tiempo de Permanencia]]-Tabla_Sala[[#This Row],[Tiempo Preparacion]], 0)</f>
        <v>1.5972222225294291E-2</v>
      </c>
      <c r="K454" s="2" t="s">
        <v>117</v>
      </c>
      <c r="L454" s="2" t="s">
        <v>40</v>
      </c>
      <c r="M454" s="2" t="s">
        <v>47</v>
      </c>
      <c r="N454" s="5">
        <v>43.48</v>
      </c>
      <c r="O454" s="2" t="s">
        <v>42</v>
      </c>
      <c r="P454" s="7">
        <f>SUMIFS(Tabla_cocina[Ganancia Bruta],Tabla_cocina[Numero de Orden],Tabla_Sala[[#This Row],[Número de Orden]])</f>
        <v>158</v>
      </c>
      <c r="Q454" s="7">
        <f>Tabla_Sala[[#This Row],[Propina]]+Tabla_Sala[[#This Row],[Monto Total de la Cuenta]]</f>
        <v>201.48</v>
      </c>
      <c r="R454" t="str">
        <f t="shared" si="10"/>
        <v>Plato_17,  Plato_5,  Plato_13</v>
      </c>
      <c r="S454" s="2" t="s">
        <v>61</v>
      </c>
      <c r="T454" s="2" t="s">
        <v>9</v>
      </c>
      <c r="U454" s="2" t="s">
        <v>78</v>
      </c>
      <c r="V454" s="2" t="s">
        <v>65</v>
      </c>
      <c r="X454" t="str" cm="1">
        <f t="array" ref="X454">_xlfn.CONCAT(_xlfn._xlws.FILTER(Tabla_cocina[Nombre del Plato], Tabla_cocina[Numero de Orden]=Tabla_Sala[[#This Row],[Número de Orden]]), "")</f>
        <v>Plato_17Plato_5Plato_13</v>
      </c>
      <c r="Y454" s="18" t="b">
        <f>IF(Tabla_Sala[[#This Row],[Tiempo de Degustacion]]&gt;0,TRUE,FALSE)</f>
        <v>1</v>
      </c>
      <c r="Z454" s="3">
        <f>SUMIFS(Tabla_cocina[Costo],Tabla_cocina[Numero de Orden],Tabla_Sala[[#This Row],[Número de Orden]])</f>
        <v>96</v>
      </c>
    </row>
    <row r="455" spans="1:26" x14ac:dyDescent="0.3">
      <c r="A455" s="2">
        <v>453</v>
      </c>
      <c r="B455" s="2">
        <v>6</v>
      </c>
      <c r="C455" s="2" t="s">
        <v>493</v>
      </c>
      <c r="D455" s="4">
        <v>1</v>
      </c>
      <c r="E455" s="15">
        <f>Tabla_Sala[[#This Row],[Hora de Salida]]</f>
        <v>45021.213194444441</v>
      </c>
      <c r="F455" s="16">
        <v>45021.154166666667</v>
      </c>
      <c r="G455" s="16">
        <v>45021.213194444441</v>
      </c>
      <c r="H455" s="16">
        <f>IF(Tabla_Sala[[#This Row],[Estado de la Mesa]]="Ocupada",(Tabla_Sala[[#This Row],[Hora de Salida]]-Tabla_Sala[[#This Row],[Hora de Llegada]]) + 15/1440, Tabla_Sala[[#This Row],[Hora de Salida]]-Tabla_Sala[[#This Row],[Hora de Llegada]])</f>
        <v>5.9027777773735579E-2</v>
      </c>
      <c r="I455" s="16">
        <f>SUMIFS(Tabla_cocina[minutos preparacion],Tabla_cocina[Numero de Orden],Tabla_Sala[[#This Row],[Número de Orden]])</f>
        <v>6.9444444444444448E-2</v>
      </c>
      <c r="J455" s="16">
        <f>IF(Tabla_Sala[[#This Row],[Tiempo de Permanencia]]-Tabla_Sala[[#This Row],[Tiempo Preparacion]] &gt; 0, Tabla_Sala[[#This Row],[Tiempo de Permanencia]]-Tabla_Sala[[#This Row],[Tiempo Preparacion]], 0)</f>
        <v>0</v>
      </c>
      <c r="K455" s="2" t="s">
        <v>113</v>
      </c>
      <c r="L455" s="2" t="s">
        <v>44</v>
      </c>
      <c r="M455" s="2" t="s">
        <v>47</v>
      </c>
      <c r="N455" s="5">
        <v>36.83</v>
      </c>
      <c r="O455" s="2" t="s">
        <v>48</v>
      </c>
      <c r="P455" s="7">
        <f>SUMIFS(Tabla_cocina[Ganancia Bruta],Tabla_cocina[Numero de Orden],Tabla_Sala[[#This Row],[Número de Orden]])</f>
        <v>130</v>
      </c>
      <c r="Q455" s="7">
        <f>Tabla_Sala[[#This Row],[Propina]]+Tabla_Sala[[#This Row],[Monto Total de la Cuenta]]</f>
        <v>166.82999999999998</v>
      </c>
      <c r="R455" t="str">
        <f t="shared" si="10"/>
        <v>Plato_18,  Plato_15</v>
      </c>
      <c r="S455" s="2" t="s">
        <v>70</v>
      </c>
      <c r="T455" s="2" t="s">
        <v>20</v>
      </c>
      <c r="U455" s="2" t="s">
        <v>73</v>
      </c>
      <c r="X455" t="str" cm="1">
        <f t="array" ref="X455">_xlfn.CONCAT(_xlfn._xlws.FILTER(Tabla_cocina[Nombre del Plato], Tabla_cocina[Numero de Orden]=Tabla_Sala[[#This Row],[Número de Orden]]), "")</f>
        <v>Plato_18Plato_15</v>
      </c>
      <c r="Y455" s="18" t="b">
        <f>IF(Tabla_Sala[[#This Row],[Tiempo de Degustacion]]&gt;0,TRUE,FALSE)</f>
        <v>0</v>
      </c>
      <c r="Z455" s="3">
        <f>SUMIFS(Tabla_cocina[Costo],Tabla_cocina[Numero de Orden],Tabla_Sala[[#This Row],[Número de Orden]])</f>
        <v>77</v>
      </c>
    </row>
    <row r="456" spans="1:26" x14ac:dyDescent="0.3">
      <c r="A456" s="2">
        <v>454</v>
      </c>
      <c r="B456" s="2">
        <v>1</v>
      </c>
      <c r="C456" s="2" t="s">
        <v>473</v>
      </c>
      <c r="D456" s="4">
        <v>3</v>
      </c>
      <c r="E456" s="15">
        <f>Tabla_Sala[[#This Row],[Hora de Salida]]</f>
        <v>45021.203472222223</v>
      </c>
      <c r="F456" s="16">
        <v>45021.143055555556</v>
      </c>
      <c r="G456" s="16">
        <v>45021.203472222223</v>
      </c>
      <c r="H456" s="16">
        <f>IF(Tabla_Sala[[#This Row],[Estado de la Mesa]]="Ocupada",(Tabla_Sala[[#This Row],[Hora de Salida]]-Tabla_Sala[[#This Row],[Hora de Llegada]]) + 15/1440, Tabla_Sala[[#This Row],[Hora de Salida]]-Tabla_Sala[[#This Row],[Hora de Llegada]])</f>
        <v>6.0416666667151731E-2</v>
      </c>
      <c r="I456" s="16">
        <f>SUMIFS(Tabla_cocina[minutos preparacion],Tabla_cocina[Numero de Orden],Tabla_Sala[[#This Row],[Número de Orden]])</f>
        <v>0.10625</v>
      </c>
      <c r="J456" s="16">
        <f>IF(Tabla_Sala[[#This Row],[Tiempo de Permanencia]]-Tabla_Sala[[#This Row],[Tiempo Preparacion]] &gt; 0, Tabla_Sala[[#This Row],[Tiempo de Permanencia]]-Tabla_Sala[[#This Row],[Tiempo Preparacion]], 0)</f>
        <v>0</v>
      </c>
      <c r="K456" s="2" t="s">
        <v>111</v>
      </c>
      <c r="L456" s="2" t="s">
        <v>40</v>
      </c>
      <c r="M456" s="2" t="s">
        <v>47</v>
      </c>
      <c r="N456" s="5">
        <v>39.619999999999997</v>
      </c>
      <c r="O456" s="2" t="s">
        <v>48</v>
      </c>
      <c r="P456" s="7">
        <f>SUMIFS(Tabla_cocina[Ganancia Bruta],Tabla_cocina[Numero de Orden],Tabla_Sala[[#This Row],[Número de Orden]])</f>
        <v>233</v>
      </c>
      <c r="Q456" s="7">
        <f>Tabla_Sala[[#This Row],[Propina]]+Tabla_Sala[[#This Row],[Monto Total de la Cuenta]]</f>
        <v>272.62</v>
      </c>
      <c r="R456" t="str">
        <f t="shared" si="10"/>
        <v>Plato_6,  Plato_12,  Plato_19,  Plato_1</v>
      </c>
      <c r="S456" s="2" t="s">
        <v>46</v>
      </c>
      <c r="T456" s="2" t="s">
        <v>10</v>
      </c>
      <c r="U456" s="2" t="s">
        <v>60</v>
      </c>
      <c r="V456" s="2" t="s">
        <v>51</v>
      </c>
      <c r="W456" s="2" t="s">
        <v>71</v>
      </c>
      <c r="X456" t="str" cm="1">
        <f t="array" ref="X456">_xlfn.CONCAT(_xlfn._xlws.FILTER(Tabla_cocina[Nombre del Plato], Tabla_cocina[Numero de Orden]=Tabla_Sala[[#This Row],[Número de Orden]]), "")</f>
        <v>Plato_19Plato_6Plato_1Plato_12</v>
      </c>
      <c r="Y456" s="18" t="b">
        <f>IF(Tabla_Sala[[#This Row],[Tiempo de Degustacion]]&gt;0,TRUE,FALSE)</f>
        <v>0</v>
      </c>
      <c r="Z456" s="3">
        <f>SUMIFS(Tabla_cocina[Costo],Tabla_cocina[Numero de Orden],Tabla_Sala[[#This Row],[Número de Orden]])</f>
        <v>139</v>
      </c>
    </row>
    <row r="457" spans="1:26" x14ac:dyDescent="0.3">
      <c r="A457" s="2">
        <v>455</v>
      </c>
      <c r="B457" s="2">
        <v>12</v>
      </c>
      <c r="C457" s="2" t="s">
        <v>342</v>
      </c>
      <c r="D457" s="4">
        <v>6</v>
      </c>
      <c r="E457" s="15">
        <f>Tabla_Sala[[#This Row],[Hora de Salida]]</f>
        <v>45021.245833333334</v>
      </c>
      <c r="F457" s="16">
        <v>45021.165277777778</v>
      </c>
      <c r="G457" s="16">
        <v>45021.245833333334</v>
      </c>
      <c r="H457" s="16">
        <f>IF(Tabla_Sala[[#This Row],[Estado de la Mesa]]="Ocupada",(Tabla_Sala[[#This Row],[Hora de Salida]]-Tabla_Sala[[#This Row],[Hora de Llegada]]) + 15/1440, Tabla_Sala[[#This Row],[Hora de Salida]]-Tabla_Sala[[#This Row],[Hora de Llegada]])</f>
        <v>8.0555555556202307E-2</v>
      </c>
      <c r="I457" s="16">
        <f>SUMIFS(Tabla_cocina[minutos preparacion],Tabla_cocina[Numero de Orden],Tabla_Sala[[#This Row],[Número de Orden]])</f>
        <v>7.6388888888888886E-3</v>
      </c>
      <c r="J457" s="16">
        <f>IF(Tabla_Sala[[#This Row],[Tiempo de Permanencia]]-Tabla_Sala[[#This Row],[Tiempo Preparacion]] &gt; 0, Tabla_Sala[[#This Row],[Tiempo de Permanencia]]-Tabla_Sala[[#This Row],[Tiempo Preparacion]], 0)</f>
        <v>7.2916666667313418E-2</v>
      </c>
      <c r="K457" s="2" t="s">
        <v>115</v>
      </c>
      <c r="L457" s="2" t="s">
        <v>44</v>
      </c>
      <c r="M457" s="2" t="s">
        <v>41</v>
      </c>
      <c r="N457" s="5">
        <v>19.7</v>
      </c>
      <c r="O457" s="2" t="s">
        <v>42</v>
      </c>
      <c r="P457" s="7">
        <f>SUMIFS(Tabla_cocina[Ganancia Bruta],Tabla_cocina[Numero de Orden],Tabla_Sala[[#This Row],[Número de Orden]])</f>
        <v>48</v>
      </c>
      <c r="Q457" s="7">
        <f>Tabla_Sala[[#This Row],[Propina]]+Tabla_Sala[[#This Row],[Monto Total de la Cuenta]]</f>
        <v>67.7</v>
      </c>
      <c r="R457" t="str">
        <f t="shared" si="10"/>
        <v>Plato_7</v>
      </c>
      <c r="S457" s="2" t="s">
        <v>46</v>
      </c>
      <c r="T457" s="2" t="s">
        <v>5</v>
      </c>
      <c r="U457" s="2"/>
      <c r="X457" t="str" cm="1">
        <f t="array" ref="X457">_xlfn.CONCAT(_xlfn._xlws.FILTER(Tabla_cocina[Nombre del Plato], Tabla_cocina[Numero de Orden]=Tabla_Sala[[#This Row],[Número de Orden]]), "")</f>
        <v>Plato_7</v>
      </c>
      <c r="Y457" s="18" t="b">
        <f>IF(Tabla_Sala[[#This Row],[Tiempo de Degustacion]]&gt;0,TRUE,FALSE)</f>
        <v>1</v>
      </c>
      <c r="Z457" s="3">
        <f>SUMIFS(Tabla_cocina[Costo],Tabla_cocina[Numero de Orden],Tabla_Sala[[#This Row],[Número de Orden]])</f>
        <v>28</v>
      </c>
    </row>
    <row r="458" spans="1:26" x14ac:dyDescent="0.3">
      <c r="A458" s="2">
        <v>456</v>
      </c>
      <c r="B458" s="2">
        <v>13</v>
      </c>
      <c r="C458" s="2" t="s">
        <v>494</v>
      </c>
      <c r="D458" s="4">
        <v>6</v>
      </c>
      <c r="E458" s="15">
        <f>Tabla_Sala[[#This Row],[Hora de Salida]]</f>
        <v>45021.21875</v>
      </c>
      <c r="F458" s="16">
        <v>45021.091666666667</v>
      </c>
      <c r="G458" s="16">
        <v>45021.21875</v>
      </c>
      <c r="H458" s="16">
        <f>IF(Tabla_Sala[[#This Row],[Estado de la Mesa]]="Ocupada",(Tabla_Sala[[#This Row],[Hora de Salida]]-Tabla_Sala[[#This Row],[Hora de Llegada]]) + 15/1440, Tabla_Sala[[#This Row],[Hora de Salida]]-Tabla_Sala[[#This Row],[Hora de Llegada]])</f>
        <v>0.12708333333284827</v>
      </c>
      <c r="I458" s="16">
        <f>SUMIFS(Tabla_cocina[minutos preparacion],Tabla_cocina[Numero de Orden],Tabla_Sala[[#This Row],[Número de Orden]])</f>
        <v>4.9305555555555561E-2</v>
      </c>
      <c r="J458" s="16">
        <f>IF(Tabla_Sala[[#This Row],[Tiempo de Permanencia]]-Tabla_Sala[[#This Row],[Tiempo Preparacion]] &gt; 0, Tabla_Sala[[#This Row],[Tiempo de Permanencia]]-Tabla_Sala[[#This Row],[Tiempo Preparacion]], 0)</f>
        <v>7.7777777777292709E-2</v>
      </c>
      <c r="K458" s="2" t="s">
        <v>117</v>
      </c>
      <c r="L458" s="2" t="s">
        <v>40</v>
      </c>
      <c r="M458" s="2" t="s">
        <v>47</v>
      </c>
      <c r="N458" s="5">
        <v>21.94</v>
      </c>
      <c r="O458" s="2" t="s">
        <v>48</v>
      </c>
      <c r="P458" s="7">
        <f>SUMIFS(Tabla_cocina[Ganancia Bruta],Tabla_cocina[Numero de Orden],Tabla_Sala[[#This Row],[Número de Orden]])</f>
        <v>148</v>
      </c>
      <c r="Q458" s="7">
        <f>Tabla_Sala[[#This Row],[Propina]]+Tabla_Sala[[#This Row],[Monto Total de la Cuenta]]</f>
        <v>169.94</v>
      </c>
      <c r="R458" t="str">
        <f t="shared" si="10"/>
        <v>Plato_20,  Plato_18</v>
      </c>
      <c r="S458" s="2" t="s">
        <v>76</v>
      </c>
      <c r="T458" s="2" t="s">
        <v>11</v>
      </c>
      <c r="U458" s="2" t="s">
        <v>74</v>
      </c>
      <c r="X458" t="str" cm="1">
        <f t="array" ref="X458">_xlfn.CONCAT(_xlfn._xlws.FILTER(Tabla_cocina[Nombre del Plato], Tabla_cocina[Numero de Orden]=Tabla_Sala[[#This Row],[Número de Orden]]), "")</f>
        <v>Plato_20Plato_18</v>
      </c>
      <c r="Y458" s="18" t="b">
        <f>IF(Tabla_Sala[[#This Row],[Tiempo de Degustacion]]&gt;0,TRUE,FALSE)</f>
        <v>1</v>
      </c>
      <c r="Z458" s="3">
        <f>SUMIFS(Tabla_cocina[Costo],Tabla_cocina[Numero de Orden],Tabla_Sala[[#This Row],[Número de Orden]])</f>
        <v>90</v>
      </c>
    </row>
    <row r="459" spans="1:26" x14ac:dyDescent="0.3">
      <c r="A459" s="2">
        <v>457</v>
      </c>
      <c r="B459" s="2">
        <v>18</v>
      </c>
      <c r="C459" s="2" t="s">
        <v>495</v>
      </c>
      <c r="D459" s="4">
        <v>6</v>
      </c>
      <c r="E459" s="15">
        <f>Tabla_Sala[[#This Row],[Hora de Salida]]</f>
        <v>45021.313888888886</v>
      </c>
      <c r="F459" s="16">
        <v>45021.158333333333</v>
      </c>
      <c r="G459" s="16">
        <v>45021.313888888886</v>
      </c>
      <c r="H459" s="16">
        <f>IF(Tabla_Sala[[#This Row],[Estado de la Mesa]]="Ocupada",(Tabla_Sala[[#This Row],[Hora de Salida]]-Tabla_Sala[[#This Row],[Hora de Llegada]]) + 15/1440, Tabla_Sala[[#This Row],[Hora de Salida]]-Tabla_Sala[[#This Row],[Hora de Llegada]])</f>
        <v>0.15555555555329192</v>
      </c>
      <c r="I459" s="16">
        <f>SUMIFS(Tabla_cocina[minutos preparacion],Tabla_cocina[Numero de Orden],Tabla_Sala[[#This Row],[Número de Orden]])</f>
        <v>4.027777777777778E-2</v>
      </c>
      <c r="J459" s="16">
        <f>IF(Tabla_Sala[[#This Row],[Tiempo de Permanencia]]-Tabla_Sala[[#This Row],[Tiempo Preparacion]] &gt; 0, Tabla_Sala[[#This Row],[Tiempo de Permanencia]]-Tabla_Sala[[#This Row],[Tiempo Preparacion]], 0)</f>
        <v>0.11527777777551415</v>
      </c>
      <c r="K459" s="2" t="s">
        <v>113</v>
      </c>
      <c r="L459" s="2" t="s">
        <v>40</v>
      </c>
      <c r="M459" s="2" t="s">
        <v>45</v>
      </c>
      <c r="N459" s="5">
        <v>17.260000000000002</v>
      </c>
      <c r="O459" s="2" t="s">
        <v>42</v>
      </c>
      <c r="P459" s="7">
        <f>SUMIFS(Tabla_cocina[Ganancia Bruta],Tabla_cocina[Numero de Orden],Tabla_Sala[[#This Row],[Número de Orden]])</f>
        <v>137</v>
      </c>
      <c r="Q459" s="7">
        <f>Tabla_Sala[[#This Row],[Propina]]+Tabla_Sala[[#This Row],[Monto Total de la Cuenta]]</f>
        <v>154.26</v>
      </c>
      <c r="R459" t="str">
        <f t="shared" si="10"/>
        <v>Plato_11,  Plato_12</v>
      </c>
      <c r="S459" s="2" t="s">
        <v>58</v>
      </c>
      <c r="T459" s="2" t="s">
        <v>14</v>
      </c>
      <c r="U459" s="2" t="s">
        <v>60</v>
      </c>
      <c r="X459" t="str" cm="1">
        <f t="array" ref="X459">_xlfn.CONCAT(_xlfn._xlws.FILTER(Tabla_cocina[Nombre del Plato], Tabla_cocina[Numero de Orden]=Tabla_Sala[[#This Row],[Número de Orden]]), "")</f>
        <v>Plato_11Plato_12</v>
      </c>
      <c r="Y459" s="18" t="b">
        <f>IF(Tabla_Sala[[#This Row],[Tiempo de Degustacion]]&gt;0,TRUE,FALSE)</f>
        <v>1</v>
      </c>
      <c r="Z459" s="3">
        <f>SUMIFS(Tabla_cocina[Costo],Tabla_cocina[Numero de Orden],Tabla_Sala[[#This Row],[Número de Orden]])</f>
        <v>82</v>
      </c>
    </row>
    <row r="460" spans="1:26" x14ac:dyDescent="0.3">
      <c r="A460" s="2">
        <v>458</v>
      </c>
      <c r="B460" s="2">
        <v>4</v>
      </c>
      <c r="C460" s="2" t="s">
        <v>496</v>
      </c>
      <c r="D460" s="4">
        <v>3</v>
      </c>
      <c r="E460" s="15">
        <f>Tabla_Sala[[#This Row],[Hora de Salida]]</f>
        <v>45021.181250000001</v>
      </c>
      <c r="F460" s="16">
        <v>45021.111805555556</v>
      </c>
      <c r="G460" s="16">
        <v>45021.181250000001</v>
      </c>
      <c r="H460" s="16">
        <f>IF(Tabla_Sala[[#This Row],[Estado de la Mesa]]="Ocupada",(Tabla_Sala[[#This Row],[Hora de Salida]]-Tabla_Sala[[#This Row],[Hora de Llegada]]) + 15/1440, Tabla_Sala[[#This Row],[Hora de Salida]]-Tabla_Sala[[#This Row],[Hora de Llegada]])</f>
        <v>7.9861111111919555E-2</v>
      </c>
      <c r="I460" s="16">
        <f>SUMIFS(Tabla_cocina[minutos preparacion],Tabla_cocina[Numero de Orden],Tabla_Sala[[#This Row],[Número de Orden]])</f>
        <v>6.1805555555555558E-2</v>
      </c>
      <c r="J460" s="16">
        <f>IF(Tabla_Sala[[#This Row],[Tiempo de Permanencia]]-Tabla_Sala[[#This Row],[Tiempo Preparacion]] &gt; 0, Tabla_Sala[[#This Row],[Tiempo de Permanencia]]-Tabla_Sala[[#This Row],[Tiempo Preparacion]], 0)</f>
        <v>1.8055555556363997E-2</v>
      </c>
      <c r="K460" s="2" t="s">
        <v>117</v>
      </c>
      <c r="L460" s="2" t="s">
        <v>40</v>
      </c>
      <c r="M460" s="2" t="s">
        <v>47</v>
      </c>
      <c r="N460" s="5">
        <v>15.21</v>
      </c>
      <c r="O460" s="2" t="s">
        <v>55</v>
      </c>
      <c r="P460" s="7">
        <f>SUMIFS(Tabla_cocina[Ganancia Bruta],Tabla_cocina[Numero de Orden],Tabla_Sala[[#This Row],[Número de Orden]])</f>
        <v>268</v>
      </c>
      <c r="Q460" s="7">
        <f>Tabla_Sala[[#This Row],[Propina]]+Tabla_Sala[[#This Row],[Monto Total de la Cuenta]]</f>
        <v>283.20999999999998</v>
      </c>
      <c r="R460" t="str">
        <f t="shared" si="10"/>
        <v>Plato_16,  Plato_18,  Plato_11,  Plato_5</v>
      </c>
      <c r="S460" s="2" t="s">
        <v>58</v>
      </c>
      <c r="T460" s="2" t="s">
        <v>15</v>
      </c>
      <c r="U460" s="2" t="s">
        <v>74</v>
      </c>
      <c r="V460" s="2" t="s">
        <v>63</v>
      </c>
      <c r="W460" s="2" t="s">
        <v>78</v>
      </c>
      <c r="X460" t="str" cm="1">
        <f t="array" ref="X460">_xlfn.CONCAT(_xlfn._xlws.FILTER(Tabla_cocina[Nombre del Plato], Tabla_cocina[Numero de Orden]=Tabla_Sala[[#This Row],[Número de Orden]]), "")</f>
        <v>Plato_18Plato_11Plato_16Plato_5</v>
      </c>
      <c r="Y460" s="18" t="b">
        <f>IF(Tabla_Sala[[#This Row],[Tiempo de Degustacion]]&gt;0,TRUE,FALSE)</f>
        <v>1</v>
      </c>
      <c r="Z460" s="3">
        <f>SUMIFS(Tabla_cocina[Costo],Tabla_cocina[Numero de Orden],Tabla_Sala[[#This Row],[Número de Orden]])</f>
        <v>158</v>
      </c>
    </row>
    <row r="461" spans="1:26" x14ac:dyDescent="0.3">
      <c r="A461" s="2">
        <v>459</v>
      </c>
      <c r="B461" s="2">
        <v>20</v>
      </c>
      <c r="C461" s="2" t="s">
        <v>497</v>
      </c>
      <c r="D461" s="4">
        <v>1</v>
      </c>
      <c r="E461" s="15">
        <f>Tabla_Sala[[#This Row],[Hora de Salida]]</f>
        <v>45021.091666666667</v>
      </c>
      <c r="F461" s="16">
        <v>45021.01666666667</v>
      </c>
      <c r="G461" s="16">
        <v>45021.091666666667</v>
      </c>
      <c r="H461" s="16">
        <f>IF(Tabla_Sala[[#This Row],[Estado de la Mesa]]="Ocupada",(Tabla_Sala[[#This Row],[Hora de Salida]]-Tabla_Sala[[#This Row],[Hora de Llegada]]) + 15/1440, Tabla_Sala[[#This Row],[Hora de Salida]]-Tabla_Sala[[#This Row],[Hora de Llegada]])</f>
        <v>8.5416666663756288E-2</v>
      </c>
      <c r="I461" s="16">
        <f>SUMIFS(Tabla_cocina[minutos preparacion],Tabla_cocina[Numero de Orden],Tabla_Sala[[#This Row],[Número de Orden]])</f>
        <v>2.0833333333333332E-2</v>
      </c>
      <c r="J461" s="16">
        <f>IF(Tabla_Sala[[#This Row],[Tiempo de Permanencia]]-Tabla_Sala[[#This Row],[Tiempo Preparacion]] &gt; 0, Tabla_Sala[[#This Row],[Tiempo de Permanencia]]-Tabla_Sala[[#This Row],[Tiempo Preparacion]], 0)</f>
        <v>6.458333333042296E-2</v>
      </c>
      <c r="K461" s="2" t="s">
        <v>111</v>
      </c>
      <c r="L461" s="2" t="s">
        <v>40</v>
      </c>
      <c r="M461" s="2" t="s">
        <v>47</v>
      </c>
      <c r="N461" s="5">
        <v>32.770000000000003</v>
      </c>
      <c r="O461" s="2" t="s">
        <v>55</v>
      </c>
      <c r="P461" s="7">
        <f>SUMIFS(Tabla_cocina[Ganancia Bruta],Tabla_cocina[Numero de Orden],Tabla_Sala[[#This Row],[Número de Orden]])</f>
        <v>84</v>
      </c>
      <c r="Q461" s="7">
        <f>Tabla_Sala[[#This Row],[Propina]]+Tabla_Sala[[#This Row],[Monto Total de la Cuenta]]</f>
        <v>116.77000000000001</v>
      </c>
      <c r="R461" t="str">
        <f t="shared" si="10"/>
        <v>Plato_16</v>
      </c>
      <c r="S461" s="2" t="s">
        <v>76</v>
      </c>
      <c r="T461" s="2" t="s">
        <v>15</v>
      </c>
      <c r="U461" s="2"/>
      <c r="X461" t="str" cm="1">
        <f t="array" ref="X461">_xlfn.CONCAT(_xlfn._xlws.FILTER(Tabla_cocina[Nombre del Plato], Tabla_cocina[Numero de Orden]=Tabla_Sala[[#This Row],[Número de Orden]]), "")</f>
        <v>Plato_16</v>
      </c>
      <c r="Y461" s="18" t="b">
        <f>IF(Tabla_Sala[[#This Row],[Tiempo de Degustacion]]&gt;0,TRUE,FALSE)</f>
        <v>1</v>
      </c>
      <c r="Z461" s="3">
        <f>SUMIFS(Tabla_cocina[Costo],Tabla_cocina[Numero de Orden],Tabla_Sala[[#This Row],[Número de Orden]])</f>
        <v>48</v>
      </c>
    </row>
    <row r="462" spans="1:26" x14ac:dyDescent="0.3">
      <c r="A462" s="2">
        <v>460</v>
      </c>
      <c r="B462" s="2">
        <v>19</v>
      </c>
      <c r="C462" s="2" t="s">
        <v>257</v>
      </c>
      <c r="D462" s="4">
        <v>6</v>
      </c>
      <c r="E462" s="15">
        <f>Tabla_Sala[[#This Row],[Hora de Salida]]</f>
        <v>45021.288888888892</v>
      </c>
      <c r="F462" s="16">
        <v>45021.143750000003</v>
      </c>
      <c r="G462" s="16">
        <v>45021.288888888892</v>
      </c>
      <c r="H462" s="16">
        <f>IF(Tabla_Sala[[#This Row],[Estado de la Mesa]]="Ocupada",(Tabla_Sala[[#This Row],[Hora de Salida]]-Tabla_Sala[[#This Row],[Hora de Llegada]]) + 15/1440, Tabla_Sala[[#This Row],[Hora de Salida]]-Tabla_Sala[[#This Row],[Hora de Llegada]])</f>
        <v>0.14513888888905058</v>
      </c>
      <c r="I462" s="16">
        <f>SUMIFS(Tabla_cocina[minutos preparacion],Tabla_cocina[Numero de Orden],Tabla_Sala[[#This Row],[Número de Orden]])</f>
        <v>8.611111111111111E-2</v>
      </c>
      <c r="J462" s="16">
        <f>IF(Tabla_Sala[[#This Row],[Tiempo de Permanencia]]-Tabla_Sala[[#This Row],[Tiempo Preparacion]] &gt; 0, Tabla_Sala[[#This Row],[Tiempo de Permanencia]]-Tabla_Sala[[#This Row],[Tiempo Preparacion]], 0)</f>
        <v>5.9027777777939466E-2</v>
      </c>
      <c r="K462" s="2" t="s">
        <v>117</v>
      </c>
      <c r="L462" s="2" t="s">
        <v>54</v>
      </c>
      <c r="M462" s="2" t="s">
        <v>47</v>
      </c>
      <c r="N462" s="5">
        <v>49.6</v>
      </c>
      <c r="O462" s="2" t="s">
        <v>48</v>
      </c>
      <c r="P462" s="7">
        <f>SUMIFS(Tabla_cocina[Ganancia Bruta],Tabla_cocina[Numero de Orden],Tabla_Sala[[#This Row],[Número de Orden]])</f>
        <v>176</v>
      </c>
      <c r="Q462" s="7">
        <f>Tabla_Sala[[#This Row],[Propina]]+Tabla_Sala[[#This Row],[Monto Total de la Cuenta]]</f>
        <v>225.6</v>
      </c>
      <c r="R462" t="str">
        <f t="shared" si="10"/>
        <v>Plato_16,  Plato_10,  Plato_1,  Plato_7</v>
      </c>
      <c r="S462" s="2" t="s">
        <v>66</v>
      </c>
      <c r="T462" s="2" t="s">
        <v>15</v>
      </c>
      <c r="U462" s="2" t="s">
        <v>69</v>
      </c>
      <c r="V462" s="2" t="s">
        <v>71</v>
      </c>
      <c r="W462" s="2" t="s">
        <v>59</v>
      </c>
      <c r="X462" t="str" cm="1">
        <f t="array" ref="X462">_xlfn.CONCAT(_xlfn._xlws.FILTER(Tabla_cocina[Nombre del Plato], Tabla_cocina[Numero de Orden]=Tabla_Sala[[#This Row],[Número de Orden]]), "")</f>
        <v>Plato_16Plato_10Plato_1Plato_7</v>
      </c>
      <c r="Y462" s="18" t="b">
        <f>IF(Tabla_Sala[[#This Row],[Tiempo de Degustacion]]&gt;0,TRUE,FALSE)</f>
        <v>1</v>
      </c>
      <c r="Z462" s="3">
        <f>SUMIFS(Tabla_cocina[Costo],Tabla_cocina[Numero de Orden],Tabla_Sala[[#This Row],[Número de Orden]])</f>
        <v>103</v>
      </c>
    </row>
    <row r="463" spans="1:26" x14ac:dyDescent="0.3">
      <c r="A463" s="2">
        <v>461</v>
      </c>
      <c r="B463" s="2">
        <v>4</v>
      </c>
      <c r="C463" s="2" t="s">
        <v>498</v>
      </c>
      <c r="D463" s="4">
        <v>3</v>
      </c>
      <c r="E463" s="15">
        <f>Tabla_Sala[[#This Row],[Hora de Salida]]</f>
        <v>45021.246527777781</v>
      </c>
      <c r="F463" s="16">
        <v>45021.113194444442</v>
      </c>
      <c r="G463" s="16">
        <v>45021.246527777781</v>
      </c>
      <c r="H463" s="16">
        <f>IF(Tabla_Sala[[#This Row],[Estado de la Mesa]]="Ocupada",(Tabla_Sala[[#This Row],[Hora de Salida]]-Tabla_Sala[[#This Row],[Hora de Llegada]]) + 15/1440, Tabla_Sala[[#This Row],[Hora de Salida]]-Tabla_Sala[[#This Row],[Hora de Llegada]])</f>
        <v>0.13333333333866904</v>
      </c>
      <c r="I463" s="16">
        <f>SUMIFS(Tabla_cocina[minutos preparacion],Tabla_cocina[Numero de Orden],Tabla_Sala[[#This Row],[Número de Orden]])</f>
        <v>4.5833333333333337E-2</v>
      </c>
      <c r="J463" s="16">
        <f>IF(Tabla_Sala[[#This Row],[Tiempo de Permanencia]]-Tabla_Sala[[#This Row],[Tiempo Preparacion]] &gt; 0, Tabla_Sala[[#This Row],[Tiempo de Permanencia]]-Tabla_Sala[[#This Row],[Tiempo Preparacion]], 0)</f>
        <v>8.7500000005335699E-2</v>
      </c>
      <c r="K463" s="2" t="s">
        <v>115</v>
      </c>
      <c r="L463" s="2" t="s">
        <v>54</v>
      </c>
      <c r="M463" s="2" t="s">
        <v>45</v>
      </c>
      <c r="N463" s="5">
        <v>21.51</v>
      </c>
      <c r="O463" s="2" t="s">
        <v>48</v>
      </c>
      <c r="P463" s="7">
        <f>SUMIFS(Tabla_cocina[Ganancia Bruta],Tabla_cocina[Numero de Orden],Tabla_Sala[[#This Row],[Número de Orden]])</f>
        <v>99</v>
      </c>
      <c r="Q463" s="7">
        <f>Tabla_Sala[[#This Row],[Propina]]+Tabla_Sala[[#This Row],[Monto Total de la Cuenta]]</f>
        <v>120.51</v>
      </c>
      <c r="R463" t="str">
        <f t="shared" si="10"/>
        <v>Plato_8,  Plato_9</v>
      </c>
      <c r="S463" s="2" t="s">
        <v>53</v>
      </c>
      <c r="T463" s="2" t="s">
        <v>17</v>
      </c>
      <c r="U463" s="2" t="s">
        <v>75</v>
      </c>
      <c r="X463" t="str" cm="1">
        <f t="array" ref="X463">_xlfn.CONCAT(_xlfn._xlws.FILTER(Tabla_cocina[Nombre del Plato], Tabla_cocina[Numero de Orden]=Tabla_Sala[[#This Row],[Número de Orden]]), "")</f>
        <v>Plato_8Plato_9</v>
      </c>
      <c r="Y463" s="18" t="b">
        <f>IF(Tabla_Sala[[#This Row],[Tiempo de Degustacion]]&gt;0,TRUE,FALSE)</f>
        <v>1</v>
      </c>
      <c r="Z463" s="3">
        <f>SUMIFS(Tabla_cocina[Costo],Tabla_cocina[Numero de Orden],Tabla_Sala[[#This Row],[Número de Orden]])</f>
        <v>59</v>
      </c>
    </row>
    <row r="464" spans="1:26" x14ac:dyDescent="0.3">
      <c r="A464" s="2">
        <v>462</v>
      </c>
      <c r="B464" s="2">
        <v>9</v>
      </c>
      <c r="C464" s="2" t="s">
        <v>144</v>
      </c>
      <c r="D464" s="4">
        <v>2</v>
      </c>
      <c r="E464" s="15">
        <f>Tabla_Sala[[#This Row],[Hora de Salida]]</f>
        <v>45021.185416666667</v>
      </c>
      <c r="F464" s="16">
        <v>45021.091666666667</v>
      </c>
      <c r="G464" s="16">
        <v>45021.185416666667</v>
      </c>
      <c r="H464" s="16">
        <f>IF(Tabla_Sala[[#This Row],[Estado de la Mesa]]="Ocupada",(Tabla_Sala[[#This Row],[Hora de Salida]]-Tabla_Sala[[#This Row],[Hora de Llegada]]) + 15/1440, Tabla_Sala[[#This Row],[Hora de Salida]]-Tabla_Sala[[#This Row],[Hora de Llegada]])</f>
        <v>9.375E-2</v>
      </c>
      <c r="I464" s="16">
        <f>SUMIFS(Tabla_cocina[minutos preparacion],Tabla_cocina[Numero de Orden],Tabla_Sala[[#This Row],[Número de Orden]])</f>
        <v>7.6388888888888886E-3</v>
      </c>
      <c r="J464" s="16">
        <f>IF(Tabla_Sala[[#This Row],[Tiempo de Permanencia]]-Tabla_Sala[[#This Row],[Tiempo Preparacion]] &gt; 0, Tabla_Sala[[#This Row],[Tiempo de Permanencia]]-Tabla_Sala[[#This Row],[Tiempo Preparacion]], 0)</f>
        <v>8.611111111111111E-2</v>
      </c>
      <c r="K464" s="2" t="s">
        <v>113</v>
      </c>
      <c r="L464" s="2" t="s">
        <v>40</v>
      </c>
      <c r="M464" s="2" t="s">
        <v>47</v>
      </c>
      <c r="N464" s="5">
        <v>21.17</v>
      </c>
      <c r="O464" s="2" t="s">
        <v>42</v>
      </c>
      <c r="P464" s="7">
        <f>SUMIFS(Tabla_cocina[Ganancia Bruta],Tabla_cocina[Numero de Orden],Tabla_Sala[[#This Row],[Número de Orden]])</f>
        <v>99</v>
      </c>
      <c r="Q464" s="7">
        <f>Tabla_Sala[[#This Row],[Propina]]+Tabla_Sala[[#This Row],[Monto Total de la Cuenta]]</f>
        <v>120.17</v>
      </c>
      <c r="R464" t="str">
        <f t="shared" si="10"/>
        <v>Plato_11</v>
      </c>
      <c r="S464" s="2" t="s">
        <v>43</v>
      </c>
      <c r="T464" s="2" t="s">
        <v>14</v>
      </c>
      <c r="U464" s="2"/>
      <c r="X464" t="str" cm="1">
        <f t="array" ref="X464">_xlfn.CONCAT(_xlfn._xlws.FILTER(Tabla_cocina[Nombre del Plato], Tabla_cocina[Numero de Orden]=Tabla_Sala[[#This Row],[Número de Orden]]), "")</f>
        <v>Plato_11</v>
      </c>
      <c r="Y464" s="18" t="b">
        <f>IF(Tabla_Sala[[#This Row],[Tiempo de Degustacion]]&gt;0,TRUE,FALSE)</f>
        <v>1</v>
      </c>
      <c r="Z464" s="3">
        <f>SUMIFS(Tabla_cocina[Costo],Tabla_cocina[Numero de Orden],Tabla_Sala[[#This Row],[Número de Orden]])</f>
        <v>60</v>
      </c>
    </row>
    <row r="465" spans="1:26" x14ac:dyDescent="0.3">
      <c r="A465" s="2">
        <v>463</v>
      </c>
      <c r="B465" s="2">
        <v>7</v>
      </c>
      <c r="C465" s="2" t="s">
        <v>499</v>
      </c>
      <c r="D465" s="4">
        <v>2</v>
      </c>
      <c r="E465" s="15">
        <f>Tabla_Sala[[#This Row],[Hora de Salida]]</f>
        <v>45021.134027777778</v>
      </c>
      <c r="F465" s="16">
        <v>45021.036805555559</v>
      </c>
      <c r="G465" s="16">
        <v>45021.134027777778</v>
      </c>
      <c r="H465" s="16">
        <f>IF(Tabla_Sala[[#This Row],[Estado de la Mesa]]="Ocupada",(Tabla_Sala[[#This Row],[Hora de Salida]]-Tabla_Sala[[#This Row],[Hora de Llegada]]) + 15/1440, Tabla_Sala[[#This Row],[Hora de Salida]]-Tabla_Sala[[#This Row],[Hora de Llegada]])</f>
        <v>0.10763888888565513</v>
      </c>
      <c r="I465" s="16">
        <f>SUMIFS(Tabla_cocina[minutos preparacion],Tabla_cocina[Numero de Orden],Tabla_Sala[[#This Row],[Número de Orden]])</f>
        <v>9.7222222222222224E-3</v>
      </c>
      <c r="J465" s="16">
        <f>IF(Tabla_Sala[[#This Row],[Tiempo de Permanencia]]-Tabla_Sala[[#This Row],[Tiempo Preparacion]] &gt; 0, Tabla_Sala[[#This Row],[Tiempo de Permanencia]]-Tabla_Sala[[#This Row],[Tiempo Preparacion]], 0)</f>
        <v>9.7916666663432905E-2</v>
      </c>
      <c r="K465" s="2" t="s">
        <v>113</v>
      </c>
      <c r="L465" s="2" t="s">
        <v>40</v>
      </c>
      <c r="M465" s="2" t="s">
        <v>41</v>
      </c>
      <c r="N465" s="5">
        <v>17.07</v>
      </c>
      <c r="O465" s="2" t="s">
        <v>55</v>
      </c>
      <c r="P465" s="7">
        <f>SUMIFS(Tabla_cocina[Ganancia Bruta],Tabla_cocina[Numero de Orden],Tabla_Sala[[#This Row],[Número de Orden]])</f>
        <v>93</v>
      </c>
      <c r="Q465" s="7">
        <f>Tabla_Sala[[#This Row],[Propina]]+Tabla_Sala[[#This Row],[Monto Total de la Cuenta]]</f>
        <v>110.07</v>
      </c>
      <c r="R465" t="str">
        <f t="shared" si="10"/>
        <v>Plato_17</v>
      </c>
      <c r="S465" s="2" t="s">
        <v>52</v>
      </c>
      <c r="T465" s="2" t="s">
        <v>9</v>
      </c>
      <c r="U465" s="2"/>
      <c r="X465" t="str" cm="1">
        <f t="array" ref="X465">_xlfn.CONCAT(_xlfn._xlws.FILTER(Tabla_cocina[Nombre del Plato], Tabla_cocina[Numero de Orden]=Tabla_Sala[[#This Row],[Número de Orden]]), "")</f>
        <v>Plato_17</v>
      </c>
      <c r="Y465" s="18" t="b">
        <f>IF(Tabla_Sala[[#This Row],[Tiempo de Degustacion]]&gt;0,TRUE,FALSE)</f>
        <v>1</v>
      </c>
      <c r="Z465" s="3">
        <f>SUMIFS(Tabla_cocina[Costo],Tabla_cocina[Numero de Orden],Tabla_Sala[[#This Row],[Número de Orden]])</f>
        <v>57</v>
      </c>
    </row>
    <row r="466" spans="1:26" x14ac:dyDescent="0.3">
      <c r="A466" s="2">
        <v>464</v>
      </c>
      <c r="B466" s="2">
        <v>16</v>
      </c>
      <c r="C466" s="2" t="s">
        <v>180</v>
      </c>
      <c r="D466" s="4">
        <v>1</v>
      </c>
      <c r="E466" s="15">
        <f>Tabla_Sala[[#This Row],[Hora de Salida]]</f>
        <v>45021.193749999999</v>
      </c>
      <c r="F466" s="16">
        <v>45021.056250000001</v>
      </c>
      <c r="G466" s="16">
        <v>45021.193749999999</v>
      </c>
      <c r="H466" s="16">
        <f>IF(Tabla_Sala[[#This Row],[Estado de la Mesa]]="Ocupada",(Tabla_Sala[[#This Row],[Hora de Salida]]-Tabla_Sala[[#This Row],[Hora de Llegada]]) + 15/1440, Tabla_Sala[[#This Row],[Hora de Salida]]-Tabla_Sala[[#This Row],[Hora de Llegada]])</f>
        <v>0.13749999999708962</v>
      </c>
      <c r="I466" s="16">
        <f>SUMIFS(Tabla_cocina[minutos preparacion],Tabla_cocina[Numero de Orden],Tabla_Sala[[#This Row],[Número de Orden]])</f>
        <v>5.8333333333333334E-2</v>
      </c>
      <c r="J466" s="16">
        <f>IF(Tabla_Sala[[#This Row],[Tiempo de Permanencia]]-Tabla_Sala[[#This Row],[Tiempo Preparacion]] &gt; 0, Tabla_Sala[[#This Row],[Tiempo de Permanencia]]-Tabla_Sala[[#This Row],[Tiempo Preparacion]], 0)</f>
        <v>7.9166666663756283E-2</v>
      </c>
      <c r="K466" s="2" t="s">
        <v>117</v>
      </c>
      <c r="L466" s="2" t="s">
        <v>40</v>
      </c>
      <c r="M466" s="2" t="s">
        <v>47</v>
      </c>
      <c r="N466" s="5">
        <v>48.5</v>
      </c>
      <c r="O466" s="2" t="s">
        <v>42</v>
      </c>
      <c r="P466" s="7">
        <f>SUMIFS(Tabla_cocina[Ganancia Bruta],Tabla_cocina[Numero de Orden],Tabla_Sala[[#This Row],[Número de Orden]])</f>
        <v>154</v>
      </c>
      <c r="Q466" s="7">
        <f>Tabla_Sala[[#This Row],[Propina]]+Tabla_Sala[[#This Row],[Monto Total de la Cuenta]]</f>
        <v>202.5</v>
      </c>
      <c r="R466" t="str">
        <f t="shared" si="10"/>
        <v>Plato_10,  Plato_6,  Plato_5</v>
      </c>
      <c r="S466" s="2" t="s">
        <v>70</v>
      </c>
      <c r="T466" s="2" t="s">
        <v>25</v>
      </c>
      <c r="U466" s="2" t="s">
        <v>77</v>
      </c>
      <c r="V466" s="2" t="s">
        <v>78</v>
      </c>
      <c r="X466" t="str" cm="1">
        <f t="array" ref="X466">_xlfn.CONCAT(_xlfn._xlws.FILTER(Tabla_cocina[Nombre del Plato], Tabla_cocina[Numero de Orden]=Tabla_Sala[[#This Row],[Número de Orden]]), "")</f>
        <v>Plato_6Plato_10Plato_5</v>
      </c>
      <c r="Y466" s="18" t="b">
        <f>IF(Tabla_Sala[[#This Row],[Tiempo de Degustacion]]&gt;0,TRUE,FALSE)</f>
        <v>1</v>
      </c>
      <c r="Z466" s="3">
        <f>SUMIFS(Tabla_cocina[Costo],Tabla_cocina[Numero de Orden],Tabla_Sala[[#This Row],[Número de Orden]])</f>
        <v>90</v>
      </c>
    </row>
    <row r="467" spans="1:26" x14ac:dyDescent="0.3">
      <c r="A467" s="2">
        <v>465</v>
      </c>
      <c r="B467" s="2">
        <v>4</v>
      </c>
      <c r="C467" s="2" t="s">
        <v>500</v>
      </c>
      <c r="D467" s="4">
        <v>2</v>
      </c>
      <c r="E467" s="15">
        <f>Tabla_Sala[[#This Row],[Hora de Salida]]</f>
        <v>45021.151388888888</v>
      </c>
      <c r="F467" s="16">
        <v>45021.049305555556</v>
      </c>
      <c r="G467" s="16">
        <v>45021.151388888888</v>
      </c>
      <c r="H467" s="16">
        <f>IF(Tabla_Sala[[#This Row],[Estado de la Mesa]]="Ocupada",(Tabla_Sala[[#This Row],[Hora de Salida]]-Tabla_Sala[[#This Row],[Hora de Llegada]]) + 15/1440, Tabla_Sala[[#This Row],[Hora de Salida]]-Tabla_Sala[[#This Row],[Hora de Llegada]])</f>
        <v>0.11249999999805975</v>
      </c>
      <c r="I467" s="16">
        <f>SUMIFS(Tabla_cocina[minutos preparacion],Tabla_cocina[Numero de Orden],Tabla_Sala[[#This Row],[Número de Orden]])</f>
        <v>4.1666666666666664E-2</v>
      </c>
      <c r="J467" s="16">
        <f>IF(Tabla_Sala[[#This Row],[Tiempo de Permanencia]]-Tabla_Sala[[#This Row],[Tiempo Preparacion]] &gt; 0, Tabla_Sala[[#This Row],[Tiempo de Permanencia]]-Tabla_Sala[[#This Row],[Tiempo Preparacion]], 0)</f>
        <v>7.0833333331393078E-2</v>
      </c>
      <c r="K467" s="2" t="s">
        <v>111</v>
      </c>
      <c r="L467" s="2" t="s">
        <v>40</v>
      </c>
      <c r="M467" s="2" t="s">
        <v>47</v>
      </c>
      <c r="N467" s="5">
        <v>44.9</v>
      </c>
      <c r="O467" s="2" t="s">
        <v>55</v>
      </c>
      <c r="P467" s="7">
        <f>SUMIFS(Tabla_cocina[Ganancia Bruta],Tabla_cocina[Numero de Orden],Tabla_Sala[[#This Row],[Número de Orden]])</f>
        <v>121</v>
      </c>
      <c r="Q467" s="7">
        <f>Tabla_Sala[[#This Row],[Propina]]+Tabla_Sala[[#This Row],[Monto Total de la Cuenta]]</f>
        <v>165.9</v>
      </c>
      <c r="R467" t="str">
        <f t="shared" si="10"/>
        <v>Plato_1,  Plato_14</v>
      </c>
      <c r="S467" s="2" t="s">
        <v>61</v>
      </c>
      <c r="T467" s="2" t="s">
        <v>26</v>
      </c>
      <c r="U467" s="2" t="s">
        <v>64</v>
      </c>
      <c r="X467" t="str" cm="1">
        <f t="array" ref="X467">_xlfn.CONCAT(_xlfn._xlws.FILTER(Tabla_cocina[Nombre del Plato], Tabla_cocina[Numero de Orden]=Tabla_Sala[[#This Row],[Número de Orden]]), "")</f>
        <v>Plato_1Plato_14</v>
      </c>
      <c r="Y467" s="18" t="b">
        <f>IF(Tabla_Sala[[#This Row],[Tiempo de Degustacion]]&gt;0,TRUE,FALSE)</f>
        <v>1</v>
      </c>
      <c r="Z467" s="3">
        <f>SUMIFS(Tabla_cocina[Costo],Tabla_cocina[Numero de Orden],Tabla_Sala[[#This Row],[Número de Orden]])</f>
        <v>73</v>
      </c>
    </row>
    <row r="468" spans="1:26" x14ac:dyDescent="0.3">
      <c r="A468" s="2">
        <v>466</v>
      </c>
      <c r="B468" s="2">
        <v>4</v>
      </c>
      <c r="C468" s="2" t="s">
        <v>501</v>
      </c>
      <c r="D468" s="4">
        <v>1</v>
      </c>
      <c r="E468" s="15">
        <f>Tabla_Sala[[#This Row],[Hora de Salida]]</f>
        <v>45021.180555555555</v>
      </c>
      <c r="F468" s="16">
        <v>45021.07916666667</v>
      </c>
      <c r="G468" s="16">
        <v>45021.180555555555</v>
      </c>
      <c r="H468" s="16">
        <f>IF(Tabla_Sala[[#This Row],[Estado de la Mesa]]="Ocupada",(Tabla_Sala[[#This Row],[Hora de Salida]]-Tabla_Sala[[#This Row],[Hora de Llegada]]) + 15/1440, Tabla_Sala[[#This Row],[Hora de Salida]]-Tabla_Sala[[#This Row],[Hora de Llegada]])</f>
        <v>0.101388888884685</v>
      </c>
      <c r="I468" s="16">
        <f>SUMIFS(Tabla_cocina[minutos preparacion],Tabla_cocina[Numero de Orden],Tabla_Sala[[#This Row],[Número de Orden]])</f>
        <v>0.10069444444444445</v>
      </c>
      <c r="J468" s="16">
        <f>IF(Tabla_Sala[[#This Row],[Tiempo de Permanencia]]-Tabla_Sala[[#This Row],[Tiempo Preparacion]] &gt; 0, Tabla_Sala[[#This Row],[Tiempo de Permanencia]]-Tabla_Sala[[#This Row],[Tiempo Preparacion]], 0)</f>
        <v>6.9444444024055474E-4</v>
      </c>
      <c r="K468" s="2" t="s">
        <v>111</v>
      </c>
      <c r="L468" s="2" t="s">
        <v>40</v>
      </c>
      <c r="M468" s="2" t="s">
        <v>47</v>
      </c>
      <c r="N468" s="5">
        <v>26.63</v>
      </c>
      <c r="O468" s="2" t="s">
        <v>48</v>
      </c>
      <c r="P468" s="7">
        <f>SUMIFS(Tabla_cocina[Ganancia Bruta],Tabla_cocina[Numero de Orden],Tabla_Sala[[#This Row],[Número de Orden]])</f>
        <v>140</v>
      </c>
      <c r="Q468" s="7">
        <f>Tabla_Sala[[#This Row],[Propina]]+Tabla_Sala[[#This Row],[Monto Total de la Cuenta]]</f>
        <v>166.63</v>
      </c>
      <c r="R468" t="str">
        <f t="shared" si="10"/>
        <v>Plato_5,  Plato_2,  Plato_16</v>
      </c>
      <c r="S468" s="2" t="s">
        <v>58</v>
      </c>
      <c r="T468" s="2" t="s">
        <v>19</v>
      </c>
      <c r="U468" s="2" t="s">
        <v>79</v>
      </c>
      <c r="V468" s="2" t="s">
        <v>57</v>
      </c>
      <c r="X468" t="str" cm="1">
        <f t="array" ref="X468">_xlfn.CONCAT(_xlfn._xlws.FILTER(Tabla_cocina[Nombre del Plato], Tabla_cocina[Numero de Orden]=Tabla_Sala[[#This Row],[Número de Orden]]), "")</f>
        <v>Plato_2Plato_16Plato_5</v>
      </c>
      <c r="Y468" s="18" t="b">
        <f>IF(Tabla_Sala[[#This Row],[Tiempo de Degustacion]]&gt;0,TRUE,FALSE)</f>
        <v>1</v>
      </c>
      <c r="Z468" s="3">
        <f>SUMIFS(Tabla_cocina[Costo],Tabla_cocina[Numero de Orden],Tabla_Sala[[#This Row],[Número de Orden]])</f>
        <v>83</v>
      </c>
    </row>
    <row r="469" spans="1:26" x14ac:dyDescent="0.3">
      <c r="A469" s="2">
        <v>467</v>
      </c>
      <c r="B469" s="2">
        <v>15</v>
      </c>
      <c r="C469" s="2" t="s">
        <v>502</v>
      </c>
      <c r="D469" s="4">
        <v>3</v>
      </c>
      <c r="E469" s="15">
        <f>Tabla_Sala[[#This Row],[Hora de Salida]]</f>
        <v>45021.176388888889</v>
      </c>
      <c r="F469" s="16">
        <v>45021.112500000003</v>
      </c>
      <c r="G469" s="16">
        <v>45021.176388888889</v>
      </c>
      <c r="H469" s="16">
        <f>IF(Tabla_Sala[[#This Row],[Estado de la Mesa]]="Ocupada",(Tabla_Sala[[#This Row],[Hora de Salida]]-Tabla_Sala[[#This Row],[Hora de Llegada]]) + 15/1440, Tabla_Sala[[#This Row],[Hora de Salida]]-Tabla_Sala[[#This Row],[Hora de Llegada]])</f>
        <v>6.3888888886140194E-2</v>
      </c>
      <c r="I469" s="16">
        <f>SUMIFS(Tabla_cocina[minutos preparacion],Tabla_cocina[Numero de Orden],Tabla_Sala[[#This Row],[Número de Orden]])</f>
        <v>0.05</v>
      </c>
      <c r="J469" s="16">
        <f>IF(Tabla_Sala[[#This Row],[Tiempo de Permanencia]]-Tabla_Sala[[#This Row],[Tiempo Preparacion]] &gt; 0, Tabla_Sala[[#This Row],[Tiempo de Permanencia]]-Tabla_Sala[[#This Row],[Tiempo Preparacion]], 0)</f>
        <v>1.3888888886140191E-2</v>
      </c>
      <c r="K469" s="2" t="s">
        <v>111</v>
      </c>
      <c r="L469" s="2" t="s">
        <v>40</v>
      </c>
      <c r="M469" s="2" t="s">
        <v>41</v>
      </c>
      <c r="N469" s="5">
        <v>42.31</v>
      </c>
      <c r="O469" s="2" t="s">
        <v>42</v>
      </c>
      <c r="P469" s="7">
        <f>SUMIFS(Tabla_cocina[Ganancia Bruta],Tabla_cocina[Numero de Orden],Tabla_Sala[[#This Row],[Número de Orden]])</f>
        <v>143</v>
      </c>
      <c r="Q469" s="7">
        <f>Tabla_Sala[[#This Row],[Propina]]+Tabla_Sala[[#This Row],[Monto Total de la Cuenta]]</f>
        <v>185.31</v>
      </c>
      <c r="R469" t="str">
        <f t="shared" si="10"/>
        <v>Plato_11,  Plato_5</v>
      </c>
      <c r="S469" s="2" t="s">
        <v>53</v>
      </c>
      <c r="T469" s="2" t="s">
        <v>14</v>
      </c>
      <c r="U469" s="2" t="s">
        <v>78</v>
      </c>
      <c r="X469" t="str" cm="1">
        <f t="array" ref="X469">_xlfn.CONCAT(_xlfn._xlws.FILTER(Tabla_cocina[Nombre del Plato], Tabla_cocina[Numero de Orden]=Tabla_Sala[[#This Row],[Número de Orden]]), "")</f>
        <v>Plato_11Plato_5</v>
      </c>
      <c r="Y469" s="18" t="b">
        <f>IF(Tabla_Sala[[#This Row],[Tiempo de Degustacion]]&gt;0,TRUE,FALSE)</f>
        <v>1</v>
      </c>
      <c r="Z469" s="3">
        <f>SUMIFS(Tabla_cocina[Costo],Tabla_cocina[Numero de Orden],Tabla_Sala[[#This Row],[Número de Orden]])</f>
        <v>86</v>
      </c>
    </row>
    <row r="470" spans="1:26" x14ac:dyDescent="0.3">
      <c r="A470" s="2">
        <v>468</v>
      </c>
      <c r="B470" s="2">
        <v>14</v>
      </c>
      <c r="C470" s="2" t="s">
        <v>503</v>
      </c>
      <c r="D470" s="4">
        <v>6</v>
      </c>
      <c r="E470" s="15">
        <f>Tabla_Sala[[#This Row],[Hora de Salida]]</f>
        <v>45021.239583333336</v>
      </c>
      <c r="F470" s="16">
        <v>45021.124305555553</v>
      </c>
      <c r="G470" s="16">
        <v>45021.239583333336</v>
      </c>
      <c r="H470" s="16">
        <f>IF(Tabla_Sala[[#This Row],[Estado de la Mesa]]="Ocupada",(Tabla_Sala[[#This Row],[Hora de Salida]]-Tabla_Sala[[#This Row],[Hora de Llegada]]) + 15/1440, Tabla_Sala[[#This Row],[Hora de Salida]]-Tabla_Sala[[#This Row],[Hora de Llegada]])</f>
        <v>0.11527777778246673</v>
      </c>
      <c r="I470" s="16">
        <f>SUMIFS(Tabla_cocina[minutos preparacion],Tabla_cocina[Numero de Orden],Tabla_Sala[[#This Row],[Número de Orden]])</f>
        <v>4.3749999999999997E-2</v>
      </c>
      <c r="J470" s="16">
        <f>IF(Tabla_Sala[[#This Row],[Tiempo de Permanencia]]-Tabla_Sala[[#This Row],[Tiempo Preparacion]] &gt; 0, Tabla_Sala[[#This Row],[Tiempo de Permanencia]]-Tabla_Sala[[#This Row],[Tiempo Preparacion]], 0)</f>
        <v>7.1527777782466731E-2</v>
      </c>
      <c r="K470" s="2" t="s">
        <v>113</v>
      </c>
      <c r="L470" s="2" t="s">
        <v>44</v>
      </c>
      <c r="M470" s="2" t="s">
        <v>47</v>
      </c>
      <c r="N470" s="5">
        <v>14.28</v>
      </c>
      <c r="O470" s="2" t="s">
        <v>42</v>
      </c>
      <c r="P470" s="7">
        <f>SUMIFS(Tabla_cocina[Ganancia Bruta],Tabla_cocina[Numero de Orden],Tabla_Sala[[#This Row],[Número de Orden]])</f>
        <v>106</v>
      </c>
      <c r="Q470" s="7">
        <f>Tabla_Sala[[#This Row],[Propina]]+Tabla_Sala[[#This Row],[Monto Total de la Cuenta]]</f>
        <v>120.28</v>
      </c>
      <c r="R470" t="str">
        <f t="shared" si="10"/>
        <v>Plato_12,  Plato_3,  Plato_16</v>
      </c>
      <c r="S470" s="2" t="s">
        <v>76</v>
      </c>
      <c r="T470" s="2" t="s">
        <v>16</v>
      </c>
      <c r="U470" s="2" t="s">
        <v>72</v>
      </c>
      <c r="V470" s="2" t="s">
        <v>57</v>
      </c>
      <c r="X470" t="str" cm="1">
        <f t="array" ref="X470">_xlfn.CONCAT(_xlfn._xlws.FILTER(Tabla_cocina[Nombre del Plato], Tabla_cocina[Numero de Orden]=Tabla_Sala[[#This Row],[Número de Orden]]), "")</f>
        <v>Plato_16Plato_3Plato_12</v>
      </c>
      <c r="Y470" s="18" t="b">
        <f>IF(Tabla_Sala[[#This Row],[Tiempo de Degustacion]]&gt;0,TRUE,FALSE)</f>
        <v>1</v>
      </c>
      <c r="Z470" s="3">
        <f>SUMIFS(Tabla_cocina[Costo],Tabla_cocina[Numero de Orden],Tabla_Sala[[#This Row],[Número de Orden]])</f>
        <v>62</v>
      </c>
    </row>
    <row r="471" spans="1:26" x14ac:dyDescent="0.3">
      <c r="A471" s="2">
        <v>469</v>
      </c>
      <c r="B471" s="2">
        <v>1</v>
      </c>
      <c r="C471" s="2" t="s">
        <v>504</v>
      </c>
      <c r="D471" s="4">
        <v>2</v>
      </c>
      <c r="E471" s="15">
        <f>Tabla_Sala[[#This Row],[Hora de Salida]]</f>
        <v>45021.223611111112</v>
      </c>
      <c r="F471" s="16">
        <v>45021.122916666667</v>
      </c>
      <c r="G471" s="16">
        <v>45021.223611111112</v>
      </c>
      <c r="H471" s="16">
        <f>IF(Tabla_Sala[[#This Row],[Estado de la Mesa]]="Ocupada",(Tabla_Sala[[#This Row],[Hora de Salida]]-Tabla_Sala[[#This Row],[Hora de Llegada]]) + 15/1440, Tabla_Sala[[#This Row],[Hora de Salida]]-Tabla_Sala[[#This Row],[Hora de Llegada]])</f>
        <v>0.10069444444525288</v>
      </c>
      <c r="I471" s="16">
        <f>SUMIFS(Tabla_cocina[minutos preparacion],Tabla_cocina[Numero de Orden],Tabla_Sala[[#This Row],[Número de Orden]])</f>
        <v>4.583333333333333E-2</v>
      </c>
      <c r="J471" s="16">
        <f>IF(Tabla_Sala[[#This Row],[Tiempo de Permanencia]]-Tabla_Sala[[#This Row],[Tiempo Preparacion]] &gt; 0, Tabla_Sala[[#This Row],[Tiempo de Permanencia]]-Tabla_Sala[[#This Row],[Tiempo Preparacion]], 0)</f>
        <v>5.4861111111919554E-2</v>
      </c>
      <c r="K471" s="2" t="s">
        <v>111</v>
      </c>
      <c r="L471" s="2" t="s">
        <v>54</v>
      </c>
      <c r="M471" s="2" t="s">
        <v>47</v>
      </c>
      <c r="N471" s="5">
        <v>25.26</v>
      </c>
      <c r="O471" s="2" t="s">
        <v>42</v>
      </c>
      <c r="P471" s="7">
        <f>SUMIFS(Tabla_cocina[Ganancia Bruta],Tabla_cocina[Numero de Orden],Tabla_Sala[[#This Row],[Número de Orden]])</f>
        <v>137</v>
      </c>
      <c r="Q471" s="7">
        <f>Tabla_Sala[[#This Row],[Propina]]+Tabla_Sala[[#This Row],[Monto Total de la Cuenta]]</f>
        <v>162.26</v>
      </c>
      <c r="R471" t="str">
        <f t="shared" si="10"/>
        <v>Plato_8,  Plato_15</v>
      </c>
      <c r="S471" s="2" t="s">
        <v>46</v>
      </c>
      <c r="T471" s="2" t="s">
        <v>17</v>
      </c>
      <c r="U471" s="2" t="s">
        <v>73</v>
      </c>
      <c r="X471" t="str" cm="1">
        <f t="array" ref="X471">_xlfn.CONCAT(_xlfn._xlws.FILTER(Tabla_cocina[Nombre del Plato], Tabla_cocina[Numero de Orden]=Tabla_Sala[[#This Row],[Número de Orden]]), "")</f>
        <v>Plato_8Plato_15</v>
      </c>
      <c r="Y471" s="18" t="b">
        <f>IF(Tabla_Sala[[#This Row],[Tiempo de Degustacion]]&gt;0,TRUE,FALSE)</f>
        <v>1</v>
      </c>
      <c r="Z471" s="3">
        <f>SUMIFS(Tabla_cocina[Costo],Tabla_cocina[Numero de Orden],Tabla_Sala[[#This Row],[Número de Orden]])</f>
        <v>82</v>
      </c>
    </row>
    <row r="472" spans="1:26" x14ac:dyDescent="0.3">
      <c r="A472" s="2">
        <v>470</v>
      </c>
      <c r="B472" s="2">
        <v>17</v>
      </c>
      <c r="C472" s="2" t="s">
        <v>505</v>
      </c>
      <c r="D472" s="4">
        <v>3</v>
      </c>
      <c r="E472" s="15">
        <f>Tabla_Sala[[#This Row],[Hora de Salida]]</f>
        <v>45021.178472222222</v>
      </c>
      <c r="F472" s="16">
        <v>45021.070138888892</v>
      </c>
      <c r="G472" s="16">
        <v>45021.178472222222</v>
      </c>
      <c r="H472" s="16">
        <f>IF(Tabla_Sala[[#This Row],[Estado de la Mesa]]="Ocupada",(Tabla_Sala[[#This Row],[Hora de Salida]]-Tabla_Sala[[#This Row],[Hora de Llegada]]) + 15/1440, Tabla_Sala[[#This Row],[Hora de Salida]]-Tabla_Sala[[#This Row],[Hora de Llegada]])</f>
        <v>0.11874999999660456</v>
      </c>
      <c r="I472" s="16">
        <f>SUMIFS(Tabla_cocina[minutos preparacion],Tabla_cocina[Numero de Orden],Tabla_Sala[[#This Row],[Número de Orden]])</f>
        <v>0.05</v>
      </c>
      <c r="J472" s="16">
        <f>IF(Tabla_Sala[[#This Row],[Tiempo de Permanencia]]-Tabla_Sala[[#This Row],[Tiempo Preparacion]] &gt; 0, Tabla_Sala[[#This Row],[Tiempo de Permanencia]]-Tabla_Sala[[#This Row],[Tiempo Preparacion]], 0)</f>
        <v>6.8749999996604555E-2</v>
      </c>
      <c r="K472" s="2" t="s">
        <v>117</v>
      </c>
      <c r="L472" s="2" t="s">
        <v>40</v>
      </c>
      <c r="M472" s="2" t="s">
        <v>47</v>
      </c>
      <c r="N472" s="5">
        <v>47.46</v>
      </c>
      <c r="O472" s="2" t="s">
        <v>55</v>
      </c>
      <c r="P472" s="7">
        <f>SUMIFS(Tabla_cocina[Ganancia Bruta],Tabla_cocina[Numero de Orden],Tabla_Sala[[#This Row],[Número de Orden]])</f>
        <v>78</v>
      </c>
      <c r="Q472" s="7">
        <f>Tabla_Sala[[#This Row],[Propina]]+Tabla_Sala[[#This Row],[Monto Total de la Cuenta]]</f>
        <v>125.46000000000001</v>
      </c>
      <c r="R472" t="str">
        <f t="shared" si="10"/>
        <v>Plato_7,  Plato_4</v>
      </c>
      <c r="S472" s="2" t="s">
        <v>61</v>
      </c>
      <c r="T472" s="2" t="s">
        <v>5</v>
      </c>
      <c r="U472" s="2" t="s">
        <v>67</v>
      </c>
      <c r="X472" t="str" cm="1">
        <f t="array" ref="X472">_xlfn.CONCAT(_xlfn._xlws.FILTER(Tabla_cocina[Nombre del Plato], Tabla_cocina[Numero de Orden]=Tabla_Sala[[#This Row],[Número de Orden]]), "")</f>
        <v>Plato_7Plato_4</v>
      </c>
      <c r="Y472" s="18" t="b">
        <f>IF(Tabla_Sala[[#This Row],[Tiempo de Degustacion]]&gt;0,TRUE,FALSE)</f>
        <v>1</v>
      </c>
      <c r="Z472" s="3">
        <f>SUMIFS(Tabla_cocina[Costo],Tabla_cocina[Numero de Orden],Tabla_Sala[[#This Row],[Número de Orden]])</f>
        <v>44</v>
      </c>
    </row>
    <row r="473" spans="1:26" x14ac:dyDescent="0.3">
      <c r="A473" s="2">
        <v>471</v>
      </c>
      <c r="B473" s="2">
        <v>7</v>
      </c>
      <c r="C473" s="2" t="s">
        <v>506</v>
      </c>
      <c r="D473" s="4">
        <v>6</v>
      </c>
      <c r="E473" s="15">
        <f>Tabla_Sala[[#This Row],[Hora de Salida]]</f>
        <v>45021.234722222223</v>
      </c>
      <c r="F473" s="16">
        <v>45021.15</v>
      </c>
      <c r="G473" s="16">
        <v>45021.234722222223</v>
      </c>
      <c r="H473" s="16">
        <f>IF(Tabla_Sala[[#This Row],[Estado de la Mesa]]="Ocupada",(Tabla_Sala[[#This Row],[Hora de Salida]]-Tabla_Sala[[#This Row],[Hora de Llegada]]) + 15/1440, Tabla_Sala[[#This Row],[Hora de Salida]]-Tabla_Sala[[#This Row],[Hora de Llegada]])</f>
        <v>8.4722222221898846E-2</v>
      </c>
      <c r="I473" s="16">
        <f>SUMIFS(Tabla_cocina[minutos preparacion],Tabla_cocina[Numero de Orden],Tabla_Sala[[#This Row],[Número de Orden]])</f>
        <v>3.9583333333333331E-2</v>
      </c>
      <c r="J473" s="16">
        <f>IF(Tabla_Sala[[#This Row],[Tiempo de Permanencia]]-Tabla_Sala[[#This Row],[Tiempo Preparacion]] &gt; 0, Tabla_Sala[[#This Row],[Tiempo de Permanencia]]-Tabla_Sala[[#This Row],[Tiempo Preparacion]], 0)</f>
        <v>4.5138888888565515E-2</v>
      </c>
      <c r="K473" s="2" t="s">
        <v>117</v>
      </c>
      <c r="L473" s="2" t="s">
        <v>44</v>
      </c>
      <c r="M473" s="2" t="s">
        <v>41</v>
      </c>
      <c r="N473" s="5">
        <v>28.49</v>
      </c>
      <c r="O473" s="2" t="s">
        <v>42</v>
      </c>
      <c r="P473" s="7">
        <f>SUMIFS(Tabla_cocina[Ganancia Bruta],Tabla_cocina[Numero de Orden],Tabla_Sala[[#This Row],[Número de Orden]])</f>
        <v>105</v>
      </c>
      <c r="Q473" s="7">
        <f>Tabla_Sala[[#This Row],[Propina]]+Tabla_Sala[[#This Row],[Monto Total de la Cuenta]]</f>
        <v>133.49</v>
      </c>
      <c r="R473" t="str">
        <f t="shared" si="10"/>
        <v>Plato_8</v>
      </c>
      <c r="S473" s="2" t="s">
        <v>53</v>
      </c>
      <c r="T473" s="2" t="s">
        <v>17</v>
      </c>
      <c r="U473" s="2"/>
      <c r="X473" t="str" cm="1">
        <f t="array" ref="X473">_xlfn.CONCAT(_xlfn._xlws.FILTER(Tabla_cocina[Nombre del Plato], Tabla_cocina[Numero de Orden]=Tabla_Sala[[#This Row],[Número de Orden]]), "")</f>
        <v>Plato_8</v>
      </c>
      <c r="Y473" s="18" t="b">
        <f>IF(Tabla_Sala[[#This Row],[Tiempo de Degustacion]]&gt;0,TRUE,FALSE)</f>
        <v>1</v>
      </c>
      <c r="Z473" s="3">
        <f>SUMIFS(Tabla_cocina[Costo],Tabla_cocina[Numero de Orden],Tabla_Sala[[#This Row],[Número de Orden]])</f>
        <v>63</v>
      </c>
    </row>
    <row r="474" spans="1:26" x14ac:dyDescent="0.3">
      <c r="A474" s="2">
        <v>472</v>
      </c>
      <c r="B474" s="2">
        <v>20</v>
      </c>
      <c r="C474" s="2" t="s">
        <v>507</v>
      </c>
      <c r="D474" s="4">
        <v>2</v>
      </c>
      <c r="E474" s="15">
        <f>Tabla_Sala[[#This Row],[Hora de Salida]]</f>
        <v>45021.286111111112</v>
      </c>
      <c r="F474" s="16">
        <v>45021.164583333331</v>
      </c>
      <c r="G474" s="16">
        <v>45021.286111111112</v>
      </c>
      <c r="H474" s="16">
        <f>IF(Tabla_Sala[[#This Row],[Estado de la Mesa]]="Ocupada",(Tabla_Sala[[#This Row],[Hora de Salida]]-Tabla_Sala[[#This Row],[Hora de Llegada]]) + 15/1440, Tabla_Sala[[#This Row],[Hora de Salida]]-Tabla_Sala[[#This Row],[Hora de Llegada]])</f>
        <v>0.13194444444767819</v>
      </c>
      <c r="I474" s="16">
        <f>SUMIFS(Tabla_cocina[minutos preparacion],Tabla_cocina[Numero de Orden],Tabla_Sala[[#This Row],[Número de Orden]])</f>
        <v>5.0694444444444445E-2</v>
      </c>
      <c r="J474" s="16">
        <f>IF(Tabla_Sala[[#This Row],[Tiempo de Permanencia]]-Tabla_Sala[[#This Row],[Tiempo Preparacion]] &gt; 0, Tabla_Sala[[#This Row],[Tiempo de Permanencia]]-Tabla_Sala[[#This Row],[Tiempo Preparacion]], 0)</f>
        <v>8.1250000003233749E-2</v>
      </c>
      <c r="K474" s="2" t="s">
        <v>113</v>
      </c>
      <c r="L474" s="2" t="s">
        <v>40</v>
      </c>
      <c r="M474" s="2" t="s">
        <v>45</v>
      </c>
      <c r="N474" s="5">
        <v>36.79</v>
      </c>
      <c r="O474" s="2" t="s">
        <v>55</v>
      </c>
      <c r="P474" s="7">
        <f>SUMIFS(Tabla_cocina[Ganancia Bruta],Tabla_cocina[Numero de Orden],Tabla_Sala[[#This Row],[Número de Orden]])</f>
        <v>114</v>
      </c>
      <c r="Q474" s="7">
        <f>Tabla_Sala[[#This Row],[Propina]]+Tabla_Sala[[#This Row],[Monto Total de la Cuenta]]</f>
        <v>150.79</v>
      </c>
      <c r="R474" t="str">
        <f t="shared" si="10"/>
        <v>Plato_8,  Plato_5</v>
      </c>
      <c r="S474" s="2" t="s">
        <v>61</v>
      </c>
      <c r="T474" s="2" t="s">
        <v>17</v>
      </c>
      <c r="U474" s="2" t="s">
        <v>78</v>
      </c>
      <c r="X474" t="str" cm="1">
        <f t="array" ref="X474">_xlfn.CONCAT(_xlfn._xlws.FILTER(Tabla_cocina[Nombre del Plato], Tabla_cocina[Numero de Orden]=Tabla_Sala[[#This Row],[Número de Orden]]), "")</f>
        <v>Plato_8Plato_5</v>
      </c>
      <c r="Y474" s="18" t="b">
        <f>IF(Tabla_Sala[[#This Row],[Tiempo de Degustacion]]&gt;0,TRUE,FALSE)</f>
        <v>1</v>
      </c>
      <c r="Z474" s="3">
        <f>SUMIFS(Tabla_cocina[Costo],Tabla_cocina[Numero de Orden],Tabla_Sala[[#This Row],[Número de Orden]])</f>
        <v>68</v>
      </c>
    </row>
    <row r="475" spans="1:26" x14ac:dyDescent="0.3">
      <c r="A475" s="2">
        <v>473</v>
      </c>
      <c r="B475" s="2">
        <v>13</v>
      </c>
      <c r="C475" s="2" t="s">
        <v>508</v>
      </c>
      <c r="D475" s="4">
        <v>4</v>
      </c>
      <c r="E475" s="15">
        <f>Tabla_Sala[[#This Row],[Hora de Salida]]</f>
        <v>45022.294444444444</v>
      </c>
      <c r="F475" s="16">
        <v>45022.15</v>
      </c>
      <c r="G475" s="16">
        <v>45022.294444444444</v>
      </c>
      <c r="H475" s="16">
        <f>IF(Tabla_Sala[[#This Row],[Estado de la Mesa]]="Ocupada",(Tabla_Sala[[#This Row],[Hora de Salida]]-Tabla_Sala[[#This Row],[Hora de Llegada]]) + 15/1440, Tabla_Sala[[#This Row],[Hora de Salida]]-Tabla_Sala[[#This Row],[Hora de Llegada]])</f>
        <v>0.15486111110900916</v>
      </c>
      <c r="I475" s="16">
        <f>SUMIFS(Tabla_cocina[minutos preparacion],Tabla_cocina[Numero de Orden],Tabla_Sala[[#This Row],[Número de Orden]])</f>
        <v>4.2361111111111113E-2</v>
      </c>
      <c r="J475" s="16">
        <f>IF(Tabla_Sala[[#This Row],[Tiempo de Permanencia]]-Tabla_Sala[[#This Row],[Tiempo Preparacion]] &gt; 0, Tabla_Sala[[#This Row],[Tiempo de Permanencia]]-Tabla_Sala[[#This Row],[Tiempo Preparacion]], 0)</f>
        <v>0.11249999999789805</v>
      </c>
      <c r="K475" s="2" t="s">
        <v>113</v>
      </c>
      <c r="L475" s="2" t="s">
        <v>40</v>
      </c>
      <c r="M475" s="2" t="s">
        <v>41</v>
      </c>
      <c r="N475" s="5">
        <v>15.63</v>
      </c>
      <c r="O475" s="2" t="s">
        <v>55</v>
      </c>
      <c r="P475" s="7">
        <f>SUMIFS(Tabla_cocina[Ganancia Bruta],Tabla_cocina[Numero de Orden],Tabla_Sala[[#This Row],[Número de Orden]])</f>
        <v>79</v>
      </c>
      <c r="Q475" s="7">
        <f>Tabla_Sala[[#This Row],[Propina]]+Tabla_Sala[[#This Row],[Monto Total de la Cuenta]]</f>
        <v>94.63</v>
      </c>
      <c r="R475" t="str">
        <f t="shared" si="10"/>
        <v>Plato_5,  Plato_8</v>
      </c>
      <c r="S475" s="2" t="s">
        <v>52</v>
      </c>
      <c r="T475" s="2" t="s">
        <v>19</v>
      </c>
      <c r="U475" s="2" t="s">
        <v>62</v>
      </c>
      <c r="X475" t="str" cm="1">
        <f t="array" ref="X475">_xlfn.CONCAT(_xlfn._xlws.FILTER(Tabla_cocina[Nombre del Plato], Tabla_cocina[Numero de Orden]=Tabla_Sala[[#This Row],[Número de Orden]]), "")</f>
        <v>Plato_8Plato_5</v>
      </c>
      <c r="Y475" s="18" t="b">
        <f>IF(Tabla_Sala[[#This Row],[Tiempo de Degustacion]]&gt;0,TRUE,FALSE)</f>
        <v>1</v>
      </c>
      <c r="Z475" s="3">
        <f>SUMIFS(Tabla_cocina[Costo],Tabla_cocina[Numero de Orden],Tabla_Sala[[#This Row],[Número de Orden]])</f>
        <v>47</v>
      </c>
    </row>
    <row r="476" spans="1:26" x14ac:dyDescent="0.3">
      <c r="A476" s="2">
        <v>474</v>
      </c>
      <c r="B476" s="2">
        <v>2</v>
      </c>
      <c r="C476" s="2" t="s">
        <v>509</v>
      </c>
      <c r="D476" s="4">
        <v>6</v>
      </c>
      <c r="E476" s="15">
        <f>Tabla_Sala[[#This Row],[Hora de Salida]]</f>
        <v>45022.147222222222</v>
      </c>
      <c r="F476" s="16">
        <v>45022.077777777777</v>
      </c>
      <c r="G476" s="16">
        <v>45022.147222222222</v>
      </c>
      <c r="H476" s="16">
        <f>IF(Tabla_Sala[[#This Row],[Estado de la Mesa]]="Ocupada",(Tabla_Sala[[#This Row],[Hora de Salida]]-Tabla_Sala[[#This Row],[Hora de Llegada]]) + 15/1440, Tabla_Sala[[#This Row],[Hora de Salida]]-Tabla_Sala[[#This Row],[Hora de Llegada]])</f>
        <v>6.9444444445252884E-2</v>
      </c>
      <c r="I476" s="16">
        <f>SUMIFS(Tabla_cocina[minutos preparacion],Tabla_cocina[Numero de Orden],Tabla_Sala[[#This Row],[Número de Orden]])</f>
        <v>0.11180555555555555</v>
      </c>
      <c r="J476" s="16">
        <f>IF(Tabla_Sala[[#This Row],[Tiempo de Permanencia]]-Tabla_Sala[[#This Row],[Tiempo Preparacion]] &gt; 0, Tabla_Sala[[#This Row],[Tiempo de Permanencia]]-Tabla_Sala[[#This Row],[Tiempo Preparacion]], 0)</f>
        <v>0</v>
      </c>
      <c r="K476" s="2" t="s">
        <v>117</v>
      </c>
      <c r="L476" s="2" t="s">
        <v>40</v>
      </c>
      <c r="M476" s="2" t="s">
        <v>47</v>
      </c>
      <c r="N476" s="5">
        <v>21.66</v>
      </c>
      <c r="O476" s="2" t="s">
        <v>48</v>
      </c>
      <c r="P476" s="7">
        <f>SUMIFS(Tabla_cocina[Ganancia Bruta],Tabla_cocina[Numero de Orden],Tabla_Sala[[#This Row],[Número de Orden]])</f>
        <v>178</v>
      </c>
      <c r="Q476" s="7">
        <f>Tabla_Sala[[#This Row],[Propina]]+Tabla_Sala[[#This Row],[Monto Total de la Cuenta]]</f>
        <v>199.66</v>
      </c>
      <c r="R476" t="str">
        <f t="shared" si="10"/>
        <v>Plato_18,  Plato_9,  Plato_17,  Plato_16</v>
      </c>
      <c r="S476" s="2" t="s">
        <v>53</v>
      </c>
      <c r="T476" s="2" t="s">
        <v>20</v>
      </c>
      <c r="U476" s="2" t="s">
        <v>75</v>
      </c>
      <c r="V476" s="2" t="s">
        <v>50</v>
      </c>
      <c r="W476" s="2" t="s">
        <v>57</v>
      </c>
      <c r="X476" t="str" cm="1">
        <f t="array" ref="X476">_xlfn.CONCAT(_xlfn._xlws.FILTER(Tabla_cocina[Nombre del Plato], Tabla_cocina[Numero de Orden]=Tabla_Sala[[#This Row],[Número de Orden]]), "")</f>
        <v>Plato_18Plato_17Plato_9Plato_16</v>
      </c>
      <c r="Y476" s="18" t="b">
        <f>IF(Tabla_Sala[[#This Row],[Tiempo de Degustacion]]&gt;0,TRUE,FALSE)</f>
        <v>0</v>
      </c>
      <c r="Z476" s="3">
        <f>SUMIFS(Tabla_cocina[Costo],Tabla_cocina[Numero de Orden],Tabla_Sala[[#This Row],[Número de Orden]])</f>
        <v>104</v>
      </c>
    </row>
    <row r="477" spans="1:26" x14ac:dyDescent="0.3">
      <c r="A477" s="2">
        <v>475</v>
      </c>
      <c r="B477" s="2">
        <v>18</v>
      </c>
      <c r="C477" s="2" t="s">
        <v>416</v>
      </c>
      <c r="D477" s="4">
        <v>4</v>
      </c>
      <c r="E477" s="15">
        <f>Tabla_Sala[[#This Row],[Hora de Salida]]</f>
        <v>45022.243055555555</v>
      </c>
      <c r="F477" s="16">
        <v>45022.136805555558</v>
      </c>
      <c r="G477" s="16">
        <v>45022.243055555555</v>
      </c>
      <c r="H477" s="16">
        <f>IF(Tabla_Sala[[#This Row],[Estado de la Mesa]]="Ocupada",(Tabla_Sala[[#This Row],[Hora de Salida]]-Tabla_Sala[[#This Row],[Hora de Llegada]]) + 15/1440, Tabla_Sala[[#This Row],[Hora de Salida]]-Tabla_Sala[[#This Row],[Hora de Llegada]])</f>
        <v>0.11666666666375629</v>
      </c>
      <c r="I477" s="16">
        <f>SUMIFS(Tabla_cocina[minutos preparacion],Tabla_cocina[Numero de Orden],Tabla_Sala[[#This Row],[Número de Orden]])</f>
        <v>2.4305555555555556E-2</v>
      </c>
      <c r="J477" s="16">
        <f>IF(Tabla_Sala[[#This Row],[Tiempo de Permanencia]]-Tabla_Sala[[#This Row],[Tiempo Preparacion]] &gt; 0, Tabla_Sala[[#This Row],[Tiempo de Permanencia]]-Tabla_Sala[[#This Row],[Tiempo Preparacion]], 0)</f>
        <v>9.2361111108200736E-2</v>
      </c>
      <c r="K477" s="2" t="s">
        <v>115</v>
      </c>
      <c r="L477" s="2" t="s">
        <v>54</v>
      </c>
      <c r="M477" s="2" t="s">
        <v>41</v>
      </c>
      <c r="N477" s="5">
        <v>19.55</v>
      </c>
      <c r="O477" s="2" t="s">
        <v>55</v>
      </c>
      <c r="P477" s="7">
        <f>SUMIFS(Tabla_cocina[Ganancia Bruta],Tabla_cocina[Numero de Orden],Tabla_Sala[[#This Row],[Número de Orden]])</f>
        <v>174</v>
      </c>
      <c r="Q477" s="7">
        <f>Tabla_Sala[[#This Row],[Propina]]+Tabla_Sala[[#This Row],[Monto Total de la Cuenta]]</f>
        <v>193.55</v>
      </c>
      <c r="R477" t="str">
        <f t="shared" si="10"/>
        <v>Plato_7,  Plato_18</v>
      </c>
      <c r="S477" s="2" t="s">
        <v>52</v>
      </c>
      <c r="T477" s="2" t="s">
        <v>5</v>
      </c>
      <c r="U477" s="2" t="s">
        <v>74</v>
      </c>
      <c r="X477" t="str" cm="1">
        <f t="array" ref="X477">_xlfn.CONCAT(_xlfn._xlws.FILTER(Tabla_cocina[Nombre del Plato], Tabla_cocina[Numero de Orden]=Tabla_Sala[[#This Row],[Número de Orden]]), "")</f>
        <v>Plato_18Plato_7</v>
      </c>
      <c r="Y477" s="18" t="b">
        <f>IF(Tabla_Sala[[#This Row],[Tiempo de Degustacion]]&gt;0,TRUE,FALSE)</f>
        <v>1</v>
      </c>
      <c r="Z477" s="3">
        <f>SUMIFS(Tabla_cocina[Costo],Tabla_cocina[Numero de Orden],Tabla_Sala[[#This Row],[Número de Orden]])</f>
        <v>102</v>
      </c>
    </row>
    <row r="478" spans="1:26" x14ac:dyDescent="0.3">
      <c r="A478" s="2">
        <v>476</v>
      </c>
      <c r="B478" s="2">
        <v>13</v>
      </c>
      <c r="C478" s="2" t="s">
        <v>510</v>
      </c>
      <c r="D478" s="4">
        <v>2</v>
      </c>
      <c r="E478" s="15">
        <f>Tabla_Sala[[#This Row],[Hora de Salida]]</f>
        <v>45022.074305555558</v>
      </c>
      <c r="F478" s="16">
        <v>45022.002083333333</v>
      </c>
      <c r="G478" s="16">
        <v>45022.074305555558</v>
      </c>
      <c r="H478" s="16">
        <f>IF(Tabla_Sala[[#This Row],[Estado de la Mesa]]="Ocupada",(Tabla_Sala[[#This Row],[Hora de Salida]]-Tabla_Sala[[#This Row],[Hora de Llegada]]) + 15/1440, Tabla_Sala[[#This Row],[Hora de Salida]]-Tabla_Sala[[#This Row],[Hora de Llegada]])</f>
        <v>8.2638888891475901E-2</v>
      </c>
      <c r="I478" s="16">
        <f>SUMIFS(Tabla_cocina[minutos preparacion],Tabla_cocina[Numero de Orden],Tabla_Sala[[#This Row],[Número de Orden]])</f>
        <v>7.9861111111111119E-2</v>
      </c>
      <c r="J478" s="16">
        <f>IF(Tabla_Sala[[#This Row],[Tiempo de Permanencia]]-Tabla_Sala[[#This Row],[Tiempo Preparacion]] &gt; 0, Tabla_Sala[[#This Row],[Tiempo de Permanencia]]-Tabla_Sala[[#This Row],[Tiempo Preparacion]], 0)</f>
        <v>2.7777777803647818E-3</v>
      </c>
      <c r="K478" s="2" t="s">
        <v>109</v>
      </c>
      <c r="L478" s="2" t="s">
        <v>44</v>
      </c>
      <c r="M478" s="2" t="s">
        <v>41</v>
      </c>
      <c r="N478" s="5">
        <v>43.53</v>
      </c>
      <c r="O478" s="2" t="s">
        <v>55</v>
      </c>
      <c r="P478" s="7">
        <f>SUMIFS(Tabla_cocina[Ganancia Bruta],Tabla_cocina[Numero de Orden],Tabla_Sala[[#This Row],[Número de Orden]])</f>
        <v>218</v>
      </c>
      <c r="Q478" s="7">
        <f>Tabla_Sala[[#This Row],[Propina]]+Tabla_Sala[[#This Row],[Monto Total de la Cuenta]]</f>
        <v>261.52999999999997</v>
      </c>
      <c r="R478" t="str">
        <f t="shared" si="10"/>
        <v>Plato_7,  Plato_18,  Plato_15,  Plato_20</v>
      </c>
      <c r="S478" s="2" t="s">
        <v>52</v>
      </c>
      <c r="T478" s="2" t="s">
        <v>5</v>
      </c>
      <c r="U478" s="2" t="s">
        <v>74</v>
      </c>
      <c r="V478" s="2" t="s">
        <v>73</v>
      </c>
      <c r="W478" s="2" t="s">
        <v>68</v>
      </c>
      <c r="X478" t="str" cm="1">
        <f t="array" ref="X478">_xlfn.CONCAT(_xlfn._xlws.FILTER(Tabla_cocina[Nombre del Plato], Tabla_cocina[Numero de Orden]=Tabla_Sala[[#This Row],[Número de Orden]]), "")</f>
        <v>Plato_20Plato_18Plato_15Plato_7</v>
      </c>
      <c r="Y478" s="18" t="b">
        <f>IF(Tabla_Sala[[#This Row],[Tiempo de Degustacion]]&gt;0,TRUE,FALSE)</f>
        <v>1</v>
      </c>
      <c r="Z478" s="3">
        <f>SUMIFS(Tabla_cocina[Costo],Tabla_cocina[Numero de Orden],Tabla_Sala[[#This Row],[Número de Orden]])</f>
        <v>130</v>
      </c>
    </row>
    <row r="479" spans="1:26" x14ac:dyDescent="0.3">
      <c r="A479" s="2">
        <v>477</v>
      </c>
      <c r="B479" s="2">
        <v>8</v>
      </c>
      <c r="C479" s="2" t="s">
        <v>511</v>
      </c>
      <c r="D479" s="4">
        <v>6</v>
      </c>
      <c r="E479" s="15">
        <f>Tabla_Sala[[#This Row],[Hora de Salida]]</f>
        <v>45022.123611111114</v>
      </c>
      <c r="F479" s="16">
        <v>45022.068749999999</v>
      </c>
      <c r="G479" s="16">
        <v>45022.123611111114</v>
      </c>
      <c r="H479" s="16">
        <f>IF(Tabla_Sala[[#This Row],[Estado de la Mesa]]="Ocupada",(Tabla_Sala[[#This Row],[Hora de Salida]]-Tabla_Sala[[#This Row],[Hora de Llegada]]) + 15/1440, Tabla_Sala[[#This Row],[Hora de Salida]]-Tabla_Sala[[#This Row],[Hora de Llegada]])</f>
        <v>5.4861111115314998E-2</v>
      </c>
      <c r="I479" s="16">
        <f>SUMIFS(Tabla_cocina[minutos preparacion],Tabla_cocina[Numero de Orden],Tabla_Sala[[#This Row],[Número de Orden]])</f>
        <v>7.9861111111111119E-2</v>
      </c>
      <c r="J479" s="16">
        <f>IF(Tabla_Sala[[#This Row],[Tiempo de Permanencia]]-Tabla_Sala[[#This Row],[Tiempo Preparacion]] &gt; 0, Tabla_Sala[[#This Row],[Tiempo de Permanencia]]-Tabla_Sala[[#This Row],[Tiempo Preparacion]], 0)</f>
        <v>0</v>
      </c>
      <c r="K479" s="2" t="s">
        <v>117</v>
      </c>
      <c r="L479" s="2" t="s">
        <v>44</v>
      </c>
      <c r="M479" s="2" t="s">
        <v>47</v>
      </c>
      <c r="N479" s="5">
        <v>33.85</v>
      </c>
      <c r="O479" s="2" t="s">
        <v>42</v>
      </c>
      <c r="P479" s="7">
        <f>SUMIFS(Tabla_cocina[Ganancia Bruta],Tabla_cocina[Numero de Orden],Tabla_Sala[[#This Row],[Número de Orden]])</f>
        <v>204</v>
      </c>
      <c r="Q479" s="7">
        <f>Tabla_Sala[[#This Row],[Propina]]+Tabla_Sala[[#This Row],[Monto Total de la Cuenta]]</f>
        <v>237.85</v>
      </c>
      <c r="R479" t="str">
        <f t="shared" si="10"/>
        <v>Plato_18,  Plato_14,  Plato_7,  Plato_13</v>
      </c>
      <c r="S479" s="2" t="s">
        <v>46</v>
      </c>
      <c r="T479" s="2" t="s">
        <v>20</v>
      </c>
      <c r="U479" s="2" t="s">
        <v>64</v>
      </c>
      <c r="V479" s="2" t="s">
        <v>59</v>
      </c>
      <c r="W479" s="2" t="s">
        <v>65</v>
      </c>
      <c r="X479" t="str" cm="1">
        <f t="array" ref="X479">_xlfn.CONCAT(_xlfn._xlws.FILTER(Tabla_cocina[Nombre del Plato], Tabla_cocina[Numero de Orden]=Tabla_Sala[[#This Row],[Número de Orden]]), "")</f>
        <v>Plato_18Plato_7Plato_14Plato_13</v>
      </c>
      <c r="Y479" s="18" t="b">
        <f>IF(Tabla_Sala[[#This Row],[Tiempo de Degustacion]]&gt;0,TRUE,FALSE)</f>
        <v>0</v>
      </c>
      <c r="Z479" s="3">
        <f>SUMIFS(Tabla_cocina[Costo],Tabla_cocina[Numero de Orden],Tabla_Sala[[#This Row],[Número de Orden]])</f>
        <v>122</v>
      </c>
    </row>
    <row r="480" spans="1:26" x14ac:dyDescent="0.3">
      <c r="A480" s="2">
        <v>478</v>
      </c>
      <c r="B480" s="2">
        <v>7</v>
      </c>
      <c r="C480" s="2" t="s">
        <v>206</v>
      </c>
      <c r="D480" s="4">
        <v>5</v>
      </c>
      <c r="E480" s="15">
        <f>Tabla_Sala[[#This Row],[Hora de Salida]]</f>
        <v>45022.144444444442</v>
      </c>
      <c r="F480" s="16">
        <v>45022.000694444447</v>
      </c>
      <c r="G480" s="16">
        <v>45022.144444444442</v>
      </c>
      <c r="H480" s="16">
        <f>IF(Tabla_Sala[[#This Row],[Estado de la Mesa]]="Ocupada",(Tabla_Sala[[#This Row],[Hora de Salida]]-Tabla_Sala[[#This Row],[Hora de Llegada]]) + 15/1440, Tabla_Sala[[#This Row],[Hora de Salida]]-Tabla_Sala[[#This Row],[Hora de Llegada]])</f>
        <v>0.15416666666230108</v>
      </c>
      <c r="I480" s="16">
        <f>SUMIFS(Tabla_cocina[minutos preparacion],Tabla_cocina[Numero de Orden],Tabla_Sala[[#This Row],[Número de Orden]])</f>
        <v>6.25E-2</v>
      </c>
      <c r="J480" s="16">
        <f>IF(Tabla_Sala[[#This Row],[Tiempo de Permanencia]]-Tabla_Sala[[#This Row],[Tiempo Preparacion]] &gt; 0, Tabla_Sala[[#This Row],[Tiempo de Permanencia]]-Tabla_Sala[[#This Row],[Tiempo Preparacion]], 0)</f>
        <v>9.1666666662301083E-2</v>
      </c>
      <c r="K480" s="2" t="s">
        <v>111</v>
      </c>
      <c r="L480" s="2" t="s">
        <v>40</v>
      </c>
      <c r="M480" s="2" t="s">
        <v>45</v>
      </c>
      <c r="N480" s="5">
        <v>32.78</v>
      </c>
      <c r="O480" s="2" t="s">
        <v>55</v>
      </c>
      <c r="P480" s="7">
        <f>SUMIFS(Tabla_cocina[Ganancia Bruta],Tabla_cocina[Numero de Orden],Tabla_Sala[[#This Row],[Número de Orden]])</f>
        <v>118</v>
      </c>
      <c r="Q480" s="7">
        <f>Tabla_Sala[[#This Row],[Propina]]+Tabla_Sala[[#This Row],[Monto Total de la Cuenta]]</f>
        <v>150.78</v>
      </c>
      <c r="R480" t="str">
        <f t="shared" si="10"/>
        <v>Plato_2,  Plato_9</v>
      </c>
      <c r="S480" s="2" t="s">
        <v>58</v>
      </c>
      <c r="T480" s="2" t="s">
        <v>7</v>
      </c>
      <c r="U480" s="2" t="s">
        <v>75</v>
      </c>
      <c r="X480" t="str" cm="1">
        <f t="array" ref="X480">_xlfn.CONCAT(_xlfn._xlws.FILTER(Tabla_cocina[Nombre del Plato], Tabla_cocina[Numero de Orden]=Tabla_Sala[[#This Row],[Número de Orden]]), "")</f>
        <v>Plato_2Plato_9</v>
      </c>
      <c r="Y480" s="18" t="b">
        <f>IF(Tabla_Sala[[#This Row],[Tiempo de Degustacion]]&gt;0,TRUE,FALSE)</f>
        <v>1</v>
      </c>
      <c r="Z480" s="3">
        <f>SUMIFS(Tabla_cocina[Costo],Tabla_cocina[Numero de Orden],Tabla_Sala[[#This Row],[Número de Orden]])</f>
        <v>70</v>
      </c>
    </row>
    <row r="481" spans="1:26" x14ac:dyDescent="0.3">
      <c r="A481" s="2">
        <v>479</v>
      </c>
      <c r="B481" s="2">
        <v>1</v>
      </c>
      <c r="C481" s="2" t="s">
        <v>161</v>
      </c>
      <c r="D481" s="4">
        <v>3</v>
      </c>
      <c r="E481" s="15">
        <f>Tabla_Sala[[#This Row],[Hora de Salida]]</f>
        <v>45022.1875</v>
      </c>
      <c r="F481" s="16">
        <v>45022.029166666667</v>
      </c>
      <c r="G481" s="16">
        <v>45022.1875</v>
      </c>
      <c r="H481" s="16">
        <f>IF(Tabla_Sala[[#This Row],[Estado de la Mesa]]="Ocupada",(Tabla_Sala[[#This Row],[Hora de Salida]]-Tabla_Sala[[#This Row],[Hora de Llegada]]) + 15/1440, Tabla_Sala[[#This Row],[Hora de Salida]]-Tabla_Sala[[#This Row],[Hora de Llegada]])</f>
        <v>0.15833333333284827</v>
      </c>
      <c r="I481" s="16">
        <f>SUMIFS(Tabla_cocina[minutos preparacion],Tabla_cocina[Numero de Orden],Tabla_Sala[[#This Row],[Número de Orden]])</f>
        <v>5.7638888888888892E-2</v>
      </c>
      <c r="J481" s="16">
        <f>IF(Tabla_Sala[[#This Row],[Tiempo de Permanencia]]-Tabla_Sala[[#This Row],[Tiempo Preparacion]] &gt; 0, Tabla_Sala[[#This Row],[Tiempo de Permanencia]]-Tabla_Sala[[#This Row],[Tiempo Preparacion]], 0)</f>
        <v>0.10069444444395938</v>
      </c>
      <c r="K481" s="2" t="s">
        <v>109</v>
      </c>
      <c r="L481" s="2" t="s">
        <v>40</v>
      </c>
      <c r="M481" s="2" t="s">
        <v>41</v>
      </c>
      <c r="N481" s="5">
        <v>39.58</v>
      </c>
      <c r="O481" s="2" t="s">
        <v>42</v>
      </c>
      <c r="P481" s="7">
        <f>SUMIFS(Tabla_cocina[Ganancia Bruta],Tabla_cocina[Numero de Orden],Tabla_Sala[[#This Row],[Número de Orden]])</f>
        <v>52</v>
      </c>
      <c r="Q481" s="7">
        <f>Tabla_Sala[[#This Row],[Propina]]+Tabla_Sala[[#This Row],[Monto Total de la Cuenta]]</f>
        <v>91.58</v>
      </c>
      <c r="R481" t="str">
        <f t="shared" si="10"/>
        <v>Plato_4,  Plato_18</v>
      </c>
      <c r="S481" s="2" t="s">
        <v>76</v>
      </c>
      <c r="T481" s="2" t="s">
        <v>24</v>
      </c>
      <c r="U481" s="2" t="s">
        <v>74</v>
      </c>
      <c r="X481" t="str" cm="1">
        <f t="array" ref="X481">_xlfn.CONCAT(_xlfn._xlws.FILTER(Tabla_cocina[Nombre del Plato], Tabla_cocina[Numero de Orden]=Tabla_Sala[[#This Row],[Número de Orden]]), "")</f>
        <v>Plato_18Plato_4</v>
      </c>
      <c r="Y481" s="18" t="b">
        <f>IF(Tabla_Sala[[#This Row],[Tiempo de Degustacion]]&gt;0,TRUE,FALSE)</f>
        <v>1</v>
      </c>
      <c r="Z481" s="3">
        <f>SUMIFS(Tabla_cocina[Costo],Tabla_cocina[Numero de Orden],Tabla_Sala[[#This Row],[Número de Orden]])</f>
        <v>30</v>
      </c>
    </row>
    <row r="482" spans="1:26" x14ac:dyDescent="0.3">
      <c r="A482" s="2">
        <v>480</v>
      </c>
      <c r="B482" s="2">
        <v>1</v>
      </c>
      <c r="C482" s="2" t="s">
        <v>512</v>
      </c>
      <c r="D482" s="4">
        <v>5</v>
      </c>
      <c r="E482" s="15">
        <f>Tabla_Sala[[#This Row],[Hora de Salida]]</f>
        <v>45022.304861111108</v>
      </c>
      <c r="F482" s="16">
        <v>45022.143055555556</v>
      </c>
      <c r="G482" s="16">
        <v>45022.304861111108</v>
      </c>
      <c r="H482" s="16">
        <f>IF(Tabla_Sala[[#This Row],[Estado de la Mesa]]="Ocupada",(Tabla_Sala[[#This Row],[Hora de Salida]]-Tabla_Sala[[#This Row],[Hora de Llegada]]) + 15/1440, Tabla_Sala[[#This Row],[Hora de Salida]]-Tabla_Sala[[#This Row],[Hora de Llegada]])</f>
        <v>0.16180555555183673</v>
      </c>
      <c r="I482" s="16">
        <f>SUMIFS(Tabla_cocina[minutos preparacion],Tabla_cocina[Numero de Orden],Tabla_Sala[[#This Row],[Número de Orden]])</f>
        <v>4.5138888888888888E-2</v>
      </c>
      <c r="J482" s="16">
        <f>IF(Tabla_Sala[[#This Row],[Tiempo de Permanencia]]-Tabla_Sala[[#This Row],[Tiempo Preparacion]] &gt; 0, Tabla_Sala[[#This Row],[Tiempo de Permanencia]]-Tabla_Sala[[#This Row],[Tiempo Preparacion]], 0)</f>
        <v>0.11666666666294784</v>
      </c>
      <c r="K482" s="2" t="s">
        <v>115</v>
      </c>
      <c r="L482" s="2" t="s">
        <v>44</v>
      </c>
      <c r="M482" s="2" t="s">
        <v>45</v>
      </c>
      <c r="N482" s="5">
        <v>18.63</v>
      </c>
      <c r="O482" s="2" t="s">
        <v>42</v>
      </c>
      <c r="P482" s="7">
        <f>SUMIFS(Tabla_cocina[Ganancia Bruta],Tabla_cocina[Numero de Orden],Tabla_Sala[[#This Row],[Número de Orden]])</f>
        <v>159</v>
      </c>
      <c r="Q482" s="7">
        <f>Tabla_Sala[[#This Row],[Propina]]+Tabla_Sala[[#This Row],[Monto Total de la Cuenta]]</f>
        <v>177.63</v>
      </c>
      <c r="R482" t="str">
        <f t="shared" si="10"/>
        <v>Plato_8,  Plato_6</v>
      </c>
      <c r="S482" s="2" t="s">
        <v>61</v>
      </c>
      <c r="T482" s="2" t="s">
        <v>17</v>
      </c>
      <c r="U482" s="2" t="s">
        <v>77</v>
      </c>
      <c r="X482" t="str" cm="1">
        <f t="array" ref="X482">_xlfn.CONCAT(_xlfn._xlws.FILTER(Tabla_cocina[Nombre del Plato], Tabla_cocina[Numero de Orden]=Tabla_Sala[[#This Row],[Número de Orden]]), "")</f>
        <v>Plato_8Plato_6</v>
      </c>
      <c r="Y482" s="18" t="b">
        <f>IF(Tabla_Sala[[#This Row],[Tiempo de Degustacion]]&gt;0,TRUE,FALSE)</f>
        <v>1</v>
      </c>
      <c r="Z482" s="3">
        <f>SUMIFS(Tabla_cocina[Costo],Tabla_cocina[Numero de Orden],Tabla_Sala[[#This Row],[Número de Orden]])</f>
        <v>95</v>
      </c>
    </row>
    <row r="483" spans="1:26" x14ac:dyDescent="0.3">
      <c r="A483" s="2">
        <v>481</v>
      </c>
      <c r="B483" s="2">
        <v>9</v>
      </c>
      <c r="C483" s="2" t="s">
        <v>513</v>
      </c>
      <c r="D483" s="4">
        <v>4</v>
      </c>
      <c r="E483" s="15">
        <f>Tabla_Sala[[#This Row],[Hora de Salida]]</f>
        <v>45022.196527777778</v>
      </c>
      <c r="F483" s="16">
        <v>45022.081250000003</v>
      </c>
      <c r="G483" s="16">
        <v>45022.196527777778</v>
      </c>
      <c r="H483" s="16">
        <f>IF(Tabla_Sala[[#This Row],[Estado de la Mesa]]="Ocupada",(Tabla_Sala[[#This Row],[Hora de Salida]]-Tabla_Sala[[#This Row],[Hora de Llegada]]) + 15/1440, Tabla_Sala[[#This Row],[Hora de Salida]]-Tabla_Sala[[#This Row],[Hora de Llegada]])</f>
        <v>0.11527777777519077</v>
      </c>
      <c r="I483" s="16">
        <f>SUMIFS(Tabla_cocina[minutos preparacion],Tabla_cocina[Numero de Orden],Tabla_Sala[[#This Row],[Número de Orden]])</f>
        <v>4.027777777777778E-2</v>
      </c>
      <c r="J483" s="16">
        <f>IF(Tabla_Sala[[#This Row],[Tiempo de Permanencia]]-Tabla_Sala[[#This Row],[Tiempo Preparacion]] &gt; 0, Tabla_Sala[[#This Row],[Tiempo de Permanencia]]-Tabla_Sala[[#This Row],[Tiempo Preparacion]], 0)</f>
        <v>7.4999999997412997E-2</v>
      </c>
      <c r="K483" s="2" t="s">
        <v>111</v>
      </c>
      <c r="L483" s="2" t="s">
        <v>40</v>
      </c>
      <c r="M483" s="2" t="s">
        <v>47</v>
      </c>
      <c r="N483" s="5">
        <v>42.02</v>
      </c>
      <c r="O483" s="2" t="s">
        <v>42</v>
      </c>
      <c r="P483" s="7">
        <f>SUMIFS(Tabla_cocina[Ganancia Bruta],Tabla_cocina[Numero de Orden],Tabla_Sala[[#This Row],[Número de Orden]])</f>
        <v>52</v>
      </c>
      <c r="Q483" s="7">
        <f>Tabla_Sala[[#This Row],[Propina]]+Tabla_Sala[[#This Row],[Monto Total de la Cuenta]]</f>
        <v>94.02000000000001</v>
      </c>
      <c r="R483" t="str">
        <f t="shared" si="10"/>
        <v>Plato_10</v>
      </c>
      <c r="S483" s="2" t="s">
        <v>53</v>
      </c>
      <c r="T483" s="2" t="s">
        <v>25</v>
      </c>
      <c r="U483" s="2"/>
      <c r="X483" t="str" cm="1">
        <f t="array" ref="X483">_xlfn.CONCAT(_xlfn._xlws.FILTER(Tabla_cocina[Nombre del Plato], Tabla_cocina[Numero de Orden]=Tabla_Sala[[#This Row],[Número de Orden]]), "")</f>
        <v>Plato_10</v>
      </c>
      <c r="Y483" s="18" t="b">
        <f>IF(Tabla_Sala[[#This Row],[Tiempo de Degustacion]]&gt;0,TRUE,FALSE)</f>
        <v>1</v>
      </c>
      <c r="Z483" s="3">
        <f>SUMIFS(Tabla_cocina[Costo],Tabla_cocina[Numero de Orden],Tabla_Sala[[#This Row],[Número de Orden]])</f>
        <v>30</v>
      </c>
    </row>
    <row r="484" spans="1:26" x14ac:dyDescent="0.3">
      <c r="A484" s="2">
        <v>482</v>
      </c>
      <c r="B484" s="2">
        <v>9</v>
      </c>
      <c r="C484" s="2" t="s">
        <v>261</v>
      </c>
      <c r="D484" s="4">
        <v>4</v>
      </c>
      <c r="E484" s="15">
        <f>Tabla_Sala[[#This Row],[Hora de Salida]]</f>
        <v>45022.124305555553</v>
      </c>
      <c r="F484" s="16">
        <v>45022.02847222222</v>
      </c>
      <c r="G484" s="16">
        <v>45022.124305555553</v>
      </c>
      <c r="H484" s="16">
        <f>IF(Tabla_Sala[[#This Row],[Estado de la Mesa]]="Ocupada",(Tabla_Sala[[#This Row],[Hora de Salida]]-Tabla_Sala[[#This Row],[Hora de Llegada]]) + 15/1440, Tabla_Sala[[#This Row],[Hora de Salida]]-Tabla_Sala[[#This Row],[Hora de Llegada]])</f>
        <v>9.5833333332848269E-2</v>
      </c>
      <c r="I484" s="16">
        <f>SUMIFS(Tabla_cocina[minutos preparacion],Tabla_cocina[Numero de Orden],Tabla_Sala[[#This Row],[Número de Orden]])</f>
        <v>1.4583333333333334E-2</v>
      </c>
      <c r="J484" s="16">
        <f>IF(Tabla_Sala[[#This Row],[Tiempo de Permanencia]]-Tabla_Sala[[#This Row],[Tiempo Preparacion]] &gt; 0, Tabla_Sala[[#This Row],[Tiempo de Permanencia]]-Tabla_Sala[[#This Row],[Tiempo Preparacion]], 0)</f>
        <v>8.1249999999514932E-2</v>
      </c>
      <c r="K484" s="2" t="s">
        <v>109</v>
      </c>
      <c r="L484" s="2" t="s">
        <v>44</v>
      </c>
      <c r="M484" s="2" t="s">
        <v>47</v>
      </c>
      <c r="N484" s="5">
        <v>18.84</v>
      </c>
      <c r="O484" s="2" t="s">
        <v>48</v>
      </c>
      <c r="P484" s="7">
        <f>SUMIFS(Tabla_cocina[Ganancia Bruta],Tabla_cocina[Numero de Orden],Tabla_Sala[[#This Row],[Número de Orden]])</f>
        <v>63</v>
      </c>
      <c r="Q484" s="7">
        <f>Tabla_Sala[[#This Row],[Propina]]+Tabla_Sala[[#This Row],[Monto Total de la Cuenta]]</f>
        <v>81.84</v>
      </c>
      <c r="R484" t="str">
        <f t="shared" si="10"/>
        <v>Plato_13</v>
      </c>
      <c r="S484" s="2" t="s">
        <v>46</v>
      </c>
      <c r="T484" s="2" t="s">
        <v>23</v>
      </c>
      <c r="U484" s="2"/>
      <c r="X484" t="str" cm="1">
        <f t="array" ref="X484">_xlfn.CONCAT(_xlfn._xlws.FILTER(Tabla_cocina[Nombre del Plato], Tabla_cocina[Numero de Orden]=Tabla_Sala[[#This Row],[Número de Orden]]), "")</f>
        <v>Plato_13</v>
      </c>
      <c r="Y484" s="18" t="b">
        <f>IF(Tabla_Sala[[#This Row],[Tiempo de Degustacion]]&gt;0,TRUE,FALSE)</f>
        <v>1</v>
      </c>
      <c r="Z484" s="3">
        <f>SUMIFS(Tabla_cocina[Costo],Tabla_cocina[Numero de Orden],Tabla_Sala[[#This Row],[Número de Orden]])</f>
        <v>39</v>
      </c>
    </row>
    <row r="485" spans="1:26" x14ac:dyDescent="0.3">
      <c r="A485" s="2">
        <v>483</v>
      </c>
      <c r="B485" s="2">
        <v>2</v>
      </c>
      <c r="C485" s="2" t="s">
        <v>514</v>
      </c>
      <c r="D485" s="4">
        <v>4</v>
      </c>
      <c r="E485" s="15">
        <f>Tabla_Sala[[#This Row],[Hora de Salida]]</f>
        <v>45022.292361111111</v>
      </c>
      <c r="F485" s="16">
        <v>45022.159722222219</v>
      </c>
      <c r="G485" s="16">
        <v>45022.292361111111</v>
      </c>
      <c r="H485" s="16">
        <f>IF(Tabla_Sala[[#This Row],[Estado de la Mesa]]="Ocupada",(Tabla_Sala[[#This Row],[Hora de Salida]]-Tabla_Sala[[#This Row],[Hora de Llegada]]) + 15/1440, Tabla_Sala[[#This Row],[Hora de Salida]]-Tabla_Sala[[#This Row],[Hora de Llegada]])</f>
        <v>0.13263888889196096</v>
      </c>
      <c r="I485" s="16">
        <f>SUMIFS(Tabla_cocina[minutos preparacion],Tabla_cocina[Numero de Orden],Tabla_Sala[[#This Row],[Número de Orden]])</f>
        <v>3.6805555555555557E-2</v>
      </c>
      <c r="J485" s="16">
        <f>IF(Tabla_Sala[[#This Row],[Tiempo de Permanencia]]-Tabla_Sala[[#This Row],[Tiempo Preparacion]] &gt; 0, Tabla_Sala[[#This Row],[Tiempo de Permanencia]]-Tabla_Sala[[#This Row],[Tiempo Preparacion]], 0)</f>
        <v>9.5833333336405396E-2</v>
      </c>
      <c r="K485" s="2" t="s">
        <v>111</v>
      </c>
      <c r="L485" s="2" t="s">
        <v>40</v>
      </c>
      <c r="M485" s="2" t="s">
        <v>47</v>
      </c>
      <c r="N485" s="5">
        <v>12.74</v>
      </c>
      <c r="O485" s="2" t="s">
        <v>42</v>
      </c>
      <c r="P485" s="7">
        <f>SUMIFS(Tabla_cocina[Ganancia Bruta],Tabla_cocina[Numero de Orden],Tabla_Sala[[#This Row],[Número de Orden]])</f>
        <v>81</v>
      </c>
      <c r="Q485" s="7">
        <f>Tabla_Sala[[#This Row],[Propina]]+Tabla_Sala[[#This Row],[Monto Total de la Cuenta]]</f>
        <v>93.74</v>
      </c>
      <c r="R485" t="str">
        <f t="shared" si="10"/>
        <v>Plato_6</v>
      </c>
      <c r="S485" s="2" t="s">
        <v>66</v>
      </c>
      <c r="T485" s="2" t="s">
        <v>10</v>
      </c>
      <c r="U485" s="2"/>
      <c r="X485" t="str" cm="1">
        <f t="array" ref="X485">_xlfn.CONCAT(_xlfn._xlws.FILTER(Tabla_cocina[Nombre del Plato], Tabla_cocina[Numero de Orden]=Tabla_Sala[[#This Row],[Número de Orden]]), "")</f>
        <v>Plato_6</v>
      </c>
      <c r="Y485" s="18" t="b">
        <f>IF(Tabla_Sala[[#This Row],[Tiempo de Degustacion]]&gt;0,TRUE,FALSE)</f>
        <v>1</v>
      </c>
      <c r="Z485" s="3">
        <f>SUMIFS(Tabla_cocina[Costo],Tabla_cocina[Numero de Orden],Tabla_Sala[[#This Row],[Número de Orden]])</f>
        <v>48</v>
      </c>
    </row>
    <row r="486" spans="1:26" x14ac:dyDescent="0.3">
      <c r="A486" s="2">
        <v>484</v>
      </c>
      <c r="B486" s="2">
        <v>18</v>
      </c>
      <c r="C486" s="2" t="s">
        <v>515</v>
      </c>
      <c r="D486" s="4">
        <v>2</v>
      </c>
      <c r="E486" s="15">
        <f>Tabla_Sala[[#This Row],[Hora de Salida]]</f>
        <v>45022.188194444447</v>
      </c>
      <c r="F486" s="16">
        <v>45022.064583333333</v>
      </c>
      <c r="G486" s="16">
        <v>45022.188194444447</v>
      </c>
      <c r="H486" s="16">
        <f>IF(Tabla_Sala[[#This Row],[Estado de la Mesa]]="Ocupada",(Tabla_Sala[[#This Row],[Hora de Salida]]-Tabla_Sala[[#This Row],[Hora de Llegada]]) + 15/1440, Tabla_Sala[[#This Row],[Hora de Salida]]-Tabla_Sala[[#This Row],[Hora de Llegada]])</f>
        <v>0.12361111111385981</v>
      </c>
      <c r="I486" s="16">
        <f>SUMIFS(Tabla_cocina[minutos preparacion],Tabla_cocina[Numero de Orden],Tabla_Sala[[#This Row],[Número de Orden]])</f>
        <v>2.361111111111111E-2</v>
      </c>
      <c r="J486" s="16">
        <f>IF(Tabla_Sala[[#This Row],[Tiempo de Permanencia]]-Tabla_Sala[[#This Row],[Tiempo Preparacion]] &gt; 0, Tabla_Sala[[#This Row],[Tiempo de Permanencia]]-Tabla_Sala[[#This Row],[Tiempo Preparacion]], 0)</f>
        <v>0.1000000000027487</v>
      </c>
      <c r="K486" s="2" t="s">
        <v>117</v>
      </c>
      <c r="L486" s="2" t="s">
        <v>40</v>
      </c>
      <c r="M486" s="2" t="s">
        <v>47</v>
      </c>
      <c r="N486" s="5">
        <v>22.76</v>
      </c>
      <c r="O486" s="2" t="s">
        <v>48</v>
      </c>
      <c r="P486" s="7">
        <f>SUMIFS(Tabla_cocina[Ganancia Bruta],Tabla_cocina[Numero de Orden],Tabla_Sala[[#This Row],[Número de Orden]])</f>
        <v>75</v>
      </c>
      <c r="Q486" s="7">
        <f>Tabla_Sala[[#This Row],[Propina]]+Tabla_Sala[[#This Row],[Monto Total de la Cuenta]]</f>
        <v>97.76</v>
      </c>
      <c r="R486" t="str">
        <f t="shared" si="10"/>
        <v>Plato_1</v>
      </c>
      <c r="S486" s="2" t="s">
        <v>70</v>
      </c>
      <c r="T486" s="2" t="s">
        <v>26</v>
      </c>
      <c r="U486" s="2"/>
      <c r="X486" t="str" cm="1">
        <f t="array" ref="X486">_xlfn.CONCAT(_xlfn._xlws.FILTER(Tabla_cocina[Nombre del Plato], Tabla_cocina[Numero de Orden]=Tabla_Sala[[#This Row],[Número de Orden]]), "")</f>
        <v>Plato_1</v>
      </c>
      <c r="Y486" s="18" t="b">
        <f>IF(Tabla_Sala[[#This Row],[Tiempo de Degustacion]]&gt;0,TRUE,FALSE)</f>
        <v>1</v>
      </c>
      <c r="Z486" s="3">
        <f>SUMIFS(Tabla_cocina[Costo],Tabla_cocina[Numero de Orden],Tabla_Sala[[#This Row],[Número de Orden]])</f>
        <v>45</v>
      </c>
    </row>
    <row r="487" spans="1:26" x14ac:dyDescent="0.3">
      <c r="A487" s="2">
        <v>485</v>
      </c>
      <c r="B487" s="2">
        <v>6</v>
      </c>
      <c r="C487" s="2" t="s">
        <v>406</v>
      </c>
      <c r="D487" s="4">
        <v>5</v>
      </c>
      <c r="E487" s="15">
        <f>Tabla_Sala[[#This Row],[Hora de Salida]]</f>
        <v>45022.119444444441</v>
      </c>
      <c r="F487" s="16">
        <v>45022.041666666664</v>
      </c>
      <c r="G487" s="16">
        <v>45022.119444444441</v>
      </c>
      <c r="H487" s="16">
        <f>IF(Tabla_Sala[[#This Row],[Estado de la Mesa]]="Ocupada",(Tabla_Sala[[#This Row],[Hora de Salida]]-Tabla_Sala[[#This Row],[Hora de Llegada]]) + 15/1440, Tabla_Sala[[#This Row],[Hora de Salida]]-Tabla_Sala[[#This Row],[Hora de Llegada]])</f>
        <v>7.7777777776645962E-2</v>
      </c>
      <c r="I487" s="16">
        <f>SUMIFS(Tabla_cocina[minutos preparacion],Tabla_cocina[Numero de Orden],Tabla_Sala[[#This Row],[Número de Orden]])</f>
        <v>5.486111111111111E-2</v>
      </c>
      <c r="J487" s="16">
        <f>IF(Tabla_Sala[[#This Row],[Tiempo de Permanencia]]-Tabla_Sala[[#This Row],[Tiempo Preparacion]] &gt; 0, Tabla_Sala[[#This Row],[Tiempo de Permanencia]]-Tabla_Sala[[#This Row],[Tiempo Preparacion]], 0)</f>
        <v>2.2916666665534852E-2</v>
      </c>
      <c r="K487" s="2" t="s">
        <v>115</v>
      </c>
      <c r="L487" s="2" t="s">
        <v>54</v>
      </c>
      <c r="M487" s="2" t="s">
        <v>47</v>
      </c>
      <c r="N487" s="5">
        <v>39.07</v>
      </c>
      <c r="O487" s="2" t="s">
        <v>42</v>
      </c>
      <c r="P487" s="7">
        <f>SUMIFS(Tabla_cocina[Ganancia Bruta],Tabla_cocina[Numero de Orden],Tabla_Sala[[#This Row],[Número de Orden]])</f>
        <v>144</v>
      </c>
      <c r="Q487" s="7">
        <f>Tabla_Sala[[#This Row],[Propina]]+Tabla_Sala[[#This Row],[Monto Total de la Cuenta]]</f>
        <v>183.07</v>
      </c>
      <c r="R487" t="str">
        <f t="shared" si="10"/>
        <v>Plato_7,  Plato_19</v>
      </c>
      <c r="S487" s="2" t="s">
        <v>58</v>
      </c>
      <c r="T487" s="2" t="s">
        <v>5</v>
      </c>
      <c r="U487" s="2" t="s">
        <v>51</v>
      </c>
      <c r="X487" t="str" cm="1">
        <f t="array" ref="X487">_xlfn.CONCAT(_xlfn._xlws.FILTER(Tabla_cocina[Nombre del Plato], Tabla_cocina[Numero de Orden]=Tabla_Sala[[#This Row],[Número de Orden]]), "")</f>
        <v>Plato_19Plato_7</v>
      </c>
      <c r="Y487" s="18" t="b">
        <f>IF(Tabla_Sala[[#This Row],[Tiempo de Degustacion]]&gt;0,TRUE,FALSE)</f>
        <v>1</v>
      </c>
      <c r="Z487" s="3">
        <f>SUMIFS(Tabla_cocina[Costo],Tabla_cocina[Numero de Orden],Tabla_Sala[[#This Row],[Número de Orden]])</f>
        <v>86</v>
      </c>
    </row>
    <row r="488" spans="1:26" x14ac:dyDescent="0.3">
      <c r="A488" s="2">
        <v>486</v>
      </c>
      <c r="B488" s="2">
        <v>15</v>
      </c>
      <c r="C488" s="2" t="s">
        <v>516</v>
      </c>
      <c r="D488" s="4">
        <v>3</v>
      </c>
      <c r="E488" s="15">
        <f>Tabla_Sala[[#This Row],[Hora de Salida]]</f>
        <v>45022.258333333331</v>
      </c>
      <c r="F488" s="16">
        <v>45022.115972222222</v>
      </c>
      <c r="G488" s="16">
        <v>45022.258333333331</v>
      </c>
      <c r="H488" s="16">
        <f>IF(Tabla_Sala[[#This Row],[Estado de la Mesa]]="Ocupada",(Tabla_Sala[[#This Row],[Hora de Salida]]-Tabla_Sala[[#This Row],[Hora de Llegada]]) + 15/1440, Tabla_Sala[[#This Row],[Hora de Salida]]-Tabla_Sala[[#This Row],[Hora de Llegada]])</f>
        <v>0.15277777777616089</v>
      </c>
      <c r="I488" s="16">
        <f>SUMIFS(Tabla_cocina[minutos preparacion],Tabla_cocina[Numero de Orden],Tabla_Sala[[#This Row],[Número de Orden]])</f>
        <v>4.0972222222222222E-2</v>
      </c>
      <c r="J488" s="16">
        <f>IF(Tabla_Sala[[#This Row],[Tiempo de Permanencia]]-Tabla_Sala[[#This Row],[Tiempo Preparacion]] &gt; 0, Tabla_Sala[[#This Row],[Tiempo de Permanencia]]-Tabla_Sala[[#This Row],[Tiempo Preparacion]], 0)</f>
        <v>0.11180555555393867</v>
      </c>
      <c r="K488" s="2" t="s">
        <v>111</v>
      </c>
      <c r="L488" s="2" t="s">
        <v>44</v>
      </c>
      <c r="M488" s="2" t="s">
        <v>41</v>
      </c>
      <c r="N488" s="5">
        <v>12.66</v>
      </c>
      <c r="O488" s="2" t="s">
        <v>55</v>
      </c>
      <c r="P488" s="7">
        <f>SUMIFS(Tabla_cocina[Ganancia Bruta],Tabla_cocina[Numero de Orden],Tabla_Sala[[#This Row],[Número de Orden]])</f>
        <v>150</v>
      </c>
      <c r="Q488" s="7">
        <f>Tabla_Sala[[#This Row],[Propina]]+Tabla_Sala[[#This Row],[Monto Total de la Cuenta]]</f>
        <v>162.66</v>
      </c>
      <c r="R488" t="str">
        <f t="shared" si="10"/>
        <v>Plato_19,  Plato_3,  Plato_18,  Plato_7</v>
      </c>
      <c r="S488" s="2" t="s">
        <v>46</v>
      </c>
      <c r="T488" s="2" t="s">
        <v>12</v>
      </c>
      <c r="U488" s="2" t="s">
        <v>72</v>
      </c>
      <c r="V488" s="2" t="s">
        <v>74</v>
      </c>
      <c r="W488" s="2" t="s">
        <v>59</v>
      </c>
      <c r="X488" t="str" cm="1">
        <f t="array" ref="X488">_xlfn.CONCAT(_xlfn._xlws.FILTER(Tabla_cocina[Nombre del Plato], Tabla_cocina[Numero de Orden]=Tabla_Sala[[#This Row],[Número de Orden]]), "")</f>
        <v>Plato_19Plato_18Plato_7Plato_3</v>
      </c>
      <c r="Y488" s="18" t="b">
        <f>IF(Tabla_Sala[[#This Row],[Tiempo de Degustacion]]&gt;0,TRUE,FALSE)</f>
        <v>1</v>
      </c>
      <c r="Z488" s="3">
        <f>SUMIFS(Tabla_cocina[Costo],Tabla_cocina[Numero de Orden],Tabla_Sala[[#This Row],[Número de Orden]])</f>
        <v>90</v>
      </c>
    </row>
    <row r="489" spans="1:26" x14ac:dyDescent="0.3">
      <c r="A489" s="2">
        <v>487</v>
      </c>
      <c r="B489" s="2">
        <v>17</v>
      </c>
      <c r="C489" s="2" t="s">
        <v>174</v>
      </c>
      <c r="D489" s="4">
        <v>1</v>
      </c>
      <c r="E489" s="15">
        <f>Tabla_Sala[[#This Row],[Hora de Salida]]</f>
        <v>45022.159722222219</v>
      </c>
      <c r="F489" s="16">
        <v>45022.06527777778</v>
      </c>
      <c r="G489" s="16">
        <v>45022.159722222219</v>
      </c>
      <c r="H489" s="16">
        <f>IF(Tabla_Sala[[#This Row],[Estado de la Mesa]]="Ocupada",(Tabla_Sala[[#This Row],[Hora de Salida]]-Tabla_Sala[[#This Row],[Hora de Llegada]]) + 15/1440, Tabla_Sala[[#This Row],[Hora de Salida]]-Tabla_Sala[[#This Row],[Hora de Llegada]])</f>
        <v>0.10486111110609879</v>
      </c>
      <c r="I489" s="16">
        <f>SUMIFS(Tabla_cocina[minutos preparacion],Tabla_cocina[Numero de Orden],Tabla_Sala[[#This Row],[Número de Orden]])</f>
        <v>6.3888888888888898E-2</v>
      </c>
      <c r="J489" s="16">
        <f>IF(Tabla_Sala[[#This Row],[Tiempo de Permanencia]]-Tabla_Sala[[#This Row],[Tiempo Preparacion]] &gt; 0, Tabla_Sala[[#This Row],[Tiempo de Permanencia]]-Tabla_Sala[[#This Row],[Tiempo Preparacion]], 0)</f>
        <v>4.0972222217209892E-2</v>
      </c>
      <c r="K489" s="2" t="s">
        <v>111</v>
      </c>
      <c r="L489" s="2" t="s">
        <v>40</v>
      </c>
      <c r="M489" s="2" t="s">
        <v>47</v>
      </c>
      <c r="N489" s="5">
        <v>45.76</v>
      </c>
      <c r="O489" s="2" t="s">
        <v>55</v>
      </c>
      <c r="P489" s="7">
        <f>SUMIFS(Tabla_cocina[Ganancia Bruta],Tabla_cocina[Numero de Orden],Tabla_Sala[[#This Row],[Número de Orden]])</f>
        <v>152</v>
      </c>
      <c r="Q489" s="7">
        <f>Tabla_Sala[[#This Row],[Propina]]+Tabla_Sala[[#This Row],[Monto Total de la Cuenta]]</f>
        <v>197.76</v>
      </c>
      <c r="R489" t="str">
        <f t="shared" si="10"/>
        <v>Plato_18,  Plato_17,  Plato_5</v>
      </c>
      <c r="S489" s="2" t="s">
        <v>52</v>
      </c>
      <c r="T489" s="2" t="s">
        <v>20</v>
      </c>
      <c r="U489" s="2" t="s">
        <v>50</v>
      </c>
      <c r="V489" s="2" t="s">
        <v>78</v>
      </c>
      <c r="X489" t="str" cm="1">
        <f t="array" ref="X489">_xlfn.CONCAT(_xlfn._xlws.FILTER(Tabla_cocina[Nombre del Plato], Tabla_cocina[Numero de Orden]=Tabla_Sala[[#This Row],[Número de Orden]]), "")</f>
        <v>Plato_18Plato_17Plato_5</v>
      </c>
      <c r="Y489" s="18" t="b">
        <f>IF(Tabla_Sala[[#This Row],[Tiempo de Degustacion]]&gt;0,TRUE,FALSE)</f>
        <v>1</v>
      </c>
      <c r="Z489" s="3">
        <f>SUMIFS(Tabla_cocina[Costo],Tabla_cocina[Numero de Orden],Tabla_Sala[[#This Row],[Número de Orden]])</f>
        <v>91</v>
      </c>
    </row>
    <row r="490" spans="1:26" x14ac:dyDescent="0.3">
      <c r="A490" s="2">
        <v>488</v>
      </c>
      <c r="B490" s="2">
        <v>10</v>
      </c>
      <c r="C490" s="2" t="s">
        <v>517</v>
      </c>
      <c r="D490" s="4">
        <v>4</v>
      </c>
      <c r="E490" s="15">
        <f>Tabla_Sala[[#This Row],[Hora de Salida]]</f>
        <v>45022.081944444442</v>
      </c>
      <c r="F490" s="16">
        <v>45022</v>
      </c>
      <c r="G490" s="16">
        <v>45022.081944444442</v>
      </c>
      <c r="H490" s="16">
        <f>IF(Tabla_Sala[[#This Row],[Estado de la Mesa]]="Ocupada",(Tabla_Sala[[#This Row],[Hora de Salida]]-Tabla_Sala[[#This Row],[Hora de Llegada]]) + 15/1440, Tabla_Sala[[#This Row],[Hora de Salida]]-Tabla_Sala[[#This Row],[Hora de Llegada]])</f>
        <v>8.1944444442342501E-2</v>
      </c>
      <c r="I490" s="16">
        <f>SUMIFS(Tabla_cocina[minutos preparacion],Tabla_cocina[Numero de Orden],Tabla_Sala[[#This Row],[Número de Orden]])</f>
        <v>8.611111111111111E-2</v>
      </c>
      <c r="J490" s="16">
        <f>IF(Tabla_Sala[[#This Row],[Tiempo de Permanencia]]-Tabla_Sala[[#This Row],[Tiempo Preparacion]] &gt; 0, Tabla_Sala[[#This Row],[Tiempo de Permanencia]]-Tabla_Sala[[#This Row],[Tiempo Preparacion]], 0)</f>
        <v>0</v>
      </c>
      <c r="K490" s="2" t="s">
        <v>109</v>
      </c>
      <c r="L490" s="2" t="s">
        <v>40</v>
      </c>
      <c r="M490" s="2" t="s">
        <v>41</v>
      </c>
      <c r="N490" s="5">
        <v>37.380000000000003</v>
      </c>
      <c r="O490" s="2" t="s">
        <v>48</v>
      </c>
      <c r="P490" s="7">
        <f>SUMIFS(Tabla_cocina[Ganancia Bruta],Tabla_cocina[Numero de Orden],Tabla_Sala[[#This Row],[Número de Orden]])</f>
        <v>185</v>
      </c>
      <c r="Q490" s="7">
        <f>Tabla_Sala[[#This Row],[Propina]]+Tabla_Sala[[#This Row],[Monto Total de la Cuenta]]</f>
        <v>222.38</v>
      </c>
      <c r="R490" t="str">
        <f t="shared" si="10"/>
        <v>Plato_4,  Plato_14,  Plato_17</v>
      </c>
      <c r="S490" s="2" t="s">
        <v>76</v>
      </c>
      <c r="T490" s="2" t="s">
        <v>24</v>
      </c>
      <c r="U490" s="2" t="s">
        <v>64</v>
      </c>
      <c r="V490" s="2" t="s">
        <v>50</v>
      </c>
      <c r="X490" t="str" cm="1">
        <f t="array" ref="X490">_xlfn.CONCAT(_xlfn._xlws.FILTER(Tabla_cocina[Nombre del Plato], Tabla_cocina[Numero de Orden]=Tabla_Sala[[#This Row],[Número de Orden]]), "")</f>
        <v>Plato_17Plato_14Plato_4</v>
      </c>
      <c r="Y490" s="18" t="b">
        <f>IF(Tabla_Sala[[#This Row],[Tiempo de Degustacion]]&gt;0,TRUE,FALSE)</f>
        <v>0</v>
      </c>
      <c r="Z490" s="3">
        <f>SUMIFS(Tabla_cocina[Costo],Tabla_cocina[Numero de Orden],Tabla_Sala[[#This Row],[Número de Orden]])</f>
        <v>110</v>
      </c>
    </row>
    <row r="491" spans="1:26" x14ac:dyDescent="0.3">
      <c r="A491" s="2">
        <v>489</v>
      </c>
      <c r="B491" s="2">
        <v>3</v>
      </c>
      <c r="C491" s="2" t="s">
        <v>518</v>
      </c>
      <c r="D491" s="4">
        <v>1</v>
      </c>
      <c r="E491" s="15">
        <f>Tabla_Sala[[#This Row],[Hora de Salida]]</f>
        <v>45022.227083333331</v>
      </c>
      <c r="F491" s="16">
        <v>45022.122916666667</v>
      </c>
      <c r="G491" s="16">
        <v>45022.227083333331</v>
      </c>
      <c r="H491" s="16">
        <f>IF(Tabla_Sala[[#This Row],[Estado de la Mesa]]="Ocupada",(Tabla_Sala[[#This Row],[Hora de Salida]]-Tabla_Sala[[#This Row],[Hora de Llegada]]) + 15/1440, Tabla_Sala[[#This Row],[Hora de Salida]]-Tabla_Sala[[#This Row],[Hora de Llegada]])</f>
        <v>0.11458333333090802</v>
      </c>
      <c r="I491" s="16">
        <f>SUMIFS(Tabla_cocina[minutos preparacion],Tabla_cocina[Numero de Orden],Tabla_Sala[[#This Row],[Número de Orden]])</f>
        <v>2.361111111111111E-2</v>
      </c>
      <c r="J491" s="16">
        <f>IF(Tabla_Sala[[#This Row],[Tiempo de Permanencia]]-Tabla_Sala[[#This Row],[Tiempo Preparacion]] &gt; 0, Tabla_Sala[[#This Row],[Tiempo de Permanencia]]-Tabla_Sala[[#This Row],[Tiempo Preparacion]], 0)</f>
        <v>9.0972222219796908E-2</v>
      </c>
      <c r="K491" s="2" t="s">
        <v>109</v>
      </c>
      <c r="L491" s="2" t="s">
        <v>44</v>
      </c>
      <c r="M491" s="2" t="s">
        <v>47</v>
      </c>
      <c r="N491" s="5">
        <v>22.27</v>
      </c>
      <c r="O491" s="2" t="s">
        <v>55</v>
      </c>
      <c r="P491" s="7">
        <f>SUMIFS(Tabla_cocina[Ganancia Bruta],Tabla_cocina[Numero de Orden],Tabla_Sala[[#This Row],[Número de Orden]])</f>
        <v>149</v>
      </c>
      <c r="Q491" s="7">
        <f>Tabla_Sala[[#This Row],[Propina]]+Tabla_Sala[[#This Row],[Monto Total de la Cuenta]]</f>
        <v>171.27</v>
      </c>
      <c r="R491" t="str">
        <f t="shared" si="10"/>
        <v>Plato_20,  Plato_14</v>
      </c>
      <c r="S491" s="2" t="s">
        <v>76</v>
      </c>
      <c r="T491" s="2" t="s">
        <v>11</v>
      </c>
      <c r="U491" s="2" t="s">
        <v>64</v>
      </c>
      <c r="X491" t="str" cm="1">
        <f t="array" ref="X491">_xlfn.CONCAT(_xlfn._xlws.FILTER(Tabla_cocina[Nombre del Plato], Tabla_cocina[Numero de Orden]=Tabla_Sala[[#This Row],[Número de Orden]]), "")</f>
        <v>Plato_20Plato_14</v>
      </c>
      <c r="Y491" s="18" t="b">
        <f>IF(Tabla_Sala[[#This Row],[Tiempo de Degustacion]]&gt;0,TRUE,FALSE)</f>
        <v>1</v>
      </c>
      <c r="Z491" s="3">
        <f>SUMIFS(Tabla_cocina[Costo],Tabla_cocina[Numero de Orden],Tabla_Sala[[#This Row],[Número de Orden]])</f>
        <v>92</v>
      </c>
    </row>
    <row r="492" spans="1:26" x14ac:dyDescent="0.3">
      <c r="A492" s="2">
        <v>490</v>
      </c>
      <c r="B492" s="2">
        <v>1</v>
      </c>
      <c r="C492" s="2" t="s">
        <v>499</v>
      </c>
      <c r="D492" s="4">
        <v>2</v>
      </c>
      <c r="E492" s="15">
        <f>Tabla_Sala[[#This Row],[Hora de Salida]]</f>
        <v>45022.206250000003</v>
      </c>
      <c r="F492" s="16">
        <v>45022.138888888891</v>
      </c>
      <c r="G492" s="16">
        <v>45022.206250000003</v>
      </c>
      <c r="H492" s="16">
        <f>IF(Tabla_Sala[[#This Row],[Estado de la Mesa]]="Ocupada",(Tabla_Sala[[#This Row],[Hora de Salida]]-Tabla_Sala[[#This Row],[Hora de Llegada]]) + 15/1440, Tabla_Sala[[#This Row],[Hora de Salida]]-Tabla_Sala[[#This Row],[Hora de Llegada]])</f>
        <v>6.7361111112404615E-2</v>
      </c>
      <c r="I492" s="16">
        <f>SUMIFS(Tabla_cocina[minutos preparacion],Tabla_cocina[Numero de Orden],Tabla_Sala[[#This Row],[Número de Orden]])</f>
        <v>9.0972222222222232E-2</v>
      </c>
      <c r="J492" s="16">
        <f>IF(Tabla_Sala[[#This Row],[Tiempo de Permanencia]]-Tabla_Sala[[#This Row],[Tiempo Preparacion]] &gt; 0, Tabla_Sala[[#This Row],[Tiempo de Permanencia]]-Tabla_Sala[[#This Row],[Tiempo Preparacion]], 0)</f>
        <v>0</v>
      </c>
      <c r="K492" s="2" t="s">
        <v>115</v>
      </c>
      <c r="L492" s="2" t="s">
        <v>40</v>
      </c>
      <c r="M492" s="2" t="s">
        <v>47</v>
      </c>
      <c r="N492" s="5">
        <v>26.79</v>
      </c>
      <c r="O492" s="2" t="s">
        <v>48</v>
      </c>
      <c r="P492" s="7">
        <f>SUMIFS(Tabla_cocina[Ganancia Bruta],Tabla_cocina[Numero de Orden],Tabla_Sala[[#This Row],[Número de Orden]])</f>
        <v>212</v>
      </c>
      <c r="Q492" s="7">
        <f>Tabla_Sala[[#This Row],[Propina]]+Tabla_Sala[[#This Row],[Monto Total de la Cuenta]]</f>
        <v>238.79</v>
      </c>
      <c r="R492" t="str">
        <f t="shared" si="10"/>
        <v>Plato_10,  Plato_15,  Plato_18</v>
      </c>
      <c r="S492" s="2" t="s">
        <v>46</v>
      </c>
      <c r="T492" s="2" t="s">
        <v>25</v>
      </c>
      <c r="U492" s="2" t="s">
        <v>73</v>
      </c>
      <c r="V492" s="2" t="s">
        <v>74</v>
      </c>
      <c r="X492" t="str" cm="1">
        <f t="array" ref="X492">_xlfn.CONCAT(_xlfn._xlws.FILTER(Tabla_cocina[Nombre del Plato], Tabla_cocina[Numero de Orden]=Tabla_Sala[[#This Row],[Número de Orden]]), "")</f>
        <v>Plato_18Plato_15Plato_10</v>
      </c>
      <c r="Y492" s="18" t="b">
        <f>IF(Tabla_Sala[[#This Row],[Tiempo de Degustacion]]&gt;0,TRUE,FALSE)</f>
        <v>0</v>
      </c>
      <c r="Z492" s="3">
        <f>SUMIFS(Tabla_cocina[Costo],Tabla_cocina[Numero de Orden],Tabla_Sala[[#This Row],[Número de Orden]])</f>
        <v>124</v>
      </c>
    </row>
    <row r="493" spans="1:26" x14ac:dyDescent="0.3">
      <c r="A493" s="2">
        <v>491</v>
      </c>
      <c r="B493" s="2">
        <v>7</v>
      </c>
      <c r="C493" s="2" t="s">
        <v>471</v>
      </c>
      <c r="D493" s="4">
        <v>4</v>
      </c>
      <c r="E493" s="15">
        <f>Tabla_Sala[[#This Row],[Hora de Salida]]</f>
        <v>45022.109027777777</v>
      </c>
      <c r="F493" s="16">
        <v>45022.004861111112</v>
      </c>
      <c r="G493" s="16">
        <v>45022.109027777777</v>
      </c>
      <c r="H493" s="16">
        <f>IF(Tabla_Sala[[#This Row],[Estado de la Mesa]]="Ocupada",(Tabla_Sala[[#This Row],[Hora de Salida]]-Tabla_Sala[[#This Row],[Hora de Llegada]]) + 15/1440, Tabla_Sala[[#This Row],[Hora de Salida]]-Tabla_Sala[[#This Row],[Hora de Llegada]])</f>
        <v>0.11458333333090802</v>
      </c>
      <c r="I493" s="16">
        <f>SUMIFS(Tabla_cocina[minutos preparacion],Tabla_cocina[Numero de Orden],Tabla_Sala[[#This Row],[Número de Orden]])</f>
        <v>2.8472222222222222E-2</v>
      </c>
      <c r="J493" s="16">
        <f>IF(Tabla_Sala[[#This Row],[Tiempo de Permanencia]]-Tabla_Sala[[#This Row],[Tiempo Preparacion]] &gt; 0, Tabla_Sala[[#This Row],[Tiempo de Permanencia]]-Tabla_Sala[[#This Row],[Tiempo Preparacion]], 0)</f>
        <v>8.6111111108685801E-2</v>
      </c>
      <c r="K493" s="2" t="s">
        <v>117</v>
      </c>
      <c r="L493" s="2" t="s">
        <v>44</v>
      </c>
      <c r="M493" s="2" t="s">
        <v>47</v>
      </c>
      <c r="N493" s="5">
        <v>34.68</v>
      </c>
      <c r="O493" s="2" t="s">
        <v>55</v>
      </c>
      <c r="P493" s="7">
        <f>SUMIFS(Tabla_cocina[Ganancia Bruta],Tabla_cocina[Numero de Orden],Tabla_Sala[[#This Row],[Número de Orden]])</f>
        <v>118</v>
      </c>
      <c r="Q493" s="7">
        <f>Tabla_Sala[[#This Row],[Propina]]+Tabla_Sala[[#This Row],[Monto Total de la Cuenta]]</f>
        <v>152.68</v>
      </c>
      <c r="R493" t="str">
        <f t="shared" si="10"/>
        <v>Plato_9,  Plato_2</v>
      </c>
      <c r="S493" s="2" t="s">
        <v>43</v>
      </c>
      <c r="T493" s="2" t="s">
        <v>13</v>
      </c>
      <c r="U493" s="2" t="s">
        <v>79</v>
      </c>
      <c r="X493" t="str" cm="1">
        <f t="array" ref="X493">_xlfn.CONCAT(_xlfn._xlws.FILTER(Tabla_cocina[Nombre del Plato], Tabla_cocina[Numero de Orden]=Tabla_Sala[[#This Row],[Número de Orden]]), "")</f>
        <v>Plato_2Plato_9</v>
      </c>
      <c r="Y493" s="18" t="b">
        <f>IF(Tabla_Sala[[#This Row],[Tiempo de Degustacion]]&gt;0,TRUE,FALSE)</f>
        <v>1</v>
      </c>
      <c r="Z493" s="3">
        <f>SUMIFS(Tabla_cocina[Costo],Tabla_cocina[Numero de Orden],Tabla_Sala[[#This Row],[Número de Orden]])</f>
        <v>70</v>
      </c>
    </row>
    <row r="494" spans="1:26" x14ac:dyDescent="0.3">
      <c r="A494" s="2">
        <v>492</v>
      </c>
      <c r="B494" s="2">
        <v>4</v>
      </c>
      <c r="C494" s="2" t="s">
        <v>519</v>
      </c>
      <c r="D494" s="4">
        <v>4</v>
      </c>
      <c r="E494" s="15">
        <f>Tabla_Sala[[#This Row],[Hora de Salida]]</f>
        <v>45022.191666666666</v>
      </c>
      <c r="F494" s="16">
        <v>45022.043749999997</v>
      </c>
      <c r="G494" s="16">
        <v>45022.191666666666</v>
      </c>
      <c r="H494" s="16">
        <f>IF(Tabla_Sala[[#This Row],[Estado de la Mesa]]="Ocupada",(Tabla_Sala[[#This Row],[Hora de Salida]]-Tabla_Sala[[#This Row],[Hora de Llegada]]) + 15/1440, Tabla_Sala[[#This Row],[Hora de Salida]]-Tabla_Sala[[#This Row],[Hora de Llegada]])</f>
        <v>0.14791666666860692</v>
      </c>
      <c r="I494" s="16">
        <f>SUMIFS(Tabla_cocina[minutos preparacion],Tabla_cocina[Numero de Orden],Tabla_Sala[[#This Row],[Número de Orden]])</f>
        <v>3.4027777777777775E-2</v>
      </c>
      <c r="J494" s="16">
        <f>IF(Tabla_Sala[[#This Row],[Tiempo de Permanencia]]-Tabla_Sala[[#This Row],[Tiempo Preparacion]] &gt; 0, Tabla_Sala[[#This Row],[Tiempo de Permanencia]]-Tabla_Sala[[#This Row],[Tiempo Preparacion]], 0)</f>
        <v>0.11388888889082915</v>
      </c>
      <c r="K494" s="2" t="s">
        <v>111</v>
      </c>
      <c r="L494" s="2" t="s">
        <v>40</v>
      </c>
      <c r="M494" s="2" t="s">
        <v>47</v>
      </c>
      <c r="N494" s="5">
        <v>16.62</v>
      </c>
      <c r="O494" s="2" t="s">
        <v>42</v>
      </c>
      <c r="P494" s="7">
        <f>SUMIFS(Tabla_cocina[Ganancia Bruta],Tabla_cocina[Numero de Orden],Tabla_Sala[[#This Row],[Número de Orden]])</f>
        <v>210</v>
      </c>
      <c r="Q494" s="7">
        <f>Tabla_Sala[[#This Row],[Propina]]+Tabla_Sala[[#This Row],[Monto Total de la Cuenta]]</f>
        <v>226.62</v>
      </c>
      <c r="R494" t="str">
        <f t="shared" si="10"/>
        <v>Plato_11,  Plato_13,  Plato_7</v>
      </c>
      <c r="S494" s="2" t="s">
        <v>46</v>
      </c>
      <c r="T494" s="2" t="s">
        <v>14</v>
      </c>
      <c r="U494" s="2" t="s">
        <v>65</v>
      </c>
      <c r="V494" s="2" t="s">
        <v>59</v>
      </c>
      <c r="X494" t="str" cm="1">
        <f t="array" ref="X494">_xlfn.CONCAT(_xlfn._xlws.FILTER(Tabla_cocina[Nombre del Plato], Tabla_cocina[Numero de Orden]=Tabla_Sala[[#This Row],[Número de Orden]]), "")</f>
        <v>Plato_11Plato_7Plato_13</v>
      </c>
      <c r="Y494" s="18" t="b">
        <f>IF(Tabla_Sala[[#This Row],[Tiempo de Degustacion]]&gt;0,TRUE,FALSE)</f>
        <v>1</v>
      </c>
      <c r="Z494" s="3">
        <f>SUMIFS(Tabla_cocina[Costo],Tabla_cocina[Numero de Orden],Tabla_Sala[[#This Row],[Número de Orden]])</f>
        <v>127</v>
      </c>
    </row>
    <row r="495" spans="1:26" x14ac:dyDescent="0.3">
      <c r="A495" s="2">
        <v>493</v>
      </c>
      <c r="B495" s="2">
        <v>2</v>
      </c>
      <c r="C495" s="2" t="s">
        <v>223</v>
      </c>
      <c r="D495" s="4">
        <v>2</v>
      </c>
      <c r="E495" s="15">
        <f>Tabla_Sala[[#This Row],[Hora de Salida]]</f>
        <v>45022.073611111111</v>
      </c>
      <c r="F495" s="16">
        <v>45022.021527777775</v>
      </c>
      <c r="G495" s="16">
        <v>45022.073611111111</v>
      </c>
      <c r="H495" s="16">
        <f>IF(Tabla_Sala[[#This Row],[Estado de la Mesa]]="Ocupada",(Tabla_Sala[[#This Row],[Hora de Salida]]-Tabla_Sala[[#This Row],[Hora de Llegada]]) + 15/1440, Tabla_Sala[[#This Row],[Hora de Salida]]-Tabla_Sala[[#This Row],[Hora de Llegada]])</f>
        <v>6.2500000002425324E-2</v>
      </c>
      <c r="I495" s="16">
        <f>SUMIFS(Tabla_cocina[minutos preparacion],Tabla_cocina[Numero de Orden],Tabla_Sala[[#This Row],[Número de Orden]])</f>
        <v>5.5555555555555558E-3</v>
      </c>
      <c r="J495" s="16">
        <f>IF(Tabla_Sala[[#This Row],[Tiempo de Permanencia]]-Tabla_Sala[[#This Row],[Tiempo Preparacion]] &gt; 0, Tabla_Sala[[#This Row],[Tiempo de Permanencia]]-Tabla_Sala[[#This Row],[Tiempo Preparacion]], 0)</f>
        <v>5.6944444446869767E-2</v>
      </c>
      <c r="K495" s="2" t="s">
        <v>115</v>
      </c>
      <c r="L495" s="2" t="s">
        <v>40</v>
      </c>
      <c r="M495" s="2" t="s">
        <v>47</v>
      </c>
      <c r="N495" s="5">
        <v>32.67</v>
      </c>
      <c r="O495" s="2" t="s">
        <v>55</v>
      </c>
      <c r="P495" s="7">
        <f>SUMIFS(Tabla_cocina[Ganancia Bruta],Tabla_cocina[Numero de Orden],Tabla_Sala[[#This Row],[Número de Orden]])</f>
        <v>54</v>
      </c>
      <c r="Q495" s="7">
        <f>Tabla_Sala[[#This Row],[Propina]]+Tabla_Sala[[#This Row],[Monto Total de la Cuenta]]</f>
        <v>86.67</v>
      </c>
      <c r="R495" t="str">
        <f t="shared" si="10"/>
        <v>Plato_4</v>
      </c>
      <c r="S495" s="2" t="s">
        <v>53</v>
      </c>
      <c r="T495" s="2" t="s">
        <v>24</v>
      </c>
      <c r="U495" s="2"/>
      <c r="X495" t="str" cm="1">
        <f t="array" ref="X495">_xlfn.CONCAT(_xlfn._xlws.FILTER(Tabla_cocina[Nombre del Plato], Tabla_cocina[Numero de Orden]=Tabla_Sala[[#This Row],[Número de Orden]]), "")</f>
        <v>Plato_4</v>
      </c>
      <c r="Y495" s="18" t="b">
        <f>IF(Tabla_Sala[[#This Row],[Tiempo de Degustacion]]&gt;0,TRUE,FALSE)</f>
        <v>1</v>
      </c>
      <c r="Z495" s="3">
        <f>SUMIFS(Tabla_cocina[Costo],Tabla_cocina[Numero de Orden],Tabla_Sala[[#This Row],[Número de Orden]])</f>
        <v>30</v>
      </c>
    </row>
    <row r="496" spans="1:26" x14ac:dyDescent="0.3">
      <c r="A496" s="2">
        <v>494</v>
      </c>
      <c r="B496" s="2">
        <v>20</v>
      </c>
      <c r="C496" s="2" t="s">
        <v>405</v>
      </c>
      <c r="D496" s="4">
        <v>5</v>
      </c>
      <c r="E496" s="15">
        <f>Tabla_Sala[[#This Row],[Hora de Salida]]</f>
        <v>45022.200694444444</v>
      </c>
      <c r="F496" s="16">
        <v>45022.061111111114</v>
      </c>
      <c r="G496" s="16">
        <v>45022.200694444444</v>
      </c>
      <c r="H496" s="16">
        <f>IF(Tabla_Sala[[#This Row],[Estado de la Mesa]]="Ocupada",(Tabla_Sala[[#This Row],[Hora de Salida]]-Tabla_Sala[[#This Row],[Hora de Llegada]]) + 15/1440, Tabla_Sala[[#This Row],[Hora de Salida]]-Tabla_Sala[[#This Row],[Hora de Llegada]])</f>
        <v>0.13958333332993789</v>
      </c>
      <c r="I496" s="16">
        <f>SUMIFS(Tabla_cocina[minutos preparacion],Tabla_cocina[Numero de Orden],Tabla_Sala[[#This Row],[Número de Orden]])</f>
        <v>2.1527777777777778E-2</v>
      </c>
      <c r="J496" s="16">
        <f>IF(Tabla_Sala[[#This Row],[Tiempo de Permanencia]]-Tabla_Sala[[#This Row],[Tiempo Preparacion]] &gt; 0, Tabla_Sala[[#This Row],[Tiempo de Permanencia]]-Tabla_Sala[[#This Row],[Tiempo Preparacion]], 0)</f>
        <v>0.1180555555521601</v>
      </c>
      <c r="K496" s="2" t="s">
        <v>111</v>
      </c>
      <c r="L496" s="2" t="s">
        <v>44</v>
      </c>
      <c r="M496" s="2" t="s">
        <v>47</v>
      </c>
      <c r="N496" s="5">
        <v>11.85</v>
      </c>
      <c r="O496" s="2" t="s">
        <v>42</v>
      </c>
      <c r="P496" s="7">
        <f>SUMIFS(Tabla_cocina[Ganancia Bruta],Tabla_cocina[Numero de Orden],Tabla_Sala[[#This Row],[Número de Orden]])</f>
        <v>172</v>
      </c>
      <c r="Q496" s="7">
        <f>Tabla_Sala[[#This Row],[Propina]]+Tabla_Sala[[#This Row],[Monto Total de la Cuenta]]</f>
        <v>183.85</v>
      </c>
      <c r="R496" t="str">
        <f t="shared" si="10"/>
        <v>Plato_15,  Plato_19</v>
      </c>
      <c r="S496" s="2" t="s">
        <v>52</v>
      </c>
      <c r="T496" s="2" t="s">
        <v>18</v>
      </c>
      <c r="U496" s="2" t="s">
        <v>51</v>
      </c>
      <c r="X496" t="str" cm="1">
        <f t="array" ref="X496">_xlfn.CONCAT(_xlfn._xlws.FILTER(Tabla_cocina[Nombre del Plato], Tabla_cocina[Numero de Orden]=Tabla_Sala[[#This Row],[Número de Orden]]), "")</f>
        <v>Plato_19Plato_15</v>
      </c>
      <c r="Y496" s="18" t="b">
        <f>IF(Tabla_Sala[[#This Row],[Tiempo de Degustacion]]&gt;0,TRUE,FALSE)</f>
        <v>1</v>
      </c>
      <c r="Z496" s="3">
        <f>SUMIFS(Tabla_cocina[Costo],Tabla_cocina[Numero de Orden],Tabla_Sala[[#This Row],[Número de Orden]])</f>
        <v>104</v>
      </c>
    </row>
    <row r="497" spans="1:26" x14ac:dyDescent="0.3">
      <c r="A497" s="2">
        <v>495</v>
      </c>
      <c r="B497" s="2">
        <v>11</v>
      </c>
      <c r="C497" s="2" t="s">
        <v>520</v>
      </c>
      <c r="D497" s="4">
        <v>6</v>
      </c>
      <c r="E497" s="15">
        <f>Tabla_Sala[[#This Row],[Hora de Salida]]</f>
        <v>45022.284722222219</v>
      </c>
      <c r="F497" s="16">
        <v>45022.125694444447</v>
      </c>
      <c r="G497" s="16">
        <v>45022.284722222219</v>
      </c>
      <c r="H497" s="16">
        <f>IF(Tabla_Sala[[#This Row],[Estado de la Mesa]]="Ocupada",(Tabla_Sala[[#This Row],[Hora de Salida]]-Tabla_Sala[[#This Row],[Hora de Llegada]]) + 15/1440, Tabla_Sala[[#This Row],[Hora de Salida]]-Tabla_Sala[[#This Row],[Hora de Llegada]])</f>
        <v>0.15902777777228039</v>
      </c>
      <c r="I497" s="16">
        <f>SUMIFS(Tabla_cocina[minutos preparacion],Tabla_cocina[Numero de Orden],Tabla_Sala[[#This Row],[Número de Orden]])</f>
        <v>7.0833333333333345E-2</v>
      </c>
      <c r="J497" s="16">
        <f>IF(Tabla_Sala[[#This Row],[Tiempo de Permanencia]]-Tabla_Sala[[#This Row],[Tiempo Preparacion]] &gt; 0, Tabla_Sala[[#This Row],[Tiempo de Permanencia]]-Tabla_Sala[[#This Row],[Tiempo Preparacion]], 0)</f>
        <v>8.8194444438947042E-2</v>
      </c>
      <c r="K497" s="2" t="s">
        <v>113</v>
      </c>
      <c r="L497" s="2" t="s">
        <v>44</v>
      </c>
      <c r="M497" s="2" t="s">
        <v>47</v>
      </c>
      <c r="N497" s="5">
        <v>33.96</v>
      </c>
      <c r="O497" s="2" t="s">
        <v>48</v>
      </c>
      <c r="P497" s="7">
        <f>SUMIFS(Tabla_cocina[Ganancia Bruta],Tabla_cocina[Numero de Orden],Tabla_Sala[[#This Row],[Número de Orden]])</f>
        <v>263</v>
      </c>
      <c r="Q497" s="7">
        <f>Tabla_Sala[[#This Row],[Propina]]+Tabla_Sala[[#This Row],[Monto Total de la Cuenta]]</f>
        <v>296.95999999999998</v>
      </c>
      <c r="R497" t="str">
        <f t="shared" si="10"/>
        <v>Plato_20,  Plato_6,  Plato_16,  Plato_11</v>
      </c>
      <c r="S497" s="2" t="s">
        <v>56</v>
      </c>
      <c r="T497" s="2" t="s">
        <v>11</v>
      </c>
      <c r="U497" s="2" t="s">
        <v>77</v>
      </c>
      <c r="V497" s="2" t="s">
        <v>57</v>
      </c>
      <c r="W497" s="2" t="s">
        <v>63</v>
      </c>
      <c r="X497" t="str" cm="1">
        <f t="array" ref="X497">_xlfn.CONCAT(_xlfn._xlws.FILTER(Tabla_cocina[Nombre del Plato], Tabla_cocina[Numero de Orden]=Tabla_Sala[[#This Row],[Número de Orden]]), "")</f>
        <v>Plato_20Plato_11Plato_16Plato_6</v>
      </c>
      <c r="Y497" s="18" t="b">
        <f>IF(Tabla_Sala[[#This Row],[Tiempo de Degustacion]]&gt;0,TRUE,FALSE)</f>
        <v>1</v>
      </c>
      <c r="Z497" s="3">
        <f>SUMIFS(Tabla_cocina[Costo],Tabla_cocina[Numero de Orden],Tabla_Sala[[#This Row],[Número de Orden]])</f>
        <v>159</v>
      </c>
    </row>
    <row r="498" spans="1:26" x14ac:dyDescent="0.3">
      <c r="A498" s="2">
        <v>496</v>
      </c>
      <c r="B498" s="2">
        <v>1</v>
      </c>
      <c r="C498" s="2" t="s">
        <v>252</v>
      </c>
      <c r="D498" s="4">
        <v>3</v>
      </c>
      <c r="E498" s="15">
        <f>Tabla_Sala[[#This Row],[Hora de Salida]]</f>
        <v>45022.265277777777</v>
      </c>
      <c r="F498" s="16">
        <v>45022.106944444444</v>
      </c>
      <c r="G498" s="16">
        <v>45022.265277777777</v>
      </c>
      <c r="H498" s="16">
        <f>IF(Tabla_Sala[[#This Row],[Estado de la Mesa]]="Ocupada",(Tabla_Sala[[#This Row],[Hora de Salida]]-Tabla_Sala[[#This Row],[Hora de Llegada]]) + 15/1440, Tabla_Sala[[#This Row],[Hora de Salida]]-Tabla_Sala[[#This Row],[Hora de Llegada]])</f>
        <v>0.15833333333284827</v>
      </c>
      <c r="I498" s="16">
        <f>SUMIFS(Tabla_cocina[minutos preparacion],Tabla_cocina[Numero de Orden],Tabla_Sala[[#This Row],[Número de Orden]])</f>
        <v>9.2361111111111102E-2</v>
      </c>
      <c r="J498" s="16">
        <f>IF(Tabla_Sala[[#This Row],[Tiempo de Permanencia]]-Tabla_Sala[[#This Row],[Tiempo Preparacion]] &gt; 0, Tabla_Sala[[#This Row],[Tiempo de Permanencia]]-Tabla_Sala[[#This Row],[Tiempo Preparacion]], 0)</f>
        <v>6.5972222221737167E-2</v>
      </c>
      <c r="K498" s="2" t="s">
        <v>111</v>
      </c>
      <c r="L498" s="2" t="s">
        <v>40</v>
      </c>
      <c r="M498" s="2" t="s">
        <v>47</v>
      </c>
      <c r="N498" s="5">
        <v>39.42</v>
      </c>
      <c r="O498" s="2" t="s">
        <v>42</v>
      </c>
      <c r="P498" s="7">
        <f>SUMIFS(Tabla_cocina[Ganancia Bruta],Tabla_cocina[Numero de Orden],Tabla_Sala[[#This Row],[Número de Orden]])</f>
        <v>223</v>
      </c>
      <c r="Q498" s="7">
        <f>Tabla_Sala[[#This Row],[Propina]]+Tabla_Sala[[#This Row],[Monto Total de la Cuenta]]</f>
        <v>262.42</v>
      </c>
      <c r="R498" t="str">
        <f t="shared" si="10"/>
        <v>Plato_11,  Plato_18,  Plato_12,  Plato_17</v>
      </c>
      <c r="S498" s="2" t="s">
        <v>76</v>
      </c>
      <c r="T498" s="2" t="s">
        <v>14</v>
      </c>
      <c r="U498" s="2" t="s">
        <v>74</v>
      </c>
      <c r="V498" s="2" t="s">
        <v>60</v>
      </c>
      <c r="W498" s="2" t="s">
        <v>50</v>
      </c>
      <c r="X498" t="str" cm="1">
        <f t="array" ref="X498">_xlfn.CONCAT(_xlfn._xlws.FILTER(Tabla_cocina[Nombre del Plato], Tabla_cocina[Numero de Orden]=Tabla_Sala[[#This Row],[Número de Orden]]), "")</f>
        <v>Plato_18Plato_11Plato_17Plato_12</v>
      </c>
      <c r="Y498" s="18" t="b">
        <f>IF(Tabla_Sala[[#This Row],[Tiempo de Degustacion]]&gt;0,TRUE,FALSE)</f>
        <v>1</v>
      </c>
      <c r="Z498" s="3">
        <f>SUMIFS(Tabla_cocina[Costo],Tabla_cocina[Numero de Orden],Tabla_Sala[[#This Row],[Número de Orden]])</f>
        <v>132</v>
      </c>
    </row>
    <row r="499" spans="1:26" x14ac:dyDescent="0.3">
      <c r="A499" s="2">
        <v>497</v>
      </c>
      <c r="B499" s="2">
        <v>13</v>
      </c>
      <c r="C499" s="2" t="s">
        <v>177</v>
      </c>
      <c r="D499" s="4">
        <v>6</v>
      </c>
      <c r="E499" s="15">
        <f>Tabla_Sala[[#This Row],[Hora de Salida]]</f>
        <v>45022.290277777778</v>
      </c>
      <c r="F499" s="16">
        <v>45022.145833333336</v>
      </c>
      <c r="G499" s="16">
        <v>45022.290277777778</v>
      </c>
      <c r="H499" s="16">
        <f>IF(Tabla_Sala[[#This Row],[Estado de la Mesa]]="Ocupada",(Tabla_Sala[[#This Row],[Hora de Salida]]-Tabla_Sala[[#This Row],[Hora de Llegada]]) + 15/1440, Tabla_Sala[[#This Row],[Hora de Salida]]-Tabla_Sala[[#This Row],[Hora de Llegada]])</f>
        <v>0.1444444444423425</v>
      </c>
      <c r="I499" s="16">
        <f>SUMIFS(Tabla_cocina[minutos preparacion],Tabla_cocina[Numero de Orden],Tabla_Sala[[#This Row],[Número de Orden]])</f>
        <v>2.6388888888888889E-2</v>
      </c>
      <c r="J499" s="16">
        <f>IF(Tabla_Sala[[#This Row],[Tiempo de Permanencia]]-Tabla_Sala[[#This Row],[Tiempo Preparacion]] &gt; 0, Tabla_Sala[[#This Row],[Tiempo de Permanencia]]-Tabla_Sala[[#This Row],[Tiempo Preparacion]], 0)</f>
        <v>0.11805555555345361</v>
      </c>
      <c r="K499" s="2" t="s">
        <v>109</v>
      </c>
      <c r="L499" s="2" t="s">
        <v>40</v>
      </c>
      <c r="M499" s="2" t="s">
        <v>41</v>
      </c>
      <c r="N499" s="5">
        <v>29.93</v>
      </c>
      <c r="O499" s="2" t="s">
        <v>42</v>
      </c>
      <c r="P499" s="7">
        <f>SUMIFS(Tabla_cocina[Ganancia Bruta],Tabla_cocina[Numero de Orden],Tabla_Sala[[#This Row],[Número de Orden]])</f>
        <v>150</v>
      </c>
      <c r="Q499" s="7">
        <f>Tabla_Sala[[#This Row],[Propina]]+Tabla_Sala[[#This Row],[Monto Total de la Cuenta]]</f>
        <v>179.93</v>
      </c>
      <c r="R499" t="str">
        <f t="shared" si="10"/>
        <v>Plato_2,  Plato_20</v>
      </c>
      <c r="S499" s="2" t="s">
        <v>76</v>
      </c>
      <c r="T499" s="2" t="s">
        <v>7</v>
      </c>
      <c r="U499" s="2" t="s">
        <v>68</v>
      </c>
      <c r="X499" t="str" cm="1">
        <f t="array" ref="X499">_xlfn.CONCAT(_xlfn._xlws.FILTER(Tabla_cocina[Nombre del Plato], Tabla_cocina[Numero de Orden]=Tabla_Sala[[#This Row],[Número de Orden]]), "")</f>
        <v>Plato_20Plato_2</v>
      </c>
      <c r="Y499" s="18" t="b">
        <f>IF(Tabla_Sala[[#This Row],[Tiempo de Degustacion]]&gt;0,TRUE,FALSE)</f>
        <v>1</v>
      </c>
      <c r="Z499" s="3">
        <f>SUMIFS(Tabla_cocina[Costo],Tabla_cocina[Numero de Orden],Tabla_Sala[[#This Row],[Número de Orden]])</f>
        <v>93</v>
      </c>
    </row>
    <row r="500" spans="1:26" x14ac:dyDescent="0.3">
      <c r="A500" s="2">
        <v>498</v>
      </c>
      <c r="B500" s="2">
        <v>20</v>
      </c>
      <c r="C500" s="2" t="s">
        <v>478</v>
      </c>
      <c r="D500" s="4">
        <v>3</v>
      </c>
      <c r="E500" s="15">
        <f>Tabla_Sala[[#This Row],[Hora de Salida]]</f>
        <v>45022.156944444447</v>
      </c>
      <c r="F500" s="16">
        <v>45022.011805555558</v>
      </c>
      <c r="G500" s="16">
        <v>45022.156944444447</v>
      </c>
      <c r="H500" s="16">
        <f>IF(Tabla_Sala[[#This Row],[Estado de la Mesa]]="Ocupada",(Tabla_Sala[[#This Row],[Hora de Salida]]-Tabla_Sala[[#This Row],[Hora de Llegada]]) + 15/1440, Tabla_Sala[[#This Row],[Hora de Salida]]-Tabla_Sala[[#This Row],[Hora de Llegada]])</f>
        <v>0.14513888888905058</v>
      </c>
      <c r="I500" s="16">
        <f>SUMIFS(Tabla_cocina[minutos preparacion],Tabla_cocina[Numero de Orden],Tabla_Sala[[#This Row],[Número de Orden]])</f>
        <v>2.2222222222222223E-2</v>
      </c>
      <c r="J500" s="16">
        <f>IF(Tabla_Sala[[#This Row],[Tiempo de Permanencia]]-Tabla_Sala[[#This Row],[Tiempo Preparacion]] &gt; 0, Tabla_Sala[[#This Row],[Tiempo de Permanencia]]-Tabla_Sala[[#This Row],[Tiempo Preparacion]], 0)</f>
        <v>0.12291666666682835</v>
      </c>
      <c r="K500" s="2" t="s">
        <v>109</v>
      </c>
      <c r="L500" s="2" t="s">
        <v>40</v>
      </c>
      <c r="M500" s="2" t="s">
        <v>47</v>
      </c>
      <c r="N500" s="5">
        <v>21.99</v>
      </c>
      <c r="O500" s="2" t="s">
        <v>48</v>
      </c>
      <c r="P500" s="7">
        <f>SUMIFS(Tabla_cocina[Ganancia Bruta],Tabla_cocina[Numero de Orden],Tabla_Sala[[#This Row],[Número de Orden]])</f>
        <v>19</v>
      </c>
      <c r="Q500" s="7">
        <f>Tabla_Sala[[#This Row],[Propina]]+Tabla_Sala[[#This Row],[Monto Total de la Cuenta]]</f>
        <v>40.989999999999995</v>
      </c>
      <c r="R500" t="str">
        <f t="shared" si="10"/>
        <v>Plato_12</v>
      </c>
      <c r="S500" s="2" t="s">
        <v>43</v>
      </c>
      <c r="T500" s="2" t="s">
        <v>16</v>
      </c>
      <c r="U500" s="2"/>
      <c r="X500" t="str" cm="1">
        <f t="array" ref="X500">_xlfn.CONCAT(_xlfn._xlws.FILTER(Tabla_cocina[Nombre del Plato], Tabla_cocina[Numero de Orden]=Tabla_Sala[[#This Row],[Número de Orden]]), "")</f>
        <v>Plato_12</v>
      </c>
      <c r="Y500" s="18" t="b">
        <f>IF(Tabla_Sala[[#This Row],[Tiempo de Degustacion]]&gt;0,TRUE,FALSE)</f>
        <v>1</v>
      </c>
      <c r="Z500" s="3">
        <f>SUMIFS(Tabla_cocina[Costo],Tabla_cocina[Numero de Orden],Tabla_Sala[[#This Row],[Número de Orden]])</f>
        <v>11</v>
      </c>
    </row>
    <row r="501" spans="1:26" x14ac:dyDescent="0.3">
      <c r="A501" s="2">
        <v>499</v>
      </c>
      <c r="B501" s="2">
        <v>5</v>
      </c>
      <c r="C501" s="2" t="s">
        <v>466</v>
      </c>
      <c r="D501" s="4">
        <v>5</v>
      </c>
      <c r="E501" s="15">
        <f>Tabla_Sala[[#This Row],[Hora de Salida]]</f>
        <v>45022.186111111114</v>
      </c>
      <c r="F501" s="16">
        <v>45022.056250000001</v>
      </c>
      <c r="G501" s="16">
        <v>45022.186111111114</v>
      </c>
      <c r="H501" s="16">
        <f>IF(Tabla_Sala[[#This Row],[Estado de la Mesa]]="Ocupada",(Tabla_Sala[[#This Row],[Hora de Salida]]-Tabla_Sala[[#This Row],[Hora de Llegada]]) + 15/1440, Tabla_Sala[[#This Row],[Hora de Salida]]-Tabla_Sala[[#This Row],[Hora de Llegada]])</f>
        <v>0.12986111111240461</v>
      </c>
      <c r="I501" s="16">
        <f>SUMIFS(Tabla_cocina[minutos preparacion],Tabla_cocina[Numero de Orden],Tabla_Sala[[#This Row],[Número de Orden]])</f>
        <v>9.0277777777777776E-2</v>
      </c>
      <c r="J501" s="16">
        <f>IF(Tabla_Sala[[#This Row],[Tiempo de Permanencia]]-Tabla_Sala[[#This Row],[Tiempo Preparacion]] &gt; 0, Tabla_Sala[[#This Row],[Tiempo de Permanencia]]-Tabla_Sala[[#This Row],[Tiempo Preparacion]], 0)</f>
        <v>3.9583333334626838E-2</v>
      </c>
      <c r="K501" s="2" t="s">
        <v>113</v>
      </c>
      <c r="L501" s="2" t="s">
        <v>54</v>
      </c>
      <c r="M501" s="2" t="s">
        <v>41</v>
      </c>
      <c r="N501" s="5">
        <v>22.69</v>
      </c>
      <c r="O501" s="2" t="s">
        <v>42</v>
      </c>
      <c r="P501" s="7">
        <f>SUMIFS(Tabla_cocina[Ganancia Bruta],Tabla_cocina[Numero de Orden],Tabla_Sala[[#This Row],[Número de Orden]])</f>
        <v>158</v>
      </c>
      <c r="Q501" s="7">
        <f>Tabla_Sala[[#This Row],[Propina]]+Tabla_Sala[[#This Row],[Monto Total de la Cuenta]]</f>
        <v>180.69</v>
      </c>
      <c r="R501" t="str">
        <f t="shared" si="10"/>
        <v>Plato_10,  Plato_2,  Plato_1</v>
      </c>
      <c r="S501" s="2" t="s">
        <v>49</v>
      </c>
      <c r="T501" s="2" t="s">
        <v>25</v>
      </c>
      <c r="U501" s="2" t="s">
        <v>79</v>
      </c>
      <c r="V501" s="2" t="s">
        <v>71</v>
      </c>
      <c r="X501" t="str" cm="1">
        <f t="array" ref="X501">_xlfn.CONCAT(_xlfn._xlws.FILTER(Tabla_cocina[Nombre del Plato], Tabla_cocina[Numero de Orden]=Tabla_Sala[[#This Row],[Número de Orden]]), "")</f>
        <v>Plato_2Plato_10Plato_1</v>
      </c>
      <c r="Y501" s="18" t="b">
        <f>IF(Tabla_Sala[[#This Row],[Tiempo de Degustacion]]&gt;0,TRUE,FALSE)</f>
        <v>1</v>
      </c>
      <c r="Z501" s="3">
        <f>SUMIFS(Tabla_cocina[Costo],Tabla_cocina[Numero de Orden],Tabla_Sala[[#This Row],[Número de Orden]])</f>
        <v>93</v>
      </c>
    </row>
    <row r="502" spans="1:26" x14ac:dyDescent="0.3">
      <c r="A502" s="2">
        <v>500</v>
      </c>
      <c r="B502" s="2">
        <v>4</v>
      </c>
      <c r="C502" s="2" t="s">
        <v>518</v>
      </c>
      <c r="D502" s="4">
        <v>5</v>
      </c>
      <c r="E502" s="15">
        <f>Tabla_Sala[[#This Row],[Hora de Salida]]</f>
        <v>45022.21875</v>
      </c>
      <c r="F502" s="16">
        <v>45022.053472222222</v>
      </c>
      <c r="G502" s="16">
        <v>45022.21875</v>
      </c>
      <c r="H502" s="16">
        <f>IF(Tabla_Sala[[#This Row],[Estado de la Mesa]]="Ocupada",(Tabla_Sala[[#This Row],[Hora de Salida]]-Tabla_Sala[[#This Row],[Hora de Llegada]]) + 15/1440, Tabla_Sala[[#This Row],[Hora de Salida]]-Tabla_Sala[[#This Row],[Hora de Llegada]])</f>
        <v>0.17569444444476781</v>
      </c>
      <c r="I502" s="16">
        <f>SUMIFS(Tabla_cocina[minutos preparacion],Tabla_cocina[Numero de Orden],Tabla_Sala[[#This Row],[Número de Orden]])</f>
        <v>2.9166666666666667E-2</v>
      </c>
      <c r="J502" s="16">
        <f>IF(Tabla_Sala[[#This Row],[Tiempo de Permanencia]]-Tabla_Sala[[#This Row],[Tiempo Preparacion]] &gt; 0, Tabla_Sala[[#This Row],[Tiempo de Permanencia]]-Tabla_Sala[[#This Row],[Tiempo Preparacion]], 0)</f>
        <v>0.14652777777810114</v>
      </c>
      <c r="K502" s="2" t="s">
        <v>117</v>
      </c>
      <c r="L502" s="2" t="s">
        <v>44</v>
      </c>
      <c r="M502" s="2" t="s">
        <v>41</v>
      </c>
      <c r="N502" s="5">
        <v>37.619999999999997</v>
      </c>
      <c r="O502" s="2" t="s">
        <v>55</v>
      </c>
      <c r="P502" s="7">
        <f>SUMIFS(Tabla_cocina[Ganancia Bruta],Tabla_cocina[Numero de Orden],Tabla_Sala[[#This Row],[Número de Orden]])</f>
        <v>93</v>
      </c>
      <c r="Q502" s="7">
        <f>Tabla_Sala[[#This Row],[Propina]]+Tabla_Sala[[#This Row],[Monto Total de la Cuenta]]</f>
        <v>130.62</v>
      </c>
      <c r="R502" t="str">
        <f t="shared" si="10"/>
        <v>Plato_6,  Plato_5</v>
      </c>
      <c r="S502" s="2" t="s">
        <v>76</v>
      </c>
      <c r="T502" s="2" t="s">
        <v>10</v>
      </c>
      <c r="U502" s="2" t="s">
        <v>78</v>
      </c>
      <c r="X502" t="str" cm="1">
        <f t="array" ref="X502">_xlfn.CONCAT(_xlfn._xlws.FILTER(Tabla_cocina[Nombre del Plato], Tabla_cocina[Numero de Orden]=Tabla_Sala[[#This Row],[Número de Orden]]), "")</f>
        <v>Plato_6Plato_5</v>
      </c>
      <c r="Y502" s="18" t="b">
        <f>IF(Tabla_Sala[[#This Row],[Tiempo de Degustacion]]&gt;0,TRUE,FALSE)</f>
        <v>1</v>
      </c>
      <c r="Z502" s="3">
        <f>SUMIFS(Tabla_cocina[Costo],Tabla_cocina[Numero de Orden],Tabla_Sala[[#This Row],[Número de Orden]])</f>
        <v>55</v>
      </c>
    </row>
    <row r="503" spans="1:26" x14ac:dyDescent="0.3">
      <c r="A503" s="2">
        <v>501</v>
      </c>
      <c r="B503" s="2">
        <v>7</v>
      </c>
      <c r="C503" s="2" t="s">
        <v>521</v>
      </c>
      <c r="D503" s="4">
        <v>1</v>
      </c>
      <c r="E503" s="15">
        <f>Tabla_Sala[[#This Row],[Hora de Salida]]</f>
        <v>45022.271527777775</v>
      </c>
      <c r="F503" s="16">
        <v>45022.155555555553</v>
      </c>
      <c r="G503" s="16">
        <v>45022.271527777775</v>
      </c>
      <c r="H503" s="16">
        <f>IF(Tabla_Sala[[#This Row],[Estado de la Mesa]]="Ocupada",(Tabla_Sala[[#This Row],[Hora de Salida]]-Tabla_Sala[[#This Row],[Hora de Llegada]]) + 15/1440, Tabla_Sala[[#This Row],[Hora de Salida]]-Tabla_Sala[[#This Row],[Hora de Llegada]])</f>
        <v>0.1263888888885655</v>
      </c>
      <c r="I503" s="16">
        <f>SUMIFS(Tabla_cocina[minutos preparacion],Tabla_cocina[Numero de Orden],Tabla_Sala[[#This Row],[Número de Orden]])</f>
        <v>2.7083333333333334E-2</v>
      </c>
      <c r="J503" s="16">
        <f>IF(Tabla_Sala[[#This Row],[Tiempo de Permanencia]]-Tabla_Sala[[#This Row],[Tiempo Preparacion]] &gt; 0, Tabla_Sala[[#This Row],[Tiempo de Permanencia]]-Tabla_Sala[[#This Row],[Tiempo Preparacion]], 0)</f>
        <v>9.9305555555232169E-2</v>
      </c>
      <c r="K503" s="2" t="s">
        <v>111</v>
      </c>
      <c r="L503" s="2" t="s">
        <v>54</v>
      </c>
      <c r="M503" s="2" t="s">
        <v>47</v>
      </c>
      <c r="N503" s="5">
        <v>28.38</v>
      </c>
      <c r="O503" s="2" t="s">
        <v>55</v>
      </c>
      <c r="P503" s="7">
        <f>SUMIFS(Tabla_cocina[Ganancia Bruta],Tabla_cocina[Numero de Orden],Tabla_Sala[[#This Row],[Número de Orden]])</f>
        <v>138</v>
      </c>
      <c r="Q503" s="7">
        <f>Tabla_Sala[[#This Row],[Propina]]+Tabla_Sala[[#This Row],[Monto Total de la Cuenta]]</f>
        <v>166.38</v>
      </c>
      <c r="R503" t="str">
        <f t="shared" si="10"/>
        <v>Plato_20,  Plato_13,  Plato_16</v>
      </c>
      <c r="S503" s="2" t="s">
        <v>56</v>
      </c>
      <c r="T503" s="2" t="s">
        <v>11</v>
      </c>
      <c r="U503" s="2" t="s">
        <v>65</v>
      </c>
      <c r="V503" s="2" t="s">
        <v>57</v>
      </c>
      <c r="X503" t="str" cm="1">
        <f t="array" ref="X503">_xlfn.CONCAT(_xlfn._xlws.FILTER(Tabla_cocina[Nombre del Plato], Tabla_cocina[Numero de Orden]=Tabla_Sala[[#This Row],[Número de Orden]]), "")</f>
        <v>Plato_20Plato_16Plato_13</v>
      </c>
      <c r="Y503" s="18" t="b">
        <f>IF(Tabla_Sala[[#This Row],[Tiempo de Degustacion]]&gt;0,TRUE,FALSE)</f>
        <v>1</v>
      </c>
      <c r="Z503" s="3">
        <f>SUMIFS(Tabla_cocina[Costo],Tabla_cocina[Numero de Orden],Tabla_Sala[[#This Row],[Número de Orden]])</f>
        <v>83</v>
      </c>
    </row>
    <row r="504" spans="1:26" x14ac:dyDescent="0.3">
      <c r="A504" s="2">
        <v>502</v>
      </c>
      <c r="B504" s="2">
        <v>5</v>
      </c>
      <c r="C504" s="2" t="s">
        <v>315</v>
      </c>
      <c r="D504" s="4">
        <v>2</v>
      </c>
      <c r="E504" s="15">
        <f>Tabla_Sala[[#This Row],[Hora de Salida]]</f>
        <v>45022.081250000003</v>
      </c>
      <c r="F504" s="16">
        <v>45022.03125</v>
      </c>
      <c r="G504" s="16">
        <v>45022.081250000003</v>
      </c>
      <c r="H504" s="16">
        <f>IF(Tabla_Sala[[#This Row],[Estado de la Mesa]]="Ocupada",(Tabla_Sala[[#This Row],[Hora de Salida]]-Tabla_Sala[[#This Row],[Hora de Llegada]]) + 15/1440, Tabla_Sala[[#This Row],[Hora de Salida]]-Tabla_Sala[[#This Row],[Hora de Llegada]])</f>
        <v>5.0000000002910383E-2</v>
      </c>
      <c r="I504" s="16">
        <f>SUMIFS(Tabla_cocina[minutos preparacion],Tabla_cocina[Numero de Orden],Tabla_Sala[[#This Row],[Número de Orden]])</f>
        <v>5.0694444444444445E-2</v>
      </c>
      <c r="J504" s="16">
        <f>IF(Tabla_Sala[[#This Row],[Tiempo de Permanencia]]-Tabla_Sala[[#This Row],[Tiempo Preparacion]] &gt; 0, Tabla_Sala[[#This Row],[Tiempo de Permanencia]]-Tabla_Sala[[#This Row],[Tiempo Preparacion]], 0)</f>
        <v>0</v>
      </c>
      <c r="K504" s="2" t="s">
        <v>115</v>
      </c>
      <c r="L504" s="2" t="s">
        <v>40</v>
      </c>
      <c r="M504" s="2" t="s">
        <v>47</v>
      </c>
      <c r="N504" s="5">
        <v>32.9</v>
      </c>
      <c r="O504" s="2" t="s">
        <v>42</v>
      </c>
      <c r="P504" s="7">
        <f>SUMIFS(Tabla_cocina[Ganancia Bruta],Tabla_cocina[Numero de Orden],Tabla_Sala[[#This Row],[Número de Orden]])</f>
        <v>139</v>
      </c>
      <c r="Q504" s="7">
        <f>Tabla_Sala[[#This Row],[Propina]]+Tabla_Sala[[#This Row],[Monto Total de la Cuenta]]</f>
        <v>171.9</v>
      </c>
      <c r="R504" t="str">
        <f t="shared" si="10"/>
        <v>Plato_5,  Plato_4,  Plato_11</v>
      </c>
      <c r="S504" s="2" t="s">
        <v>58</v>
      </c>
      <c r="T504" s="2" t="s">
        <v>19</v>
      </c>
      <c r="U504" s="2" t="s">
        <v>67</v>
      </c>
      <c r="V504" s="2" t="s">
        <v>63</v>
      </c>
      <c r="X504" t="str" cm="1">
        <f t="array" ref="X504">_xlfn.CONCAT(_xlfn._xlws.FILTER(Tabla_cocina[Nombre del Plato], Tabla_cocina[Numero de Orden]=Tabla_Sala[[#This Row],[Número de Orden]]), "")</f>
        <v>Plato_11Plato_5Plato_4</v>
      </c>
      <c r="Y504" s="18" t="b">
        <f>IF(Tabla_Sala[[#This Row],[Tiempo de Degustacion]]&gt;0,TRUE,FALSE)</f>
        <v>0</v>
      </c>
      <c r="Z504" s="3">
        <f>SUMIFS(Tabla_cocina[Costo],Tabla_cocina[Numero de Orden],Tabla_Sala[[#This Row],[Número de Orden]])</f>
        <v>83</v>
      </c>
    </row>
    <row r="505" spans="1:26" x14ac:dyDescent="0.3">
      <c r="A505" s="2">
        <v>503</v>
      </c>
      <c r="B505" s="2">
        <v>3</v>
      </c>
      <c r="C505" s="2" t="s">
        <v>522</v>
      </c>
      <c r="D505" s="4">
        <v>1</v>
      </c>
      <c r="E505" s="15">
        <f>Tabla_Sala[[#This Row],[Hora de Salida]]</f>
        <v>45022.168055555558</v>
      </c>
      <c r="F505" s="16">
        <v>45022.097222222219</v>
      </c>
      <c r="G505" s="16">
        <v>45022.168055555558</v>
      </c>
      <c r="H505" s="16">
        <f>IF(Tabla_Sala[[#This Row],[Estado de la Mesa]]="Ocupada",(Tabla_Sala[[#This Row],[Hora de Salida]]-Tabla_Sala[[#This Row],[Hora de Llegada]]) + 15/1440, Tabla_Sala[[#This Row],[Hora de Salida]]-Tabla_Sala[[#This Row],[Hora de Llegada]])</f>
        <v>7.0833333338669036E-2</v>
      </c>
      <c r="I505" s="16">
        <f>SUMIFS(Tabla_cocina[minutos preparacion],Tabla_cocina[Numero de Orden],Tabla_Sala[[#This Row],[Número de Orden]])</f>
        <v>5.9027777777777776E-2</v>
      </c>
      <c r="J505" s="16">
        <f>IF(Tabla_Sala[[#This Row],[Tiempo de Permanencia]]-Tabla_Sala[[#This Row],[Tiempo Preparacion]] &gt; 0, Tabla_Sala[[#This Row],[Tiempo de Permanencia]]-Tabla_Sala[[#This Row],[Tiempo Preparacion]], 0)</f>
        <v>1.1805555560891259E-2</v>
      </c>
      <c r="K505" s="2" t="s">
        <v>109</v>
      </c>
      <c r="L505" s="2" t="s">
        <v>40</v>
      </c>
      <c r="M505" s="2" t="s">
        <v>47</v>
      </c>
      <c r="N505" s="5">
        <v>35.840000000000003</v>
      </c>
      <c r="O505" s="2" t="s">
        <v>42</v>
      </c>
      <c r="P505" s="7">
        <f>SUMIFS(Tabla_cocina[Ganancia Bruta],Tabla_cocina[Numero de Orden],Tabla_Sala[[#This Row],[Número de Orden]])</f>
        <v>137</v>
      </c>
      <c r="Q505" s="7">
        <f>Tabla_Sala[[#This Row],[Propina]]+Tabla_Sala[[#This Row],[Monto Total de la Cuenta]]</f>
        <v>172.84</v>
      </c>
      <c r="R505" t="str">
        <f t="shared" si="10"/>
        <v>Plato_20,  Plato_12</v>
      </c>
      <c r="S505" s="2" t="s">
        <v>43</v>
      </c>
      <c r="T505" s="2" t="s">
        <v>11</v>
      </c>
      <c r="U505" s="2" t="s">
        <v>60</v>
      </c>
      <c r="X505" t="str" cm="1">
        <f t="array" ref="X505">_xlfn.CONCAT(_xlfn._xlws.FILTER(Tabla_cocina[Nombre del Plato], Tabla_cocina[Numero de Orden]=Tabla_Sala[[#This Row],[Número de Orden]]), "")</f>
        <v>Plato_20Plato_12</v>
      </c>
      <c r="Y505" s="18" t="b">
        <f>IF(Tabla_Sala[[#This Row],[Tiempo de Degustacion]]&gt;0,TRUE,FALSE)</f>
        <v>1</v>
      </c>
      <c r="Z505" s="3">
        <f>SUMIFS(Tabla_cocina[Costo],Tabla_cocina[Numero de Orden],Tabla_Sala[[#This Row],[Número de Orden]])</f>
        <v>83</v>
      </c>
    </row>
    <row r="506" spans="1:26" x14ac:dyDescent="0.3">
      <c r="A506" s="2">
        <v>504</v>
      </c>
      <c r="B506" s="2">
        <v>2</v>
      </c>
      <c r="C506" s="2" t="s">
        <v>523</v>
      </c>
      <c r="D506" s="4">
        <v>5</v>
      </c>
      <c r="E506" s="15">
        <f>Tabla_Sala[[#This Row],[Hora de Salida]]</f>
        <v>45022.2</v>
      </c>
      <c r="F506" s="16">
        <v>45022.090277777781</v>
      </c>
      <c r="G506" s="16">
        <v>45022.2</v>
      </c>
      <c r="H506" s="16">
        <f>IF(Tabla_Sala[[#This Row],[Estado de la Mesa]]="Ocupada",(Tabla_Sala[[#This Row],[Hora de Salida]]-Tabla_Sala[[#This Row],[Hora de Llegada]]) + 15/1440, Tabla_Sala[[#This Row],[Hora de Salida]]-Tabla_Sala[[#This Row],[Hora de Llegada]])</f>
        <v>0.10972222221607808</v>
      </c>
      <c r="I506" s="16">
        <f>SUMIFS(Tabla_cocina[minutos preparacion],Tabla_cocina[Numero de Orden],Tabla_Sala[[#This Row],[Número de Orden]])</f>
        <v>1.3194444444444444E-2</v>
      </c>
      <c r="J506" s="16">
        <f>IF(Tabla_Sala[[#This Row],[Tiempo de Permanencia]]-Tabla_Sala[[#This Row],[Tiempo Preparacion]] &gt; 0, Tabla_Sala[[#This Row],[Tiempo de Permanencia]]-Tabla_Sala[[#This Row],[Tiempo Preparacion]], 0)</f>
        <v>9.6527777771633641E-2</v>
      </c>
      <c r="K506" s="2" t="s">
        <v>115</v>
      </c>
      <c r="L506" s="2" t="s">
        <v>54</v>
      </c>
      <c r="M506" s="2" t="s">
        <v>45</v>
      </c>
      <c r="N506" s="5">
        <v>31.31</v>
      </c>
      <c r="O506" s="2" t="s">
        <v>42</v>
      </c>
      <c r="P506" s="7">
        <f>SUMIFS(Tabla_cocina[Ganancia Bruta],Tabla_cocina[Numero de Orden],Tabla_Sala[[#This Row],[Número de Orden]])</f>
        <v>54</v>
      </c>
      <c r="Q506" s="7">
        <f>Tabla_Sala[[#This Row],[Propina]]+Tabla_Sala[[#This Row],[Monto Total de la Cuenta]]</f>
        <v>85.31</v>
      </c>
      <c r="R506" t="str">
        <f t="shared" si="10"/>
        <v>Plato_6</v>
      </c>
      <c r="S506" s="2" t="s">
        <v>49</v>
      </c>
      <c r="T506" s="2" t="s">
        <v>10</v>
      </c>
      <c r="U506" s="2"/>
      <c r="X506" t="str" cm="1">
        <f t="array" ref="X506">_xlfn.CONCAT(_xlfn._xlws.FILTER(Tabla_cocina[Nombre del Plato], Tabla_cocina[Numero de Orden]=Tabla_Sala[[#This Row],[Número de Orden]]), "")</f>
        <v>Plato_6</v>
      </c>
      <c r="Y506" s="18" t="b">
        <f>IF(Tabla_Sala[[#This Row],[Tiempo de Degustacion]]&gt;0,TRUE,FALSE)</f>
        <v>1</v>
      </c>
      <c r="Z506" s="3">
        <f>SUMIFS(Tabla_cocina[Costo],Tabla_cocina[Numero de Orden],Tabla_Sala[[#This Row],[Número de Orden]])</f>
        <v>32</v>
      </c>
    </row>
    <row r="507" spans="1:26" x14ac:dyDescent="0.3">
      <c r="A507" s="2">
        <v>505</v>
      </c>
      <c r="B507" s="2">
        <v>5</v>
      </c>
      <c r="C507" s="2" t="s">
        <v>524</v>
      </c>
      <c r="D507" s="4">
        <v>1</v>
      </c>
      <c r="E507" s="15">
        <f>Tabla_Sala[[#This Row],[Hora de Salida]]</f>
        <v>45022.254861111112</v>
      </c>
      <c r="F507" s="16">
        <v>45022.109722222223</v>
      </c>
      <c r="G507" s="16">
        <v>45022.254861111112</v>
      </c>
      <c r="H507" s="16">
        <f>IF(Tabla_Sala[[#This Row],[Estado de la Mesa]]="Ocupada",(Tabla_Sala[[#This Row],[Hora de Salida]]-Tabla_Sala[[#This Row],[Hora de Llegada]]) + 15/1440, Tabla_Sala[[#This Row],[Hora de Salida]]-Tabla_Sala[[#This Row],[Hora de Llegada]])</f>
        <v>0.14513888888905058</v>
      </c>
      <c r="I507" s="16">
        <f>SUMIFS(Tabla_cocina[minutos preparacion],Tabla_cocina[Numero de Orden],Tabla_Sala[[#This Row],[Número de Orden]])</f>
        <v>7.9861111111111105E-2</v>
      </c>
      <c r="J507" s="16">
        <f>IF(Tabla_Sala[[#This Row],[Tiempo de Permanencia]]-Tabla_Sala[[#This Row],[Tiempo Preparacion]] &gt; 0, Tabla_Sala[[#This Row],[Tiempo de Permanencia]]-Tabla_Sala[[#This Row],[Tiempo Preparacion]], 0)</f>
        <v>6.5277777777939472E-2</v>
      </c>
      <c r="K507" s="2" t="s">
        <v>113</v>
      </c>
      <c r="L507" s="2" t="s">
        <v>54</v>
      </c>
      <c r="M507" s="2" t="s">
        <v>47</v>
      </c>
      <c r="N507" s="5">
        <v>25.76</v>
      </c>
      <c r="O507" s="2" t="s">
        <v>42</v>
      </c>
      <c r="P507" s="7">
        <f>SUMIFS(Tabla_cocina[Ganancia Bruta],Tabla_cocina[Numero de Orden],Tabla_Sala[[#This Row],[Número de Orden]])</f>
        <v>155</v>
      </c>
      <c r="Q507" s="7">
        <f>Tabla_Sala[[#This Row],[Propina]]+Tabla_Sala[[#This Row],[Monto Total de la Cuenta]]</f>
        <v>180.76</v>
      </c>
      <c r="R507" t="str">
        <f t="shared" si="10"/>
        <v>Plato_20,  Plato_1</v>
      </c>
      <c r="S507" s="2" t="s">
        <v>46</v>
      </c>
      <c r="T507" s="2" t="s">
        <v>11</v>
      </c>
      <c r="U507" s="2" t="s">
        <v>71</v>
      </c>
      <c r="X507" t="str" cm="1">
        <f t="array" ref="X507">_xlfn.CONCAT(_xlfn._xlws.FILTER(Tabla_cocina[Nombre del Plato], Tabla_cocina[Numero de Orden]=Tabla_Sala[[#This Row],[Número de Orden]]), "")</f>
        <v>Plato_20Plato_1</v>
      </c>
      <c r="Y507" s="18" t="b">
        <f>IF(Tabla_Sala[[#This Row],[Tiempo de Degustacion]]&gt;0,TRUE,FALSE)</f>
        <v>1</v>
      </c>
      <c r="Z507" s="3">
        <f>SUMIFS(Tabla_cocina[Costo],Tabla_cocina[Numero de Orden],Tabla_Sala[[#This Row],[Número de Orden]])</f>
        <v>95</v>
      </c>
    </row>
    <row r="508" spans="1:26" x14ac:dyDescent="0.3">
      <c r="A508" s="2">
        <v>506</v>
      </c>
      <c r="B508" s="2">
        <v>18</v>
      </c>
      <c r="C508" s="2" t="s">
        <v>525</v>
      </c>
      <c r="D508" s="4">
        <v>2</v>
      </c>
      <c r="E508" s="15">
        <f>Tabla_Sala[[#This Row],[Hora de Salida]]</f>
        <v>45022.168055555558</v>
      </c>
      <c r="F508" s="16">
        <v>45022.084027777775</v>
      </c>
      <c r="G508" s="16">
        <v>45022.168055555558</v>
      </c>
      <c r="H508" s="16">
        <f>IF(Tabla_Sala[[#This Row],[Estado de la Mesa]]="Ocupada",(Tabla_Sala[[#This Row],[Hora de Salida]]-Tabla_Sala[[#This Row],[Hora de Llegada]]) + 15/1440, Tabla_Sala[[#This Row],[Hora de Salida]]-Tabla_Sala[[#This Row],[Hora de Llegada]])</f>
        <v>9.44444444491334E-2</v>
      </c>
      <c r="I508" s="16">
        <f>SUMIFS(Tabla_cocina[minutos preparacion],Tabla_cocina[Numero de Orden],Tabla_Sala[[#This Row],[Número de Orden]])</f>
        <v>3.472222222222222E-3</v>
      </c>
      <c r="J508" s="16">
        <f>IF(Tabla_Sala[[#This Row],[Tiempo de Permanencia]]-Tabla_Sala[[#This Row],[Tiempo Preparacion]] &gt; 0, Tabla_Sala[[#This Row],[Tiempo de Permanencia]]-Tabla_Sala[[#This Row],[Tiempo Preparacion]], 0)</f>
        <v>9.0972222226911176E-2</v>
      </c>
      <c r="K508" s="2" t="s">
        <v>109</v>
      </c>
      <c r="L508" s="2" t="s">
        <v>54</v>
      </c>
      <c r="M508" s="2" t="s">
        <v>47</v>
      </c>
      <c r="N508" s="5">
        <v>11.65</v>
      </c>
      <c r="O508" s="2" t="s">
        <v>55</v>
      </c>
      <c r="P508" s="7">
        <f>SUMIFS(Tabla_cocina[Ganancia Bruta],Tabla_cocina[Numero de Orden],Tabla_Sala[[#This Row],[Número de Orden]])</f>
        <v>70</v>
      </c>
      <c r="Q508" s="7">
        <f>Tabla_Sala[[#This Row],[Propina]]+Tabla_Sala[[#This Row],[Monto Total de la Cuenta]]</f>
        <v>81.650000000000006</v>
      </c>
      <c r="R508" t="str">
        <f t="shared" si="10"/>
        <v>Plato_8</v>
      </c>
      <c r="S508" s="2" t="s">
        <v>52</v>
      </c>
      <c r="T508" s="2" t="s">
        <v>17</v>
      </c>
      <c r="U508" s="2"/>
      <c r="X508" t="str" cm="1">
        <f t="array" ref="X508">_xlfn.CONCAT(_xlfn._xlws.FILTER(Tabla_cocina[Nombre del Plato], Tabla_cocina[Numero de Orden]=Tabla_Sala[[#This Row],[Número de Orden]]), "")</f>
        <v>Plato_8</v>
      </c>
      <c r="Y508" s="18" t="b">
        <f>IF(Tabla_Sala[[#This Row],[Tiempo de Degustacion]]&gt;0,TRUE,FALSE)</f>
        <v>1</v>
      </c>
      <c r="Z508" s="3">
        <f>SUMIFS(Tabla_cocina[Costo],Tabla_cocina[Numero de Orden],Tabla_Sala[[#This Row],[Número de Orden]])</f>
        <v>42</v>
      </c>
    </row>
    <row r="509" spans="1:26" x14ac:dyDescent="0.3">
      <c r="A509" s="2">
        <v>507</v>
      </c>
      <c r="B509" s="2">
        <v>18</v>
      </c>
      <c r="C509" s="2" t="s">
        <v>497</v>
      </c>
      <c r="D509" s="4">
        <v>4</v>
      </c>
      <c r="E509" s="15">
        <f>Tabla_Sala[[#This Row],[Hora de Salida]]</f>
        <v>45022.1875</v>
      </c>
      <c r="F509" s="16">
        <v>45022.143055555556</v>
      </c>
      <c r="G509" s="16">
        <v>45022.1875</v>
      </c>
      <c r="H509" s="16">
        <f>IF(Tabla_Sala[[#This Row],[Estado de la Mesa]]="Ocupada",(Tabla_Sala[[#This Row],[Hora de Salida]]-Tabla_Sala[[#This Row],[Hora de Llegada]]) + 15/1440, Tabla_Sala[[#This Row],[Hora de Salida]]-Tabla_Sala[[#This Row],[Hora de Llegada]])</f>
        <v>4.4444444443797693E-2</v>
      </c>
      <c r="I509" s="16">
        <f>SUMIFS(Tabla_cocina[minutos preparacion],Tabla_cocina[Numero de Orden],Tabla_Sala[[#This Row],[Número de Orden]])</f>
        <v>4.791666666666667E-2</v>
      </c>
      <c r="J509" s="16">
        <f>IF(Tabla_Sala[[#This Row],[Tiempo de Permanencia]]-Tabla_Sala[[#This Row],[Tiempo Preparacion]] &gt; 0, Tabla_Sala[[#This Row],[Tiempo de Permanencia]]-Tabla_Sala[[#This Row],[Tiempo Preparacion]], 0)</f>
        <v>0</v>
      </c>
      <c r="K509" s="2" t="s">
        <v>113</v>
      </c>
      <c r="L509" s="2" t="s">
        <v>44</v>
      </c>
      <c r="M509" s="2" t="s">
        <v>47</v>
      </c>
      <c r="N509" s="5">
        <v>43.42</v>
      </c>
      <c r="O509" s="2" t="s">
        <v>48</v>
      </c>
      <c r="P509" s="7">
        <f>SUMIFS(Tabla_cocina[Ganancia Bruta],Tabla_cocina[Numero de Orden],Tabla_Sala[[#This Row],[Número de Orden]])</f>
        <v>210</v>
      </c>
      <c r="Q509" s="7">
        <f>Tabla_Sala[[#This Row],[Propina]]+Tabla_Sala[[#This Row],[Monto Total de la Cuenta]]</f>
        <v>253.42000000000002</v>
      </c>
      <c r="R509" t="str">
        <f t="shared" si="10"/>
        <v>Plato_18,  Plato_19</v>
      </c>
      <c r="S509" s="2" t="s">
        <v>58</v>
      </c>
      <c r="T509" s="2" t="s">
        <v>20</v>
      </c>
      <c r="U509" s="2" t="s">
        <v>51</v>
      </c>
      <c r="X509" t="str" cm="1">
        <f t="array" ref="X509">_xlfn.CONCAT(_xlfn._xlws.FILTER(Tabla_cocina[Nombre del Plato], Tabla_cocina[Numero de Orden]=Tabla_Sala[[#This Row],[Número de Orden]]), "")</f>
        <v>Plato_19Plato_18</v>
      </c>
      <c r="Y509" s="18" t="b">
        <f>IF(Tabla_Sala[[#This Row],[Tiempo de Degustacion]]&gt;0,TRUE,FALSE)</f>
        <v>0</v>
      </c>
      <c r="Z509" s="3">
        <f>SUMIFS(Tabla_cocina[Costo],Tabla_cocina[Numero de Orden],Tabla_Sala[[#This Row],[Número de Orden]])</f>
        <v>126</v>
      </c>
    </row>
    <row r="510" spans="1:26" x14ac:dyDescent="0.3">
      <c r="A510" s="2">
        <v>508</v>
      </c>
      <c r="B510" s="2">
        <v>6</v>
      </c>
      <c r="C510" s="2" t="s">
        <v>526</v>
      </c>
      <c r="D510" s="4">
        <v>1</v>
      </c>
      <c r="E510" s="15">
        <f>Tabla_Sala[[#This Row],[Hora de Salida]]</f>
        <v>45022.274305555555</v>
      </c>
      <c r="F510" s="16">
        <v>45022.118055555555</v>
      </c>
      <c r="G510" s="16">
        <v>45022.274305555555</v>
      </c>
      <c r="H510" s="16">
        <f>IF(Tabla_Sala[[#This Row],[Estado de la Mesa]]="Ocupada",(Tabla_Sala[[#This Row],[Hora de Salida]]-Tabla_Sala[[#This Row],[Hora de Llegada]]) + 15/1440, Tabla_Sala[[#This Row],[Hora de Salida]]-Tabla_Sala[[#This Row],[Hora de Llegada]])</f>
        <v>0.15625</v>
      </c>
      <c r="I510" s="16">
        <f>SUMIFS(Tabla_cocina[minutos preparacion],Tabla_cocina[Numero de Orden],Tabla_Sala[[#This Row],[Número de Orden]])</f>
        <v>2.361111111111111E-2</v>
      </c>
      <c r="J510" s="16">
        <f>IF(Tabla_Sala[[#This Row],[Tiempo de Permanencia]]-Tabla_Sala[[#This Row],[Tiempo Preparacion]] &gt; 0, Tabla_Sala[[#This Row],[Tiempo de Permanencia]]-Tabla_Sala[[#This Row],[Tiempo Preparacion]], 0)</f>
        <v>0.13263888888888889</v>
      </c>
      <c r="K510" s="2" t="s">
        <v>115</v>
      </c>
      <c r="L510" s="2" t="s">
        <v>40</v>
      </c>
      <c r="M510" s="2" t="s">
        <v>47</v>
      </c>
      <c r="N510" s="5">
        <v>42.8</v>
      </c>
      <c r="O510" s="2" t="s">
        <v>42</v>
      </c>
      <c r="P510" s="7">
        <f>SUMIFS(Tabla_cocina[Ganancia Bruta],Tabla_cocina[Numero de Orden],Tabla_Sala[[#This Row],[Número de Orden]])</f>
        <v>32</v>
      </c>
      <c r="Q510" s="7">
        <f>Tabla_Sala[[#This Row],[Propina]]+Tabla_Sala[[#This Row],[Monto Total de la Cuenta]]</f>
        <v>74.8</v>
      </c>
      <c r="R510" t="str">
        <f t="shared" si="10"/>
        <v>Plato_15</v>
      </c>
      <c r="S510" s="2" t="s">
        <v>49</v>
      </c>
      <c r="T510" s="2" t="s">
        <v>18</v>
      </c>
      <c r="U510" s="2"/>
      <c r="X510" t="str" cm="1">
        <f t="array" ref="X510">_xlfn.CONCAT(_xlfn._xlws.FILTER(Tabla_cocina[Nombre del Plato], Tabla_cocina[Numero de Orden]=Tabla_Sala[[#This Row],[Número de Orden]]), "")</f>
        <v>Plato_15</v>
      </c>
      <c r="Y510" s="18" t="b">
        <f>IF(Tabla_Sala[[#This Row],[Tiempo de Degustacion]]&gt;0,TRUE,FALSE)</f>
        <v>1</v>
      </c>
      <c r="Z510" s="3">
        <f>SUMIFS(Tabla_cocina[Costo],Tabla_cocina[Numero de Orden],Tabla_Sala[[#This Row],[Número de Orden]])</f>
        <v>19</v>
      </c>
    </row>
    <row r="511" spans="1:26" x14ac:dyDescent="0.3">
      <c r="A511" s="2">
        <v>509</v>
      </c>
      <c r="B511" s="2">
        <v>5</v>
      </c>
      <c r="C511" s="2" t="s">
        <v>170</v>
      </c>
      <c r="D511" s="4">
        <v>3</v>
      </c>
      <c r="E511" s="15">
        <f>Tabla_Sala[[#This Row],[Hora de Salida]]</f>
        <v>45022.251388888886</v>
      </c>
      <c r="F511" s="16">
        <v>45022.133333333331</v>
      </c>
      <c r="G511" s="16">
        <v>45022.251388888886</v>
      </c>
      <c r="H511" s="16">
        <f>IF(Tabla_Sala[[#This Row],[Estado de la Mesa]]="Ocupada",(Tabla_Sala[[#This Row],[Hora de Salida]]-Tabla_Sala[[#This Row],[Hora de Llegada]]) + 15/1440, Tabla_Sala[[#This Row],[Hora de Salida]]-Tabla_Sala[[#This Row],[Hora de Llegada]])</f>
        <v>0.12847222222141377</v>
      </c>
      <c r="I511" s="16">
        <f>SUMIFS(Tabla_cocina[minutos preparacion],Tabla_cocina[Numero de Orden],Tabla_Sala[[#This Row],[Número de Orden]])</f>
        <v>3.2638888888888891E-2</v>
      </c>
      <c r="J511" s="16">
        <f>IF(Tabla_Sala[[#This Row],[Tiempo de Permanencia]]-Tabla_Sala[[#This Row],[Tiempo Preparacion]] &gt; 0, Tabla_Sala[[#This Row],[Tiempo de Permanencia]]-Tabla_Sala[[#This Row],[Tiempo Preparacion]], 0)</f>
        <v>9.5833333332524889E-2</v>
      </c>
      <c r="K511" s="2" t="s">
        <v>111</v>
      </c>
      <c r="L511" s="2" t="s">
        <v>44</v>
      </c>
      <c r="M511" s="2" t="s">
        <v>47</v>
      </c>
      <c r="N511" s="5">
        <v>16.260000000000002</v>
      </c>
      <c r="O511" s="2" t="s">
        <v>55</v>
      </c>
      <c r="P511" s="7">
        <f>SUMIFS(Tabla_cocina[Ganancia Bruta],Tabla_cocina[Numero de Orden],Tabla_Sala[[#This Row],[Número de Orden]])</f>
        <v>80</v>
      </c>
      <c r="Q511" s="7">
        <f>Tabla_Sala[[#This Row],[Propina]]+Tabla_Sala[[#This Row],[Monto Total de la Cuenta]]</f>
        <v>96.26</v>
      </c>
      <c r="R511" t="str">
        <f t="shared" si="10"/>
        <v>Plato_20</v>
      </c>
      <c r="S511" s="2" t="s">
        <v>49</v>
      </c>
      <c r="T511" s="2" t="s">
        <v>11</v>
      </c>
      <c r="U511" s="2"/>
      <c r="X511" t="str" cm="1">
        <f t="array" ref="X511">_xlfn.CONCAT(_xlfn._xlws.FILTER(Tabla_cocina[Nombre del Plato], Tabla_cocina[Numero de Orden]=Tabla_Sala[[#This Row],[Número de Orden]]), "")</f>
        <v>Plato_20</v>
      </c>
      <c r="Y511" s="18" t="b">
        <f>IF(Tabla_Sala[[#This Row],[Tiempo de Degustacion]]&gt;0,TRUE,FALSE)</f>
        <v>1</v>
      </c>
      <c r="Z511" s="3">
        <f>SUMIFS(Tabla_cocina[Costo],Tabla_cocina[Numero de Orden],Tabla_Sala[[#This Row],[Número de Orden]])</f>
        <v>50</v>
      </c>
    </row>
    <row r="512" spans="1:26" x14ac:dyDescent="0.3">
      <c r="A512" s="2">
        <v>510</v>
      </c>
      <c r="B512" s="2">
        <v>6</v>
      </c>
      <c r="C512" s="2" t="s">
        <v>527</v>
      </c>
      <c r="D512" s="4">
        <v>4</v>
      </c>
      <c r="E512" s="15">
        <f>Tabla_Sala[[#This Row],[Hora de Salida]]</f>
        <v>45022.189583333333</v>
      </c>
      <c r="F512" s="16">
        <v>45022.147222222222</v>
      </c>
      <c r="G512" s="16">
        <v>45022.189583333333</v>
      </c>
      <c r="H512" s="16">
        <f>IF(Tabla_Sala[[#This Row],[Estado de la Mesa]]="Ocupada",(Tabla_Sala[[#This Row],[Hora de Salida]]-Tabla_Sala[[#This Row],[Hora de Llegada]]) + 15/1440, Tabla_Sala[[#This Row],[Hora de Salida]]-Tabla_Sala[[#This Row],[Hora de Llegada]])</f>
        <v>4.2361111110949423E-2</v>
      </c>
      <c r="I512" s="16">
        <f>SUMIFS(Tabla_cocina[minutos preparacion],Tabla_cocina[Numero de Orden],Tabla_Sala[[#This Row],[Número de Orden]])</f>
        <v>3.3333333333333333E-2</v>
      </c>
      <c r="J512" s="16">
        <f>IF(Tabla_Sala[[#This Row],[Tiempo de Permanencia]]-Tabla_Sala[[#This Row],[Tiempo Preparacion]] &gt; 0, Tabla_Sala[[#This Row],[Tiempo de Permanencia]]-Tabla_Sala[[#This Row],[Tiempo Preparacion]], 0)</f>
        <v>9.0277777776160903E-3</v>
      </c>
      <c r="K512" s="2" t="s">
        <v>117</v>
      </c>
      <c r="L512" s="2" t="s">
        <v>40</v>
      </c>
      <c r="M512" s="2" t="s">
        <v>47</v>
      </c>
      <c r="N512" s="5">
        <v>14.97</v>
      </c>
      <c r="O512" s="2" t="s">
        <v>48</v>
      </c>
      <c r="P512" s="7">
        <f>SUMIFS(Tabla_cocina[Ganancia Bruta],Tabla_cocina[Numero de Orden],Tabla_Sala[[#This Row],[Número de Orden]])</f>
        <v>36</v>
      </c>
      <c r="Q512" s="7">
        <f>Tabla_Sala[[#This Row],[Propina]]+Tabla_Sala[[#This Row],[Monto Total de la Cuenta]]</f>
        <v>50.97</v>
      </c>
      <c r="R512" t="str">
        <f t="shared" si="10"/>
        <v>Plato_19</v>
      </c>
      <c r="S512" s="2" t="s">
        <v>52</v>
      </c>
      <c r="T512" s="2" t="s">
        <v>12</v>
      </c>
      <c r="U512" s="2"/>
      <c r="X512" t="str" cm="1">
        <f t="array" ref="X512">_xlfn.CONCAT(_xlfn._xlws.FILTER(Tabla_cocina[Nombre del Plato], Tabla_cocina[Numero de Orden]=Tabla_Sala[[#This Row],[Número de Orden]]), "")</f>
        <v>Plato_19</v>
      </c>
      <c r="Y512" s="18" t="b">
        <f>IF(Tabla_Sala[[#This Row],[Tiempo de Degustacion]]&gt;0,TRUE,FALSE)</f>
        <v>1</v>
      </c>
      <c r="Z512" s="3">
        <f>SUMIFS(Tabla_cocina[Costo],Tabla_cocina[Numero de Orden],Tabla_Sala[[#This Row],[Número de Orden]])</f>
        <v>22</v>
      </c>
    </row>
    <row r="513" spans="1:26" x14ac:dyDescent="0.3">
      <c r="A513" s="2">
        <v>511</v>
      </c>
      <c r="B513" s="2">
        <v>2</v>
      </c>
      <c r="C513" s="2" t="s">
        <v>528</v>
      </c>
      <c r="D513" s="4">
        <v>1</v>
      </c>
      <c r="E513" s="15">
        <f>Tabla_Sala[[#This Row],[Hora de Salida]]</f>
        <v>45022.140972222223</v>
      </c>
      <c r="F513" s="16">
        <v>45022.068055555559</v>
      </c>
      <c r="G513" s="16">
        <v>45022.140972222223</v>
      </c>
      <c r="H513" s="16">
        <f>IF(Tabla_Sala[[#This Row],[Estado de la Mesa]]="Ocupada",(Tabla_Sala[[#This Row],[Hora de Salida]]-Tabla_Sala[[#This Row],[Hora de Llegada]]) + 15/1440, Tabla_Sala[[#This Row],[Hora de Salida]]-Tabla_Sala[[#This Row],[Hora de Llegada]])</f>
        <v>7.2916666664241347E-2</v>
      </c>
      <c r="I513" s="16">
        <f>SUMIFS(Tabla_cocina[minutos preparacion],Tabla_cocina[Numero de Orden],Tabla_Sala[[#This Row],[Número de Orden]])</f>
        <v>2.6388888888888889E-2</v>
      </c>
      <c r="J513" s="16">
        <f>IF(Tabla_Sala[[#This Row],[Tiempo de Permanencia]]-Tabla_Sala[[#This Row],[Tiempo Preparacion]] &gt; 0, Tabla_Sala[[#This Row],[Tiempo de Permanencia]]-Tabla_Sala[[#This Row],[Tiempo Preparacion]], 0)</f>
        <v>4.6527777775352455E-2</v>
      </c>
      <c r="K513" s="2" t="s">
        <v>111</v>
      </c>
      <c r="L513" s="2" t="s">
        <v>40</v>
      </c>
      <c r="M513" s="2" t="s">
        <v>47</v>
      </c>
      <c r="N513" s="5">
        <v>35.950000000000003</v>
      </c>
      <c r="O513" s="2" t="s">
        <v>48</v>
      </c>
      <c r="P513" s="7">
        <f>SUMIFS(Tabla_cocina[Ganancia Bruta],Tabla_cocina[Numero de Orden],Tabla_Sala[[#This Row],[Número de Orden]])</f>
        <v>137</v>
      </c>
      <c r="Q513" s="7">
        <f>Tabla_Sala[[#This Row],[Propina]]+Tabla_Sala[[#This Row],[Monto Total de la Cuenta]]</f>
        <v>172.95</v>
      </c>
      <c r="R513" t="str">
        <f t="shared" si="10"/>
        <v>Plato_14,  Plato_18</v>
      </c>
      <c r="S513" s="2" t="s">
        <v>76</v>
      </c>
      <c r="T513" s="2" t="s">
        <v>22</v>
      </c>
      <c r="U513" s="2" t="s">
        <v>74</v>
      </c>
      <c r="X513" t="str" cm="1">
        <f t="array" ref="X513">_xlfn.CONCAT(_xlfn._xlws.FILTER(Tabla_cocina[Nombre del Plato], Tabla_cocina[Numero de Orden]=Tabla_Sala[[#This Row],[Número de Orden]]), "")</f>
        <v>Plato_18Plato_14</v>
      </c>
      <c r="Y513" s="18" t="b">
        <f>IF(Tabla_Sala[[#This Row],[Tiempo de Degustacion]]&gt;0,TRUE,FALSE)</f>
        <v>1</v>
      </c>
      <c r="Z513" s="3">
        <f>SUMIFS(Tabla_cocina[Costo],Tabla_cocina[Numero de Orden],Tabla_Sala[[#This Row],[Número de Orden]])</f>
        <v>82</v>
      </c>
    </row>
    <row r="514" spans="1:26" x14ac:dyDescent="0.3">
      <c r="A514" s="2">
        <v>512</v>
      </c>
      <c r="B514" s="2">
        <v>2</v>
      </c>
      <c r="C514" s="2" t="s">
        <v>456</v>
      </c>
      <c r="D514" s="4">
        <v>1</v>
      </c>
      <c r="E514" s="15">
        <f>Tabla_Sala[[#This Row],[Hora de Salida]]</f>
        <v>45022.101388888892</v>
      </c>
      <c r="F514" s="16">
        <v>45022.054861111108</v>
      </c>
      <c r="G514" s="16">
        <v>45022.101388888892</v>
      </c>
      <c r="H514" s="16">
        <f>IF(Tabla_Sala[[#This Row],[Estado de la Mesa]]="Ocupada",(Tabla_Sala[[#This Row],[Hora de Salida]]-Tabla_Sala[[#This Row],[Hora de Llegada]]) + 15/1440, Tabla_Sala[[#This Row],[Hora de Salida]]-Tabla_Sala[[#This Row],[Hora de Llegada]])</f>
        <v>5.6944444450588584E-2</v>
      </c>
      <c r="I514" s="16">
        <f>SUMIFS(Tabla_cocina[minutos preparacion],Tabla_cocina[Numero de Orden],Tabla_Sala[[#This Row],[Número de Orden]])</f>
        <v>4.0972222222222222E-2</v>
      </c>
      <c r="J514" s="16">
        <f>IF(Tabla_Sala[[#This Row],[Tiempo de Permanencia]]-Tabla_Sala[[#This Row],[Tiempo Preparacion]] &gt; 0, Tabla_Sala[[#This Row],[Tiempo de Permanencia]]-Tabla_Sala[[#This Row],[Tiempo Preparacion]], 0)</f>
        <v>1.5972222228366362E-2</v>
      </c>
      <c r="K514" s="2" t="s">
        <v>115</v>
      </c>
      <c r="L514" s="2" t="s">
        <v>40</v>
      </c>
      <c r="M514" s="2" t="s">
        <v>47</v>
      </c>
      <c r="N514" s="5">
        <v>37.369999999999997</v>
      </c>
      <c r="O514" s="2" t="s">
        <v>55</v>
      </c>
      <c r="P514" s="7">
        <f>SUMIFS(Tabla_cocina[Ganancia Bruta],Tabla_cocina[Numero de Orden],Tabla_Sala[[#This Row],[Número de Orden]])</f>
        <v>128</v>
      </c>
      <c r="Q514" s="7">
        <f>Tabla_Sala[[#This Row],[Propina]]+Tabla_Sala[[#This Row],[Monto Total de la Cuenta]]</f>
        <v>165.37</v>
      </c>
      <c r="R514" t="str">
        <f t="shared" si="10"/>
        <v>Plato_3,  Plato_19</v>
      </c>
      <c r="S514" s="2" t="s">
        <v>43</v>
      </c>
      <c r="T514" s="2" t="s">
        <v>21</v>
      </c>
      <c r="U514" s="2" t="s">
        <v>51</v>
      </c>
      <c r="X514" t="str" cm="1">
        <f t="array" ref="X514">_xlfn.CONCAT(_xlfn._xlws.FILTER(Tabla_cocina[Nombre del Plato], Tabla_cocina[Numero de Orden]=Tabla_Sala[[#This Row],[Número de Orden]]), "")</f>
        <v>Plato_19Plato_3</v>
      </c>
      <c r="Y514" s="18" t="b">
        <f>IF(Tabla_Sala[[#This Row],[Tiempo de Degustacion]]&gt;0,TRUE,FALSE)</f>
        <v>1</v>
      </c>
      <c r="Z514" s="3">
        <f>SUMIFS(Tabla_cocina[Costo],Tabla_cocina[Numero de Orden],Tabla_Sala[[#This Row],[Número de Orden]])</f>
        <v>78</v>
      </c>
    </row>
    <row r="515" spans="1:26" x14ac:dyDescent="0.3">
      <c r="A515" s="2">
        <v>513</v>
      </c>
      <c r="B515" s="2">
        <v>8</v>
      </c>
      <c r="C515" s="2" t="s">
        <v>125</v>
      </c>
      <c r="D515" s="4">
        <v>6</v>
      </c>
      <c r="E515" s="15">
        <f>Tabla_Sala[[#This Row],[Hora de Salida]]</f>
        <v>45022.20208333333</v>
      </c>
      <c r="F515" s="16">
        <v>45022.061111111114</v>
      </c>
      <c r="G515" s="16">
        <v>45022.20208333333</v>
      </c>
      <c r="H515" s="16">
        <f>IF(Tabla_Sala[[#This Row],[Estado de la Mesa]]="Ocupada",(Tabla_Sala[[#This Row],[Hora de Salida]]-Tabla_Sala[[#This Row],[Hora de Llegada]]) + 15/1440, Tabla_Sala[[#This Row],[Hora de Salida]]-Tabla_Sala[[#This Row],[Hora de Llegada]])</f>
        <v>0.15138888888274474</v>
      </c>
      <c r="I515" s="16">
        <f>SUMIFS(Tabla_cocina[minutos preparacion],Tabla_cocina[Numero de Orden],Tabla_Sala[[#This Row],[Número de Orden]])</f>
        <v>3.888888888888889E-2</v>
      </c>
      <c r="J515" s="16">
        <f>IF(Tabla_Sala[[#This Row],[Tiempo de Permanencia]]-Tabla_Sala[[#This Row],[Tiempo Preparacion]] &gt; 0, Tabla_Sala[[#This Row],[Tiempo de Permanencia]]-Tabla_Sala[[#This Row],[Tiempo Preparacion]], 0)</f>
        <v>0.11249999999385585</v>
      </c>
      <c r="K515" s="2" t="s">
        <v>109</v>
      </c>
      <c r="L515" s="2" t="s">
        <v>44</v>
      </c>
      <c r="M515" s="2" t="s">
        <v>47</v>
      </c>
      <c r="N515" s="5">
        <v>22.74</v>
      </c>
      <c r="O515" s="2" t="s">
        <v>55</v>
      </c>
      <c r="P515" s="7">
        <f>SUMIFS(Tabla_cocina[Ganancia Bruta],Tabla_cocina[Numero de Orden],Tabla_Sala[[#This Row],[Número de Orden]])</f>
        <v>54</v>
      </c>
      <c r="Q515" s="7">
        <f>Tabla_Sala[[#This Row],[Propina]]+Tabla_Sala[[#This Row],[Monto Total de la Cuenta]]</f>
        <v>76.739999999999995</v>
      </c>
      <c r="R515" t="str">
        <f t="shared" ref="R515:R578" si="11">_xlfn.TEXTJOIN(", ",TRUE,T515:W515)</f>
        <v>Plato_4</v>
      </c>
      <c r="S515" s="2" t="s">
        <v>58</v>
      </c>
      <c r="T515" s="2" t="s">
        <v>24</v>
      </c>
      <c r="U515" s="2"/>
      <c r="X515" t="str" cm="1">
        <f t="array" ref="X515">_xlfn.CONCAT(_xlfn._xlws.FILTER(Tabla_cocina[Nombre del Plato], Tabla_cocina[Numero de Orden]=Tabla_Sala[[#This Row],[Número de Orden]]), "")</f>
        <v>Plato_4</v>
      </c>
      <c r="Y515" s="18" t="b">
        <f>IF(Tabla_Sala[[#This Row],[Tiempo de Degustacion]]&gt;0,TRUE,FALSE)</f>
        <v>1</v>
      </c>
      <c r="Z515" s="3">
        <f>SUMIFS(Tabla_cocina[Costo],Tabla_cocina[Numero de Orden],Tabla_Sala[[#This Row],[Número de Orden]])</f>
        <v>30</v>
      </c>
    </row>
    <row r="516" spans="1:26" x14ac:dyDescent="0.3">
      <c r="A516" s="2">
        <v>514</v>
      </c>
      <c r="B516" s="2">
        <v>18</v>
      </c>
      <c r="C516" s="2" t="s">
        <v>529</v>
      </c>
      <c r="D516" s="4">
        <v>5</v>
      </c>
      <c r="E516" s="15">
        <f>Tabla_Sala[[#This Row],[Hora de Salida]]</f>
        <v>45022.191666666666</v>
      </c>
      <c r="F516" s="16">
        <v>45022.054861111108</v>
      </c>
      <c r="G516" s="16">
        <v>45022.191666666666</v>
      </c>
      <c r="H516" s="16">
        <f>IF(Tabla_Sala[[#This Row],[Estado de la Mesa]]="Ocupada",(Tabla_Sala[[#This Row],[Hora de Salida]]-Tabla_Sala[[#This Row],[Hora de Llegada]]) + 15/1440, Tabla_Sala[[#This Row],[Hora de Salida]]-Tabla_Sala[[#This Row],[Hora de Llegada]])</f>
        <v>0.1368055555576575</v>
      </c>
      <c r="I516" s="16">
        <f>SUMIFS(Tabla_cocina[minutos preparacion],Tabla_cocina[Numero de Orden],Tabla_Sala[[#This Row],[Número de Orden]])</f>
        <v>7.7777777777777779E-2</v>
      </c>
      <c r="J516" s="16">
        <f>IF(Tabla_Sala[[#This Row],[Tiempo de Permanencia]]-Tabla_Sala[[#This Row],[Tiempo Preparacion]] &gt; 0, Tabla_Sala[[#This Row],[Tiempo de Permanencia]]-Tabla_Sala[[#This Row],[Tiempo Preparacion]], 0)</f>
        <v>5.902777777987972E-2</v>
      </c>
      <c r="K516" s="2" t="s">
        <v>117</v>
      </c>
      <c r="L516" s="2" t="s">
        <v>40</v>
      </c>
      <c r="M516" s="2" t="s">
        <v>47</v>
      </c>
      <c r="N516" s="5">
        <v>38.840000000000003</v>
      </c>
      <c r="O516" s="2" t="s">
        <v>48</v>
      </c>
      <c r="P516" s="7">
        <f>SUMIFS(Tabla_cocina[Ganancia Bruta],Tabla_cocina[Numero de Orden],Tabla_Sala[[#This Row],[Número de Orden]])</f>
        <v>174</v>
      </c>
      <c r="Q516" s="7">
        <f>Tabla_Sala[[#This Row],[Propina]]+Tabla_Sala[[#This Row],[Monto Total de la Cuenta]]</f>
        <v>212.84</v>
      </c>
      <c r="R516" t="str">
        <f t="shared" si="11"/>
        <v>Plato_10,  Plato_12,  Plato_3,  Plato_15</v>
      </c>
      <c r="S516" s="2" t="s">
        <v>70</v>
      </c>
      <c r="T516" s="2" t="s">
        <v>25</v>
      </c>
      <c r="U516" s="2" t="s">
        <v>60</v>
      </c>
      <c r="V516" s="2" t="s">
        <v>72</v>
      </c>
      <c r="W516" s="2" t="s">
        <v>73</v>
      </c>
      <c r="X516" t="str" cm="1">
        <f t="array" ref="X516">_xlfn.CONCAT(_xlfn._xlws.FILTER(Tabla_cocina[Nombre del Plato], Tabla_cocina[Numero de Orden]=Tabla_Sala[[#This Row],[Número de Orden]]), "")</f>
        <v>Plato_15Plato_10Plato_3Plato_12</v>
      </c>
      <c r="Y516" s="18" t="b">
        <f>IF(Tabla_Sala[[#This Row],[Tiempo de Degustacion]]&gt;0,TRUE,FALSE)</f>
        <v>1</v>
      </c>
      <c r="Z516" s="3">
        <f>SUMIFS(Tabla_cocina[Costo],Tabla_cocina[Numero de Orden],Tabla_Sala[[#This Row],[Número de Orden]])</f>
        <v>102</v>
      </c>
    </row>
    <row r="517" spans="1:26" x14ac:dyDescent="0.3">
      <c r="A517" s="2">
        <v>515</v>
      </c>
      <c r="B517" s="2">
        <v>19</v>
      </c>
      <c r="C517" s="2" t="s">
        <v>403</v>
      </c>
      <c r="D517" s="4">
        <v>2</v>
      </c>
      <c r="E517" s="15">
        <f>Tabla_Sala[[#This Row],[Hora de Salida]]</f>
        <v>45022.085416666669</v>
      </c>
      <c r="F517" s="16">
        <v>45022.040277777778</v>
      </c>
      <c r="G517" s="16">
        <v>45022.085416666669</v>
      </c>
      <c r="H517" s="16">
        <f>IF(Tabla_Sala[[#This Row],[Estado de la Mesa]]="Ocupada",(Tabla_Sala[[#This Row],[Hora de Salida]]-Tabla_Sala[[#This Row],[Hora de Llegada]]) + 15/1440, Tabla_Sala[[#This Row],[Hora de Salida]]-Tabla_Sala[[#This Row],[Hora de Llegada]])</f>
        <v>5.5555555557172433E-2</v>
      </c>
      <c r="I517" s="16">
        <f>SUMIFS(Tabla_cocina[minutos preparacion],Tabla_cocina[Numero de Orden],Tabla_Sala[[#This Row],[Número de Orden]])</f>
        <v>9.0277777777777769E-3</v>
      </c>
      <c r="J517" s="16">
        <f>IF(Tabla_Sala[[#This Row],[Tiempo de Permanencia]]-Tabla_Sala[[#This Row],[Tiempo Preparacion]] &gt; 0, Tabla_Sala[[#This Row],[Tiempo de Permanencia]]-Tabla_Sala[[#This Row],[Tiempo Preparacion]], 0)</f>
        <v>4.6527777779394652E-2</v>
      </c>
      <c r="K517" s="2" t="s">
        <v>113</v>
      </c>
      <c r="L517" s="2" t="s">
        <v>40</v>
      </c>
      <c r="M517" s="2" t="s">
        <v>47</v>
      </c>
      <c r="N517" s="5">
        <v>43.79</v>
      </c>
      <c r="O517" s="2" t="s">
        <v>55</v>
      </c>
      <c r="P517" s="7">
        <f>SUMIFS(Tabla_cocina[Ganancia Bruta],Tabla_cocina[Numero de Orden],Tabla_Sala[[#This Row],[Número de Orden]])</f>
        <v>18</v>
      </c>
      <c r="Q517" s="7">
        <f>Tabla_Sala[[#This Row],[Propina]]+Tabla_Sala[[#This Row],[Monto Total de la Cuenta]]</f>
        <v>61.79</v>
      </c>
      <c r="R517" t="str">
        <f t="shared" si="11"/>
        <v>Plato_4</v>
      </c>
      <c r="S517" s="2" t="s">
        <v>70</v>
      </c>
      <c r="T517" s="2" t="s">
        <v>24</v>
      </c>
      <c r="U517" s="2"/>
      <c r="X517" t="str" cm="1">
        <f t="array" ref="X517">_xlfn.CONCAT(_xlfn._xlws.FILTER(Tabla_cocina[Nombre del Plato], Tabla_cocina[Numero de Orden]=Tabla_Sala[[#This Row],[Número de Orden]]), "")</f>
        <v>Plato_4</v>
      </c>
      <c r="Y517" s="18" t="b">
        <f>IF(Tabla_Sala[[#This Row],[Tiempo de Degustacion]]&gt;0,TRUE,FALSE)</f>
        <v>1</v>
      </c>
      <c r="Z517" s="3">
        <f>SUMIFS(Tabla_cocina[Costo],Tabla_cocina[Numero de Orden],Tabla_Sala[[#This Row],[Número de Orden]])</f>
        <v>10</v>
      </c>
    </row>
    <row r="518" spans="1:26" x14ac:dyDescent="0.3">
      <c r="A518" s="2">
        <v>516</v>
      </c>
      <c r="B518" s="2">
        <v>7</v>
      </c>
      <c r="C518" s="2" t="s">
        <v>530</v>
      </c>
      <c r="D518" s="4">
        <v>2</v>
      </c>
      <c r="E518" s="15">
        <f>Tabla_Sala[[#This Row],[Hora de Salida]]</f>
        <v>45022.207638888889</v>
      </c>
      <c r="F518" s="16">
        <v>45022.163194444445</v>
      </c>
      <c r="G518" s="16">
        <v>45022.207638888889</v>
      </c>
      <c r="H518" s="16">
        <f>IF(Tabla_Sala[[#This Row],[Estado de la Mesa]]="Ocupada",(Tabla_Sala[[#This Row],[Hora de Salida]]-Tabla_Sala[[#This Row],[Hora de Llegada]]) + 15/1440, Tabla_Sala[[#This Row],[Hora de Salida]]-Tabla_Sala[[#This Row],[Hora de Llegada]])</f>
        <v>4.4444444443797693E-2</v>
      </c>
      <c r="I518" s="16">
        <f>SUMIFS(Tabla_cocina[minutos preparacion],Tabla_cocina[Numero de Orden],Tabla_Sala[[#This Row],[Número de Orden]])</f>
        <v>6.7361111111111108E-2</v>
      </c>
      <c r="J518" s="16">
        <f>IF(Tabla_Sala[[#This Row],[Tiempo de Permanencia]]-Tabla_Sala[[#This Row],[Tiempo Preparacion]] &gt; 0, Tabla_Sala[[#This Row],[Tiempo de Permanencia]]-Tabla_Sala[[#This Row],[Tiempo Preparacion]], 0)</f>
        <v>0</v>
      </c>
      <c r="K518" s="2" t="s">
        <v>117</v>
      </c>
      <c r="L518" s="2" t="s">
        <v>40</v>
      </c>
      <c r="M518" s="2" t="s">
        <v>47</v>
      </c>
      <c r="N518" s="5">
        <v>20.85</v>
      </c>
      <c r="O518" s="2" t="s">
        <v>42</v>
      </c>
      <c r="P518" s="7">
        <f>SUMIFS(Tabla_cocina[Ganancia Bruta],Tabla_cocina[Numero de Orden],Tabla_Sala[[#This Row],[Número de Orden]])</f>
        <v>146</v>
      </c>
      <c r="Q518" s="7">
        <f>Tabla_Sala[[#This Row],[Propina]]+Tabla_Sala[[#This Row],[Monto Total de la Cuenta]]</f>
        <v>166.85</v>
      </c>
      <c r="R518" t="str">
        <f t="shared" si="11"/>
        <v>Plato_12,  Plato_14,  Plato_3</v>
      </c>
      <c r="S518" s="2" t="s">
        <v>52</v>
      </c>
      <c r="T518" s="2" t="s">
        <v>16</v>
      </c>
      <c r="U518" s="2" t="s">
        <v>64</v>
      </c>
      <c r="V518" s="2" t="s">
        <v>72</v>
      </c>
      <c r="X518" t="str" cm="1">
        <f t="array" ref="X518">_xlfn.CONCAT(_xlfn._xlws.FILTER(Tabla_cocina[Nombre del Plato], Tabla_cocina[Numero de Orden]=Tabla_Sala[[#This Row],[Número de Orden]]), "")</f>
        <v>Plato_14Plato_3Plato_12</v>
      </c>
      <c r="Y518" s="18" t="b">
        <f>IF(Tabla_Sala[[#This Row],[Tiempo de Degustacion]]&gt;0,TRUE,FALSE)</f>
        <v>0</v>
      </c>
      <c r="Z518" s="3">
        <f>SUMIFS(Tabla_cocina[Costo],Tabla_cocina[Numero de Orden],Tabla_Sala[[#This Row],[Número de Orden]])</f>
        <v>87</v>
      </c>
    </row>
    <row r="519" spans="1:26" x14ac:dyDescent="0.3">
      <c r="A519" s="2">
        <v>517</v>
      </c>
      <c r="B519" s="2">
        <v>4</v>
      </c>
      <c r="C519" s="2" t="s">
        <v>446</v>
      </c>
      <c r="D519" s="4">
        <v>5</v>
      </c>
      <c r="E519" s="15">
        <f>Tabla_Sala[[#This Row],[Hora de Salida]]</f>
        <v>45022.229166666664</v>
      </c>
      <c r="F519" s="16">
        <v>45022.065972222219</v>
      </c>
      <c r="G519" s="16">
        <v>45022.229166666664</v>
      </c>
      <c r="H519" s="16">
        <f>IF(Tabla_Sala[[#This Row],[Estado de la Mesa]]="Ocupada",(Tabla_Sala[[#This Row],[Hora de Salida]]-Tabla_Sala[[#This Row],[Hora de Llegada]]) + 15/1440, Tabla_Sala[[#This Row],[Hora de Salida]]-Tabla_Sala[[#This Row],[Hora de Llegada]])</f>
        <v>0.16319444444525288</v>
      </c>
      <c r="I519" s="16">
        <f>SUMIFS(Tabla_cocina[minutos preparacion],Tabla_cocina[Numero de Orden],Tabla_Sala[[#This Row],[Número de Orden]])</f>
        <v>4.5138888888888888E-2</v>
      </c>
      <c r="J519" s="16">
        <f>IF(Tabla_Sala[[#This Row],[Tiempo de Permanencia]]-Tabla_Sala[[#This Row],[Tiempo Preparacion]] &gt; 0, Tabla_Sala[[#This Row],[Tiempo de Permanencia]]-Tabla_Sala[[#This Row],[Tiempo Preparacion]], 0)</f>
        <v>0.11805555555636399</v>
      </c>
      <c r="K519" s="2" t="s">
        <v>117</v>
      </c>
      <c r="L519" s="2" t="s">
        <v>40</v>
      </c>
      <c r="M519" s="2" t="s">
        <v>45</v>
      </c>
      <c r="N519" s="5">
        <v>23.92</v>
      </c>
      <c r="O519" s="2" t="s">
        <v>42</v>
      </c>
      <c r="P519" s="7">
        <f>SUMIFS(Tabla_cocina[Ganancia Bruta],Tabla_cocina[Numero de Orden],Tabla_Sala[[#This Row],[Número de Orden]])</f>
        <v>103</v>
      </c>
      <c r="Q519" s="7">
        <f>Tabla_Sala[[#This Row],[Propina]]+Tabla_Sala[[#This Row],[Monto Total de la Cuenta]]</f>
        <v>126.92</v>
      </c>
      <c r="R519" t="str">
        <f t="shared" si="11"/>
        <v>Plato_7,  Plato_12,  Plato_5</v>
      </c>
      <c r="S519" s="2" t="s">
        <v>66</v>
      </c>
      <c r="T519" s="2" t="s">
        <v>5</v>
      </c>
      <c r="U519" s="2" t="s">
        <v>60</v>
      </c>
      <c r="V519" s="2" t="s">
        <v>78</v>
      </c>
      <c r="X519" t="str" cm="1">
        <f t="array" ref="X519">_xlfn.CONCAT(_xlfn._xlws.FILTER(Tabla_cocina[Nombre del Plato], Tabla_cocina[Numero de Orden]=Tabla_Sala[[#This Row],[Número de Orden]]), "")</f>
        <v>Plato_7Plato_5Plato_12</v>
      </c>
      <c r="Y519" s="18" t="b">
        <f>IF(Tabla_Sala[[#This Row],[Tiempo de Degustacion]]&gt;0,TRUE,FALSE)</f>
        <v>1</v>
      </c>
      <c r="Z519" s="3">
        <f>SUMIFS(Tabla_cocina[Costo],Tabla_cocina[Numero de Orden],Tabla_Sala[[#This Row],[Número de Orden]])</f>
        <v>60</v>
      </c>
    </row>
    <row r="520" spans="1:26" x14ac:dyDescent="0.3">
      <c r="A520" s="2">
        <v>518</v>
      </c>
      <c r="B520" s="2">
        <v>5</v>
      </c>
      <c r="C520" s="2" t="s">
        <v>233</v>
      </c>
      <c r="D520" s="4">
        <v>6</v>
      </c>
      <c r="E520" s="15">
        <f>Tabla_Sala[[#This Row],[Hora de Salida]]</f>
        <v>45022.251388888886</v>
      </c>
      <c r="F520" s="16">
        <v>45022.088888888888</v>
      </c>
      <c r="G520" s="16">
        <v>45022.251388888886</v>
      </c>
      <c r="H520" s="16">
        <f>IF(Tabla_Sala[[#This Row],[Estado de la Mesa]]="Ocupada",(Tabla_Sala[[#This Row],[Hora de Salida]]-Tabla_Sala[[#This Row],[Hora de Llegada]]) + 15/1440, Tabla_Sala[[#This Row],[Hora de Salida]]-Tabla_Sala[[#This Row],[Hora de Llegada]])</f>
        <v>0.17291666666521147</v>
      </c>
      <c r="I520" s="16">
        <f>SUMIFS(Tabla_cocina[minutos preparacion],Tabla_cocina[Numero de Orden],Tabla_Sala[[#This Row],[Número de Orden]])</f>
        <v>3.6805555555555557E-2</v>
      </c>
      <c r="J520" s="16">
        <f>IF(Tabla_Sala[[#This Row],[Tiempo de Permanencia]]-Tabla_Sala[[#This Row],[Tiempo Preparacion]] &gt; 0, Tabla_Sala[[#This Row],[Tiempo de Permanencia]]-Tabla_Sala[[#This Row],[Tiempo Preparacion]], 0)</f>
        <v>0.1361111111096559</v>
      </c>
      <c r="K520" s="2" t="s">
        <v>117</v>
      </c>
      <c r="L520" s="2" t="s">
        <v>44</v>
      </c>
      <c r="M520" s="2" t="s">
        <v>47</v>
      </c>
      <c r="N520" s="5">
        <v>18.48</v>
      </c>
      <c r="O520" s="2" t="s">
        <v>55</v>
      </c>
      <c r="P520" s="7">
        <f>SUMIFS(Tabla_cocina[Ganancia Bruta],Tabla_cocina[Numero de Orden],Tabla_Sala[[#This Row],[Número de Orden]])</f>
        <v>77</v>
      </c>
      <c r="Q520" s="7">
        <f>Tabla_Sala[[#This Row],[Propina]]+Tabla_Sala[[#This Row],[Monto Total de la Cuenta]]</f>
        <v>95.48</v>
      </c>
      <c r="R520" t="str">
        <f t="shared" si="11"/>
        <v>Plato_11,  Plato_5</v>
      </c>
      <c r="S520" s="2" t="s">
        <v>46</v>
      </c>
      <c r="T520" s="2" t="s">
        <v>14</v>
      </c>
      <c r="U520" s="2" t="s">
        <v>78</v>
      </c>
      <c r="X520" t="str" cm="1">
        <f t="array" ref="X520">_xlfn.CONCAT(_xlfn._xlws.FILTER(Tabla_cocina[Nombre del Plato], Tabla_cocina[Numero de Orden]=Tabla_Sala[[#This Row],[Número de Orden]]), "")</f>
        <v>Plato_11Plato_5</v>
      </c>
      <c r="Y520" s="18" t="b">
        <f>IF(Tabla_Sala[[#This Row],[Tiempo de Degustacion]]&gt;0,TRUE,FALSE)</f>
        <v>1</v>
      </c>
      <c r="Z520" s="3">
        <f>SUMIFS(Tabla_cocina[Costo],Tabla_cocina[Numero de Orden],Tabla_Sala[[#This Row],[Número de Orden]])</f>
        <v>46</v>
      </c>
    </row>
    <row r="521" spans="1:26" x14ac:dyDescent="0.3">
      <c r="A521" s="2">
        <v>519</v>
      </c>
      <c r="B521" s="2">
        <v>6</v>
      </c>
      <c r="C521" s="2" t="s">
        <v>531</v>
      </c>
      <c r="D521" s="4">
        <v>2</v>
      </c>
      <c r="E521" s="15">
        <f>Tabla_Sala[[#This Row],[Hora de Salida]]</f>
        <v>45022.15902777778</v>
      </c>
      <c r="F521" s="16">
        <v>45022.033333333333</v>
      </c>
      <c r="G521" s="16">
        <v>45022.15902777778</v>
      </c>
      <c r="H521" s="16">
        <f>IF(Tabla_Sala[[#This Row],[Estado de la Mesa]]="Ocupada",(Tabla_Sala[[#This Row],[Hora de Salida]]-Tabla_Sala[[#This Row],[Hora de Llegada]]) + 15/1440, Tabla_Sala[[#This Row],[Hora de Salida]]-Tabla_Sala[[#This Row],[Hora de Llegada]])</f>
        <v>0.12569444444670808</v>
      </c>
      <c r="I521" s="16">
        <f>SUMIFS(Tabla_cocina[minutos preparacion],Tabla_cocina[Numero de Orden],Tabla_Sala[[#This Row],[Número de Orden]])</f>
        <v>0.10833333333333334</v>
      </c>
      <c r="J521" s="16">
        <f>IF(Tabla_Sala[[#This Row],[Tiempo de Permanencia]]-Tabla_Sala[[#This Row],[Tiempo Preparacion]] &gt; 0, Tabla_Sala[[#This Row],[Tiempo de Permanencia]]-Tabla_Sala[[#This Row],[Tiempo Preparacion]], 0)</f>
        <v>1.7361111113374739E-2</v>
      </c>
      <c r="K521" s="2" t="s">
        <v>115</v>
      </c>
      <c r="L521" s="2" t="s">
        <v>40</v>
      </c>
      <c r="M521" s="2" t="s">
        <v>47</v>
      </c>
      <c r="N521" s="5">
        <v>34.590000000000003</v>
      </c>
      <c r="O521" s="2" t="s">
        <v>48</v>
      </c>
      <c r="P521" s="7">
        <f>SUMIFS(Tabla_cocina[Ganancia Bruta],Tabla_cocina[Numero de Orden],Tabla_Sala[[#This Row],[Número de Orden]])</f>
        <v>245</v>
      </c>
      <c r="Q521" s="7">
        <f>Tabla_Sala[[#This Row],[Propina]]+Tabla_Sala[[#This Row],[Monto Total de la Cuenta]]</f>
        <v>279.59000000000003</v>
      </c>
      <c r="R521" t="str">
        <f t="shared" si="11"/>
        <v>Plato_6,  Plato_20,  Plato_5</v>
      </c>
      <c r="S521" s="2" t="s">
        <v>52</v>
      </c>
      <c r="T521" s="2" t="s">
        <v>10</v>
      </c>
      <c r="U521" s="2" t="s">
        <v>68</v>
      </c>
      <c r="V521" s="2" t="s">
        <v>78</v>
      </c>
      <c r="X521" t="str" cm="1">
        <f t="array" ref="X521">_xlfn.CONCAT(_xlfn._xlws.FILTER(Tabla_cocina[Nombre del Plato], Tabla_cocina[Numero de Orden]=Tabla_Sala[[#This Row],[Número de Orden]]), "")</f>
        <v>Plato_20Plato_6Plato_5</v>
      </c>
      <c r="Y521" s="18" t="b">
        <f>IF(Tabla_Sala[[#This Row],[Tiempo de Degustacion]]&gt;0,TRUE,FALSE)</f>
        <v>1</v>
      </c>
      <c r="Z521" s="3">
        <f>SUMIFS(Tabla_cocina[Costo],Tabla_cocina[Numero de Orden],Tabla_Sala[[#This Row],[Número de Orden]])</f>
        <v>149</v>
      </c>
    </row>
    <row r="522" spans="1:26" x14ac:dyDescent="0.3">
      <c r="A522" s="2">
        <v>520</v>
      </c>
      <c r="B522" s="2">
        <v>4</v>
      </c>
      <c r="C522" s="2" t="s">
        <v>532</v>
      </c>
      <c r="D522" s="4">
        <v>4</v>
      </c>
      <c r="E522" s="15">
        <f>Tabla_Sala[[#This Row],[Hora de Salida]]</f>
        <v>45022.265972222223</v>
      </c>
      <c r="F522" s="16">
        <v>45022.149305555555</v>
      </c>
      <c r="G522" s="16">
        <v>45022.265972222223</v>
      </c>
      <c r="H522" s="16">
        <f>IF(Tabla_Sala[[#This Row],[Estado de la Mesa]]="Ocupada",(Tabla_Sala[[#This Row],[Hora de Salida]]-Tabla_Sala[[#This Row],[Hora de Llegada]]) + 15/1440, Tabla_Sala[[#This Row],[Hora de Salida]]-Tabla_Sala[[#This Row],[Hora de Llegada]])</f>
        <v>0.11666666666860692</v>
      </c>
      <c r="I522" s="16">
        <f>SUMIFS(Tabla_cocina[minutos preparacion],Tabla_cocina[Numero de Orden],Tabla_Sala[[#This Row],[Número de Orden]])</f>
        <v>8.4027777777777771E-2</v>
      </c>
      <c r="J522" s="16">
        <f>IF(Tabla_Sala[[#This Row],[Tiempo de Permanencia]]-Tabla_Sala[[#This Row],[Tiempo Preparacion]] &gt; 0, Tabla_Sala[[#This Row],[Tiempo de Permanencia]]-Tabla_Sala[[#This Row],[Tiempo Preparacion]], 0)</f>
        <v>3.2638888890829151E-2</v>
      </c>
      <c r="K522" s="2" t="s">
        <v>117</v>
      </c>
      <c r="L522" s="2" t="s">
        <v>54</v>
      </c>
      <c r="M522" s="2" t="s">
        <v>47</v>
      </c>
      <c r="N522" s="5">
        <v>43.99</v>
      </c>
      <c r="O522" s="2" t="s">
        <v>48</v>
      </c>
      <c r="P522" s="7">
        <f>SUMIFS(Tabla_cocina[Ganancia Bruta],Tabla_cocina[Numero de Orden],Tabla_Sala[[#This Row],[Número de Orden]])</f>
        <v>280</v>
      </c>
      <c r="Q522" s="7">
        <f>Tabla_Sala[[#This Row],[Propina]]+Tabla_Sala[[#This Row],[Monto Total de la Cuenta]]</f>
        <v>323.99</v>
      </c>
      <c r="R522" t="str">
        <f t="shared" si="11"/>
        <v>Plato_9,  Plato_18,  Plato_17,  Plato_2</v>
      </c>
      <c r="S522" s="2" t="s">
        <v>46</v>
      </c>
      <c r="T522" s="2" t="s">
        <v>13</v>
      </c>
      <c r="U522" s="2" t="s">
        <v>74</v>
      </c>
      <c r="V522" s="2" t="s">
        <v>50</v>
      </c>
      <c r="W522" s="2" t="s">
        <v>79</v>
      </c>
      <c r="X522" t="str" cm="1">
        <f t="array" ref="X522">_xlfn.CONCAT(_xlfn._xlws.FILTER(Tabla_cocina[Nombre del Plato], Tabla_cocina[Numero de Orden]=Tabla_Sala[[#This Row],[Número de Orden]]), "")</f>
        <v>Plato_18Plato_17Plato_2Plato_9</v>
      </c>
      <c r="Y522" s="18" t="b">
        <f>IF(Tabla_Sala[[#This Row],[Tiempo de Degustacion]]&gt;0,TRUE,FALSE)</f>
        <v>1</v>
      </c>
      <c r="Z522" s="3">
        <f>SUMIFS(Tabla_cocina[Costo],Tabla_cocina[Numero de Orden],Tabla_Sala[[#This Row],[Número de Orden]])</f>
        <v>168</v>
      </c>
    </row>
    <row r="523" spans="1:26" x14ac:dyDescent="0.3">
      <c r="A523" s="2">
        <v>521</v>
      </c>
      <c r="B523" s="2">
        <v>18</v>
      </c>
      <c r="C523" s="2" t="s">
        <v>533</v>
      </c>
      <c r="D523" s="4">
        <v>2</v>
      </c>
      <c r="E523" s="15">
        <f>Tabla_Sala[[#This Row],[Hora de Salida]]</f>
        <v>45022.120833333334</v>
      </c>
      <c r="F523" s="16">
        <v>45022.029861111114</v>
      </c>
      <c r="G523" s="16">
        <v>45022.120833333334</v>
      </c>
      <c r="H523" s="16">
        <f>IF(Tabla_Sala[[#This Row],[Estado de la Mesa]]="Ocupada",(Tabla_Sala[[#This Row],[Hora de Salida]]-Tabla_Sala[[#This Row],[Hora de Llegada]]) + 15/1440, Tabla_Sala[[#This Row],[Hora de Salida]]-Tabla_Sala[[#This Row],[Hora de Llegada]])</f>
        <v>9.0972222220443655E-2</v>
      </c>
      <c r="I523" s="16">
        <f>SUMIFS(Tabla_cocina[minutos preparacion],Tabla_cocina[Numero de Orden],Tabla_Sala[[#This Row],[Número de Orden]])</f>
        <v>6.3194444444444442E-2</v>
      </c>
      <c r="J523" s="16">
        <f>IF(Tabla_Sala[[#This Row],[Tiempo de Permanencia]]-Tabla_Sala[[#This Row],[Tiempo Preparacion]] &gt; 0, Tabla_Sala[[#This Row],[Tiempo de Permanencia]]-Tabla_Sala[[#This Row],[Tiempo Preparacion]], 0)</f>
        <v>2.7777777775999213E-2</v>
      </c>
      <c r="K523" s="2" t="s">
        <v>117</v>
      </c>
      <c r="L523" s="2" t="s">
        <v>40</v>
      </c>
      <c r="M523" s="2" t="s">
        <v>47</v>
      </c>
      <c r="N523" s="5">
        <v>15.18</v>
      </c>
      <c r="O523" s="2" t="s">
        <v>48</v>
      </c>
      <c r="P523" s="7">
        <f>SUMIFS(Tabla_cocina[Ganancia Bruta],Tabla_cocina[Numero de Orden],Tabla_Sala[[#This Row],[Número de Orden]])</f>
        <v>210</v>
      </c>
      <c r="Q523" s="7">
        <f>Tabla_Sala[[#This Row],[Propina]]+Tabla_Sala[[#This Row],[Monto Total de la Cuenta]]</f>
        <v>225.18</v>
      </c>
      <c r="R523" t="str">
        <f t="shared" si="11"/>
        <v>Plato_1,  Plato_9,  Plato_18</v>
      </c>
      <c r="S523" s="2" t="s">
        <v>58</v>
      </c>
      <c r="T523" s="2" t="s">
        <v>26</v>
      </c>
      <c r="U523" s="2" t="s">
        <v>75</v>
      </c>
      <c r="V523" s="2" t="s">
        <v>74</v>
      </c>
      <c r="X523" t="str" cm="1">
        <f t="array" ref="X523">_xlfn.CONCAT(_xlfn._xlws.FILTER(Tabla_cocina[Nombre del Plato], Tabla_cocina[Numero de Orden]=Tabla_Sala[[#This Row],[Número de Orden]]), "")</f>
        <v>Plato_18Plato_9Plato_1</v>
      </c>
      <c r="Y523" s="18" t="b">
        <f>IF(Tabla_Sala[[#This Row],[Tiempo de Degustacion]]&gt;0,TRUE,FALSE)</f>
        <v>1</v>
      </c>
      <c r="Z523" s="3">
        <f>SUMIFS(Tabla_cocina[Costo],Tabla_cocina[Numero de Orden],Tabla_Sala[[#This Row],[Número de Orden]])</f>
        <v>124</v>
      </c>
    </row>
    <row r="524" spans="1:26" x14ac:dyDescent="0.3">
      <c r="A524" s="2">
        <v>522</v>
      </c>
      <c r="B524" s="2">
        <v>2</v>
      </c>
      <c r="C524" s="2" t="s">
        <v>121</v>
      </c>
      <c r="D524" s="4">
        <v>5</v>
      </c>
      <c r="E524" s="15">
        <f>Tabla_Sala[[#This Row],[Hora de Salida]]</f>
        <v>45022.18472222222</v>
      </c>
      <c r="F524" s="16">
        <v>45022.068055555559</v>
      </c>
      <c r="G524" s="16">
        <v>45022.18472222222</v>
      </c>
      <c r="H524" s="16">
        <f>IF(Tabla_Sala[[#This Row],[Estado de la Mesa]]="Ocupada",(Tabla_Sala[[#This Row],[Hora de Salida]]-Tabla_Sala[[#This Row],[Hora de Llegada]]) + 15/1440, Tabla_Sala[[#This Row],[Hora de Salida]]-Tabla_Sala[[#This Row],[Hora de Llegada]])</f>
        <v>0.11666666666133096</v>
      </c>
      <c r="I524" s="16">
        <f>SUMIFS(Tabla_cocina[minutos preparacion],Tabla_cocina[Numero de Orden],Tabla_Sala[[#This Row],[Número de Orden]])</f>
        <v>3.2638888888888891E-2</v>
      </c>
      <c r="J524" s="16">
        <f>IF(Tabla_Sala[[#This Row],[Tiempo de Permanencia]]-Tabla_Sala[[#This Row],[Tiempo Preparacion]] &gt; 0, Tabla_Sala[[#This Row],[Tiempo de Permanencia]]-Tabla_Sala[[#This Row],[Tiempo Preparacion]], 0)</f>
        <v>8.402777777244208E-2</v>
      </c>
      <c r="K524" s="2" t="s">
        <v>117</v>
      </c>
      <c r="L524" s="2" t="s">
        <v>40</v>
      </c>
      <c r="M524" s="2" t="s">
        <v>45</v>
      </c>
      <c r="N524" s="5">
        <v>35.35</v>
      </c>
      <c r="O524" s="2" t="s">
        <v>48</v>
      </c>
      <c r="P524" s="7">
        <f>SUMIFS(Tabla_cocina[Ganancia Bruta],Tabla_cocina[Numero de Orden],Tabla_Sala[[#This Row],[Número de Orden]])</f>
        <v>84</v>
      </c>
      <c r="Q524" s="7">
        <f>Tabla_Sala[[#This Row],[Propina]]+Tabla_Sala[[#This Row],[Monto Total de la Cuenta]]</f>
        <v>119.35</v>
      </c>
      <c r="R524" t="str">
        <f t="shared" si="11"/>
        <v>Plato_16</v>
      </c>
      <c r="S524" s="2" t="s">
        <v>61</v>
      </c>
      <c r="T524" s="2" t="s">
        <v>15</v>
      </c>
      <c r="U524" s="2"/>
      <c r="X524" t="str" cm="1">
        <f t="array" ref="X524">_xlfn.CONCAT(_xlfn._xlws.FILTER(Tabla_cocina[Nombre del Plato], Tabla_cocina[Numero de Orden]=Tabla_Sala[[#This Row],[Número de Orden]]), "")</f>
        <v>Plato_16</v>
      </c>
      <c r="Y524" s="18" t="b">
        <f>IF(Tabla_Sala[[#This Row],[Tiempo de Degustacion]]&gt;0,TRUE,FALSE)</f>
        <v>1</v>
      </c>
      <c r="Z524" s="3">
        <f>SUMIFS(Tabla_cocina[Costo],Tabla_cocina[Numero de Orden],Tabla_Sala[[#This Row],[Número de Orden]])</f>
        <v>48</v>
      </c>
    </row>
    <row r="525" spans="1:26" x14ac:dyDescent="0.3">
      <c r="A525" s="2">
        <v>523</v>
      </c>
      <c r="B525" s="2">
        <v>4</v>
      </c>
      <c r="C525" s="2" t="s">
        <v>534</v>
      </c>
      <c r="D525" s="4">
        <v>3</v>
      </c>
      <c r="E525" s="15">
        <f>Tabla_Sala[[#This Row],[Hora de Salida]]</f>
        <v>45022.195833333331</v>
      </c>
      <c r="F525" s="16">
        <v>45022.068749999999</v>
      </c>
      <c r="G525" s="16">
        <v>45022.195833333331</v>
      </c>
      <c r="H525" s="16">
        <f>IF(Tabla_Sala[[#This Row],[Estado de la Mesa]]="Ocupada",(Tabla_Sala[[#This Row],[Hora de Salida]]-Tabla_Sala[[#This Row],[Hora de Llegada]]) + 15/1440, Tabla_Sala[[#This Row],[Hora de Salida]]-Tabla_Sala[[#This Row],[Hora de Llegada]])</f>
        <v>0.13749999999951493</v>
      </c>
      <c r="I525" s="16">
        <f>SUMIFS(Tabla_cocina[minutos preparacion],Tabla_cocina[Numero de Orden],Tabla_Sala[[#This Row],[Número de Orden]])</f>
        <v>3.5416666666666666E-2</v>
      </c>
      <c r="J525" s="16">
        <f>IF(Tabla_Sala[[#This Row],[Tiempo de Permanencia]]-Tabla_Sala[[#This Row],[Tiempo Preparacion]] &gt; 0, Tabla_Sala[[#This Row],[Tiempo de Permanencia]]-Tabla_Sala[[#This Row],[Tiempo Preparacion]], 0)</f>
        <v>0.10208333333284826</v>
      </c>
      <c r="K525" s="2" t="s">
        <v>115</v>
      </c>
      <c r="L525" s="2" t="s">
        <v>40</v>
      </c>
      <c r="M525" s="2" t="s">
        <v>47</v>
      </c>
      <c r="N525" s="5">
        <v>45.41</v>
      </c>
      <c r="O525" s="2" t="s">
        <v>55</v>
      </c>
      <c r="P525" s="7">
        <f>SUMIFS(Tabla_cocina[Ganancia Bruta],Tabla_cocina[Numero de Orden],Tabla_Sala[[#This Row],[Número de Orden]])</f>
        <v>81</v>
      </c>
      <c r="Q525" s="7">
        <f>Tabla_Sala[[#This Row],[Propina]]+Tabla_Sala[[#This Row],[Monto Total de la Cuenta]]</f>
        <v>126.41</v>
      </c>
      <c r="R525" t="str">
        <f t="shared" si="11"/>
        <v>Plato_6</v>
      </c>
      <c r="S525" s="2" t="s">
        <v>76</v>
      </c>
      <c r="T525" s="2" t="s">
        <v>10</v>
      </c>
      <c r="U525" s="2"/>
      <c r="X525" t="str" cm="1">
        <f t="array" ref="X525">_xlfn.CONCAT(_xlfn._xlws.FILTER(Tabla_cocina[Nombre del Plato], Tabla_cocina[Numero de Orden]=Tabla_Sala[[#This Row],[Número de Orden]]), "")</f>
        <v>Plato_6</v>
      </c>
      <c r="Y525" s="18" t="b">
        <f>IF(Tabla_Sala[[#This Row],[Tiempo de Degustacion]]&gt;0,TRUE,FALSE)</f>
        <v>1</v>
      </c>
      <c r="Z525" s="3">
        <f>SUMIFS(Tabla_cocina[Costo],Tabla_cocina[Numero de Orden],Tabla_Sala[[#This Row],[Número de Orden]])</f>
        <v>48</v>
      </c>
    </row>
    <row r="526" spans="1:26" x14ac:dyDescent="0.3">
      <c r="A526" s="2">
        <v>524</v>
      </c>
      <c r="B526" s="2">
        <v>16</v>
      </c>
      <c r="C526" s="2" t="s">
        <v>535</v>
      </c>
      <c r="D526" s="4">
        <v>4</v>
      </c>
      <c r="E526" s="15">
        <f>Tabla_Sala[[#This Row],[Hora de Salida]]</f>
        <v>45022.105555555558</v>
      </c>
      <c r="F526" s="16">
        <v>45022.002083333333</v>
      </c>
      <c r="G526" s="16">
        <v>45022.105555555558</v>
      </c>
      <c r="H526" s="16">
        <f>IF(Tabla_Sala[[#This Row],[Estado de la Mesa]]="Ocupada",(Tabla_Sala[[#This Row],[Hora de Salida]]-Tabla_Sala[[#This Row],[Hora de Llegada]]) + 15/1440, Tabla_Sala[[#This Row],[Hora de Salida]]-Tabla_Sala[[#This Row],[Hora de Llegada]])</f>
        <v>0.1138888888914759</v>
      </c>
      <c r="I526" s="16">
        <f>SUMIFS(Tabla_cocina[minutos preparacion],Tabla_cocina[Numero de Orden],Tabla_Sala[[#This Row],[Número de Orden]])</f>
        <v>4.2361111111111106E-2</v>
      </c>
      <c r="J526" s="16">
        <f>IF(Tabla_Sala[[#This Row],[Tiempo de Permanencia]]-Tabla_Sala[[#This Row],[Tiempo Preparacion]] &gt; 0, Tabla_Sala[[#This Row],[Tiempo de Permanencia]]-Tabla_Sala[[#This Row],[Tiempo Preparacion]], 0)</f>
        <v>7.1527777780364787E-2</v>
      </c>
      <c r="K526" s="2" t="s">
        <v>109</v>
      </c>
      <c r="L526" s="2" t="s">
        <v>40</v>
      </c>
      <c r="M526" s="2" t="s">
        <v>47</v>
      </c>
      <c r="N526" s="5">
        <v>26.91</v>
      </c>
      <c r="O526" s="2" t="s">
        <v>55</v>
      </c>
      <c r="P526" s="7">
        <f>SUMIFS(Tabla_cocina[Ganancia Bruta],Tabla_cocina[Numero de Orden],Tabla_Sala[[#This Row],[Número de Orden]])</f>
        <v>76</v>
      </c>
      <c r="Q526" s="7">
        <f>Tabla_Sala[[#This Row],[Propina]]+Tabla_Sala[[#This Row],[Monto Total de la Cuenta]]</f>
        <v>102.91</v>
      </c>
      <c r="R526" t="str">
        <f t="shared" si="11"/>
        <v>Plato_5,  Plato_6</v>
      </c>
      <c r="S526" s="2" t="s">
        <v>53</v>
      </c>
      <c r="T526" s="2" t="s">
        <v>19</v>
      </c>
      <c r="U526" s="2" t="s">
        <v>77</v>
      </c>
      <c r="X526" t="str" cm="1">
        <f t="array" ref="X526">_xlfn.CONCAT(_xlfn._xlws.FILTER(Tabla_cocina[Nombre del Plato], Tabla_cocina[Numero de Orden]=Tabla_Sala[[#This Row],[Número de Orden]]), "")</f>
        <v>Plato_6Plato_5</v>
      </c>
      <c r="Y526" s="18" t="b">
        <f>IF(Tabla_Sala[[#This Row],[Tiempo de Degustacion]]&gt;0,TRUE,FALSE)</f>
        <v>1</v>
      </c>
      <c r="Z526" s="3">
        <f>SUMIFS(Tabla_cocina[Costo],Tabla_cocina[Numero de Orden],Tabla_Sala[[#This Row],[Número de Orden]])</f>
        <v>45</v>
      </c>
    </row>
    <row r="527" spans="1:26" x14ac:dyDescent="0.3">
      <c r="A527" s="2">
        <v>525</v>
      </c>
      <c r="B527" s="2">
        <v>16</v>
      </c>
      <c r="C527" s="2" t="s">
        <v>295</v>
      </c>
      <c r="D527" s="4">
        <v>3</v>
      </c>
      <c r="E527" s="15">
        <f>Tabla_Sala[[#This Row],[Hora de Salida]]</f>
        <v>45022.301388888889</v>
      </c>
      <c r="F527" s="16">
        <v>45022.143750000003</v>
      </c>
      <c r="G527" s="16">
        <v>45022.301388888889</v>
      </c>
      <c r="H527" s="16">
        <f>IF(Tabla_Sala[[#This Row],[Estado de la Mesa]]="Ocupada",(Tabla_Sala[[#This Row],[Hora de Salida]]-Tabla_Sala[[#This Row],[Hora de Llegada]]) + 15/1440, Tabla_Sala[[#This Row],[Hora de Salida]]-Tabla_Sala[[#This Row],[Hora de Llegada]])</f>
        <v>0.16805555555280685</v>
      </c>
      <c r="I527" s="16">
        <f>SUMIFS(Tabla_cocina[minutos preparacion],Tabla_cocina[Numero de Orden],Tabla_Sala[[#This Row],[Número de Orden]])</f>
        <v>5.347222222222222E-2</v>
      </c>
      <c r="J527" s="16">
        <f>IF(Tabla_Sala[[#This Row],[Tiempo de Permanencia]]-Tabla_Sala[[#This Row],[Tiempo Preparacion]] &gt; 0, Tabla_Sala[[#This Row],[Tiempo de Permanencia]]-Tabla_Sala[[#This Row],[Tiempo Preparacion]], 0)</f>
        <v>0.11458333333058462</v>
      </c>
      <c r="K527" s="2" t="s">
        <v>109</v>
      </c>
      <c r="L527" s="2" t="s">
        <v>40</v>
      </c>
      <c r="M527" s="2" t="s">
        <v>47</v>
      </c>
      <c r="N527" s="5">
        <v>32.869999999999997</v>
      </c>
      <c r="O527" s="2" t="s">
        <v>55</v>
      </c>
      <c r="P527" s="7">
        <f>SUMIFS(Tabla_cocina[Ganancia Bruta],Tabla_cocina[Numero de Orden],Tabla_Sala[[#This Row],[Número de Orden]])</f>
        <v>197</v>
      </c>
      <c r="Q527" s="7">
        <f>Tabla_Sala[[#This Row],[Propina]]+Tabla_Sala[[#This Row],[Monto Total de la Cuenta]]</f>
        <v>229.87</v>
      </c>
      <c r="R527" t="str">
        <f t="shared" si="11"/>
        <v>Plato_14,  Plato_8,  Plato_17</v>
      </c>
      <c r="S527" s="2" t="s">
        <v>56</v>
      </c>
      <c r="T527" s="2" t="s">
        <v>22</v>
      </c>
      <c r="U527" s="2" t="s">
        <v>62</v>
      </c>
      <c r="V527" s="2" t="s">
        <v>50</v>
      </c>
      <c r="X527" t="str" cm="1">
        <f t="array" ref="X527">_xlfn.CONCAT(_xlfn._xlws.FILTER(Tabla_cocina[Nombre del Plato], Tabla_cocina[Numero de Orden]=Tabla_Sala[[#This Row],[Número de Orden]]), "")</f>
        <v>Plato_8Plato_17Plato_14</v>
      </c>
      <c r="Y527" s="18" t="b">
        <f>IF(Tabla_Sala[[#This Row],[Tiempo de Degustacion]]&gt;0,TRUE,FALSE)</f>
        <v>1</v>
      </c>
      <c r="Z527" s="3">
        <f>SUMIFS(Tabla_cocina[Costo],Tabla_cocina[Numero de Orden],Tabla_Sala[[#This Row],[Número de Orden]])</f>
        <v>120</v>
      </c>
    </row>
    <row r="528" spans="1:26" x14ac:dyDescent="0.3">
      <c r="A528" s="2">
        <v>526</v>
      </c>
      <c r="B528" s="2">
        <v>4</v>
      </c>
      <c r="C528" s="2" t="s">
        <v>536</v>
      </c>
      <c r="D528" s="4">
        <v>6</v>
      </c>
      <c r="E528" s="15">
        <f>Tabla_Sala[[#This Row],[Hora de Salida]]</f>
        <v>45022.236805555556</v>
      </c>
      <c r="F528" s="16">
        <v>45022.155555555553</v>
      </c>
      <c r="G528" s="16">
        <v>45022.236805555556</v>
      </c>
      <c r="H528" s="16">
        <f>IF(Tabla_Sala[[#This Row],[Estado de la Mesa]]="Ocupada",(Tabla_Sala[[#This Row],[Hora de Salida]]-Tabla_Sala[[#This Row],[Hora de Llegada]]) + 15/1440, Tabla_Sala[[#This Row],[Hora de Salida]]-Tabla_Sala[[#This Row],[Hora de Llegada]])</f>
        <v>8.1250000002910383E-2</v>
      </c>
      <c r="I528" s="16">
        <f>SUMIFS(Tabla_cocina[minutos preparacion],Tabla_cocina[Numero de Orden],Tabla_Sala[[#This Row],[Número de Orden]])</f>
        <v>1.5277777777777777E-2</v>
      </c>
      <c r="J528" s="16">
        <f>IF(Tabla_Sala[[#This Row],[Tiempo de Permanencia]]-Tabla_Sala[[#This Row],[Tiempo Preparacion]] &gt; 0, Tabla_Sala[[#This Row],[Tiempo de Permanencia]]-Tabla_Sala[[#This Row],[Tiempo Preparacion]], 0)</f>
        <v>6.5972222225132604E-2</v>
      </c>
      <c r="K528" s="2" t="s">
        <v>117</v>
      </c>
      <c r="L528" s="2" t="s">
        <v>54</v>
      </c>
      <c r="M528" s="2" t="s">
        <v>41</v>
      </c>
      <c r="N528" s="5">
        <v>43.02</v>
      </c>
      <c r="O528" s="2" t="s">
        <v>48</v>
      </c>
      <c r="P528" s="7">
        <f>SUMIFS(Tabla_cocina[Ganancia Bruta],Tabla_cocina[Numero de Orden],Tabla_Sala[[#This Row],[Número de Orden]])</f>
        <v>33</v>
      </c>
      <c r="Q528" s="7">
        <f>Tabla_Sala[[#This Row],[Propina]]+Tabla_Sala[[#This Row],[Monto Total de la Cuenta]]</f>
        <v>76.02000000000001</v>
      </c>
      <c r="R528" t="str">
        <f t="shared" si="11"/>
        <v>Plato_11</v>
      </c>
      <c r="S528" s="2" t="s">
        <v>58</v>
      </c>
      <c r="T528" s="2" t="s">
        <v>14</v>
      </c>
      <c r="U528" s="2"/>
      <c r="X528" t="str" cm="1">
        <f t="array" ref="X528">_xlfn.CONCAT(_xlfn._xlws.FILTER(Tabla_cocina[Nombre del Plato], Tabla_cocina[Numero de Orden]=Tabla_Sala[[#This Row],[Número de Orden]]), "")</f>
        <v>Plato_11</v>
      </c>
      <c r="Y528" s="18" t="b">
        <f>IF(Tabla_Sala[[#This Row],[Tiempo de Degustacion]]&gt;0,TRUE,FALSE)</f>
        <v>1</v>
      </c>
      <c r="Z528" s="3">
        <f>SUMIFS(Tabla_cocina[Costo],Tabla_cocina[Numero de Orden],Tabla_Sala[[#This Row],[Número de Orden]])</f>
        <v>20</v>
      </c>
    </row>
    <row r="529" spans="1:26" x14ac:dyDescent="0.3">
      <c r="A529" s="2">
        <v>527</v>
      </c>
      <c r="B529" s="2">
        <v>19</v>
      </c>
      <c r="C529" s="2" t="s">
        <v>537</v>
      </c>
      <c r="D529" s="4">
        <v>4</v>
      </c>
      <c r="E529" s="15">
        <f>Tabla_Sala[[#This Row],[Hora de Salida]]</f>
        <v>45022.246527777781</v>
      </c>
      <c r="F529" s="16">
        <v>45022.15347222222</v>
      </c>
      <c r="G529" s="16">
        <v>45022.246527777781</v>
      </c>
      <c r="H529" s="16">
        <f>IF(Tabla_Sala[[#This Row],[Estado de la Mesa]]="Ocupada",(Tabla_Sala[[#This Row],[Hora de Salida]]-Tabla_Sala[[#This Row],[Hora de Llegada]]) + 15/1440, Tabla_Sala[[#This Row],[Hora de Salida]]-Tabla_Sala[[#This Row],[Hora de Llegada]])</f>
        <v>0.10347222222723455</v>
      </c>
      <c r="I529" s="16">
        <f>SUMIFS(Tabla_cocina[minutos preparacion],Tabla_cocina[Numero de Orden],Tabla_Sala[[#This Row],[Número de Orden]])</f>
        <v>2.1527777777777778E-2</v>
      </c>
      <c r="J529" s="16">
        <f>IF(Tabla_Sala[[#This Row],[Tiempo de Permanencia]]-Tabla_Sala[[#This Row],[Tiempo Preparacion]] &gt; 0, Tabla_Sala[[#This Row],[Tiempo de Permanencia]]-Tabla_Sala[[#This Row],[Tiempo Preparacion]], 0)</f>
        <v>8.1944444449456783E-2</v>
      </c>
      <c r="K529" s="2" t="s">
        <v>111</v>
      </c>
      <c r="L529" s="2" t="s">
        <v>44</v>
      </c>
      <c r="M529" s="2" t="s">
        <v>45</v>
      </c>
      <c r="N529" s="5">
        <v>22.95</v>
      </c>
      <c r="O529" s="2" t="s">
        <v>55</v>
      </c>
      <c r="P529" s="7">
        <f>SUMIFS(Tabla_cocina[Ganancia Bruta],Tabla_cocina[Numero de Orden],Tabla_Sala[[#This Row],[Número de Orden]])</f>
        <v>54</v>
      </c>
      <c r="Q529" s="7">
        <f>Tabla_Sala[[#This Row],[Propina]]+Tabla_Sala[[#This Row],[Monto Total de la Cuenta]]</f>
        <v>76.95</v>
      </c>
      <c r="R529" t="str">
        <f t="shared" si="11"/>
        <v>Plato_6</v>
      </c>
      <c r="S529" s="2" t="s">
        <v>43</v>
      </c>
      <c r="T529" s="2" t="s">
        <v>10</v>
      </c>
      <c r="U529" s="2"/>
      <c r="X529" t="str" cm="1">
        <f t="array" ref="X529">_xlfn.CONCAT(_xlfn._xlws.FILTER(Tabla_cocina[Nombre del Plato], Tabla_cocina[Numero de Orden]=Tabla_Sala[[#This Row],[Número de Orden]]), "")</f>
        <v>Plato_6</v>
      </c>
      <c r="Y529" s="18" t="b">
        <f>IF(Tabla_Sala[[#This Row],[Tiempo de Degustacion]]&gt;0,TRUE,FALSE)</f>
        <v>1</v>
      </c>
      <c r="Z529" s="3">
        <f>SUMIFS(Tabla_cocina[Costo],Tabla_cocina[Numero de Orden],Tabla_Sala[[#This Row],[Número de Orden]])</f>
        <v>32</v>
      </c>
    </row>
    <row r="530" spans="1:26" x14ac:dyDescent="0.3">
      <c r="A530" s="2">
        <v>528</v>
      </c>
      <c r="B530" s="2">
        <v>14</v>
      </c>
      <c r="C530" s="2" t="s">
        <v>538</v>
      </c>
      <c r="D530" s="4">
        <v>2</v>
      </c>
      <c r="E530" s="15">
        <f>Tabla_Sala[[#This Row],[Hora de Salida]]</f>
        <v>45022.158333333333</v>
      </c>
      <c r="F530" s="16">
        <v>45022.074305555558</v>
      </c>
      <c r="G530" s="16">
        <v>45022.158333333333</v>
      </c>
      <c r="H530" s="16">
        <f>IF(Tabla_Sala[[#This Row],[Estado de la Mesa]]="Ocupada",(Tabla_Sala[[#This Row],[Hora de Salida]]-Tabla_Sala[[#This Row],[Hora de Llegada]]) + 15/1440, Tabla_Sala[[#This Row],[Hora de Salida]]-Tabla_Sala[[#This Row],[Hora de Llegada]])</f>
        <v>8.4027777775190771E-2</v>
      </c>
      <c r="I530" s="16">
        <f>SUMIFS(Tabla_cocina[minutos preparacion],Tabla_cocina[Numero de Orden],Tabla_Sala[[#This Row],[Número de Orden]])</f>
        <v>8.4027777777777785E-2</v>
      </c>
      <c r="J530" s="16">
        <f>IF(Tabla_Sala[[#This Row],[Tiempo de Permanencia]]-Tabla_Sala[[#This Row],[Tiempo Preparacion]] &gt; 0, Tabla_Sala[[#This Row],[Tiempo de Permanencia]]-Tabla_Sala[[#This Row],[Tiempo Preparacion]], 0)</f>
        <v>0</v>
      </c>
      <c r="K530" s="2" t="s">
        <v>113</v>
      </c>
      <c r="L530" s="2" t="s">
        <v>40</v>
      </c>
      <c r="M530" s="2" t="s">
        <v>41</v>
      </c>
      <c r="N530" s="5">
        <v>15.62</v>
      </c>
      <c r="O530" s="2" t="s">
        <v>42</v>
      </c>
      <c r="P530" s="7">
        <f>SUMIFS(Tabla_cocina[Ganancia Bruta],Tabla_cocina[Numero de Orden],Tabla_Sala[[#This Row],[Número de Orden]])</f>
        <v>78</v>
      </c>
      <c r="Q530" s="7">
        <f>Tabla_Sala[[#This Row],[Propina]]+Tabla_Sala[[#This Row],[Monto Total de la Cuenta]]</f>
        <v>93.62</v>
      </c>
      <c r="R530" t="str">
        <f t="shared" si="11"/>
        <v>Plato_3,  Plato_20,  Plato_4</v>
      </c>
      <c r="S530" s="2" t="s">
        <v>58</v>
      </c>
      <c r="T530" s="2" t="s">
        <v>21</v>
      </c>
      <c r="U530" s="2" t="s">
        <v>68</v>
      </c>
      <c r="V530" s="2" t="s">
        <v>67</v>
      </c>
      <c r="X530" t="str" cm="1">
        <f t="array" ref="X530">_xlfn.CONCAT(_xlfn._xlws.FILTER(Tabla_cocina[Nombre del Plato], Tabla_cocina[Numero de Orden]=Tabla_Sala[[#This Row],[Número de Orden]]), "")</f>
        <v>Plato_20Plato_3Plato_4</v>
      </c>
      <c r="Y530" s="18" t="b">
        <f>IF(Tabla_Sala[[#This Row],[Tiempo de Degustacion]]&gt;0,TRUE,FALSE)</f>
        <v>0</v>
      </c>
      <c r="Z530" s="3">
        <f>SUMIFS(Tabla_cocina[Costo],Tabla_cocina[Numero de Orden],Tabla_Sala[[#This Row],[Número de Orden]])</f>
        <v>47</v>
      </c>
    </row>
    <row r="531" spans="1:26" x14ac:dyDescent="0.3">
      <c r="A531" s="2">
        <v>529</v>
      </c>
      <c r="B531" s="2">
        <v>1</v>
      </c>
      <c r="C531" s="2" t="s">
        <v>539</v>
      </c>
      <c r="D531" s="4">
        <v>2</v>
      </c>
      <c r="E531" s="15">
        <f>Tabla_Sala[[#This Row],[Hora de Salida]]</f>
        <v>45022.195833333331</v>
      </c>
      <c r="F531" s="16">
        <v>45022.081944444442</v>
      </c>
      <c r="G531" s="16">
        <v>45022.195833333331</v>
      </c>
      <c r="H531" s="16">
        <f>IF(Tabla_Sala[[#This Row],[Estado de la Mesa]]="Ocupada",(Tabla_Sala[[#This Row],[Hora de Salida]]-Tabla_Sala[[#This Row],[Hora de Llegada]]) + 15/1440, Tabla_Sala[[#This Row],[Hora de Salida]]-Tabla_Sala[[#This Row],[Hora de Llegada]])</f>
        <v>0.12430555555571725</v>
      </c>
      <c r="I531" s="16">
        <f>SUMIFS(Tabla_cocina[minutos preparacion],Tabla_cocina[Numero de Orden],Tabla_Sala[[#This Row],[Número de Orden]])</f>
        <v>0.10902777777777778</v>
      </c>
      <c r="J531" s="16">
        <f>IF(Tabla_Sala[[#This Row],[Tiempo de Permanencia]]-Tabla_Sala[[#This Row],[Tiempo Preparacion]] &gt; 0, Tabla_Sala[[#This Row],[Tiempo de Permanencia]]-Tabla_Sala[[#This Row],[Tiempo Preparacion]], 0)</f>
        <v>1.5277777777939469E-2</v>
      </c>
      <c r="K531" s="2" t="s">
        <v>109</v>
      </c>
      <c r="L531" s="2" t="s">
        <v>40</v>
      </c>
      <c r="M531" s="2" t="s">
        <v>47</v>
      </c>
      <c r="N531" s="5">
        <v>25.91</v>
      </c>
      <c r="O531" s="2" t="s">
        <v>55</v>
      </c>
      <c r="P531" s="7">
        <f>SUMIFS(Tabla_cocina[Ganancia Bruta],Tabla_cocina[Numero de Orden],Tabla_Sala[[#This Row],[Número de Orden]])</f>
        <v>208</v>
      </c>
      <c r="Q531" s="7">
        <f>Tabla_Sala[[#This Row],[Propina]]+Tabla_Sala[[#This Row],[Monto Total de la Cuenta]]</f>
        <v>233.91</v>
      </c>
      <c r="R531" t="str">
        <f t="shared" si="11"/>
        <v>Plato_18,  Plato_19,  Plato_14,  Plato_16</v>
      </c>
      <c r="S531" s="2" t="s">
        <v>43</v>
      </c>
      <c r="T531" s="2" t="s">
        <v>20</v>
      </c>
      <c r="U531" s="2" t="s">
        <v>51</v>
      </c>
      <c r="V531" s="2" t="s">
        <v>64</v>
      </c>
      <c r="W531" s="2" t="s">
        <v>57</v>
      </c>
      <c r="X531" t="str" cm="1">
        <f t="array" ref="X531">_xlfn.CONCAT(_xlfn._xlws.FILTER(Tabla_cocina[Nombre del Plato], Tabla_cocina[Numero de Orden]=Tabla_Sala[[#This Row],[Número de Orden]]), "")</f>
        <v>Plato_19Plato_18Plato_16Plato_14</v>
      </c>
      <c r="Y531" s="18" t="b">
        <f>IF(Tabla_Sala[[#This Row],[Tiempo de Degustacion]]&gt;0,TRUE,FALSE)</f>
        <v>1</v>
      </c>
      <c r="Z531" s="3">
        <f>SUMIFS(Tabla_cocina[Costo],Tabla_cocina[Numero de Orden],Tabla_Sala[[#This Row],[Número de Orden]])</f>
        <v>124</v>
      </c>
    </row>
    <row r="532" spans="1:26" x14ac:dyDescent="0.3">
      <c r="A532" s="2">
        <v>530</v>
      </c>
      <c r="B532" s="2">
        <v>7</v>
      </c>
      <c r="C532" s="2" t="s">
        <v>540</v>
      </c>
      <c r="D532" s="4">
        <v>5</v>
      </c>
      <c r="E532" s="15">
        <f>Tabla_Sala[[#This Row],[Hora de Salida]]</f>
        <v>45022.254861111112</v>
      </c>
      <c r="F532" s="16">
        <v>45022.092361111114</v>
      </c>
      <c r="G532" s="16">
        <v>45022.254861111112</v>
      </c>
      <c r="H532" s="16">
        <f>IF(Tabla_Sala[[#This Row],[Estado de la Mesa]]="Ocupada",(Tabla_Sala[[#This Row],[Hora de Salida]]-Tabla_Sala[[#This Row],[Hora de Llegada]]) + 15/1440, Tabla_Sala[[#This Row],[Hora de Salida]]-Tabla_Sala[[#This Row],[Hora de Llegada]])</f>
        <v>0.17291666666521147</v>
      </c>
      <c r="I532" s="16">
        <f>SUMIFS(Tabla_cocina[minutos preparacion],Tabla_cocina[Numero de Orden],Tabla_Sala[[#This Row],[Número de Orden]])</f>
        <v>7.3611111111111113E-2</v>
      </c>
      <c r="J532" s="16">
        <f>IF(Tabla_Sala[[#This Row],[Tiempo de Permanencia]]-Tabla_Sala[[#This Row],[Tiempo Preparacion]] &gt; 0, Tabla_Sala[[#This Row],[Tiempo de Permanencia]]-Tabla_Sala[[#This Row],[Tiempo Preparacion]], 0)</f>
        <v>9.9305555554100353E-2</v>
      </c>
      <c r="K532" s="2" t="s">
        <v>115</v>
      </c>
      <c r="L532" s="2" t="s">
        <v>40</v>
      </c>
      <c r="M532" s="2" t="s">
        <v>47</v>
      </c>
      <c r="N532" s="5">
        <v>30.19</v>
      </c>
      <c r="O532" s="2" t="s">
        <v>55</v>
      </c>
      <c r="P532" s="7">
        <f>SUMIFS(Tabla_cocina[Ganancia Bruta],Tabla_cocina[Numero de Orden],Tabla_Sala[[#This Row],[Número de Orden]])</f>
        <v>160</v>
      </c>
      <c r="Q532" s="7">
        <f>Tabla_Sala[[#This Row],[Propina]]+Tabla_Sala[[#This Row],[Monto Total de la Cuenta]]</f>
        <v>190.19</v>
      </c>
      <c r="R532" t="str">
        <f t="shared" si="11"/>
        <v>Plato_4,  Plato_16,  Plato_1</v>
      </c>
      <c r="S532" s="2" t="s">
        <v>52</v>
      </c>
      <c r="T532" s="2" t="s">
        <v>24</v>
      </c>
      <c r="U532" s="2" t="s">
        <v>57</v>
      </c>
      <c r="V532" s="2" t="s">
        <v>71</v>
      </c>
      <c r="X532" t="str" cm="1">
        <f t="array" ref="X532">_xlfn.CONCAT(_xlfn._xlws.FILTER(Tabla_cocina[Nombre del Plato], Tabla_cocina[Numero de Orden]=Tabla_Sala[[#This Row],[Número de Orden]]), "")</f>
        <v>Plato_16Plato_1Plato_4</v>
      </c>
      <c r="Y532" s="18" t="b">
        <f>IF(Tabla_Sala[[#This Row],[Tiempo de Degustacion]]&gt;0,TRUE,FALSE)</f>
        <v>1</v>
      </c>
      <c r="Z532" s="3">
        <f>SUMIFS(Tabla_cocina[Costo],Tabla_cocina[Numero de Orden],Tabla_Sala[[#This Row],[Número de Orden]])</f>
        <v>92</v>
      </c>
    </row>
    <row r="533" spans="1:26" x14ac:dyDescent="0.3">
      <c r="A533" s="2">
        <v>531</v>
      </c>
      <c r="B533" s="2">
        <v>9</v>
      </c>
      <c r="C533" s="2" t="s">
        <v>438</v>
      </c>
      <c r="D533" s="4">
        <v>6</v>
      </c>
      <c r="E533" s="15">
        <f>Tabla_Sala[[#This Row],[Hora de Salida]]</f>
        <v>45022.211111111108</v>
      </c>
      <c r="F533" s="16">
        <v>45022.127083333333</v>
      </c>
      <c r="G533" s="16">
        <v>45022.211111111108</v>
      </c>
      <c r="H533" s="16">
        <f>IF(Tabla_Sala[[#This Row],[Estado de la Mesa]]="Ocupada",(Tabla_Sala[[#This Row],[Hora de Salida]]-Tabla_Sala[[#This Row],[Hora de Llegada]]) + 15/1440, Tabla_Sala[[#This Row],[Hora de Salida]]-Tabla_Sala[[#This Row],[Hora de Llegada]])</f>
        <v>8.4027777775190771E-2</v>
      </c>
      <c r="I533" s="16">
        <f>SUMIFS(Tabla_cocina[minutos preparacion],Tabla_cocina[Numero de Orden],Tabla_Sala[[#This Row],[Número de Orden]])</f>
        <v>0.13819444444444445</v>
      </c>
      <c r="J533" s="16">
        <f>IF(Tabla_Sala[[#This Row],[Tiempo de Permanencia]]-Tabla_Sala[[#This Row],[Tiempo Preparacion]] &gt; 0, Tabla_Sala[[#This Row],[Tiempo de Permanencia]]-Tabla_Sala[[#This Row],[Tiempo Preparacion]], 0)</f>
        <v>0</v>
      </c>
      <c r="K533" s="2" t="s">
        <v>113</v>
      </c>
      <c r="L533" s="2" t="s">
        <v>54</v>
      </c>
      <c r="M533" s="2" t="s">
        <v>45</v>
      </c>
      <c r="N533" s="5">
        <v>34.39</v>
      </c>
      <c r="O533" s="2" t="s">
        <v>48</v>
      </c>
      <c r="P533" s="7">
        <f>SUMIFS(Tabla_cocina[Ganancia Bruta],Tabla_cocina[Numero de Orden],Tabla_Sala[[#This Row],[Número de Orden]])</f>
        <v>244</v>
      </c>
      <c r="Q533" s="7">
        <f>Tabla_Sala[[#This Row],[Propina]]+Tabla_Sala[[#This Row],[Monto Total de la Cuenta]]</f>
        <v>278.39</v>
      </c>
      <c r="R533" t="str">
        <f t="shared" si="11"/>
        <v>Plato_13,  Plato_20,  Plato_4,  Plato_9</v>
      </c>
      <c r="S533" s="2" t="s">
        <v>52</v>
      </c>
      <c r="T533" s="2" t="s">
        <v>23</v>
      </c>
      <c r="U533" s="2" t="s">
        <v>68</v>
      </c>
      <c r="V533" s="2" t="s">
        <v>67</v>
      </c>
      <c r="W533" s="2" t="s">
        <v>75</v>
      </c>
      <c r="X533" t="str" cm="1">
        <f t="array" ref="X533">_xlfn.CONCAT(_xlfn._xlws.FILTER(Tabla_cocina[Nombre del Plato], Tabla_cocina[Numero de Orden]=Tabla_Sala[[#This Row],[Número de Orden]]), "")</f>
        <v>Plato_20Plato_9Plato_13Plato_4</v>
      </c>
      <c r="Y533" s="18" t="b">
        <f>IF(Tabla_Sala[[#This Row],[Tiempo de Degustacion]]&gt;0,TRUE,FALSE)</f>
        <v>0</v>
      </c>
      <c r="Z533" s="3">
        <f>SUMIFS(Tabla_cocina[Costo],Tabla_cocina[Numero de Orden],Tabla_Sala[[#This Row],[Número de Orden]])</f>
        <v>145</v>
      </c>
    </row>
    <row r="534" spans="1:26" x14ac:dyDescent="0.3">
      <c r="A534" s="2">
        <v>532</v>
      </c>
      <c r="B534" s="2">
        <v>13</v>
      </c>
      <c r="C534" s="2" t="s">
        <v>164</v>
      </c>
      <c r="D534" s="4">
        <v>3</v>
      </c>
      <c r="E534" s="15">
        <f>Tabla_Sala[[#This Row],[Hora de Salida]]</f>
        <v>45022.226388888892</v>
      </c>
      <c r="F534" s="16">
        <v>45022.074999999997</v>
      </c>
      <c r="G534" s="16">
        <v>45022.226388888892</v>
      </c>
      <c r="H534" s="16">
        <f>IF(Tabla_Sala[[#This Row],[Estado de la Mesa]]="Ocupada",(Tabla_Sala[[#This Row],[Hora de Salida]]-Tabla_Sala[[#This Row],[Hora de Llegada]]) + 15/1440, Tabla_Sala[[#This Row],[Hora de Salida]]-Tabla_Sala[[#This Row],[Hora de Llegada]])</f>
        <v>0.15138888889487134</v>
      </c>
      <c r="I534" s="16">
        <f>SUMIFS(Tabla_cocina[minutos preparacion],Tabla_cocina[Numero de Orden],Tabla_Sala[[#This Row],[Número de Orden]])</f>
        <v>4.0972222222222222E-2</v>
      </c>
      <c r="J534" s="16">
        <f>IF(Tabla_Sala[[#This Row],[Tiempo de Permanencia]]-Tabla_Sala[[#This Row],[Tiempo Preparacion]] &gt; 0, Tabla_Sala[[#This Row],[Tiempo de Permanencia]]-Tabla_Sala[[#This Row],[Tiempo Preparacion]], 0)</f>
        <v>0.11041666667264913</v>
      </c>
      <c r="K534" s="2" t="s">
        <v>109</v>
      </c>
      <c r="L534" s="2" t="s">
        <v>44</v>
      </c>
      <c r="M534" s="2" t="s">
        <v>41</v>
      </c>
      <c r="N534" s="5">
        <v>17.95</v>
      </c>
      <c r="O534" s="2" t="s">
        <v>42</v>
      </c>
      <c r="P534" s="7">
        <f>SUMIFS(Tabla_cocina[Ganancia Bruta],Tabla_cocina[Numero de Orden],Tabla_Sala[[#This Row],[Número de Orden]])</f>
        <v>137</v>
      </c>
      <c r="Q534" s="7">
        <f>Tabla_Sala[[#This Row],[Propina]]+Tabla_Sala[[#This Row],[Monto Total de la Cuenta]]</f>
        <v>154.94999999999999</v>
      </c>
      <c r="R534" t="str">
        <f t="shared" si="11"/>
        <v>Plato_13,  Plato_10,  Plato_15</v>
      </c>
      <c r="S534" s="2" t="s">
        <v>76</v>
      </c>
      <c r="T534" s="2" t="s">
        <v>23</v>
      </c>
      <c r="U534" s="2" t="s">
        <v>69</v>
      </c>
      <c r="V534" s="2" t="s">
        <v>73</v>
      </c>
      <c r="X534" t="str" cm="1">
        <f t="array" ref="X534">_xlfn.CONCAT(_xlfn._xlws.FILTER(Tabla_cocina[Nombre del Plato], Tabla_cocina[Numero de Orden]=Tabla_Sala[[#This Row],[Número de Orden]]), "")</f>
        <v>Plato_15Plato_10Plato_13</v>
      </c>
      <c r="Y534" s="18" t="b">
        <f>IF(Tabla_Sala[[#This Row],[Tiempo de Degustacion]]&gt;0,TRUE,FALSE)</f>
        <v>1</v>
      </c>
      <c r="Z534" s="3">
        <f>SUMIFS(Tabla_cocina[Costo],Tabla_cocina[Numero de Orden],Tabla_Sala[[#This Row],[Número de Orden]])</f>
        <v>81</v>
      </c>
    </row>
    <row r="535" spans="1:26" x14ac:dyDescent="0.3">
      <c r="A535" s="2">
        <v>533</v>
      </c>
      <c r="B535" s="2">
        <v>1</v>
      </c>
      <c r="C535" s="2" t="s">
        <v>296</v>
      </c>
      <c r="D535" s="4">
        <v>3</v>
      </c>
      <c r="E535" s="15">
        <f>Tabla_Sala[[#This Row],[Hora de Salida]]</f>
        <v>45022.222222222219</v>
      </c>
      <c r="F535" s="16">
        <v>45022.134722222225</v>
      </c>
      <c r="G535" s="16">
        <v>45022.222222222219</v>
      </c>
      <c r="H535" s="16">
        <f>IF(Tabla_Sala[[#This Row],[Estado de la Mesa]]="Ocupada",(Tabla_Sala[[#This Row],[Hora de Salida]]-Tabla_Sala[[#This Row],[Hora de Llegada]]) + 15/1440, Tabla_Sala[[#This Row],[Hora de Salida]]-Tabla_Sala[[#This Row],[Hora de Llegada]])</f>
        <v>8.7499999994179234E-2</v>
      </c>
      <c r="I535" s="16">
        <f>SUMIFS(Tabla_cocina[minutos preparacion],Tabla_cocina[Numero de Orden],Tabla_Sala[[#This Row],[Número de Orden]])</f>
        <v>3.3333333333333333E-2</v>
      </c>
      <c r="J535" s="16">
        <f>IF(Tabla_Sala[[#This Row],[Tiempo de Permanencia]]-Tabla_Sala[[#This Row],[Tiempo Preparacion]] &gt; 0, Tabla_Sala[[#This Row],[Tiempo de Permanencia]]-Tabla_Sala[[#This Row],[Tiempo Preparacion]], 0)</f>
        <v>5.4166666660845901E-2</v>
      </c>
      <c r="K535" s="2" t="s">
        <v>115</v>
      </c>
      <c r="L535" s="2" t="s">
        <v>54</v>
      </c>
      <c r="M535" s="2" t="s">
        <v>41</v>
      </c>
      <c r="N535" s="5">
        <v>20.09</v>
      </c>
      <c r="O535" s="2" t="s">
        <v>48</v>
      </c>
      <c r="P535" s="7">
        <f>SUMIFS(Tabla_cocina[Ganancia Bruta],Tabla_cocina[Numero de Orden],Tabla_Sala[[#This Row],[Número de Orden]])</f>
        <v>41</v>
      </c>
      <c r="Q535" s="7">
        <f>Tabla_Sala[[#This Row],[Propina]]+Tabla_Sala[[#This Row],[Monto Total de la Cuenta]]</f>
        <v>61.09</v>
      </c>
      <c r="R535" t="str">
        <f t="shared" si="11"/>
        <v>Plato_3,  Plato_13</v>
      </c>
      <c r="S535" s="2" t="s">
        <v>66</v>
      </c>
      <c r="T535" s="2" t="s">
        <v>21</v>
      </c>
      <c r="U535" s="2" t="s">
        <v>65</v>
      </c>
      <c r="X535" t="str" cm="1">
        <f t="array" ref="X535">_xlfn.CONCAT(_xlfn._xlws.FILTER(Tabla_cocina[Nombre del Plato], Tabla_cocina[Numero de Orden]=Tabla_Sala[[#This Row],[Número de Orden]]), "")</f>
        <v>Plato_13Plato_3</v>
      </c>
      <c r="Y535" s="18" t="b">
        <f>IF(Tabla_Sala[[#This Row],[Tiempo de Degustacion]]&gt;0,TRUE,FALSE)</f>
        <v>1</v>
      </c>
      <c r="Z535" s="3">
        <f>SUMIFS(Tabla_cocina[Costo],Tabla_cocina[Numero de Orden],Tabla_Sala[[#This Row],[Número de Orden]])</f>
        <v>25</v>
      </c>
    </row>
    <row r="536" spans="1:26" x14ac:dyDescent="0.3">
      <c r="A536" s="2">
        <v>534</v>
      </c>
      <c r="B536" s="2">
        <v>1</v>
      </c>
      <c r="C536" s="2" t="s">
        <v>541</v>
      </c>
      <c r="D536" s="4">
        <v>6</v>
      </c>
      <c r="E536" s="15">
        <f>Tabla_Sala[[#This Row],[Hora de Salida]]</f>
        <v>45022.186805555553</v>
      </c>
      <c r="F536" s="16">
        <v>45022.043055555558</v>
      </c>
      <c r="G536" s="16">
        <v>45022.186805555553</v>
      </c>
      <c r="H536" s="16">
        <f>IF(Tabla_Sala[[#This Row],[Estado de la Mesa]]="Ocupada",(Tabla_Sala[[#This Row],[Hora de Salida]]-Tabla_Sala[[#This Row],[Hora de Llegada]]) + 15/1440, Tabla_Sala[[#This Row],[Hora de Salida]]-Tabla_Sala[[#This Row],[Hora de Llegada]])</f>
        <v>0.14374999999563443</v>
      </c>
      <c r="I536" s="16">
        <f>SUMIFS(Tabla_cocina[minutos preparacion],Tabla_cocina[Numero de Orden],Tabla_Sala[[#This Row],[Número de Orden]])</f>
        <v>5.2777777777777778E-2</v>
      </c>
      <c r="J536" s="16">
        <f>IF(Tabla_Sala[[#This Row],[Tiempo de Permanencia]]-Tabla_Sala[[#This Row],[Tiempo Preparacion]] &gt; 0, Tabla_Sala[[#This Row],[Tiempo de Permanencia]]-Tabla_Sala[[#This Row],[Tiempo Preparacion]], 0)</f>
        <v>9.0972222217856641E-2</v>
      </c>
      <c r="K536" s="2" t="s">
        <v>117</v>
      </c>
      <c r="L536" s="2" t="s">
        <v>54</v>
      </c>
      <c r="M536" s="2" t="s">
        <v>47</v>
      </c>
      <c r="N536" s="5">
        <v>23.59</v>
      </c>
      <c r="O536" s="2" t="s">
        <v>42</v>
      </c>
      <c r="P536" s="7">
        <f>SUMIFS(Tabla_cocina[Ganancia Bruta],Tabla_cocina[Numero de Orden],Tabla_Sala[[#This Row],[Número de Orden]])</f>
        <v>147</v>
      </c>
      <c r="Q536" s="7">
        <f>Tabla_Sala[[#This Row],[Propina]]+Tabla_Sala[[#This Row],[Monto Total de la Cuenta]]</f>
        <v>170.59</v>
      </c>
      <c r="R536" t="str">
        <f t="shared" si="11"/>
        <v>Plato_7,  Plato_9,  Plato_8</v>
      </c>
      <c r="S536" s="2" t="s">
        <v>49</v>
      </c>
      <c r="T536" s="2" t="s">
        <v>5</v>
      </c>
      <c r="U536" s="2" t="s">
        <v>75</v>
      </c>
      <c r="V536" s="2" t="s">
        <v>62</v>
      </c>
      <c r="X536" t="str" cm="1">
        <f t="array" ref="X536">_xlfn.CONCAT(_xlfn._xlws.FILTER(Tabla_cocina[Nombre del Plato], Tabla_cocina[Numero de Orden]=Tabla_Sala[[#This Row],[Número de Orden]]), "")</f>
        <v>Plato_8Plato_9Plato_7</v>
      </c>
      <c r="Y536" s="18" t="b">
        <f>IF(Tabla_Sala[[#This Row],[Tiempo de Degustacion]]&gt;0,TRUE,FALSE)</f>
        <v>1</v>
      </c>
      <c r="Z536" s="3">
        <f>SUMIFS(Tabla_cocina[Costo],Tabla_cocina[Numero de Orden],Tabla_Sala[[#This Row],[Número de Orden]])</f>
        <v>87</v>
      </c>
    </row>
    <row r="537" spans="1:26" x14ac:dyDescent="0.3">
      <c r="A537" s="2">
        <v>535</v>
      </c>
      <c r="B537" s="2">
        <v>15</v>
      </c>
      <c r="C537" s="2" t="s">
        <v>212</v>
      </c>
      <c r="D537" s="4">
        <v>3</v>
      </c>
      <c r="E537" s="15">
        <f>Tabla_Sala[[#This Row],[Hora de Salida]]</f>
        <v>45022.147222222222</v>
      </c>
      <c r="F537" s="16">
        <v>45022.039583333331</v>
      </c>
      <c r="G537" s="16">
        <v>45022.147222222222</v>
      </c>
      <c r="H537" s="16">
        <f>IF(Tabla_Sala[[#This Row],[Estado de la Mesa]]="Ocupada",(Tabla_Sala[[#This Row],[Hora de Salida]]-Tabla_Sala[[#This Row],[Hora de Llegada]]) + 15/1440, Tabla_Sala[[#This Row],[Hora de Salida]]-Tabla_Sala[[#This Row],[Hora de Llegada]])</f>
        <v>0.10763888889050577</v>
      </c>
      <c r="I537" s="16">
        <f>SUMIFS(Tabla_cocina[minutos preparacion],Tabla_cocina[Numero de Orden],Tabla_Sala[[#This Row],[Número de Orden]])</f>
        <v>7.8472222222222221E-2</v>
      </c>
      <c r="J537" s="16">
        <f>IF(Tabla_Sala[[#This Row],[Tiempo de Permanencia]]-Tabla_Sala[[#This Row],[Tiempo Preparacion]] &gt; 0, Tabla_Sala[[#This Row],[Tiempo de Permanencia]]-Tabla_Sala[[#This Row],[Tiempo Preparacion]], 0)</f>
        <v>2.9166666668283547E-2</v>
      </c>
      <c r="K537" s="2" t="s">
        <v>111</v>
      </c>
      <c r="L537" s="2" t="s">
        <v>44</v>
      </c>
      <c r="M537" s="2" t="s">
        <v>47</v>
      </c>
      <c r="N537" s="5">
        <v>39.450000000000003</v>
      </c>
      <c r="O537" s="2" t="s">
        <v>48</v>
      </c>
      <c r="P537" s="7">
        <f>SUMIFS(Tabla_cocina[Ganancia Bruta],Tabla_cocina[Numero de Orden],Tabla_Sala[[#This Row],[Número de Orden]])</f>
        <v>276</v>
      </c>
      <c r="Q537" s="7">
        <f>Tabla_Sala[[#This Row],[Propina]]+Tabla_Sala[[#This Row],[Monto Total de la Cuenta]]</f>
        <v>315.45</v>
      </c>
      <c r="R537" t="str">
        <f t="shared" si="11"/>
        <v>Plato_20,  Plato_9,  Plato_7,  Plato_13</v>
      </c>
      <c r="S537" s="2" t="s">
        <v>70</v>
      </c>
      <c r="T537" s="2" t="s">
        <v>11</v>
      </c>
      <c r="U537" s="2" t="s">
        <v>75</v>
      </c>
      <c r="V537" s="2" t="s">
        <v>59</v>
      </c>
      <c r="W537" s="2" t="s">
        <v>65</v>
      </c>
      <c r="X537" t="str" cm="1">
        <f t="array" ref="X537">_xlfn.CONCAT(_xlfn._xlws.FILTER(Tabla_cocina[Nombre del Plato], Tabla_cocina[Numero de Orden]=Tabla_Sala[[#This Row],[Número de Orden]]), "")</f>
        <v>Plato_20Plato_9Plato_7Plato_13</v>
      </c>
      <c r="Y537" s="18" t="b">
        <f>IF(Tabla_Sala[[#This Row],[Tiempo de Degustacion]]&gt;0,TRUE,FALSE)</f>
        <v>1</v>
      </c>
      <c r="Z537" s="3">
        <f>SUMIFS(Tabla_cocina[Costo],Tabla_cocina[Numero de Orden],Tabla_Sala[[#This Row],[Número de Orden]])</f>
        <v>167</v>
      </c>
    </row>
    <row r="538" spans="1:26" x14ac:dyDescent="0.3">
      <c r="A538" s="2">
        <v>536</v>
      </c>
      <c r="B538" s="2">
        <v>9</v>
      </c>
      <c r="C538" s="2" t="s">
        <v>542</v>
      </c>
      <c r="D538" s="4">
        <v>2</v>
      </c>
      <c r="E538" s="15">
        <f>Tabla_Sala[[#This Row],[Hora de Salida]]</f>
        <v>45022.193749999999</v>
      </c>
      <c r="F538" s="16">
        <v>45022.104861111111</v>
      </c>
      <c r="G538" s="16">
        <v>45022.193749999999</v>
      </c>
      <c r="H538" s="16">
        <f>IF(Tabla_Sala[[#This Row],[Estado de la Mesa]]="Ocupada",(Tabla_Sala[[#This Row],[Hora de Salida]]-Tabla_Sala[[#This Row],[Hora de Llegada]]) + 15/1440, Tabla_Sala[[#This Row],[Hora de Salida]]-Tabla_Sala[[#This Row],[Hora de Llegada]])</f>
        <v>8.8888888887595385E-2</v>
      </c>
      <c r="I538" s="16">
        <f>SUMIFS(Tabla_cocina[minutos preparacion],Tabla_cocina[Numero de Orden],Tabla_Sala[[#This Row],[Número de Orden]])</f>
        <v>0.10555555555555556</v>
      </c>
      <c r="J538" s="16">
        <f>IF(Tabla_Sala[[#This Row],[Tiempo de Permanencia]]-Tabla_Sala[[#This Row],[Tiempo Preparacion]] &gt; 0, Tabla_Sala[[#This Row],[Tiempo de Permanencia]]-Tabla_Sala[[#This Row],[Tiempo Preparacion]], 0)</f>
        <v>0</v>
      </c>
      <c r="K538" s="2" t="s">
        <v>117</v>
      </c>
      <c r="L538" s="2" t="s">
        <v>40</v>
      </c>
      <c r="M538" s="2" t="s">
        <v>47</v>
      </c>
      <c r="N538" s="5">
        <v>46</v>
      </c>
      <c r="O538" s="2" t="s">
        <v>42</v>
      </c>
      <c r="P538" s="7">
        <f>SUMIFS(Tabla_cocina[Ganancia Bruta],Tabla_cocina[Numero de Orden],Tabla_Sala[[#This Row],[Número de Orden]])</f>
        <v>212</v>
      </c>
      <c r="Q538" s="7">
        <f>Tabla_Sala[[#This Row],[Propina]]+Tabla_Sala[[#This Row],[Monto Total de la Cuenta]]</f>
        <v>258</v>
      </c>
      <c r="R538" t="str">
        <f t="shared" si="11"/>
        <v>Plato_4,  Plato_9,  Plato_14,  Plato_2</v>
      </c>
      <c r="S538" s="2" t="s">
        <v>70</v>
      </c>
      <c r="T538" s="2" t="s">
        <v>24</v>
      </c>
      <c r="U538" s="2" t="s">
        <v>75</v>
      </c>
      <c r="V538" s="2" t="s">
        <v>64</v>
      </c>
      <c r="W538" s="2" t="s">
        <v>79</v>
      </c>
      <c r="X538" t="str" cm="1">
        <f t="array" ref="X538">_xlfn.CONCAT(_xlfn._xlws.FILTER(Tabla_cocina[Nombre del Plato], Tabla_cocina[Numero de Orden]=Tabla_Sala[[#This Row],[Número de Orden]]), "")</f>
        <v>Plato_2Plato_9Plato_14Plato_4</v>
      </c>
      <c r="Y538" s="18" t="b">
        <f>IF(Tabla_Sala[[#This Row],[Tiempo de Degustacion]]&gt;0,TRUE,FALSE)</f>
        <v>0</v>
      </c>
      <c r="Z538" s="3">
        <f>SUMIFS(Tabla_cocina[Costo],Tabla_cocina[Numero de Orden],Tabla_Sala[[#This Row],[Número de Orden]])</f>
        <v>126</v>
      </c>
    </row>
    <row r="539" spans="1:26" x14ac:dyDescent="0.3">
      <c r="A539" s="2">
        <v>537</v>
      </c>
      <c r="B539" s="2">
        <v>18</v>
      </c>
      <c r="C539" s="2" t="s">
        <v>235</v>
      </c>
      <c r="D539" s="4">
        <v>6</v>
      </c>
      <c r="E539" s="15">
        <f>Tabla_Sala[[#This Row],[Hora de Salida]]</f>
        <v>45022.089583333334</v>
      </c>
      <c r="F539" s="16">
        <v>45022.01666666667</v>
      </c>
      <c r="G539" s="16">
        <v>45022.089583333334</v>
      </c>
      <c r="H539" s="16">
        <f>IF(Tabla_Sala[[#This Row],[Estado de la Mesa]]="Ocupada",(Tabla_Sala[[#This Row],[Hora de Salida]]-Tabla_Sala[[#This Row],[Hora de Llegada]]) + 15/1440, Tabla_Sala[[#This Row],[Hora de Salida]]-Tabla_Sala[[#This Row],[Hora de Llegada]])</f>
        <v>8.3333333330908019E-2</v>
      </c>
      <c r="I539" s="16">
        <f>SUMIFS(Tabla_cocina[minutos preparacion],Tabla_cocina[Numero de Orden],Tabla_Sala[[#This Row],[Número de Orden]])</f>
        <v>1.4583333333333334E-2</v>
      </c>
      <c r="J539" s="16">
        <f>IF(Tabla_Sala[[#This Row],[Tiempo de Permanencia]]-Tabla_Sala[[#This Row],[Tiempo Preparacion]] &gt; 0, Tabla_Sala[[#This Row],[Tiempo de Permanencia]]-Tabla_Sala[[#This Row],[Tiempo Preparacion]], 0)</f>
        <v>6.8749999997574682E-2</v>
      </c>
      <c r="K539" s="2" t="s">
        <v>109</v>
      </c>
      <c r="L539" s="2" t="s">
        <v>44</v>
      </c>
      <c r="M539" s="2" t="s">
        <v>41</v>
      </c>
      <c r="N539" s="5">
        <v>28.68</v>
      </c>
      <c r="O539" s="2" t="s">
        <v>55</v>
      </c>
      <c r="P539" s="7">
        <f>SUMIFS(Tabla_cocina[Ganancia Bruta],Tabla_cocina[Numero de Orden],Tabla_Sala[[#This Row],[Número de Orden]])</f>
        <v>63</v>
      </c>
      <c r="Q539" s="7">
        <f>Tabla_Sala[[#This Row],[Propina]]+Tabla_Sala[[#This Row],[Monto Total de la Cuenta]]</f>
        <v>91.68</v>
      </c>
      <c r="R539" t="str">
        <f t="shared" si="11"/>
        <v>Plato_13</v>
      </c>
      <c r="S539" s="2" t="s">
        <v>53</v>
      </c>
      <c r="T539" s="2" t="s">
        <v>23</v>
      </c>
      <c r="U539" s="2"/>
      <c r="X539" t="str" cm="1">
        <f t="array" ref="X539">_xlfn.CONCAT(_xlfn._xlws.FILTER(Tabla_cocina[Nombre del Plato], Tabla_cocina[Numero de Orden]=Tabla_Sala[[#This Row],[Número de Orden]]), "")</f>
        <v>Plato_13</v>
      </c>
      <c r="Y539" s="18" t="b">
        <f>IF(Tabla_Sala[[#This Row],[Tiempo de Degustacion]]&gt;0,TRUE,FALSE)</f>
        <v>1</v>
      </c>
      <c r="Z539" s="3">
        <f>SUMIFS(Tabla_cocina[Costo],Tabla_cocina[Numero de Orden],Tabla_Sala[[#This Row],[Número de Orden]])</f>
        <v>39</v>
      </c>
    </row>
    <row r="540" spans="1:26" x14ac:dyDescent="0.3">
      <c r="A540" s="2">
        <v>538</v>
      </c>
      <c r="B540" s="2">
        <v>14</v>
      </c>
      <c r="C540" s="2" t="s">
        <v>353</v>
      </c>
      <c r="D540" s="4">
        <v>4</v>
      </c>
      <c r="E540" s="15">
        <f>Tabla_Sala[[#This Row],[Hora de Salida]]</f>
        <v>45022.231249999997</v>
      </c>
      <c r="F540" s="16">
        <v>45022.138194444444</v>
      </c>
      <c r="G540" s="16">
        <v>45022.231249999997</v>
      </c>
      <c r="H540" s="16">
        <f>IF(Tabla_Sala[[#This Row],[Estado de la Mesa]]="Ocupada",(Tabla_Sala[[#This Row],[Hora de Salida]]-Tabla_Sala[[#This Row],[Hora de Llegada]]) + 15/1440, Tabla_Sala[[#This Row],[Hora de Salida]]-Tabla_Sala[[#This Row],[Hora de Llegada]])</f>
        <v>9.3055555553291924E-2</v>
      </c>
      <c r="I540" s="16">
        <f>SUMIFS(Tabla_cocina[minutos preparacion],Tabla_cocina[Numero de Orden],Tabla_Sala[[#This Row],[Número de Orden]])</f>
        <v>0.13750000000000001</v>
      </c>
      <c r="J540" s="16">
        <f>IF(Tabla_Sala[[#This Row],[Tiempo de Permanencia]]-Tabla_Sala[[#This Row],[Tiempo Preparacion]] &gt; 0, Tabla_Sala[[#This Row],[Tiempo de Permanencia]]-Tabla_Sala[[#This Row],[Tiempo Preparacion]], 0)</f>
        <v>0</v>
      </c>
      <c r="K540" s="2" t="s">
        <v>117</v>
      </c>
      <c r="L540" s="2" t="s">
        <v>54</v>
      </c>
      <c r="M540" s="2" t="s">
        <v>41</v>
      </c>
      <c r="N540" s="5">
        <v>41.35</v>
      </c>
      <c r="O540" s="2" t="s">
        <v>48</v>
      </c>
      <c r="P540" s="7">
        <f>SUMIFS(Tabla_cocina[Ganancia Bruta],Tabla_cocina[Numero de Orden],Tabla_Sala[[#This Row],[Número de Orden]])</f>
        <v>142</v>
      </c>
      <c r="Q540" s="7">
        <f>Tabla_Sala[[#This Row],[Propina]]+Tabla_Sala[[#This Row],[Monto Total de la Cuenta]]</f>
        <v>183.35</v>
      </c>
      <c r="R540" t="str">
        <f t="shared" si="11"/>
        <v>Plato_2,  Plato_14,  Plato_11,  Plato_16</v>
      </c>
      <c r="S540" s="2" t="s">
        <v>46</v>
      </c>
      <c r="T540" s="2" t="s">
        <v>7</v>
      </c>
      <c r="U540" s="2" t="s">
        <v>64</v>
      </c>
      <c r="V540" s="2" t="s">
        <v>63</v>
      </c>
      <c r="W540" s="2" t="s">
        <v>57</v>
      </c>
      <c r="X540" t="str" cm="1">
        <f t="array" ref="X540">_xlfn.CONCAT(_xlfn._xlws.FILTER(Tabla_cocina[Nombre del Plato], Tabla_cocina[Numero de Orden]=Tabla_Sala[[#This Row],[Número de Orden]]), "")</f>
        <v>Plato_11Plato_2Plato_16Plato_14</v>
      </c>
      <c r="Y540" s="18" t="b">
        <f>IF(Tabla_Sala[[#This Row],[Tiempo de Degustacion]]&gt;0,TRUE,FALSE)</f>
        <v>0</v>
      </c>
      <c r="Z540" s="3">
        <f>SUMIFS(Tabla_cocina[Costo],Tabla_cocina[Numero de Orden],Tabla_Sala[[#This Row],[Número de Orden]])</f>
        <v>84</v>
      </c>
    </row>
    <row r="541" spans="1:26" x14ac:dyDescent="0.3">
      <c r="A541" s="2">
        <v>539</v>
      </c>
      <c r="B541" s="2">
        <v>18</v>
      </c>
      <c r="C541" s="2" t="s">
        <v>543</v>
      </c>
      <c r="D541" s="4">
        <v>3</v>
      </c>
      <c r="E541" s="15">
        <f>Tabla_Sala[[#This Row],[Hora de Salida]]</f>
        <v>45022.291666666664</v>
      </c>
      <c r="F541" s="16">
        <v>45022.160416666666</v>
      </c>
      <c r="G541" s="16">
        <v>45022.291666666664</v>
      </c>
      <c r="H541" s="16">
        <f>IF(Tabla_Sala[[#This Row],[Estado de la Mesa]]="Ocupada",(Tabla_Sala[[#This Row],[Hora de Salida]]-Tabla_Sala[[#This Row],[Hora de Llegada]]) + 15/1440, Tabla_Sala[[#This Row],[Hora de Salida]]-Tabla_Sala[[#This Row],[Hora de Llegada]])</f>
        <v>0.13124999999854481</v>
      </c>
      <c r="I541" s="16">
        <f>SUMIFS(Tabla_cocina[minutos preparacion],Tabla_cocina[Numero de Orden],Tabla_Sala[[#This Row],[Número de Orden]])</f>
        <v>8.9583333333333334E-2</v>
      </c>
      <c r="J541" s="16">
        <f>IF(Tabla_Sala[[#This Row],[Tiempo de Permanencia]]-Tabla_Sala[[#This Row],[Tiempo Preparacion]] &gt; 0, Tabla_Sala[[#This Row],[Tiempo de Permanencia]]-Tabla_Sala[[#This Row],[Tiempo Preparacion]], 0)</f>
        <v>4.1666666665211474E-2</v>
      </c>
      <c r="K541" s="2" t="s">
        <v>113</v>
      </c>
      <c r="L541" s="2" t="s">
        <v>44</v>
      </c>
      <c r="M541" s="2" t="s">
        <v>45</v>
      </c>
      <c r="N541" s="5">
        <v>20.9</v>
      </c>
      <c r="O541" s="2" t="s">
        <v>48</v>
      </c>
      <c r="P541" s="7">
        <f>SUMIFS(Tabla_cocina[Ganancia Bruta],Tabla_cocina[Numero de Orden],Tabla_Sala[[#This Row],[Número de Orden]])</f>
        <v>240</v>
      </c>
      <c r="Q541" s="7">
        <f>Tabla_Sala[[#This Row],[Propina]]+Tabla_Sala[[#This Row],[Monto Total de la Cuenta]]</f>
        <v>260.89999999999998</v>
      </c>
      <c r="R541" t="str">
        <f t="shared" si="11"/>
        <v>Plato_2,  Plato_6,  Plato_9,  Plato_4</v>
      </c>
      <c r="S541" s="2" t="s">
        <v>46</v>
      </c>
      <c r="T541" s="2" t="s">
        <v>7</v>
      </c>
      <c r="U541" s="2" t="s">
        <v>77</v>
      </c>
      <c r="V541" s="2" t="s">
        <v>75</v>
      </c>
      <c r="W541" s="2" t="s">
        <v>67</v>
      </c>
      <c r="X541" t="str" cm="1">
        <f t="array" ref="X541">_xlfn.CONCAT(_xlfn._xlws.FILTER(Tabla_cocina[Nombre del Plato], Tabla_cocina[Numero de Orden]=Tabla_Sala[[#This Row],[Número de Orden]]), "")</f>
        <v>Plato_2Plato_9Plato_6Plato_4</v>
      </c>
      <c r="Y541" s="18" t="b">
        <f>IF(Tabla_Sala[[#This Row],[Tiempo de Degustacion]]&gt;0,TRUE,FALSE)</f>
        <v>1</v>
      </c>
      <c r="Z541" s="3">
        <f>SUMIFS(Tabla_cocina[Costo],Tabla_cocina[Numero de Orden],Tabla_Sala[[#This Row],[Número de Orden]])</f>
        <v>141</v>
      </c>
    </row>
    <row r="542" spans="1:26" x14ac:dyDescent="0.3">
      <c r="A542" s="2">
        <v>540</v>
      </c>
      <c r="B542" s="2">
        <v>6</v>
      </c>
      <c r="C542" s="2" t="s">
        <v>544</v>
      </c>
      <c r="D542" s="4">
        <v>4</v>
      </c>
      <c r="E542" s="15">
        <f>Tabla_Sala[[#This Row],[Hora de Salida]]</f>
        <v>45022.288888888892</v>
      </c>
      <c r="F542" s="16">
        <v>45022.156944444447</v>
      </c>
      <c r="G542" s="16">
        <v>45022.288888888892</v>
      </c>
      <c r="H542" s="16">
        <f>IF(Tabla_Sala[[#This Row],[Estado de la Mesa]]="Ocupada",(Tabla_Sala[[#This Row],[Hora de Salida]]-Tabla_Sala[[#This Row],[Hora de Llegada]]) + 15/1440, Tabla_Sala[[#This Row],[Hora de Salida]]-Tabla_Sala[[#This Row],[Hora de Llegada]])</f>
        <v>0.13194444444525288</v>
      </c>
      <c r="I542" s="16">
        <f>SUMIFS(Tabla_cocina[minutos preparacion],Tabla_cocina[Numero de Orden],Tabla_Sala[[#This Row],[Número de Orden]])</f>
        <v>5.694444444444445E-2</v>
      </c>
      <c r="J542" s="16">
        <f>IF(Tabla_Sala[[#This Row],[Tiempo de Permanencia]]-Tabla_Sala[[#This Row],[Tiempo Preparacion]] &gt; 0, Tabla_Sala[[#This Row],[Tiempo de Permanencia]]-Tabla_Sala[[#This Row],[Tiempo Preparacion]], 0)</f>
        <v>7.5000000000808434E-2</v>
      </c>
      <c r="K542" s="2" t="s">
        <v>111</v>
      </c>
      <c r="L542" s="2" t="s">
        <v>40</v>
      </c>
      <c r="M542" s="2" t="s">
        <v>47</v>
      </c>
      <c r="N542" s="5">
        <v>47.85</v>
      </c>
      <c r="O542" s="2" t="s">
        <v>42</v>
      </c>
      <c r="P542" s="7">
        <f>SUMIFS(Tabla_cocina[Ganancia Bruta],Tabla_cocina[Numero de Orden],Tabla_Sala[[#This Row],[Número de Orden]])</f>
        <v>124</v>
      </c>
      <c r="Q542" s="7">
        <f>Tabla_Sala[[#This Row],[Propina]]+Tabla_Sala[[#This Row],[Monto Total de la Cuenta]]</f>
        <v>171.85</v>
      </c>
      <c r="R542" t="str">
        <f t="shared" si="11"/>
        <v>Plato_4,  Plato_8</v>
      </c>
      <c r="S542" s="2" t="s">
        <v>61</v>
      </c>
      <c r="T542" s="2" t="s">
        <v>24</v>
      </c>
      <c r="U542" s="2" t="s">
        <v>62</v>
      </c>
      <c r="X542" t="str" cm="1">
        <f t="array" ref="X542">_xlfn.CONCAT(_xlfn._xlws.FILTER(Tabla_cocina[Nombre del Plato], Tabla_cocina[Numero de Orden]=Tabla_Sala[[#This Row],[Número de Orden]]), "")</f>
        <v>Plato_8Plato_4</v>
      </c>
      <c r="Y542" s="18" t="b">
        <f>IF(Tabla_Sala[[#This Row],[Tiempo de Degustacion]]&gt;0,TRUE,FALSE)</f>
        <v>1</v>
      </c>
      <c r="Z542" s="3">
        <f>SUMIFS(Tabla_cocina[Costo],Tabla_cocina[Numero de Orden],Tabla_Sala[[#This Row],[Número de Orden]])</f>
        <v>72</v>
      </c>
    </row>
    <row r="543" spans="1:26" x14ac:dyDescent="0.3">
      <c r="A543" s="2">
        <v>541</v>
      </c>
      <c r="B543" s="2">
        <v>19</v>
      </c>
      <c r="C543" s="2" t="s">
        <v>135</v>
      </c>
      <c r="D543" s="4">
        <v>2</v>
      </c>
      <c r="E543" s="15">
        <f>Tabla_Sala[[#This Row],[Hora de Salida]]</f>
        <v>45022.188888888886</v>
      </c>
      <c r="F543" s="16">
        <v>45022.022916666669</v>
      </c>
      <c r="G543" s="16">
        <v>45022.188888888886</v>
      </c>
      <c r="H543" s="16">
        <f>IF(Tabla_Sala[[#This Row],[Estado de la Mesa]]="Ocupada",(Tabla_Sala[[#This Row],[Hora de Salida]]-Tabla_Sala[[#This Row],[Hora de Llegada]]) + 15/1440, Tabla_Sala[[#This Row],[Hora de Salida]]-Tabla_Sala[[#This Row],[Hora de Llegada]])</f>
        <v>0.16597222221753327</v>
      </c>
      <c r="I543" s="16">
        <f>SUMIFS(Tabla_cocina[minutos preparacion],Tabla_cocina[Numero de Orden],Tabla_Sala[[#This Row],[Número de Orden]])</f>
        <v>8.611111111111111E-2</v>
      </c>
      <c r="J543" s="16">
        <f>IF(Tabla_Sala[[#This Row],[Tiempo de Permanencia]]-Tabla_Sala[[#This Row],[Tiempo Preparacion]] &gt; 0, Tabla_Sala[[#This Row],[Tiempo de Permanencia]]-Tabla_Sala[[#This Row],[Tiempo Preparacion]], 0)</f>
        <v>7.9861111106422161E-2</v>
      </c>
      <c r="K543" s="2" t="s">
        <v>111</v>
      </c>
      <c r="L543" s="2" t="s">
        <v>44</v>
      </c>
      <c r="M543" s="2" t="s">
        <v>41</v>
      </c>
      <c r="N543" s="5">
        <v>33.700000000000003</v>
      </c>
      <c r="O543" s="2" t="s">
        <v>42</v>
      </c>
      <c r="P543" s="7">
        <f>SUMIFS(Tabla_cocina[Ganancia Bruta],Tabla_cocina[Numero de Orden],Tabla_Sala[[#This Row],[Número de Orden]])</f>
        <v>202</v>
      </c>
      <c r="Q543" s="7">
        <f>Tabla_Sala[[#This Row],[Propina]]+Tabla_Sala[[#This Row],[Monto Total de la Cuenta]]</f>
        <v>235.7</v>
      </c>
      <c r="R543" t="str">
        <f t="shared" si="11"/>
        <v>Plato_12,  Plato_11,  Plato_9,  Plato_14</v>
      </c>
      <c r="S543" s="2" t="s">
        <v>46</v>
      </c>
      <c r="T543" s="2" t="s">
        <v>16</v>
      </c>
      <c r="U543" s="2" t="s">
        <v>63</v>
      </c>
      <c r="V543" s="2" t="s">
        <v>75</v>
      </c>
      <c r="W543" s="2" t="s">
        <v>64</v>
      </c>
      <c r="X543" t="str" cm="1">
        <f t="array" ref="X543">_xlfn.CONCAT(_xlfn._xlws.FILTER(Tabla_cocina[Nombre del Plato], Tabla_cocina[Numero de Orden]=Tabla_Sala[[#This Row],[Número de Orden]]), "")</f>
        <v>Plato_11Plato_9Plato_14Plato_12</v>
      </c>
      <c r="Y543" s="18" t="b">
        <f>IF(Tabla_Sala[[#This Row],[Tiempo de Degustacion]]&gt;0,TRUE,FALSE)</f>
        <v>1</v>
      </c>
      <c r="Z543" s="3">
        <f>SUMIFS(Tabla_cocina[Costo],Tabla_cocina[Numero de Orden],Tabla_Sala[[#This Row],[Número de Orden]])</f>
        <v>121</v>
      </c>
    </row>
    <row r="544" spans="1:26" x14ac:dyDescent="0.3">
      <c r="A544" s="2">
        <v>542</v>
      </c>
      <c r="B544" s="2">
        <v>9</v>
      </c>
      <c r="C544" s="2" t="s">
        <v>229</v>
      </c>
      <c r="D544" s="4">
        <v>5</v>
      </c>
      <c r="E544" s="15">
        <f>Tabla_Sala[[#This Row],[Hora de Salida]]</f>
        <v>45022.196527777778</v>
      </c>
      <c r="F544" s="16">
        <v>45022.115972222222</v>
      </c>
      <c r="G544" s="16">
        <v>45022.196527777778</v>
      </c>
      <c r="H544" s="16">
        <f>IF(Tabla_Sala[[#This Row],[Estado de la Mesa]]="Ocupada",(Tabla_Sala[[#This Row],[Hora de Salida]]-Tabla_Sala[[#This Row],[Hora de Llegada]]) + 15/1440, Tabla_Sala[[#This Row],[Hora de Salida]]-Tabla_Sala[[#This Row],[Hora de Llegada]])</f>
        <v>8.0555555556202307E-2</v>
      </c>
      <c r="I544" s="16">
        <f>SUMIFS(Tabla_cocina[minutos preparacion],Tabla_cocina[Numero de Orden],Tabla_Sala[[#This Row],[Número de Orden]])</f>
        <v>7.9861111111111105E-2</v>
      </c>
      <c r="J544" s="16">
        <f>IF(Tabla_Sala[[#This Row],[Tiempo de Permanencia]]-Tabla_Sala[[#This Row],[Tiempo Preparacion]] &gt; 0, Tabla_Sala[[#This Row],[Tiempo de Permanencia]]-Tabla_Sala[[#This Row],[Tiempo Preparacion]], 0)</f>
        <v>6.944444450912024E-4</v>
      </c>
      <c r="K544" s="2" t="s">
        <v>109</v>
      </c>
      <c r="L544" s="2" t="s">
        <v>44</v>
      </c>
      <c r="M544" s="2" t="s">
        <v>47</v>
      </c>
      <c r="N544" s="5">
        <v>49.05</v>
      </c>
      <c r="O544" s="2" t="s">
        <v>42</v>
      </c>
      <c r="P544" s="7">
        <f>SUMIFS(Tabla_cocina[Ganancia Bruta],Tabla_cocina[Numero de Orden],Tabla_Sala[[#This Row],[Número de Orden]])</f>
        <v>148</v>
      </c>
      <c r="Q544" s="7">
        <f>Tabla_Sala[[#This Row],[Propina]]+Tabla_Sala[[#This Row],[Monto Total de la Cuenta]]</f>
        <v>197.05</v>
      </c>
      <c r="R544" t="str">
        <f t="shared" si="11"/>
        <v>Plato_18,  Plato_10,  Plato_6</v>
      </c>
      <c r="S544" s="2" t="s">
        <v>70</v>
      </c>
      <c r="T544" s="2" t="s">
        <v>20</v>
      </c>
      <c r="U544" s="2" t="s">
        <v>69</v>
      </c>
      <c r="V544" s="2" t="s">
        <v>77</v>
      </c>
      <c r="X544" t="str" cm="1">
        <f t="array" ref="X544">_xlfn.CONCAT(_xlfn._xlws.FILTER(Tabla_cocina[Nombre del Plato], Tabla_cocina[Numero de Orden]=Tabla_Sala[[#This Row],[Número de Orden]]), "")</f>
        <v>Plato_18Plato_6Plato_10</v>
      </c>
      <c r="Y544" s="18" t="b">
        <f>IF(Tabla_Sala[[#This Row],[Tiempo de Degustacion]]&gt;0,TRUE,FALSE)</f>
        <v>1</v>
      </c>
      <c r="Z544" s="3">
        <f>SUMIFS(Tabla_cocina[Costo],Tabla_cocina[Numero de Orden],Tabla_Sala[[#This Row],[Número de Orden]])</f>
        <v>87</v>
      </c>
    </row>
    <row r="545" spans="1:26" x14ac:dyDescent="0.3">
      <c r="A545" s="2">
        <v>543</v>
      </c>
      <c r="B545" s="2">
        <v>19</v>
      </c>
      <c r="C545" s="2" t="s">
        <v>545</v>
      </c>
      <c r="D545" s="4">
        <v>5</v>
      </c>
      <c r="E545" s="15">
        <f>Tabla_Sala[[#This Row],[Hora de Salida]]</f>
        <v>45022.150694444441</v>
      </c>
      <c r="F545" s="16">
        <v>45022.032638888886</v>
      </c>
      <c r="G545" s="16">
        <v>45022.150694444441</v>
      </c>
      <c r="H545" s="16">
        <f>IF(Tabla_Sala[[#This Row],[Estado de la Mesa]]="Ocupada",(Tabla_Sala[[#This Row],[Hora de Salida]]-Tabla_Sala[[#This Row],[Hora de Llegada]]) + 15/1440, Tabla_Sala[[#This Row],[Hora de Salida]]-Tabla_Sala[[#This Row],[Hora de Llegada]])</f>
        <v>0.11805555555474712</v>
      </c>
      <c r="I545" s="16">
        <f>SUMIFS(Tabla_cocina[minutos preparacion],Tabla_cocina[Numero de Orden],Tabla_Sala[[#This Row],[Número de Orden]])</f>
        <v>5.1388888888888887E-2</v>
      </c>
      <c r="J545" s="16">
        <f>IF(Tabla_Sala[[#This Row],[Tiempo de Permanencia]]-Tabla_Sala[[#This Row],[Tiempo Preparacion]] &gt; 0, Tabla_Sala[[#This Row],[Tiempo de Permanencia]]-Tabla_Sala[[#This Row],[Tiempo Preparacion]], 0)</f>
        <v>6.6666666665858229E-2</v>
      </c>
      <c r="K545" s="2" t="s">
        <v>117</v>
      </c>
      <c r="L545" s="2" t="s">
        <v>54</v>
      </c>
      <c r="M545" s="2" t="s">
        <v>47</v>
      </c>
      <c r="N545" s="5">
        <v>49.37</v>
      </c>
      <c r="O545" s="2" t="s">
        <v>42</v>
      </c>
      <c r="P545" s="7">
        <f>SUMIFS(Tabla_cocina[Ganancia Bruta],Tabla_cocina[Numero de Orden],Tabla_Sala[[#This Row],[Número de Orden]])</f>
        <v>206</v>
      </c>
      <c r="Q545" s="7">
        <f>Tabla_Sala[[#This Row],[Propina]]+Tabla_Sala[[#This Row],[Monto Total de la Cuenta]]</f>
        <v>255.37</v>
      </c>
      <c r="R545" t="str">
        <f t="shared" si="11"/>
        <v>Plato_16,  Plato_6,  Plato_15</v>
      </c>
      <c r="S545" s="2" t="s">
        <v>52</v>
      </c>
      <c r="T545" s="2" t="s">
        <v>15</v>
      </c>
      <c r="U545" s="2" t="s">
        <v>77</v>
      </c>
      <c r="V545" s="2" t="s">
        <v>73</v>
      </c>
      <c r="X545" t="str" cm="1">
        <f t="array" ref="X545">_xlfn.CONCAT(_xlfn._xlws.FILTER(Tabla_cocina[Nombre del Plato], Tabla_cocina[Numero de Orden]=Tabla_Sala[[#This Row],[Número de Orden]]), "")</f>
        <v>Plato_15Plato_16Plato_6</v>
      </c>
      <c r="Y545" s="18" t="b">
        <f>IF(Tabla_Sala[[#This Row],[Tiempo de Degustacion]]&gt;0,TRUE,FALSE)</f>
        <v>1</v>
      </c>
      <c r="Z545" s="3">
        <f>SUMIFS(Tabla_cocina[Costo],Tabla_cocina[Numero de Orden],Tabla_Sala[[#This Row],[Número de Orden]])</f>
        <v>121</v>
      </c>
    </row>
    <row r="546" spans="1:26" x14ac:dyDescent="0.3">
      <c r="A546" s="2">
        <v>544</v>
      </c>
      <c r="B546" s="2">
        <v>7</v>
      </c>
      <c r="C546" s="2" t="s">
        <v>546</v>
      </c>
      <c r="D546" s="4">
        <v>4</v>
      </c>
      <c r="E546" s="15">
        <f>Tabla_Sala[[#This Row],[Hora de Salida]]</f>
        <v>45022.197916666664</v>
      </c>
      <c r="F546" s="16">
        <v>45022.136805555558</v>
      </c>
      <c r="G546" s="16">
        <v>45022.197916666664</v>
      </c>
      <c r="H546" s="16">
        <f>IF(Tabla_Sala[[#This Row],[Estado de la Mesa]]="Ocupada",(Tabla_Sala[[#This Row],[Hora de Salida]]-Tabla_Sala[[#This Row],[Hora de Llegada]]) + 15/1440, Tabla_Sala[[#This Row],[Hora de Salida]]-Tabla_Sala[[#This Row],[Hora de Llegada]])</f>
        <v>7.152777777325052E-2</v>
      </c>
      <c r="I546" s="16">
        <f>SUMIFS(Tabla_cocina[minutos preparacion],Tabla_cocina[Numero de Orden],Tabla_Sala[[#This Row],[Número de Orden]])</f>
        <v>3.3333333333333333E-2</v>
      </c>
      <c r="J546" s="16">
        <f>IF(Tabla_Sala[[#This Row],[Tiempo de Permanencia]]-Tabla_Sala[[#This Row],[Tiempo Preparacion]] &gt; 0, Tabla_Sala[[#This Row],[Tiempo de Permanencia]]-Tabla_Sala[[#This Row],[Tiempo Preparacion]], 0)</f>
        <v>3.8194444439917187E-2</v>
      </c>
      <c r="K546" s="2" t="s">
        <v>115</v>
      </c>
      <c r="L546" s="2" t="s">
        <v>40</v>
      </c>
      <c r="M546" s="2" t="s">
        <v>47</v>
      </c>
      <c r="N546" s="5">
        <v>44.91</v>
      </c>
      <c r="O546" s="2" t="s">
        <v>55</v>
      </c>
      <c r="P546" s="7">
        <f>SUMIFS(Tabla_cocina[Ganancia Bruta],Tabla_cocina[Numero de Orden],Tabla_Sala[[#This Row],[Número de Orden]])</f>
        <v>70</v>
      </c>
      <c r="Q546" s="7">
        <f>Tabla_Sala[[#This Row],[Propina]]+Tabla_Sala[[#This Row],[Monto Total de la Cuenta]]</f>
        <v>114.91</v>
      </c>
      <c r="R546" t="str">
        <f t="shared" si="11"/>
        <v>Plato_8</v>
      </c>
      <c r="S546" s="2" t="s">
        <v>66</v>
      </c>
      <c r="T546" s="2" t="s">
        <v>17</v>
      </c>
      <c r="U546" s="2"/>
      <c r="X546" t="str" cm="1">
        <f t="array" ref="X546">_xlfn.CONCAT(_xlfn._xlws.FILTER(Tabla_cocina[Nombre del Plato], Tabla_cocina[Numero de Orden]=Tabla_Sala[[#This Row],[Número de Orden]]), "")</f>
        <v>Plato_8</v>
      </c>
      <c r="Y546" s="18" t="b">
        <f>IF(Tabla_Sala[[#This Row],[Tiempo de Degustacion]]&gt;0,TRUE,FALSE)</f>
        <v>1</v>
      </c>
      <c r="Z546" s="3">
        <f>SUMIFS(Tabla_cocina[Costo],Tabla_cocina[Numero de Orden],Tabla_Sala[[#This Row],[Número de Orden]])</f>
        <v>42</v>
      </c>
    </row>
    <row r="547" spans="1:26" x14ac:dyDescent="0.3">
      <c r="A547" s="2">
        <v>545</v>
      </c>
      <c r="B547" s="2">
        <v>20</v>
      </c>
      <c r="C547" s="2" t="s">
        <v>547</v>
      </c>
      <c r="D547" s="4">
        <v>5</v>
      </c>
      <c r="E547" s="15">
        <f>Tabla_Sala[[#This Row],[Hora de Salida]]</f>
        <v>45022.18472222222</v>
      </c>
      <c r="F547" s="16">
        <v>45022.11041666667</v>
      </c>
      <c r="G547" s="16">
        <v>45022.18472222222</v>
      </c>
      <c r="H547" s="16">
        <f>IF(Tabla_Sala[[#This Row],[Estado de la Mesa]]="Ocupada",(Tabla_Sala[[#This Row],[Hora de Salida]]-Tabla_Sala[[#This Row],[Hora de Llegada]]) + 15/1440, Tabla_Sala[[#This Row],[Hora de Salida]]-Tabla_Sala[[#This Row],[Hora de Llegada]])</f>
        <v>8.4722222217048213E-2</v>
      </c>
      <c r="I547" s="16">
        <f>SUMIFS(Tabla_cocina[minutos preparacion],Tabla_cocina[Numero de Orden],Tabla_Sala[[#This Row],[Número de Orden]])</f>
        <v>6.8750000000000006E-2</v>
      </c>
      <c r="J547" s="16">
        <f>IF(Tabla_Sala[[#This Row],[Tiempo de Permanencia]]-Tabla_Sala[[#This Row],[Tiempo Preparacion]] &gt; 0, Tabla_Sala[[#This Row],[Tiempo de Permanencia]]-Tabla_Sala[[#This Row],[Tiempo Preparacion]], 0)</f>
        <v>1.5972222217048207E-2</v>
      </c>
      <c r="K547" s="2" t="s">
        <v>113</v>
      </c>
      <c r="L547" s="2" t="s">
        <v>40</v>
      </c>
      <c r="M547" s="2" t="s">
        <v>45</v>
      </c>
      <c r="N547" s="5">
        <v>12.18</v>
      </c>
      <c r="O547" s="2" t="s">
        <v>55</v>
      </c>
      <c r="P547" s="7">
        <f>SUMIFS(Tabla_cocina[Ganancia Bruta],Tabla_cocina[Numero de Orden],Tabla_Sala[[#This Row],[Número de Orden]])</f>
        <v>130</v>
      </c>
      <c r="Q547" s="7">
        <f>Tabla_Sala[[#This Row],[Propina]]+Tabla_Sala[[#This Row],[Monto Total de la Cuenta]]</f>
        <v>142.18</v>
      </c>
      <c r="R547" t="str">
        <f t="shared" si="11"/>
        <v>Plato_11,  Plato_17</v>
      </c>
      <c r="S547" s="2" t="s">
        <v>70</v>
      </c>
      <c r="T547" s="2" t="s">
        <v>14</v>
      </c>
      <c r="U547" s="2" t="s">
        <v>50</v>
      </c>
      <c r="X547" t="str" cm="1">
        <f t="array" ref="X547">_xlfn.CONCAT(_xlfn._xlws.FILTER(Tabla_cocina[Nombre del Plato], Tabla_cocina[Numero de Orden]=Tabla_Sala[[#This Row],[Número de Orden]]), "")</f>
        <v>Plato_11Plato_17</v>
      </c>
      <c r="Y547" s="18" t="b">
        <f>IF(Tabla_Sala[[#This Row],[Tiempo de Degustacion]]&gt;0,TRUE,FALSE)</f>
        <v>1</v>
      </c>
      <c r="Z547" s="3">
        <f>SUMIFS(Tabla_cocina[Costo],Tabla_cocina[Numero de Orden],Tabla_Sala[[#This Row],[Número de Orden]])</f>
        <v>79</v>
      </c>
    </row>
    <row r="548" spans="1:26" x14ac:dyDescent="0.3">
      <c r="A548" s="2">
        <v>546</v>
      </c>
      <c r="B548" s="2">
        <v>5</v>
      </c>
      <c r="C548" s="2" t="s">
        <v>548</v>
      </c>
      <c r="D548" s="4">
        <v>2</v>
      </c>
      <c r="E548" s="15">
        <f>Tabla_Sala[[#This Row],[Hora de Salida]]</f>
        <v>45022.228472222225</v>
      </c>
      <c r="F548" s="16">
        <v>45022.134722222225</v>
      </c>
      <c r="G548" s="16">
        <v>45022.228472222225</v>
      </c>
      <c r="H548" s="16">
        <f>IF(Tabla_Sala[[#This Row],[Estado de la Mesa]]="Ocupada",(Tabla_Sala[[#This Row],[Hora de Salida]]-Tabla_Sala[[#This Row],[Hora de Llegada]]) + 15/1440, Tabla_Sala[[#This Row],[Hora de Salida]]-Tabla_Sala[[#This Row],[Hora de Llegada]])</f>
        <v>9.375E-2</v>
      </c>
      <c r="I548" s="16">
        <f>SUMIFS(Tabla_cocina[minutos preparacion],Tabla_cocina[Numero de Orden],Tabla_Sala[[#This Row],[Número de Orden]])</f>
        <v>6.3194444444444442E-2</v>
      </c>
      <c r="J548" s="16">
        <f>IF(Tabla_Sala[[#This Row],[Tiempo de Permanencia]]-Tabla_Sala[[#This Row],[Tiempo Preparacion]] &gt; 0, Tabla_Sala[[#This Row],[Tiempo de Permanencia]]-Tabla_Sala[[#This Row],[Tiempo Preparacion]], 0)</f>
        <v>3.0555555555555558E-2</v>
      </c>
      <c r="K548" s="2" t="s">
        <v>117</v>
      </c>
      <c r="L548" s="2" t="s">
        <v>40</v>
      </c>
      <c r="M548" s="2" t="s">
        <v>41</v>
      </c>
      <c r="N548" s="5">
        <v>47.81</v>
      </c>
      <c r="O548" s="2" t="s">
        <v>42</v>
      </c>
      <c r="P548" s="7">
        <f>SUMIFS(Tabla_cocina[Ganancia Bruta],Tabla_cocina[Numero de Orden],Tabla_Sala[[#This Row],[Número de Orden]])</f>
        <v>92</v>
      </c>
      <c r="Q548" s="7">
        <f>Tabla_Sala[[#This Row],[Propina]]+Tabla_Sala[[#This Row],[Monto Total de la Cuenta]]</f>
        <v>139.81</v>
      </c>
      <c r="R548" t="str">
        <f t="shared" si="11"/>
        <v>Plato_15,  Plato_16</v>
      </c>
      <c r="S548" s="2" t="s">
        <v>58</v>
      </c>
      <c r="T548" s="2" t="s">
        <v>18</v>
      </c>
      <c r="U548" s="2" t="s">
        <v>57</v>
      </c>
      <c r="X548" t="str" cm="1">
        <f t="array" ref="X548">_xlfn.CONCAT(_xlfn._xlws.FILTER(Tabla_cocina[Nombre del Plato], Tabla_cocina[Numero de Orden]=Tabla_Sala[[#This Row],[Número de Orden]]), "")</f>
        <v>Plato_15Plato_16</v>
      </c>
      <c r="Y548" s="18" t="b">
        <f>IF(Tabla_Sala[[#This Row],[Tiempo de Degustacion]]&gt;0,TRUE,FALSE)</f>
        <v>1</v>
      </c>
      <c r="Z548" s="3">
        <f>SUMIFS(Tabla_cocina[Costo],Tabla_cocina[Numero de Orden],Tabla_Sala[[#This Row],[Número de Orden]])</f>
        <v>54</v>
      </c>
    </row>
    <row r="549" spans="1:26" x14ac:dyDescent="0.3">
      <c r="A549" s="2">
        <v>547</v>
      </c>
      <c r="B549" s="2">
        <v>9</v>
      </c>
      <c r="C549" s="2" t="s">
        <v>549</v>
      </c>
      <c r="D549" s="4">
        <v>3</v>
      </c>
      <c r="E549" s="15">
        <f>Tabla_Sala[[#This Row],[Hora de Salida]]</f>
        <v>45022.191666666666</v>
      </c>
      <c r="F549" s="16">
        <v>45022.113194444442</v>
      </c>
      <c r="G549" s="16">
        <v>45022.191666666666</v>
      </c>
      <c r="H549" s="16">
        <f>IF(Tabla_Sala[[#This Row],[Estado de la Mesa]]="Ocupada",(Tabla_Sala[[#This Row],[Hora de Salida]]-Tabla_Sala[[#This Row],[Hora de Llegada]]) + 15/1440, Tabla_Sala[[#This Row],[Hora de Salida]]-Tabla_Sala[[#This Row],[Hora de Llegada]])</f>
        <v>8.8888888890020709E-2</v>
      </c>
      <c r="I549" s="16">
        <f>SUMIFS(Tabla_cocina[minutos preparacion],Tabla_cocina[Numero de Orden],Tabla_Sala[[#This Row],[Número de Orden]])</f>
        <v>6.7361111111111108E-2</v>
      </c>
      <c r="J549" s="16">
        <f>IF(Tabla_Sala[[#This Row],[Tiempo de Permanencia]]-Tabla_Sala[[#This Row],[Tiempo Preparacion]] &gt; 0, Tabla_Sala[[#This Row],[Tiempo de Permanencia]]-Tabla_Sala[[#This Row],[Tiempo Preparacion]], 0)</f>
        <v>2.1527777778909601E-2</v>
      </c>
      <c r="K549" s="2" t="s">
        <v>115</v>
      </c>
      <c r="L549" s="2" t="s">
        <v>54</v>
      </c>
      <c r="M549" s="2" t="s">
        <v>47</v>
      </c>
      <c r="N549" s="5">
        <v>20.04</v>
      </c>
      <c r="O549" s="2" t="s">
        <v>55</v>
      </c>
      <c r="P549" s="7">
        <f>SUMIFS(Tabla_cocina[Ganancia Bruta],Tabla_cocina[Numero de Orden],Tabla_Sala[[#This Row],[Número de Orden]])</f>
        <v>227</v>
      </c>
      <c r="Q549" s="7">
        <f>Tabla_Sala[[#This Row],[Propina]]+Tabla_Sala[[#This Row],[Monto Total de la Cuenta]]</f>
        <v>247.04</v>
      </c>
      <c r="R549" t="str">
        <f t="shared" si="11"/>
        <v>Plato_17,  Plato_11,  Plato_8</v>
      </c>
      <c r="S549" s="2" t="s">
        <v>46</v>
      </c>
      <c r="T549" s="2" t="s">
        <v>9</v>
      </c>
      <c r="U549" s="2" t="s">
        <v>63</v>
      </c>
      <c r="V549" s="2" t="s">
        <v>62</v>
      </c>
      <c r="X549" t="str" cm="1">
        <f t="array" ref="X549">_xlfn.CONCAT(_xlfn._xlws.FILTER(Tabla_cocina[Nombre del Plato], Tabla_cocina[Numero de Orden]=Tabla_Sala[[#This Row],[Número de Orden]]), "")</f>
        <v>Plato_8Plato_11Plato_17</v>
      </c>
      <c r="Y549" s="18" t="b">
        <f>IF(Tabla_Sala[[#This Row],[Tiempo de Degustacion]]&gt;0,TRUE,FALSE)</f>
        <v>1</v>
      </c>
      <c r="Z549" s="3">
        <f>SUMIFS(Tabla_cocina[Costo],Tabla_cocina[Numero de Orden],Tabla_Sala[[#This Row],[Número de Orden]])</f>
        <v>138</v>
      </c>
    </row>
    <row r="550" spans="1:26" x14ac:dyDescent="0.3">
      <c r="A550" s="2">
        <v>548</v>
      </c>
      <c r="B550" s="2">
        <v>4</v>
      </c>
      <c r="C550" s="2" t="s">
        <v>550</v>
      </c>
      <c r="D550" s="4">
        <v>2</v>
      </c>
      <c r="E550" s="15">
        <f>Tabla_Sala[[#This Row],[Hora de Salida]]</f>
        <v>45022.168749999997</v>
      </c>
      <c r="F550" s="16">
        <v>45022.038194444445</v>
      </c>
      <c r="G550" s="16">
        <v>45022.168749999997</v>
      </c>
      <c r="H550" s="16">
        <f>IF(Tabla_Sala[[#This Row],[Estado de la Mesa]]="Ocupada",(Tabla_Sala[[#This Row],[Hora de Salida]]-Tabla_Sala[[#This Row],[Hora de Llegada]]) + 15/1440, Tabla_Sala[[#This Row],[Hora de Salida]]-Tabla_Sala[[#This Row],[Hora de Llegada]])</f>
        <v>0.13055555555183673</v>
      </c>
      <c r="I550" s="16">
        <f>SUMIFS(Tabla_cocina[minutos preparacion],Tabla_cocina[Numero de Orden],Tabla_Sala[[#This Row],[Número de Orden]])</f>
        <v>7.3611111111111113E-2</v>
      </c>
      <c r="J550" s="16">
        <f>IF(Tabla_Sala[[#This Row],[Tiempo de Permanencia]]-Tabla_Sala[[#This Row],[Tiempo Preparacion]] &gt; 0, Tabla_Sala[[#This Row],[Tiempo de Permanencia]]-Tabla_Sala[[#This Row],[Tiempo Preparacion]], 0)</f>
        <v>5.694444444072562E-2</v>
      </c>
      <c r="K550" s="2" t="s">
        <v>113</v>
      </c>
      <c r="L550" s="2" t="s">
        <v>40</v>
      </c>
      <c r="M550" s="2" t="s">
        <v>47</v>
      </c>
      <c r="N550" s="5">
        <v>28.88</v>
      </c>
      <c r="O550" s="2" t="s">
        <v>48</v>
      </c>
      <c r="P550" s="7">
        <f>SUMIFS(Tabla_cocina[Ganancia Bruta],Tabla_cocina[Numero de Orden],Tabla_Sala[[#This Row],[Número de Orden]])</f>
        <v>96</v>
      </c>
      <c r="Q550" s="7">
        <f>Tabla_Sala[[#This Row],[Propina]]+Tabla_Sala[[#This Row],[Monto Total de la Cuenta]]</f>
        <v>124.88</v>
      </c>
      <c r="R550" t="str">
        <f t="shared" si="11"/>
        <v>Plato_18,  Plato_17</v>
      </c>
      <c r="S550" s="2" t="s">
        <v>70</v>
      </c>
      <c r="T550" s="2" t="s">
        <v>20</v>
      </c>
      <c r="U550" s="2" t="s">
        <v>50</v>
      </c>
      <c r="X550" t="str" cm="1">
        <f t="array" ref="X550">_xlfn.CONCAT(_xlfn._xlws.FILTER(Tabla_cocina[Nombre del Plato], Tabla_cocina[Numero de Orden]=Tabla_Sala[[#This Row],[Número de Orden]]), "")</f>
        <v>Plato_18Plato_17</v>
      </c>
      <c r="Y550" s="18" t="b">
        <f>IF(Tabla_Sala[[#This Row],[Tiempo de Degustacion]]&gt;0,TRUE,FALSE)</f>
        <v>1</v>
      </c>
      <c r="Z550" s="3">
        <f>SUMIFS(Tabla_cocina[Costo],Tabla_cocina[Numero de Orden],Tabla_Sala[[#This Row],[Número de Orden]])</f>
        <v>58</v>
      </c>
    </row>
    <row r="551" spans="1:26" x14ac:dyDescent="0.3">
      <c r="A551" s="2">
        <v>549</v>
      </c>
      <c r="B551" s="2">
        <v>12</v>
      </c>
      <c r="C551" s="2" t="s">
        <v>374</v>
      </c>
      <c r="D551" s="4">
        <v>2</v>
      </c>
      <c r="E551" s="15">
        <f>Tabla_Sala[[#This Row],[Hora de Salida]]</f>
        <v>45022.226388888892</v>
      </c>
      <c r="F551" s="16">
        <v>45022.064583333333</v>
      </c>
      <c r="G551" s="16">
        <v>45022.226388888892</v>
      </c>
      <c r="H551" s="16">
        <f>IF(Tabla_Sala[[#This Row],[Estado de la Mesa]]="Ocupada",(Tabla_Sala[[#This Row],[Hora de Salida]]-Tabla_Sala[[#This Row],[Hora de Llegada]]) + 15/1440, Tabla_Sala[[#This Row],[Hora de Salida]]-Tabla_Sala[[#This Row],[Hora de Llegada]])</f>
        <v>0.16180555555911269</v>
      </c>
      <c r="I551" s="16">
        <f>SUMIFS(Tabla_cocina[minutos preparacion],Tabla_cocina[Numero de Orden],Tabla_Sala[[#This Row],[Número de Orden]])</f>
        <v>6.805555555555555E-2</v>
      </c>
      <c r="J551" s="16">
        <f>IF(Tabla_Sala[[#This Row],[Tiempo de Permanencia]]-Tabla_Sala[[#This Row],[Tiempo Preparacion]] &gt; 0, Tabla_Sala[[#This Row],[Tiempo de Permanencia]]-Tabla_Sala[[#This Row],[Tiempo Preparacion]], 0)</f>
        <v>9.3750000003557141E-2</v>
      </c>
      <c r="K551" s="2" t="s">
        <v>111</v>
      </c>
      <c r="L551" s="2" t="s">
        <v>40</v>
      </c>
      <c r="M551" s="2" t="s">
        <v>47</v>
      </c>
      <c r="N551" s="5">
        <v>35.340000000000003</v>
      </c>
      <c r="O551" s="2" t="s">
        <v>48</v>
      </c>
      <c r="P551" s="7">
        <f>SUMIFS(Tabla_cocina[Ganancia Bruta],Tabla_cocina[Numero de Orden],Tabla_Sala[[#This Row],[Número de Orden]])</f>
        <v>162</v>
      </c>
      <c r="Q551" s="7">
        <f>Tabla_Sala[[#This Row],[Propina]]+Tabla_Sala[[#This Row],[Monto Total de la Cuenta]]</f>
        <v>197.34</v>
      </c>
      <c r="R551" t="str">
        <f t="shared" si="11"/>
        <v>Plato_1,  Plato_8,  Plato_18</v>
      </c>
      <c r="S551" s="2" t="s">
        <v>46</v>
      </c>
      <c r="T551" s="2" t="s">
        <v>26</v>
      </c>
      <c r="U551" s="2" t="s">
        <v>62</v>
      </c>
      <c r="V551" s="2" t="s">
        <v>74</v>
      </c>
      <c r="X551" t="str" cm="1">
        <f t="array" ref="X551">_xlfn.CONCAT(_xlfn._xlws.FILTER(Tabla_cocina[Nombre del Plato], Tabla_cocina[Numero de Orden]=Tabla_Sala[[#This Row],[Número de Orden]]), "")</f>
        <v>Plato_8Plato_18Plato_1</v>
      </c>
      <c r="Y551" s="18" t="b">
        <f>IF(Tabla_Sala[[#This Row],[Tiempo de Degustacion]]&gt;0,TRUE,FALSE)</f>
        <v>1</v>
      </c>
      <c r="Z551" s="3">
        <f>SUMIFS(Tabla_cocina[Costo],Tabla_cocina[Numero de Orden],Tabla_Sala[[#This Row],[Número de Orden]])</f>
        <v>96</v>
      </c>
    </row>
    <row r="552" spans="1:26" x14ac:dyDescent="0.3">
      <c r="A552" s="2">
        <v>550</v>
      </c>
      <c r="B552" s="2">
        <v>1</v>
      </c>
      <c r="C552" s="2" t="s">
        <v>485</v>
      </c>
      <c r="D552" s="4">
        <v>6</v>
      </c>
      <c r="E552" s="15">
        <f>Tabla_Sala[[#This Row],[Hora de Salida]]</f>
        <v>45022.11041666667</v>
      </c>
      <c r="F552" s="16">
        <v>45022.047222222223</v>
      </c>
      <c r="G552" s="16">
        <v>45022.11041666667</v>
      </c>
      <c r="H552" s="16">
        <f>IF(Tabla_Sala[[#This Row],[Estado de la Mesa]]="Ocupada",(Tabla_Sala[[#This Row],[Hora de Salida]]-Tabla_Sala[[#This Row],[Hora de Llegada]]) + 15/1440, Tabla_Sala[[#This Row],[Hora de Salida]]-Tabla_Sala[[#This Row],[Hora de Llegada]])</f>
        <v>7.3611111113374747E-2</v>
      </c>
      <c r="I552" s="16">
        <f>SUMIFS(Tabla_cocina[minutos preparacion],Tabla_cocina[Numero de Orden],Tabla_Sala[[#This Row],[Número de Orden]])</f>
        <v>3.9583333333333331E-2</v>
      </c>
      <c r="J552" s="16">
        <f>IF(Tabla_Sala[[#This Row],[Tiempo de Permanencia]]-Tabla_Sala[[#This Row],[Tiempo Preparacion]] &gt; 0, Tabla_Sala[[#This Row],[Tiempo de Permanencia]]-Tabla_Sala[[#This Row],[Tiempo Preparacion]], 0)</f>
        <v>3.4027777780041416E-2</v>
      </c>
      <c r="K552" s="2" t="s">
        <v>109</v>
      </c>
      <c r="L552" s="2" t="s">
        <v>40</v>
      </c>
      <c r="M552" s="2" t="s">
        <v>47</v>
      </c>
      <c r="N552" s="5">
        <v>28.33</v>
      </c>
      <c r="O552" s="2" t="s">
        <v>55</v>
      </c>
      <c r="P552" s="7">
        <f>SUMIFS(Tabla_cocina[Ganancia Bruta],Tabla_cocina[Numero de Orden],Tabla_Sala[[#This Row],[Número de Orden]])</f>
        <v>124</v>
      </c>
      <c r="Q552" s="7">
        <f>Tabla_Sala[[#This Row],[Propina]]+Tabla_Sala[[#This Row],[Monto Total de la Cuenta]]</f>
        <v>152.32999999999998</v>
      </c>
      <c r="R552" t="str">
        <f t="shared" si="11"/>
        <v>Plato_2,  Plato_7,  Plato_3</v>
      </c>
      <c r="S552" s="2" t="s">
        <v>49</v>
      </c>
      <c r="T552" s="2" t="s">
        <v>7</v>
      </c>
      <c r="U552" s="2" t="s">
        <v>59</v>
      </c>
      <c r="V552" s="2" t="s">
        <v>72</v>
      </c>
      <c r="X552" t="str" cm="1">
        <f t="array" ref="X552">_xlfn.CONCAT(_xlfn._xlws.FILTER(Tabla_cocina[Nombre del Plato], Tabla_cocina[Numero de Orden]=Tabla_Sala[[#This Row],[Número de Orden]]), "")</f>
        <v>Plato_2Plato_7Plato_3</v>
      </c>
      <c r="Y552" s="18" t="b">
        <f>IF(Tabla_Sala[[#This Row],[Tiempo de Degustacion]]&gt;0,TRUE,FALSE)</f>
        <v>1</v>
      </c>
      <c r="Z552" s="3">
        <f>SUMIFS(Tabla_cocina[Costo],Tabla_cocina[Numero de Orden],Tabla_Sala[[#This Row],[Número de Orden]])</f>
        <v>74</v>
      </c>
    </row>
    <row r="553" spans="1:26" x14ac:dyDescent="0.3">
      <c r="A553" s="2">
        <v>551</v>
      </c>
      <c r="B553" s="2">
        <v>4</v>
      </c>
      <c r="C553" s="2" t="s">
        <v>551</v>
      </c>
      <c r="D553" s="4">
        <v>2</v>
      </c>
      <c r="E553" s="15">
        <f>Tabla_Sala[[#This Row],[Hora de Salida]]</f>
        <v>45022.173611111109</v>
      </c>
      <c r="F553" s="16">
        <v>45022.123611111114</v>
      </c>
      <c r="G553" s="16">
        <v>45022.173611111109</v>
      </c>
      <c r="H553" s="16">
        <f>IF(Tabla_Sala[[#This Row],[Estado de la Mesa]]="Ocupada",(Tabla_Sala[[#This Row],[Hora de Salida]]-Tabla_Sala[[#This Row],[Hora de Llegada]]) + 15/1440, Tabla_Sala[[#This Row],[Hora de Salida]]-Tabla_Sala[[#This Row],[Hora de Llegada]])</f>
        <v>4.9999999995634425E-2</v>
      </c>
      <c r="I553" s="16">
        <f>SUMIFS(Tabla_cocina[minutos preparacion],Tabla_cocina[Numero de Orden],Tabla_Sala[[#This Row],[Número de Orden]])</f>
        <v>8.5416666666666669E-2</v>
      </c>
      <c r="J553" s="16">
        <f>IF(Tabla_Sala[[#This Row],[Tiempo de Permanencia]]-Tabla_Sala[[#This Row],[Tiempo Preparacion]] &gt; 0, Tabla_Sala[[#This Row],[Tiempo de Permanencia]]-Tabla_Sala[[#This Row],[Tiempo Preparacion]], 0)</f>
        <v>0</v>
      </c>
      <c r="K553" s="2" t="s">
        <v>109</v>
      </c>
      <c r="L553" s="2" t="s">
        <v>44</v>
      </c>
      <c r="M553" s="2" t="s">
        <v>47</v>
      </c>
      <c r="N553" s="5">
        <v>17.54</v>
      </c>
      <c r="O553" s="2" t="s">
        <v>42</v>
      </c>
      <c r="P553" s="7">
        <f>SUMIFS(Tabla_cocina[Ganancia Bruta],Tabla_cocina[Numero de Orden],Tabla_Sala[[#This Row],[Número de Orden]])</f>
        <v>171</v>
      </c>
      <c r="Q553" s="7">
        <f>Tabla_Sala[[#This Row],[Propina]]+Tabla_Sala[[#This Row],[Monto Total de la Cuenta]]</f>
        <v>188.54</v>
      </c>
      <c r="R553" t="str">
        <f t="shared" si="11"/>
        <v>Plato_2,  Plato_3,  Plato_4,  Plato_13</v>
      </c>
      <c r="S553" s="2" t="s">
        <v>52</v>
      </c>
      <c r="T553" s="2" t="s">
        <v>7</v>
      </c>
      <c r="U553" s="2" t="s">
        <v>72</v>
      </c>
      <c r="V553" s="2" t="s">
        <v>67</v>
      </c>
      <c r="W553" s="2" t="s">
        <v>65</v>
      </c>
      <c r="X553" t="str" cm="1">
        <f t="array" ref="X553">_xlfn.CONCAT(_xlfn._xlws.FILTER(Tabla_cocina[Nombre del Plato], Tabla_cocina[Numero de Orden]=Tabla_Sala[[#This Row],[Número de Orden]]), "")</f>
        <v>Plato_2Plato_13Plato_3Plato_4</v>
      </c>
      <c r="Y553" s="18" t="b">
        <f>IF(Tabla_Sala[[#This Row],[Tiempo de Degustacion]]&gt;0,TRUE,FALSE)</f>
        <v>0</v>
      </c>
      <c r="Z553" s="3">
        <f>SUMIFS(Tabla_cocina[Costo],Tabla_cocina[Numero de Orden],Tabla_Sala[[#This Row],[Número de Orden]])</f>
        <v>103</v>
      </c>
    </row>
    <row r="554" spans="1:26" x14ac:dyDescent="0.3">
      <c r="A554" s="2">
        <v>552</v>
      </c>
      <c r="B554" s="2">
        <v>11</v>
      </c>
      <c r="C554" s="2" t="s">
        <v>552</v>
      </c>
      <c r="D554" s="4">
        <v>6</v>
      </c>
      <c r="E554" s="15">
        <f>Tabla_Sala[[#This Row],[Hora de Salida]]</f>
        <v>45022.162499999999</v>
      </c>
      <c r="F554" s="16">
        <v>45022.018055555556</v>
      </c>
      <c r="G554" s="16">
        <v>45022.162499999999</v>
      </c>
      <c r="H554" s="16">
        <f>IF(Tabla_Sala[[#This Row],[Estado de la Mesa]]="Ocupada",(Tabla_Sala[[#This Row],[Hora de Salida]]-Tabla_Sala[[#This Row],[Hora de Llegada]]) + 15/1440, Tabla_Sala[[#This Row],[Hora de Salida]]-Tabla_Sala[[#This Row],[Hora de Llegada]])</f>
        <v>0.1444444444423425</v>
      </c>
      <c r="I554" s="16">
        <f>SUMIFS(Tabla_cocina[minutos preparacion],Tabla_cocina[Numero de Orden],Tabla_Sala[[#This Row],[Número de Orden]])</f>
        <v>7.9861111111111105E-2</v>
      </c>
      <c r="J554" s="16">
        <f>IF(Tabla_Sala[[#This Row],[Tiempo de Permanencia]]-Tabla_Sala[[#This Row],[Tiempo Preparacion]] &gt; 0, Tabla_Sala[[#This Row],[Tiempo de Permanencia]]-Tabla_Sala[[#This Row],[Tiempo Preparacion]], 0)</f>
        <v>6.4583333331231396E-2</v>
      </c>
      <c r="K554" s="2" t="s">
        <v>109</v>
      </c>
      <c r="L554" s="2" t="s">
        <v>54</v>
      </c>
      <c r="M554" s="2" t="s">
        <v>41</v>
      </c>
      <c r="N554" s="5">
        <v>10.28</v>
      </c>
      <c r="O554" s="2" t="s">
        <v>48</v>
      </c>
      <c r="P554" s="7">
        <f>SUMIFS(Tabla_cocina[Ganancia Bruta],Tabla_cocina[Numero de Orden],Tabla_Sala[[#This Row],[Número de Orden]])</f>
        <v>243</v>
      </c>
      <c r="Q554" s="7">
        <f>Tabla_Sala[[#This Row],[Propina]]+Tabla_Sala[[#This Row],[Monto Total de la Cuenta]]</f>
        <v>253.28</v>
      </c>
      <c r="R554" t="str">
        <f t="shared" si="11"/>
        <v>Plato_20,  Plato_13,  Plato_3</v>
      </c>
      <c r="S554" s="2" t="s">
        <v>43</v>
      </c>
      <c r="T554" s="2" t="s">
        <v>11</v>
      </c>
      <c r="U554" s="2" t="s">
        <v>65</v>
      </c>
      <c r="V554" s="2" t="s">
        <v>72</v>
      </c>
      <c r="X554" t="str" cm="1">
        <f t="array" ref="X554">_xlfn.CONCAT(_xlfn._xlws.FILTER(Tabla_cocina[Nombre del Plato], Tabla_cocina[Numero de Orden]=Tabla_Sala[[#This Row],[Número de Orden]]), "")</f>
        <v>Plato_20Plato_13Plato_3</v>
      </c>
      <c r="Y554" s="18" t="b">
        <f>IF(Tabla_Sala[[#This Row],[Tiempo de Degustacion]]&gt;0,TRUE,FALSE)</f>
        <v>1</v>
      </c>
      <c r="Z554" s="3">
        <f>SUMIFS(Tabla_cocina[Costo],Tabla_cocina[Numero de Orden],Tabla_Sala[[#This Row],[Número de Orden]])</f>
        <v>150</v>
      </c>
    </row>
    <row r="555" spans="1:26" x14ac:dyDescent="0.3">
      <c r="A555" s="2">
        <v>553</v>
      </c>
      <c r="B555" s="2">
        <v>14</v>
      </c>
      <c r="C555" s="2" t="s">
        <v>553</v>
      </c>
      <c r="D555" s="4">
        <v>2</v>
      </c>
      <c r="E555" s="15">
        <f>Tabla_Sala[[#This Row],[Hora de Salida]]</f>
        <v>45022.224999999999</v>
      </c>
      <c r="F555" s="16">
        <v>45022.114583333336</v>
      </c>
      <c r="G555" s="16">
        <v>45022.224999999999</v>
      </c>
      <c r="H555" s="16">
        <f>IF(Tabla_Sala[[#This Row],[Estado de la Mesa]]="Ocupada",(Tabla_Sala[[#This Row],[Hora de Salida]]-Tabla_Sala[[#This Row],[Hora de Llegada]]) + 15/1440, Tabla_Sala[[#This Row],[Hora de Salida]]-Tabla_Sala[[#This Row],[Hora de Llegada]])</f>
        <v>0.11041666666278616</v>
      </c>
      <c r="I555" s="16">
        <f>SUMIFS(Tabla_cocina[minutos preparacion],Tabla_cocina[Numero de Orden],Tabla_Sala[[#This Row],[Número de Orden]])</f>
        <v>0.12361111111111112</v>
      </c>
      <c r="J555" s="16">
        <f>IF(Tabla_Sala[[#This Row],[Tiempo de Permanencia]]-Tabla_Sala[[#This Row],[Tiempo Preparacion]] &gt; 0, Tabla_Sala[[#This Row],[Tiempo de Permanencia]]-Tabla_Sala[[#This Row],[Tiempo Preparacion]], 0)</f>
        <v>0</v>
      </c>
      <c r="K555" s="2" t="s">
        <v>109</v>
      </c>
      <c r="L555" s="2" t="s">
        <v>40</v>
      </c>
      <c r="M555" s="2" t="s">
        <v>47</v>
      </c>
      <c r="N555" s="5">
        <v>44.38</v>
      </c>
      <c r="O555" s="2" t="s">
        <v>48</v>
      </c>
      <c r="P555" s="7">
        <f>SUMIFS(Tabla_cocina[Ganancia Bruta],Tabla_cocina[Numero de Orden],Tabla_Sala[[#This Row],[Número de Orden]])</f>
        <v>203</v>
      </c>
      <c r="Q555" s="7">
        <f>Tabla_Sala[[#This Row],[Propina]]+Tabla_Sala[[#This Row],[Monto Total de la Cuenta]]</f>
        <v>247.38</v>
      </c>
      <c r="R555" t="str">
        <f t="shared" si="11"/>
        <v>Plato_2,  Plato_1,  Plato_5,  Plato_12</v>
      </c>
      <c r="S555" s="2" t="s">
        <v>49</v>
      </c>
      <c r="T555" s="2" t="s">
        <v>7</v>
      </c>
      <c r="U555" s="2" t="s">
        <v>71</v>
      </c>
      <c r="V555" s="2" t="s">
        <v>78</v>
      </c>
      <c r="W555" s="2" t="s">
        <v>60</v>
      </c>
      <c r="X555" t="str" cm="1">
        <f t="array" ref="X555">_xlfn.CONCAT(_xlfn._xlws.FILTER(Tabla_cocina[Nombre del Plato], Tabla_cocina[Numero de Orden]=Tabla_Sala[[#This Row],[Número de Orden]]), "")</f>
        <v>Plato_2Plato_1Plato_5Plato_12</v>
      </c>
      <c r="Y555" s="18" t="b">
        <f>IF(Tabla_Sala[[#This Row],[Tiempo de Degustacion]]&gt;0,TRUE,FALSE)</f>
        <v>0</v>
      </c>
      <c r="Z555" s="3">
        <f>SUMIFS(Tabla_cocina[Costo],Tabla_cocina[Numero de Orden],Tabla_Sala[[#This Row],[Número de Orden]])</f>
        <v>121</v>
      </c>
    </row>
    <row r="556" spans="1:26" x14ac:dyDescent="0.3">
      <c r="A556" s="2">
        <v>554</v>
      </c>
      <c r="B556" s="2">
        <v>10</v>
      </c>
      <c r="C556" s="2" t="s">
        <v>554</v>
      </c>
      <c r="D556" s="4">
        <v>6</v>
      </c>
      <c r="E556" s="15">
        <f>Tabla_Sala[[#This Row],[Hora de Salida]]</f>
        <v>45022.121527777781</v>
      </c>
      <c r="F556" s="16">
        <v>45022.0625</v>
      </c>
      <c r="G556" s="16">
        <v>45022.121527777781</v>
      </c>
      <c r="H556" s="16">
        <f>IF(Tabla_Sala[[#This Row],[Estado de la Mesa]]="Ocupada",(Tabla_Sala[[#This Row],[Hora de Salida]]-Tabla_Sala[[#This Row],[Hora de Llegada]]) + 15/1440, Tabla_Sala[[#This Row],[Hora de Salida]]-Tabla_Sala[[#This Row],[Hora de Llegada]])</f>
        <v>6.9444444447678208E-2</v>
      </c>
      <c r="I556" s="16">
        <f>SUMIFS(Tabla_cocina[minutos preparacion],Tabla_cocina[Numero de Orden],Tabla_Sala[[#This Row],[Número de Orden]])</f>
        <v>4.9305555555555561E-2</v>
      </c>
      <c r="J556" s="16">
        <f>IF(Tabla_Sala[[#This Row],[Tiempo de Permanencia]]-Tabla_Sala[[#This Row],[Tiempo Preparacion]] &gt; 0, Tabla_Sala[[#This Row],[Tiempo de Permanencia]]-Tabla_Sala[[#This Row],[Tiempo Preparacion]], 0)</f>
        <v>2.0138888892122647E-2</v>
      </c>
      <c r="K556" s="2" t="s">
        <v>109</v>
      </c>
      <c r="L556" s="2" t="s">
        <v>40</v>
      </c>
      <c r="M556" s="2" t="s">
        <v>41</v>
      </c>
      <c r="N556" s="5">
        <v>19.600000000000001</v>
      </c>
      <c r="O556" s="2" t="s">
        <v>55</v>
      </c>
      <c r="P556" s="7">
        <f>SUMIFS(Tabla_cocina[Ganancia Bruta],Tabla_cocina[Numero de Orden],Tabla_Sala[[#This Row],[Número de Orden]])</f>
        <v>166</v>
      </c>
      <c r="Q556" s="7">
        <f>Tabla_Sala[[#This Row],[Propina]]+Tabla_Sala[[#This Row],[Monto Total de la Cuenta]]</f>
        <v>185.6</v>
      </c>
      <c r="R556" t="str">
        <f t="shared" si="11"/>
        <v>Plato_14,  Plato_20</v>
      </c>
      <c r="S556" s="2" t="s">
        <v>43</v>
      </c>
      <c r="T556" s="2" t="s">
        <v>22</v>
      </c>
      <c r="U556" s="2" t="s">
        <v>68</v>
      </c>
      <c r="X556" t="str" cm="1">
        <f t="array" ref="X556">_xlfn.CONCAT(_xlfn._xlws.FILTER(Tabla_cocina[Nombre del Plato], Tabla_cocina[Numero de Orden]=Tabla_Sala[[#This Row],[Número de Orden]]), "")</f>
        <v>Plato_20Plato_14</v>
      </c>
      <c r="Y556" s="18" t="b">
        <f>IF(Tabla_Sala[[#This Row],[Tiempo de Degustacion]]&gt;0,TRUE,FALSE)</f>
        <v>1</v>
      </c>
      <c r="Z556" s="3">
        <f>SUMIFS(Tabla_cocina[Costo],Tabla_cocina[Numero de Orden],Tabla_Sala[[#This Row],[Número de Orden]])</f>
        <v>103</v>
      </c>
    </row>
    <row r="557" spans="1:26" x14ac:dyDescent="0.3">
      <c r="A557" s="2">
        <v>555</v>
      </c>
      <c r="B557" s="2">
        <v>20</v>
      </c>
      <c r="C557" s="2" t="s">
        <v>555</v>
      </c>
      <c r="D557" s="4">
        <v>1</v>
      </c>
      <c r="E557" s="15">
        <f>Tabla_Sala[[#This Row],[Hora de Salida]]</f>
        <v>45022.209722222222</v>
      </c>
      <c r="F557" s="16">
        <v>45022.082638888889</v>
      </c>
      <c r="G557" s="16">
        <v>45022.209722222222</v>
      </c>
      <c r="H557" s="16">
        <f>IF(Tabla_Sala[[#This Row],[Estado de la Mesa]]="Ocupada",(Tabla_Sala[[#This Row],[Hora de Salida]]-Tabla_Sala[[#This Row],[Hora de Llegada]]) + 15/1440, Tabla_Sala[[#This Row],[Hora de Salida]]-Tabla_Sala[[#This Row],[Hora de Llegada]])</f>
        <v>0.12708333333284827</v>
      </c>
      <c r="I557" s="16">
        <f>SUMIFS(Tabla_cocina[minutos preparacion],Tabla_cocina[Numero de Orden],Tabla_Sala[[#This Row],[Número de Orden]])</f>
        <v>3.1944444444444442E-2</v>
      </c>
      <c r="J557" s="16">
        <f>IF(Tabla_Sala[[#This Row],[Tiempo de Permanencia]]-Tabla_Sala[[#This Row],[Tiempo Preparacion]] &gt; 0, Tabla_Sala[[#This Row],[Tiempo de Permanencia]]-Tabla_Sala[[#This Row],[Tiempo Preparacion]], 0)</f>
        <v>9.5138888888403828E-2</v>
      </c>
      <c r="K557" s="2" t="s">
        <v>113</v>
      </c>
      <c r="L557" s="2" t="s">
        <v>44</v>
      </c>
      <c r="M557" s="2" t="s">
        <v>45</v>
      </c>
      <c r="N557" s="5">
        <v>41.08</v>
      </c>
      <c r="O557" s="2" t="s">
        <v>48</v>
      </c>
      <c r="P557" s="7">
        <f>SUMIFS(Tabla_cocina[Ganancia Bruta],Tabla_cocina[Numero de Orden],Tabla_Sala[[#This Row],[Número de Orden]])</f>
        <v>30</v>
      </c>
      <c r="Q557" s="7">
        <f>Tabla_Sala[[#This Row],[Propina]]+Tabla_Sala[[#This Row],[Monto Total de la Cuenta]]</f>
        <v>71.08</v>
      </c>
      <c r="R557" t="str">
        <f t="shared" si="11"/>
        <v>Plato_2</v>
      </c>
      <c r="S557" s="2" t="s">
        <v>49</v>
      </c>
      <c r="T557" s="2" t="s">
        <v>7</v>
      </c>
      <c r="U557" s="2"/>
      <c r="X557" t="str" cm="1">
        <f t="array" ref="X557">_xlfn.CONCAT(_xlfn._xlws.FILTER(Tabla_cocina[Nombre del Plato], Tabla_cocina[Numero de Orden]=Tabla_Sala[[#This Row],[Número de Orden]]), "")</f>
        <v>Plato_2</v>
      </c>
      <c r="Y557" s="18" t="b">
        <f>IF(Tabla_Sala[[#This Row],[Tiempo de Degustacion]]&gt;0,TRUE,FALSE)</f>
        <v>1</v>
      </c>
      <c r="Z557" s="3">
        <f>SUMIFS(Tabla_cocina[Costo],Tabla_cocina[Numero de Orden],Tabla_Sala[[#This Row],[Número de Orden]])</f>
        <v>18</v>
      </c>
    </row>
    <row r="558" spans="1:26" x14ac:dyDescent="0.3">
      <c r="A558" s="2">
        <v>556</v>
      </c>
      <c r="B558" s="2">
        <v>9</v>
      </c>
      <c r="C558" s="2" t="s">
        <v>155</v>
      </c>
      <c r="D558" s="4">
        <v>6</v>
      </c>
      <c r="E558" s="15">
        <f>Tabla_Sala[[#This Row],[Hora de Salida]]</f>
        <v>45022.320138888892</v>
      </c>
      <c r="F558" s="16">
        <v>45022.164583333331</v>
      </c>
      <c r="G558" s="16">
        <v>45022.320138888892</v>
      </c>
      <c r="H558" s="16">
        <f>IF(Tabla_Sala[[#This Row],[Estado de la Mesa]]="Ocupada",(Tabla_Sala[[#This Row],[Hora de Salida]]-Tabla_Sala[[#This Row],[Hora de Llegada]]) + 15/1440, Tabla_Sala[[#This Row],[Hora de Salida]]-Tabla_Sala[[#This Row],[Hora de Llegada]])</f>
        <v>0.15555555556056788</v>
      </c>
      <c r="I558" s="16">
        <f>SUMIFS(Tabla_cocina[minutos preparacion],Tabla_cocina[Numero de Orden],Tabla_Sala[[#This Row],[Número de Orden]])</f>
        <v>4.5833333333333337E-2</v>
      </c>
      <c r="J558" s="16">
        <f>IF(Tabla_Sala[[#This Row],[Tiempo de Permanencia]]-Tabla_Sala[[#This Row],[Tiempo Preparacion]] &gt; 0, Tabla_Sala[[#This Row],[Tiempo de Permanencia]]-Tabla_Sala[[#This Row],[Tiempo Preparacion]], 0)</f>
        <v>0.10972222222723454</v>
      </c>
      <c r="K558" s="2" t="s">
        <v>113</v>
      </c>
      <c r="L558" s="2" t="s">
        <v>40</v>
      </c>
      <c r="M558" s="2" t="s">
        <v>41</v>
      </c>
      <c r="N558" s="5">
        <v>14.09</v>
      </c>
      <c r="O558" s="2" t="s">
        <v>48</v>
      </c>
      <c r="P558" s="7">
        <f>SUMIFS(Tabla_cocina[Ganancia Bruta],Tabla_cocina[Numero de Orden],Tabla_Sala[[#This Row],[Número de Orden]])</f>
        <v>76</v>
      </c>
      <c r="Q558" s="7">
        <f>Tabla_Sala[[#This Row],[Propina]]+Tabla_Sala[[#This Row],[Monto Total de la Cuenta]]</f>
        <v>90.09</v>
      </c>
      <c r="R558" t="str">
        <f t="shared" si="11"/>
        <v>Plato_5,  Plato_4</v>
      </c>
      <c r="S558" s="2" t="s">
        <v>52</v>
      </c>
      <c r="T558" s="2" t="s">
        <v>19</v>
      </c>
      <c r="U558" s="2" t="s">
        <v>67</v>
      </c>
      <c r="X558" t="str" cm="1">
        <f t="array" ref="X558">_xlfn.CONCAT(_xlfn._xlws.FILTER(Tabla_cocina[Nombre del Plato], Tabla_cocina[Numero de Orden]=Tabla_Sala[[#This Row],[Número de Orden]]), "")</f>
        <v>Plato_5Plato_4</v>
      </c>
      <c r="Y558" s="18" t="b">
        <f>IF(Tabla_Sala[[#This Row],[Tiempo de Degustacion]]&gt;0,TRUE,FALSE)</f>
        <v>1</v>
      </c>
      <c r="Z558" s="3">
        <f>SUMIFS(Tabla_cocina[Costo],Tabla_cocina[Numero de Orden],Tabla_Sala[[#This Row],[Número de Orden]])</f>
        <v>43</v>
      </c>
    </row>
    <row r="559" spans="1:26" x14ac:dyDescent="0.3">
      <c r="A559" s="2">
        <v>557</v>
      </c>
      <c r="B559" s="2">
        <v>7</v>
      </c>
      <c r="C559" s="2" t="s">
        <v>228</v>
      </c>
      <c r="D559" s="4">
        <v>5</v>
      </c>
      <c r="E559" s="15">
        <f>Tabla_Sala[[#This Row],[Hora de Salida]]</f>
        <v>45022.318749999999</v>
      </c>
      <c r="F559" s="16">
        <v>45022.161111111112</v>
      </c>
      <c r="G559" s="16">
        <v>45022.318749999999</v>
      </c>
      <c r="H559" s="16">
        <f>IF(Tabla_Sala[[#This Row],[Estado de la Mesa]]="Ocupada",(Tabla_Sala[[#This Row],[Hora de Salida]]-Tabla_Sala[[#This Row],[Hora de Llegada]]) + 15/1440, Tabla_Sala[[#This Row],[Hora de Salida]]-Tabla_Sala[[#This Row],[Hora de Llegada]])</f>
        <v>0.16805555555280685</v>
      </c>
      <c r="I559" s="16">
        <f>SUMIFS(Tabla_cocina[minutos preparacion],Tabla_cocina[Numero de Orden],Tabla_Sala[[#This Row],[Número de Orden]])</f>
        <v>7.4305555555555555E-2</v>
      </c>
      <c r="J559" s="16">
        <f>IF(Tabla_Sala[[#This Row],[Tiempo de Permanencia]]-Tabla_Sala[[#This Row],[Tiempo Preparacion]] &gt; 0, Tabla_Sala[[#This Row],[Tiempo de Permanencia]]-Tabla_Sala[[#This Row],[Tiempo Preparacion]], 0)</f>
        <v>9.3749999997251296E-2</v>
      </c>
      <c r="K559" s="2" t="s">
        <v>113</v>
      </c>
      <c r="L559" s="2" t="s">
        <v>40</v>
      </c>
      <c r="M559" s="2" t="s">
        <v>45</v>
      </c>
      <c r="N559" s="5">
        <v>35.880000000000003</v>
      </c>
      <c r="O559" s="2" t="s">
        <v>55</v>
      </c>
      <c r="P559" s="7">
        <f>SUMIFS(Tabla_cocina[Ganancia Bruta],Tabla_cocina[Numero de Orden],Tabla_Sala[[#This Row],[Número de Orden]])</f>
        <v>177</v>
      </c>
      <c r="Q559" s="7">
        <f>Tabla_Sala[[#This Row],[Propina]]+Tabla_Sala[[#This Row],[Monto Total de la Cuenta]]</f>
        <v>212.88</v>
      </c>
      <c r="R559" t="str">
        <f t="shared" si="11"/>
        <v>Plato_15,  Plato_13,  Plato_1</v>
      </c>
      <c r="S559" s="2" t="s">
        <v>66</v>
      </c>
      <c r="T559" s="2" t="s">
        <v>18</v>
      </c>
      <c r="U559" s="2" t="s">
        <v>65</v>
      </c>
      <c r="V559" s="2" t="s">
        <v>71</v>
      </c>
      <c r="X559" t="str" cm="1">
        <f t="array" ref="X559">_xlfn.CONCAT(_xlfn._xlws.FILTER(Tabla_cocina[Nombre del Plato], Tabla_cocina[Numero de Orden]=Tabla_Sala[[#This Row],[Número de Orden]]), "")</f>
        <v>Plato_15Plato_1Plato_13</v>
      </c>
      <c r="Y559" s="18" t="b">
        <f>IF(Tabla_Sala[[#This Row],[Tiempo de Degustacion]]&gt;0,TRUE,FALSE)</f>
        <v>1</v>
      </c>
      <c r="Z559" s="3">
        <f>SUMIFS(Tabla_cocina[Costo],Tabla_cocina[Numero de Orden],Tabla_Sala[[#This Row],[Número de Orden]])</f>
        <v>107</v>
      </c>
    </row>
    <row r="560" spans="1:26" x14ac:dyDescent="0.3">
      <c r="A560" s="2">
        <v>558</v>
      </c>
      <c r="B560" s="2">
        <v>6</v>
      </c>
      <c r="C560" s="2" t="s">
        <v>493</v>
      </c>
      <c r="D560" s="4">
        <v>4</v>
      </c>
      <c r="E560" s="15">
        <f>Tabla_Sala[[#This Row],[Hora de Salida]]</f>
        <v>45022.129166666666</v>
      </c>
      <c r="F560" s="16">
        <v>45022.012499999997</v>
      </c>
      <c r="G560" s="16">
        <v>45022.129166666666</v>
      </c>
      <c r="H560" s="16">
        <f>IF(Tabla_Sala[[#This Row],[Estado de la Mesa]]="Ocupada",(Tabla_Sala[[#This Row],[Hora de Salida]]-Tabla_Sala[[#This Row],[Hora de Llegada]]) + 15/1440, Tabla_Sala[[#This Row],[Hora de Salida]]-Tabla_Sala[[#This Row],[Hora de Llegada]])</f>
        <v>0.11666666666860692</v>
      </c>
      <c r="I560" s="16">
        <f>SUMIFS(Tabla_cocina[minutos preparacion],Tabla_cocina[Numero de Orden],Tabla_Sala[[#This Row],[Número de Orden]])</f>
        <v>0.11597222222222223</v>
      </c>
      <c r="J560" s="16">
        <f>IF(Tabla_Sala[[#This Row],[Tiempo de Permanencia]]-Tabla_Sala[[#This Row],[Tiempo Preparacion]] &gt; 0, Tabla_Sala[[#This Row],[Tiempo de Permanencia]]-Tabla_Sala[[#This Row],[Tiempo Preparacion]], 0)</f>
        <v>6.9444444638469549E-4</v>
      </c>
      <c r="K560" s="2" t="s">
        <v>111</v>
      </c>
      <c r="L560" s="2" t="s">
        <v>40</v>
      </c>
      <c r="M560" s="2" t="s">
        <v>47</v>
      </c>
      <c r="N560" s="5">
        <v>45.26</v>
      </c>
      <c r="O560" s="2" t="s">
        <v>42</v>
      </c>
      <c r="P560" s="7">
        <f>SUMIFS(Tabla_cocina[Ganancia Bruta],Tabla_cocina[Numero de Orden],Tabla_Sala[[#This Row],[Número de Orden]])</f>
        <v>179</v>
      </c>
      <c r="Q560" s="7">
        <f>Tabla_Sala[[#This Row],[Propina]]+Tabla_Sala[[#This Row],[Monto Total de la Cuenta]]</f>
        <v>224.26</v>
      </c>
      <c r="R560" t="str">
        <f t="shared" si="11"/>
        <v>Plato_15,  Plato_1,  Plato_11</v>
      </c>
      <c r="S560" s="2" t="s">
        <v>52</v>
      </c>
      <c r="T560" s="2" t="s">
        <v>18</v>
      </c>
      <c r="U560" s="2" t="s">
        <v>71</v>
      </c>
      <c r="V560" s="2" t="s">
        <v>63</v>
      </c>
      <c r="X560" t="str" cm="1">
        <f t="array" ref="X560">_xlfn.CONCAT(_xlfn._xlws.FILTER(Tabla_cocina[Nombre del Plato], Tabla_cocina[Numero de Orden]=Tabla_Sala[[#This Row],[Número de Orden]]), "")</f>
        <v>Plato_11Plato_15Plato_1</v>
      </c>
      <c r="Y560" s="18" t="b">
        <f>IF(Tabla_Sala[[#This Row],[Tiempo de Degustacion]]&gt;0,TRUE,FALSE)</f>
        <v>1</v>
      </c>
      <c r="Z560" s="3">
        <f>SUMIFS(Tabla_cocina[Costo],Tabla_cocina[Numero de Orden],Tabla_Sala[[#This Row],[Número de Orden]])</f>
        <v>107</v>
      </c>
    </row>
    <row r="561" spans="1:26" x14ac:dyDescent="0.3">
      <c r="A561" s="2">
        <v>559</v>
      </c>
      <c r="B561" s="2">
        <v>11</v>
      </c>
      <c r="C561" s="2" t="s">
        <v>127</v>
      </c>
      <c r="D561" s="4">
        <v>1</v>
      </c>
      <c r="E561" s="15">
        <f>Tabla_Sala[[#This Row],[Hora de Salida]]</f>
        <v>45022.165972222225</v>
      </c>
      <c r="F561" s="16">
        <v>45022.009722222225</v>
      </c>
      <c r="G561" s="16">
        <v>45022.165972222225</v>
      </c>
      <c r="H561" s="16">
        <f>IF(Tabla_Sala[[#This Row],[Estado de la Mesa]]="Ocupada",(Tabla_Sala[[#This Row],[Hora de Salida]]-Tabla_Sala[[#This Row],[Hora de Llegada]]) + 15/1440, Tabla_Sala[[#This Row],[Hora de Salida]]-Tabla_Sala[[#This Row],[Hora de Llegada]])</f>
        <v>0.15625</v>
      </c>
      <c r="I561" s="16">
        <f>SUMIFS(Tabla_cocina[minutos preparacion],Tabla_cocina[Numero de Orden],Tabla_Sala[[#This Row],[Número de Orden]])</f>
        <v>2.8472222222222222E-2</v>
      </c>
      <c r="J561" s="16">
        <f>IF(Tabla_Sala[[#This Row],[Tiempo de Permanencia]]-Tabla_Sala[[#This Row],[Tiempo Preparacion]] &gt; 0, Tabla_Sala[[#This Row],[Tiempo de Permanencia]]-Tabla_Sala[[#This Row],[Tiempo Preparacion]], 0)</f>
        <v>0.12777777777777777</v>
      </c>
      <c r="K561" s="2" t="s">
        <v>113</v>
      </c>
      <c r="L561" s="2" t="s">
        <v>40</v>
      </c>
      <c r="M561" s="2" t="s">
        <v>47</v>
      </c>
      <c r="N561" s="5">
        <v>24.36</v>
      </c>
      <c r="O561" s="2" t="s">
        <v>42</v>
      </c>
      <c r="P561" s="7">
        <f>SUMIFS(Tabla_cocina[Ganancia Bruta],Tabla_cocina[Numero de Orden],Tabla_Sala[[#This Row],[Número de Orden]])</f>
        <v>99</v>
      </c>
      <c r="Q561" s="7">
        <f>Tabla_Sala[[#This Row],[Propina]]+Tabla_Sala[[#This Row],[Monto Total de la Cuenta]]</f>
        <v>123.36</v>
      </c>
      <c r="R561" t="str">
        <f t="shared" si="11"/>
        <v>Plato_11</v>
      </c>
      <c r="S561" s="2" t="s">
        <v>61</v>
      </c>
      <c r="T561" s="2" t="s">
        <v>14</v>
      </c>
      <c r="U561" s="2"/>
      <c r="X561" t="str" cm="1">
        <f t="array" ref="X561">_xlfn.CONCAT(_xlfn._xlws.FILTER(Tabla_cocina[Nombre del Plato], Tabla_cocina[Numero de Orden]=Tabla_Sala[[#This Row],[Número de Orden]]), "")</f>
        <v>Plato_11</v>
      </c>
      <c r="Y561" s="18" t="b">
        <f>IF(Tabla_Sala[[#This Row],[Tiempo de Degustacion]]&gt;0,TRUE,FALSE)</f>
        <v>1</v>
      </c>
      <c r="Z561" s="3">
        <f>SUMIFS(Tabla_cocina[Costo],Tabla_cocina[Numero de Orden],Tabla_Sala[[#This Row],[Número de Orden]])</f>
        <v>60</v>
      </c>
    </row>
    <row r="562" spans="1:26" x14ac:dyDescent="0.3">
      <c r="A562" s="2">
        <v>560</v>
      </c>
      <c r="B562" s="2">
        <v>6</v>
      </c>
      <c r="C562" s="2" t="s">
        <v>279</v>
      </c>
      <c r="D562" s="4">
        <v>6</v>
      </c>
      <c r="E562" s="15">
        <f>Tabla_Sala[[#This Row],[Hora de Salida]]</f>
        <v>45022.136805555558</v>
      </c>
      <c r="F562" s="16">
        <v>45022.010416666664</v>
      </c>
      <c r="G562" s="16">
        <v>45022.136805555558</v>
      </c>
      <c r="H562" s="16">
        <f>IF(Tabla_Sala[[#This Row],[Estado de la Mesa]]="Ocupada",(Tabla_Sala[[#This Row],[Hora de Salida]]-Tabla_Sala[[#This Row],[Hora de Llegada]]) + 15/1440, Tabla_Sala[[#This Row],[Hora de Salida]]-Tabla_Sala[[#This Row],[Hora de Llegada]])</f>
        <v>0.12638888889341615</v>
      </c>
      <c r="I562" s="16">
        <f>SUMIFS(Tabla_cocina[minutos preparacion],Tabla_cocina[Numero de Orden],Tabla_Sala[[#This Row],[Número de Orden]])</f>
        <v>3.3333333333333333E-2</v>
      </c>
      <c r="J562" s="16">
        <f>IF(Tabla_Sala[[#This Row],[Tiempo de Permanencia]]-Tabla_Sala[[#This Row],[Tiempo Preparacion]] &gt; 0, Tabla_Sala[[#This Row],[Tiempo de Permanencia]]-Tabla_Sala[[#This Row],[Tiempo Preparacion]], 0)</f>
        <v>9.3055555560082825E-2</v>
      </c>
      <c r="K562" s="2" t="s">
        <v>115</v>
      </c>
      <c r="L562" s="2" t="s">
        <v>54</v>
      </c>
      <c r="M562" s="2" t="s">
        <v>41</v>
      </c>
      <c r="N562" s="5">
        <v>31.53</v>
      </c>
      <c r="O562" s="2" t="s">
        <v>42</v>
      </c>
      <c r="P562" s="7">
        <f>SUMIFS(Tabla_cocina[Ganancia Bruta],Tabla_cocina[Numero de Orden],Tabla_Sala[[#This Row],[Número de Orden]])</f>
        <v>111</v>
      </c>
      <c r="Q562" s="7">
        <f>Tabla_Sala[[#This Row],[Propina]]+Tabla_Sala[[#This Row],[Monto Total de la Cuenta]]</f>
        <v>142.53</v>
      </c>
      <c r="R562" t="str">
        <f t="shared" si="11"/>
        <v>Plato_4,  Plato_1</v>
      </c>
      <c r="S562" s="2" t="s">
        <v>76</v>
      </c>
      <c r="T562" s="2" t="s">
        <v>24</v>
      </c>
      <c r="U562" s="2" t="s">
        <v>71</v>
      </c>
      <c r="X562" t="str" cm="1">
        <f t="array" ref="X562">_xlfn.CONCAT(_xlfn._xlws.FILTER(Tabla_cocina[Nombre del Plato], Tabla_cocina[Numero de Orden]=Tabla_Sala[[#This Row],[Número de Orden]]), "")</f>
        <v>Plato_1Plato_4</v>
      </c>
      <c r="Y562" s="18" t="b">
        <f>IF(Tabla_Sala[[#This Row],[Tiempo de Degustacion]]&gt;0,TRUE,FALSE)</f>
        <v>1</v>
      </c>
      <c r="Z562" s="3">
        <f>SUMIFS(Tabla_cocina[Costo],Tabla_cocina[Numero de Orden],Tabla_Sala[[#This Row],[Número de Orden]])</f>
        <v>65</v>
      </c>
    </row>
    <row r="563" spans="1:26" x14ac:dyDescent="0.3">
      <c r="A563" s="2">
        <v>561</v>
      </c>
      <c r="B563" s="2">
        <v>4</v>
      </c>
      <c r="C563" s="2" t="s">
        <v>130</v>
      </c>
      <c r="D563" s="4">
        <v>2</v>
      </c>
      <c r="E563" s="15">
        <f>Tabla_Sala[[#This Row],[Hora de Salida]]</f>
        <v>45022.152083333334</v>
      </c>
      <c r="F563" s="16">
        <v>45022.050694444442</v>
      </c>
      <c r="G563" s="16">
        <v>45022.152083333334</v>
      </c>
      <c r="H563" s="16">
        <f>IF(Tabla_Sala[[#This Row],[Estado de la Mesa]]="Ocupada",(Tabla_Sala[[#This Row],[Hora de Salida]]-Tabla_Sala[[#This Row],[Hora de Llegada]]) + 15/1440, Tabla_Sala[[#This Row],[Hora de Salida]]-Tabla_Sala[[#This Row],[Hora de Llegada]])</f>
        <v>0.10138888889196096</v>
      </c>
      <c r="I563" s="16">
        <f>SUMIFS(Tabla_cocina[minutos preparacion],Tabla_cocina[Numero de Orden],Tabla_Sala[[#This Row],[Número de Orden]])</f>
        <v>4.4444444444444446E-2</v>
      </c>
      <c r="J563" s="16">
        <f>IF(Tabla_Sala[[#This Row],[Tiempo de Permanencia]]-Tabla_Sala[[#This Row],[Tiempo Preparacion]] &gt; 0, Tabla_Sala[[#This Row],[Tiempo de Permanencia]]-Tabla_Sala[[#This Row],[Tiempo Preparacion]], 0)</f>
        <v>5.6944444447516514E-2</v>
      </c>
      <c r="K563" s="2" t="s">
        <v>111</v>
      </c>
      <c r="L563" s="2" t="s">
        <v>40</v>
      </c>
      <c r="M563" s="2" t="s">
        <v>47</v>
      </c>
      <c r="N563" s="5">
        <v>44.24</v>
      </c>
      <c r="O563" s="2" t="s">
        <v>42</v>
      </c>
      <c r="P563" s="7">
        <f>SUMIFS(Tabla_cocina[Ganancia Bruta],Tabla_cocina[Numero de Orden],Tabla_Sala[[#This Row],[Número de Orden]])</f>
        <v>64</v>
      </c>
      <c r="Q563" s="7">
        <f>Tabla_Sala[[#This Row],[Propina]]+Tabla_Sala[[#This Row],[Monto Total de la Cuenta]]</f>
        <v>108.24000000000001</v>
      </c>
      <c r="R563" t="str">
        <f t="shared" si="11"/>
        <v>Plato_4,  Plato_14</v>
      </c>
      <c r="S563" s="2" t="s">
        <v>70</v>
      </c>
      <c r="T563" s="2" t="s">
        <v>24</v>
      </c>
      <c r="U563" s="2" t="s">
        <v>64</v>
      </c>
      <c r="X563" t="str" cm="1">
        <f t="array" ref="X563">_xlfn.CONCAT(_xlfn._xlws.FILTER(Tabla_cocina[Nombre del Plato], Tabla_cocina[Numero de Orden]=Tabla_Sala[[#This Row],[Número de Orden]]), "")</f>
        <v>Plato_14Plato_4</v>
      </c>
      <c r="Y563" s="18" t="b">
        <f>IF(Tabla_Sala[[#This Row],[Tiempo de Degustacion]]&gt;0,TRUE,FALSE)</f>
        <v>1</v>
      </c>
      <c r="Z563" s="3">
        <f>SUMIFS(Tabla_cocina[Costo],Tabla_cocina[Numero de Orden],Tabla_Sala[[#This Row],[Número de Orden]])</f>
        <v>38</v>
      </c>
    </row>
    <row r="564" spans="1:26" x14ac:dyDescent="0.3">
      <c r="A564" s="2">
        <v>562</v>
      </c>
      <c r="B564" s="2">
        <v>20</v>
      </c>
      <c r="C564" s="2" t="s">
        <v>556</v>
      </c>
      <c r="D564" s="4">
        <v>3</v>
      </c>
      <c r="E564" s="15">
        <f>Tabla_Sala[[#This Row],[Hora de Salida]]</f>
        <v>45022.263888888891</v>
      </c>
      <c r="F564" s="16">
        <v>45022.10833333333</v>
      </c>
      <c r="G564" s="16">
        <v>45022.263888888891</v>
      </c>
      <c r="H564" s="16">
        <f>IF(Tabla_Sala[[#This Row],[Estado de la Mesa]]="Ocupada",(Tabla_Sala[[#This Row],[Hora de Salida]]-Tabla_Sala[[#This Row],[Hora de Llegada]]) + 15/1440, Tabla_Sala[[#This Row],[Hora de Salida]]-Tabla_Sala[[#This Row],[Hora de Llegada]])</f>
        <v>0.15555555556056788</v>
      </c>
      <c r="I564" s="16">
        <f>SUMIFS(Tabla_cocina[minutos preparacion],Tabla_cocina[Numero de Orden],Tabla_Sala[[#This Row],[Número de Orden]])</f>
        <v>7.7777777777777779E-2</v>
      </c>
      <c r="J564" s="16">
        <f>IF(Tabla_Sala[[#This Row],[Tiempo de Permanencia]]-Tabla_Sala[[#This Row],[Tiempo Preparacion]] &gt; 0, Tabla_Sala[[#This Row],[Tiempo de Permanencia]]-Tabla_Sala[[#This Row],[Tiempo Preparacion]], 0)</f>
        <v>7.7777777782790103E-2</v>
      </c>
      <c r="K564" s="2" t="s">
        <v>111</v>
      </c>
      <c r="L564" s="2" t="s">
        <v>54</v>
      </c>
      <c r="M564" s="2" t="s">
        <v>47</v>
      </c>
      <c r="N564" s="5">
        <v>21.49</v>
      </c>
      <c r="O564" s="2" t="s">
        <v>48</v>
      </c>
      <c r="P564" s="7">
        <f>SUMIFS(Tabla_cocina[Ganancia Bruta],Tabla_cocina[Numero de Orden],Tabla_Sala[[#This Row],[Número de Orden]])</f>
        <v>288</v>
      </c>
      <c r="Q564" s="7">
        <f>Tabla_Sala[[#This Row],[Propina]]+Tabla_Sala[[#This Row],[Monto Total de la Cuenta]]</f>
        <v>309.49</v>
      </c>
      <c r="R564" t="str">
        <f t="shared" si="11"/>
        <v>Plato_20,  Plato_9,  Plato_7,  Plato_17</v>
      </c>
      <c r="S564" s="2" t="s">
        <v>56</v>
      </c>
      <c r="T564" s="2" t="s">
        <v>11</v>
      </c>
      <c r="U564" s="2" t="s">
        <v>75</v>
      </c>
      <c r="V564" s="2" t="s">
        <v>59</v>
      </c>
      <c r="W564" s="2" t="s">
        <v>50</v>
      </c>
      <c r="X564" t="str" cm="1">
        <f t="array" ref="X564">_xlfn.CONCAT(_xlfn._xlws.FILTER(Tabla_cocina[Nombre del Plato], Tabla_cocina[Numero de Orden]=Tabla_Sala[[#This Row],[Número de Orden]]), "")</f>
        <v>Plato_20Plato_17Plato_9Plato_7</v>
      </c>
      <c r="Y564" s="18" t="b">
        <f>IF(Tabla_Sala[[#This Row],[Tiempo de Degustacion]]&gt;0,TRUE,FALSE)</f>
        <v>1</v>
      </c>
      <c r="Z564" s="3">
        <f>SUMIFS(Tabla_cocina[Costo],Tabla_cocina[Numero de Orden],Tabla_Sala[[#This Row],[Número de Orden]])</f>
        <v>175</v>
      </c>
    </row>
    <row r="565" spans="1:26" x14ac:dyDescent="0.3">
      <c r="A565" s="2">
        <v>563</v>
      </c>
      <c r="B565" s="2">
        <v>12</v>
      </c>
      <c r="C565" s="2" t="s">
        <v>183</v>
      </c>
      <c r="D565" s="4">
        <v>3</v>
      </c>
      <c r="E565" s="15">
        <f>Tabla_Sala[[#This Row],[Hora de Salida]]</f>
        <v>45022.196527777778</v>
      </c>
      <c r="F565" s="16">
        <v>45022.12777777778</v>
      </c>
      <c r="G565" s="16">
        <v>45022.196527777778</v>
      </c>
      <c r="H565" s="16">
        <f>IF(Tabla_Sala[[#This Row],[Estado de la Mesa]]="Ocupada",(Tabla_Sala[[#This Row],[Hora de Salida]]-Tabla_Sala[[#This Row],[Hora de Llegada]]) + 15/1440, Tabla_Sala[[#This Row],[Hora de Salida]]-Tabla_Sala[[#This Row],[Hora de Llegada]])</f>
        <v>7.916666666521148E-2</v>
      </c>
      <c r="I565" s="16">
        <f>SUMIFS(Tabla_cocina[minutos preparacion],Tabla_cocina[Numero de Orden],Tabla_Sala[[#This Row],[Número de Orden]])</f>
        <v>2.5694444444444443E-2</v>
      </c>
      <c r="J565" s="16">
        <f>IF(Tabla_Sala[[#This Row],[Tiempo de Permanencia]]-Tabla_Sala[[#This Row],[Tiempo Preparacion]] &gt; 0, Tabla_Sala[[#This Row],[Tiempo de Permanencia]]-Tabla_Sala[[#This Row],[Tiempo Preparacion]], 0)</f>
        <v>5.3472222220767036E-2</v>
      </c>
      <c r="K565" s="2" t="s">
        <v>115</v>
      </c>
      <c r="L565" s="2" t="s">
        <v>44</v>
      </c>
      <c r="M565" s="2" t="s">
        <v>45</v>
      </c>
      <c r="N565" s="5">
        <v>20.07</v>
      </c>
      <c r="O565" s="2" t="s">
        <v>55</v>
      </c>
      <c r="P565" s="7">
        <f>SUMIFS(Tabla_cocina[Ganancia Bruta],Tabla_cocina[Numero de Orden],Tabla_Sala[[#This Row],[Número de Orden]])</f>
        <v>54</v>
      </c>
      <c r="Q565" s="7">
        <f>Tabla_Sala[[#This Row],[Propina]]+Tabla_Sala[[#This Row],[Monto Total de la Cuenta]]</f>
        <v>74.069999999999993</v>
      </c>
      <c r="R565" t="str">
        <f t="shared" si="11"/>
        <v>Plato_6</v>
      </c>
      <c r="S565" s="2" t="s">
        <v>76</v>
      </c>
      <c r="T565" s="2" t="s">
        <v>10</v>
      </c>
      <c r="U565" s="2"/>
      <c r="X565" t="str" cm="1">
        <f t="array" ref="X565">_xlfn.CONCAT(_xlfn._xlws.FILTER(Tabla_cocina[Nombre del Plato], Tabla_cocina[Numero de Orden]=Tabla_Sala[[#This Row],[Número de Orden]]), "")</f>
        <v>Plato_6</v>
      </c>
      <c r="Y565" s="18" t="b">
        <f>IF(Tabla_Sala[[#This Row],[Tiempo de Degustacion]]&gt;0,TRUE,FALSE)</f>
        <v>1</v>
      </c>
      <c r="Z565" s="3">
        <f>SUMIFS(Tabla_cocina[Costo],Tabla_cocina[Numero de Orden],Tabla_Sala[[#This Row],[Número de Orden]])</f>
        <v>32</v>
      </c>
    </row>
    <row r="566" spans="1:26" x14ac:dyDescent="0.3">
      <c r="A566" s="2">
        <v>564</v>
      </c>
      <c r="B566" s="2">
        <v>9</v>
      </c>
      <c r="C566" s="2" t="s">
        <v>557</v>
      </c>
      <c r="D566" s="4">
        <v>3</v>
      </c>
      <c r="E566" s="15">
        <f>Tabla_Sala[[#This Row],[Hora de Salida]]</f>
        <v>45022.099305555559</v>
      </c>
      <c r="F566" s="16">
        <v>45022.021527777775</v>
      </c>
      <c r="G566" s="16">
        <v>45022.099305555559</v>
      </c>
      <c r="H566" s="16">
        <f>IF(Tabla_Sala[[#This Row],[Estado de la Mesa]]="Ocupada",(Tabla_Sala[[#This Row],[Hora de Salida]]-Tabla_Sala[[#This Row],[Hora de Llegada]]) + 15/1440, Tabla_Sala[[#This Row],[Hora de Salida]]-Tabla_Sala[[#This Row],[Hora de Llegada]])</f>
        <v>7.777777778392192E-2</v>
      </c>
      <c r="I566" s="16">
        <f>SUMIFS(Tabla_cocina[minutos preparacion],Tabla_cocina[Numero de Orden],Tabla_Sala[[#This Row],[Número de Orden]])</f>
        <v>3.7499999999999999E-2</v>
      </c>
      <c r="J566" s="16">
        <f>IF(Tabla_Sala[[#This Row],[Tiempo de Permanencia]]-Tabla_Sala[[#This Row],[Tiempo Preparacion]] &gt; 0, Tabla_Sala[[#This Row],[Tiempo de Permanencia]]-Tabla_Sala[[#This Row],[Tiempo Preparacion]], 0)</f>
        <v>4.0277777783921921E-2</v>
      </c>
      <c r="K566" s="2" t="s">
        <v>115</v>
      </c>
      <c r="L566" s="2" t="s">
        <v>54</v>
      </c>
      <c r="M566" s="2" t="s">
        <v>45</v>
      </c>
      <c r="N566" s="5">
        <v>33.08</v>
      </c>
      <c r="O566" s="2" t="s">
        <v>42</v>
      </c>
      <c r="P566" s="7">
        <f>SUMIFS(Tabla_cocina[Ganancia Bruta],Tabla_cocina[Numero de Orden],Tabla_Sala[[#This Row],[Número de Orden]])</f>
        <v>156</v>
      </c>
      <c r="Q566" s="7">
        <f>Tabla_Sala[[#This Row],[Propina]]+Tabla_Sala[[#This Row],[Monto Total de la Cuenta]]</f>
        <v>189.07999999999998</v>
      </c>
      <c r="R566" t="str">
        <f t="shared" si="11"/>
        <v>Plato_19,  Plato_20,  Plato_3</v>
      </c>
      <c r="S566" s="2" t="s">
        <v>56</v>
      </c>
      <c r="T566" s="2" t="s">
        <v>12</v>
      </c>
      <c r="U566" s="2" t="s">
        <v>68</v>
      </c>
      <c r="V566" s="2" t="s">
        <v>72</v>
      </c>
      <c r="X566" t="str" cm="1">
        <f t="array" ref="X566">_xlfn.CONCAT(_xlfn._xlws.FILTER(Tabla_cocina[Nombre del Plato], Tabla_cocina[Numero de Orden]=Tabla_Sala[[#This Row],[Número de Orden]]), "")</f>
        <v>Plato_20Plato_19Plato_3</v>
      </c>
      <c r="Y566" s="18" t="b">
        <f>IF(Tabla_Sala[[#This Row],[Tiempo de Degustacion]]&gt;0,TRUE,FALSE)</f>
        <v>1</v>
      </c>
      <c r="Z566" s="3">
        <f>SUMIFS(Tabla_cocina[Costo],Tabla_cocina[Numero de Orden],Tabla_Sala[[#This Row],[Número de Orden]])</f>
        <v>96</v>
      </c>
    </row>
    <row r="567" spans="1:26" x14ac:dyDescent="0.3">
      <c r="A567" s="2">
        <v>565</v>
      </c>
      <c r="B567" s="2">
        <v>3</v>
      </c>
      <c r="C567" s="2" t="s">
        <v>558</v>
      </c>
      <c r="D567" s="4">
        <v>6</v>
      </c>
      <c r="E567" s="15">
        <f>Tabla_Sala[[#This Row],[Hora de Salida]]</f>
        <v>45022.228472222225</v>
      </c>
      <c r="F567" s="16">
        <v>45022.11041666667</v>
      </c>
      <c r="G567" s="16">
        <v>45022.228472222225</v>
      </c>
      <c r="H567" s="16">
        <f>IF(Tabla_Sala[[#This Row],[Estado de la Mesa]]="Ocupada",(Tabla_Sala[[#This Row],[Hora de Salida]]-Tabla_Sala[[#This Row],[Hora de Llegada]]) + 15/1440, Tabla_Sala[[#This Row],[Hora de Salida]]-Tabla_Sala[[#This Row],[Hora de Llegada]])</f>
        <v>0.11805555555474712</v>
      </c>
      <c r="I567" s="16">
        <f>SUMIFS(Tabla_cocina[minutos preparacion],Tabla_cocina[Numero de Orden],Tabla_Sala[[#This Row],[Número de Orden]])</f>
        <v>6.8055555555555564E-2</v>
      </c>
      <c r="J567" s="16">
        <f>IF(Tabla_Sala[[#This Row],[Tiempo de Permanencia]]-Tabla_Sala[[#This Row],[Tiempo Preparacion]] &gt; 0, Tabla_Sala[[#This Row],[Tiempo de Permanencia]]-Tabla_Sala[[#This Row],[Tiempo Preparacion]], 0)</f>
        <v>4.9999999999191552E-2</v>
      </c>
      <c r="K567" s="2" t="s">
        <v>111</v>
      </c>
      <c r="L567" s="2" t="s">
        <v>40</v>
      </c>
      <c r="M567" s="2" t="s">
        <v>47</v>
      </c>
      <c r="N567" s="5">
        <v>15.11</v>
      </c>
      <c r="O567" s="2" t="s">
        <v>48</v>
      </c>
      <c r="P567" s="7">
        <f>SUMIFS(Tabla_cocina[Ganancia Bruta],Tabla_cocina[Numero de Orden],Tabla_Sala[[#This Row],[Número de Orden]])</f>
        <v>251</v>
      </c>
      <c r="Q567" s="7">
        <f>Tabla_Sala[[#This Row],[Propina]]+Tabla_Sala[[#This Row],[Monto Total de la Cuenta]]</f>
        <v>266.11</v>
      </c>
      <c r="R567" t="str">
        <f t="shared" si="11"/>
        <v>Plato_15,  Plato_4,  Plato_11,  Plato_8</v>
      </c>
      <c r="S567" s="2" t="s">
        <v>56</v>
      </c>
      <c r="T567" s="2" t="s">
        <v>18</v>
      </c>
      <c r="U567" s="2" t="s">
        <v>67</v>
      </c>
      <c r="V567" s="2" t="s">
        <v>63</v>
      </c>
      <c r="W567" s="2" t="s">
        <v>62</v>
      </c>
      <c r="X567" t="str" cm="1">
        <f t="array" ref="X567">_xlfn.CONCAT(_xlfn._xlws.FILTER(Tabla_cocina[Nombre del Plato], Tabla_cocina[Numero de Orden]=Tabla_Sala[[#This Row],[Número de Orden]]), "")</f>
        <v>Plato_8Plato_11Plato_15Plato_4</v>
      </c>
      <c r="Y567" s="18" t="b">
        <f>IF(Tabla_Sala[[#This Row],[Tiempo de Degustacion]]&gt;0,TRUE,FALSE)</f>
        <v>1</v>
      </c>
      <c r="Z567" s="3">
        <f>SUMIFS(Tabla_cocina[Costo],Tabla_cocina[Numero de Orden],Tabla_Sala[[#This Row],[Número de Orden]])</f>
        <v>148</v>
      </c>
    </row>
    <row r="568" spans="1:26" x14ac:dyDescent="0.3">
      <c r="A568" s="2">
        <v>566</v>
      </c>
      <c r="B568" s="2">
        <v>4</v>
      </c>
      <c r="C568" s="2" t="s">
        <v>134</v>
      </c>
      <c r="D568" s="4">
        <v>3</v>
      </c>
      <c r="E568" s="15">
        <f>Tabla_Sala[[#This Row],[Hora de Salida]]</f>
        <v>45022.206250000003</v>
      </c>
      <c r="F568" s="16">
        <v>45022.072916666664</v>
      </c>
      <c r="G568" s="16">
        <v>45022.206250000003</v>
      </c>
      <c r="H568" s="16">
        <f>IF(Tabla_Sala[[#This Row],[Estado de la Mesa]]="Ocupada",(Tabla_Sala[[#This Row],[Hora de Salida]]-Tabla_Sala[[#This Row],[Hora de Llegada]]) + 15/1440, Tabla_Sala[[#This Row],[Hora de Salida]]-Tabla_Sala[[#This Row],[Hora de Llegada]])</f>
        <v>0.13333333333866904</v>
      </c>
      <c r="I568" s="16">
        <f>SUMIFS(Tabla_cocina[minutos preparacion],Tabla_cocina[Numero de Orden],Tabla_Sala[[#This Row],[Número de Orden]])</f>
        <v>3.888888888888889E-2</v>
      </c>
      <c r="J568" s="16">
        <f>IF(Tabla_Sala[[#This Row],[Tiempo de Permanencia]]-Tabla_Sala[[#This Row],[Tiempo Preparacion]] &gt; 0, Tabla_Sala[[#This Row],[Tiempo de Permanencia]]-Tabla_Sala[[#This Row],[Tiempo Preparacion]], 0)</f>
        <v>9.4444444449780146E-2</v>
      </c>
      <c r="K568" s="2" t="s">
        <v>109</v>
      </c>
      <c r="L568" s="2" t="s">
        <v>40</v>
      </c>
      <c r="M568" s="2" t="s">
        <v>47</v>
      </c>
      <c r="N568" s="5">
        <v>42.62</v>
      </c>
      <c r="O568" s="2" t="s">
        <v>48</v>
      </c>
      <c r="P568" s="7">
        <f>SUMIFS(Tabla_cocina[Ganancia Bruta],Tabla_cocina[Numero de Orden],Tabla_Sala[[#This Row],[Número de Orden]])</f>
        <v>78</v>
      </c>
      <c r="Q568" s="7">
        <f>Tabla_Sala[[#This Row],[Propina]]+Tabla_Sala[[#This Row],[Monto Total de la Cuenta]]</f>
        <v>120.62</v>
      </c>
      <c r="R568" t="str">
        <f t="shared" si="11"/>
        <v>Plato_10</v>
      </c>
      <c r="S568" s="2" t="s">
        <v>61</v>
      </c>
      <c r="T568" s="2" t="s">
        <v>25</v>
      </c>
      <c r="U568" s="2"/>
      <c r="X568" t="str" cm="1">
        <f t="array" ref="X568">_xlfn.CONCAT(_xlfn._xlws.FILTER(Tabla_cocina[Nombre del Plato], Tabla_cocina[Numero de Orden]=Tabla_Sala[[#This Row],[Número de Orden]]), "")</f>
        <v>Plato_10</v>
      </c>
      <c r="Y568" s="18" t="b">
        <f>IF(Tabla_Sala[[#This Row],[Tiempo de Degustacion]]&gt;0,TRUE,FALSE)</f>
        <v>1</v>
      </c>
      <c r="Z568" s="3">
        <f>SUMIFS(Tabla_cocina[Costo],Tabla_cocina[Numero de Orden],Tabla_Sala[[#This Row],[Número de Orden]])</f>
        <v>45</v>
      </c>
    </row>
    <row r="569" spans="1:26" x14ac:dyDescent="0.3">
      <c r="A569" s="2">
        <v>567</v>
      </c>
      <c r="B569" s="2">
        <v>15</v>
      </c>
      <c r="C569" s="2" t="s">
        <v>442</v>
      </c>
      <c r="D569" s="4">
        <v>4</v>
      </c>
      <c r="E569" s="15">
        <f>Tabla_Sala[[#This Row],[Hora de Salida]]</f>
        <v>45022.219444444447</v>
      </c>
      <c r="F569" s="16">
        <v>45022.082638888889</v>
      </c>
      <c r="G569" s="16">
        <v>45022.219444444447</v>
      </c>
      <c r="H569" s="16">
        <f>IF(Tabla_Sala[[#This Row],[Estado de la Mesa]]="Ocupada",(Tabla_Sala[[#This Row],[Hora de Salida]]-Tabla_Sala[[#This Row],[Hora de Llegada]]) + 15/1440, Tabla_Sala[[#This Row],[Hora de Salida]]-Tabla_Sala[[#This Row],[Hora de Llegada]])</f>
        <v>0.14722222222432416</v>
      </c>
      <c r="I569" s="16">
        <f>SUMIFS(Tabla_cocina[minutos preparacion],Tabla_cocina[Numero de Orden],Tabla_Sala[[#This Row],[Número de Orden]])</f>
        <v>7.0833333333333331E-2</v>
      </c>
      <c r="J569" s="16">
        <f>IF(Tabla_Sala[[#This Row],[Tiempo de Permanencia]]-Tabla_Sala[[#This Row],[Tiempo Preparacion]] &gt; 0, Tabla_Sala[[#This Row],[Tiempo de Permanencia]]-Tabla_Sala[[#This Row],[Tiempo Preparacion]], 0)</f>
        <v>7.6388888890990825E-2</v>
      </c>
      <c r="K569" s="2" t="s">
        <v>117</v>
      </c>
      <c r="L569" s="2" t="s">
        <v>40</v>
      </c>
      <c r="M569" s="2" t="s">
        <v>41</v>
      </c>
      <c r="N569" s="5">
        <v>42.83</v>
      </c>
      <c r="O569" s="2" t="s">
        <v>55</v>
      </c>
      <c r="P569" s="7">
        <f>SUMIFS(Tabla_cocina[Ganancia Bruta],Tabla_cocina[Numero de Orden],Tabla_Sala[[#This Row],[Número de Orden]])</f>
        <v>253</v>
      </c>
      <c r="Q569" s="7">
        <f>Tabla_Sala[[#This Row],[Propina]]+Tabla_Sala[[#This Row],[Monto Total de la Cuenta]]</f>
        <v>295.83</v>
      </c>
      <c r="R569" t="str">
        <f t="shared" si="11"/>
        <v>Plato_16,  Plato_11,  Plato_18,  Plato_13</v>
      </c>
      <c r="S569" s="2" t="s">
        <v>70</v>
      </c>
      <c r="T569" s="2" t="s">
        <v>15</v>
      </c>
      <c r="U569" s="2" t="s">
        <v>63</v>
      </c>
      <c r="V569" s="2" t="s">
        <v>74</v>
      </c>
      <c r="W569" s="2" t="s">
        <v>65</v>
      </c>
      <c r="X569" t="str" cm="1">
        <f t="array" ref="X569">_xlfn.CONCAT(_xlfn._xlws.FILTER(Tabla_cocina[Nombre del Plato], Tabla_cocina[Numero de Orden]=Tabla_Sala[[#This Row],[Número de Orden]]), "")</f>
        <v>Plato_18Plato_11Plato_16Plato_13</v>
      </c>
      <c r="Y569" s="18" t="b">
        <f>IF(Tabla_Sala[[#This Row],[Tiempo de Degustacion]]&gt;0,TRUE,FALSE)</f>
        <v>1</v>
      </c>
      <c r="Z569" s="3">
        <f>SUMIFS(Tabla_cocina[Costo],Tabla_cocina[Numero de Orden],Tabla_Sala[[#This Row],[Número de Orden]])</f>
        <v>151</v>
      </c>
    </row>
    <row r="570" spans="1:26" x14ac:dyDescent="0.3">
      <c r="A570" s="2">
        <v>568</v>
      </c>
      <c r="B570" s="2">
        <v>5</v>
      </c>
      <c r="C570" s="2" t="s">
        <v>164</v>
      </c>
      <c r="D570" s="4">
        <v>1</v>
      </c>
      <c r="E570" s="15">
        <f>Tabla_Sala[[#This Row],[Hora de Salida]]</f>
        <v>45022.144444444442</v>
      </c>
      <c r="F570" s="16">
        <v>45022.068749999999</v>
      </c>
      <c r="G570" s="16">
        <v>45022.144444444442</v>
      </c>
      <c r="H570" s="16">
        <f>IF(Tabla_Sala[[#This Row],[Estado de la Mesa]]="Ocupada",(Tabla_Sala[[#This Row],[Hora de Salida]]-Tabla_Sala[[#This Row],[Hora de Llegada]]) + 15/1440, Tabla_Sala[[#This Row],[Hora de Salida]]-Tabla_Sala[[#This Row],[Hora de Llegada]])</f>
        <v>8.6111111110464364E-2</v>
      </c>
      <c r="I570" s="16">
        <f>SUMIFS(Tabla_cocina[minutos preparacion],Tabla_cocina[Numero de Orden],Tabla_Sala[[#This Row],[Número de Orden]])</f>
        <v>5.8333333333333334E-2</v>
      </c>
      <c r="J570" s="16">
        <f>IF(Tabla_Sala[[#This Row],[Tiempo de Permanencia]]-Tabla_Sala[[#This Row],[Tiempo Preparacion]] &gt; 0, Tabla_Sala[[#This Row],[Tiempo de Permanencia]]-Tabla_Sala[[#This Row],[Tiempo Preparacion]], 0)</f>
        <v>2.777777777713103E-2</v>
      </c>
      <c r="K570" s="2" t="s">
        <v>117</v>
      </c>
      <c r="L570" s="2" t="s">
        <v>40</v>
      </c>
      <c r="M570" s="2" t="s">
        <v>41</v>
      </c>
      <c r="N570" s="5">
        <v>21.13</v>
      </c>
      <c r="O570" s="2" t="s">
        <v>55</v>
      </c>
      <c r="P570" s="7">
        <f>SUMIFS(Tabla_cocina[Ganancia Bruta],Tabla_cocina[Numero de Orden],Tabla_Sala[[#This Row],[Número de Orden]])</f>
        <v>182</v>
      </c>
      <c r="Q570" s="7">
        <f>Tabla_Sala[[#This Row],[Propina]]+Tabla_Sala[[#This Row],[Monto Total de la Cuenta]]</f>
        <v>203.13</v>
      </c>
      <c r="R570" t="str">
        <f t="shared" si="11"/>
        <v>Plato_18,  Plato_20</v>
      </c>
      <c r="S570" s="2" t="s">
        <v>46</v>
      </c>
      <c r="T570" s="2" t="s">
        <v>20</v>
      </c>
      <c r="U570" s="2" t="s">
        <v>68</v>
      </c>
      <c r="X570" t="str" cm="1">
        <f t="array" ref="X570">_xlfn.CONCAT(_xlfn._xlws.FILTER(Tabla_cocina[Nombre del Plato], Tabla_cocina[Numero de Orden]=Tabla_Sala[[#This Row],[Número de Orden]]), "")</f>
        <v>Plato_20Plato_18</v>
      </c>
      <c r="Y570" s="18" t="b">
        <f>IF(Tabla_Sala[[#This Row],[Tiempo de Degustacion]]&gt;0,TRUE,FALSE)</f>
        <v>1</v>
      </c>
      <c r="Z570" s="3">
        <f>SUMIFS(Tabla_cocina[Costo],Tabla_cocina[Numero de Orden],Tabla_Sala[[#This Row],[Número de Orden]])</f>
        <v>110</v>
      </c>
    </row>
    <row r="571" spans="1:26" x14ac:dyDescent="0.3">
      <c r="A571" s="2">
        <v>569</v>
      </c>
      <c r="B571" s="2">
        <v>12</v>
      </c>
      <c r="C571" s="2" t="s">
        <v>559</v>
      </c>
      <c r="D571" s="4">
        <v>5</v>
      </c>
      <c r="E571" s="15">
        <f>Tabla_Sala[[#This Row],[Hora de Salida]]</f>
        <v>45022.128472222219</v>
      </c>
      <c r="F571" s="16">
        <v>45022.061111111114</v>
      </c>
      <c r="G571" s="16">
        <v>45022.128472222219</v>
      </c>
      <c r="H571" s="16">
        <f>IF(Tabla_Sala[[#This Row],[Estado de la Mesa]]="Ocupada",(Tabla_Sala[[#This Row],[Hora de Salida]]-Tabla_Sala[[#This Row],[Hora de Llegada]]) + 15/1440, Tabla_Sala[[#This Row],[Hora de Salida]]-Tabla_Sala[[#This Row],[Hora de Llegada]])</f>
        <v>6.7361111105128657E-2</v>
      </c>
      <c r="I571" s="16">
        <f>SUMIFS(Tabla_cocina[minutos preparacion],Tabla_cocina[Numero de Orden],Tabla_Sala[[#This Row],[Número de Orden]])</f>
        <v>4.0277777777777773E-2</v>
      </c>
      <c r="J571" s="16">
        <f>IF(Tabla_Sala[[#This Row],[Tiempo de Permanencia]]-Tabla_Sala[[#This Row],[Tiempo Preparacion]] &gt; 0, Tabla_Sala[[#This Row],[Tiempo de Permanencia]]-Tabla_Sala[[#This Row],[Tiempo Preparacion]], 0)</f>
        <v>2.7083333327350884E-2</v>
      </c>
      <c r="K571" s="2" t="s">
        <v>111</v>
      </c>
      <c r="L571" s="2" t="s">
        <v>40</v>
      </c>
      <c r="M571" s="2" t="s">
        <v>47</v>
      </c>
      <c r="N571" s="5">
        <v>28.52</v>
      </c>
      <c r="O571" s="2" t="s">
        <v>42</v>
      </c>
      <c r="P571" s="7">
        <f>SUMIFS(Tabla_cocina[Ganancia Bruta],Tabla_cocina[Numero de Orden],Tabla_Sala[[#This Row],[Número de Orden]])</f>
        <v>131</v>
      </c>
      <c r="Q571" s="7">
        <f>Tabla_Sala[[#This Row],[Propina]]+Tabla_Sala[[#This Row],[Monto Total de la Cuenta]]</f>
        <v>159.52000000000001</v>
      </c>
      <c r="R571" t="str">
        <f t="shared" si="11"/>
        <v>Plato_18,  Plato_13</v>
      </c>
      <c r="S571" s="2" t="s">
        <v>58</v>
      </c>
      <c r="T571" s="2" t="s">
        <v>20</v>
      </c>
      <c r="U571" s="2" t="s">
        <v>65</v>
      </c>
      <c r="X571" t="str" cm="1">
        <f t="array" ref="X571">_xlfn.CONCAT(_xlfn._xlws.FILTER(Tabla_cocina[Nombre del Plato], Tabla_cocina[Numero de Orden]=Tabla_Sala[[#This Row],[Número de Orden]]), "")</f>
        <v>Plato_18Plato_13</v>
      </c>
      <c r="Y571" s="18" t="b">
        <f>IF(Tabla_Sala[[#This Row],[Tiempo de Degustacion]]&gt;0,TRUE,FALSE)</f>
        <v>1</v>
      </c>
      <c r="Z571" s="3">
        <f>SUMIFS(Tabla_cocina[Costo],Tabla_cocina[Numero de Orden],Tabla_Sala[[#This Row],[Número de Orden]])</f>
        <v>79</v>
      </c>
    </row>
    <row r="572" spans="1:26" x14ac:dyDescent="0.3">
      <c r="A572" s="2">
        <v>570</v>
      </c>
      <c r="B572" s="2">
        <v>1</v>
      </c>
      <c r="C572" s="2" t="s">
        <v>560</v>
      </c>
      <c r="D572" s="4">
        <v>6</v>
      </c>
      <c r="E572" s="15">
        <f>Tabla_Sala[[#This Row],[Hora de Salida]]</f>
        <v>45022.185416666667</v>
      </c>
      <c r="F572" s="16">
        <v>45022.111111111109</v>
      </c>
      <c r="G572" s="16">
        <v>45022.185416666667</v>
      </c>
      <c r="H572" s="16">
        <f>IF(Tabla_Sala[[#This Row],[Estado de la Mesa]]="Ocupada",(Tabla_Sala[[#This Row],[Hora de Salida]]-Tabla_Sala[[#This Row],[Hora de Llegada]]) + 15/1440, Tabla_Sala[[#This Row],[Hora de Salida]]-Tabla_Sala[[#This Row],[Hora de Llegada]])</f>
        <v>7.4305555557657499E-2</v>
      </c>
      <c r="I572" s="16">
        <f>SUMIFS(Tabla_cocina[minutos preparacion],Tabla_cocina[Numero de Orden],Tabla_Sala[[#This Row],[Número de Orden]])</f>
        <v>3.1944444444444442E-2</v>
      </c>
      <c r="J572" s="16">
        <f>IF(Tabla_Sala[[#This Row],[Tiempo de Permanencia]]-Tabla_Sala[[#This Row],[Tiempo Preparacion]] &gt; 0, Tabla_Sala[[#This Row],[Tiempo de Permanencia]]-Tabla_Sala[[#This Row],[Tiempo Preparacion]], 0)</f>
        <v>4.2361111113213057E-2</v>
      </c>
      <c r="K572" s="2" t="s">
        <v>115</v>
      </c>
      <c r="L572" s="2" t="s">
        <v>40</v>
      </c>
      <c r="M572" s="2" t="s">
        <v>47</v>
      </c>
      <c r="N572" s="5">
        <v>38.4</v>
      </c>
      <c r="O572" s="2" t="s">
        <v>48</v>
      </c>
      <c r="P572" s="7">
        <f>SUMIFS(Tabla_cocina[Ganancia Bruta],Tabla_cocina[Numero de Orden],Tabla_Sala[[#This Row],[Número de Orden]])</f>
        <v>85</v>
      </c>
      <c r="Q572" s="7">
        <f>Tabla_Sala[[#This Row],[Propina]]+Tabla_Sala[[#This Row],[Monto Total de la Cuenta]]</f>
        <v>123.4</v>
      </c>
      <c r="R572" t="str">
        <f t="shared" si="11"/>
        <v>Plato_11,  Plato_10</v>
      </c>
      <c r="S572" s="2" t="s">
        <v>46</v>
      </c>
      <c r="T572" s="2" t="s">
        <v>14</v>
      </c>
      <c r="U572" s="2" t="s">
        <v>69</v>
      </c>
      <c r="X572" t="str" cm="1">
        <f t="array" ref="X572">_xlfn.CONCAT(_xlfn._xlws.FILTER(Tabla_cocina[Nombre del Plato], Tabla_cocina[Numero de Orden]=Tabla_Sala[[#This Row],[Número de Orden]]), "")</f>
        <v>Plato_11Plato_10</v>
      </c>
      <c r="Y572" s="18" t="b">
        <f>IF(Tabla_Sala[[#This Row],[Tiempo de Degustacion]]&gt;0,TRUE,FALSE)</f>
        <v>1</v>
      </c>
      <c r="Z572" s="3">
        <f>SUMIFS(Tabla_cocina[Costo],Tabla_cocina[Numero de Orden],Tabla_Sala[[#This Row],[Número de Orden]])</f>
        <v>50</v>
      </c>
    </row>
    <row r="573" spans="1:26" x14ac:dyDescent="0.3">
      <c r="A573" s="2">
        <v>571</v>
      </c>
      <c r="B573" s="2">
        <v>15</v>
      </c>
      <c r="C573" s="2" t="s">
        <v>152</v>
      </c>
      <c r="D573" s="4">
        <v>2</v>
      </c>
      <c r="E573" s="15">
        <f>Tabla_Sala[[#This Row],[Hora de Salida]]</f>
        <v>45022.120833333334</v>
      </c>
      <c r="F573" s="16">
        <v>45022.056250000001</v>
      </c>
      <c r="G573" s="16">
        <v>45022.120833333334</v>
      </c>
      <c r="H573" s="16">
        <f>IF(Tabla_Sala[[#This Row],[Estado de la Mesa]]="Ocupada",(Tabla_Sala[[#This Row],[Hora de Salida]]-Tabla_Sala[[#This Row],[Hora de Llegada]]) + 15/1440, Tabla_Sala[[#This Row],[Hora de Salida]]-Tabla_Sala[[#This Row],[Hora de Llegada]])</f>
        <v>6.4583333332848269E-2</v>
      </c>
      <c r="I573" s="16">
        <f>SUMIFS(Tabla_cocina[minutos preparacion],Tabla_cocina[Numero de Orden],Tabla_Sala[[#This Row],[Número de Orden]])</f>
        <v>1.8055555555555554E-2</v>
      </c>
      <c r="J573" s="16">
        <f>IF(Tabla_Sala[[#This Row],[Tiempo de Permanencia]]-Tabla_Sala[[#This Row],[Tiempo Preparacion]] &gt; 0, Tabla_Sala[[#This Row],[Tiempo de Permanencia]]-Tabla_Sala[[#This Row],[Tiempo Preparacion]], 0)</f>
        <v>4.6527777777292716E-2</v>
      </c>
      <c r="K573" s="2" t="s">
        <v>115</v>
      </c>
      <c r="L573" s="2" t="s">
        <v>40</v>
      </c>
      <c r="M573" s="2" t="s">
        <v>47</v>
      </c>
      <c r="N573" s="5">
        <v>49.54</v>
      </c>
      <c r="O573" s="2" t="s">
        <v>48</v>
      </c>
      <c r="P573" s="7">
        <f>SUMIFS(Tabla_cocina[Ganancia Bruta],Tabla_cocina[Numero de Orden],Tabla_Sala[[#This Row],[Número de Orden]])</f>
        <v>54</v>
      </c>
      <c r="Q573" s="7">
        <f>Tabla_Sala[[#This Row],[Propina]]+Tabla_Sala[[#This Row],[Monto Total de la Cuenta]]</f>
        <v>103.53999999999999</v>
      </c>
      <c r="R573" t="str">
        <f t="shared" si="11"/>
        <v>Plato_6</v>
      </c>
      <c r="S573" s="2" t="s">
        <v>53</v>
      </c>
      <c r="T573" s="2" t="s">
        <v>10</v>
      </c>
      <c r="U573" s="2"/>
      <c r="X573" t="str" cm="1">
        <f t="array" ref="X573">_xlfn.CONCAT(_xlfn._xlws.FILTER(Tabla_cocina[Nombre del Plato], Tabla_cocina[Numero de Orden]=Tabla_Sala[[#This Row],[Número de Orden]]), "")</f>
        <v>Plato_6</v>
      </c>
      <c r="Y573" s="18" t="b">
        <f>IF(Tabla_Sala[[#This Row],[Tiempo de Degustacion]]&gt;0,TRUE,FALSE)</f>
        <v>1</v>
      </c>
      <c r="Z573" s="3">
        <f>SUMIFS(Tabla_cocina[Costo],Tabla_cocina[Numero de Orden],Tabla_Sala[[#This Row],[Número de Orden]])</f>
        <v>32</v>
      </c>
    </row>
    <row r="574" spans="1:26" x14ac:dyDescent="0.3">
      <c r="A574" s="2">
        <v>572</v>
      </c>
      <c r="B574" s="2">
        <v>19</v>
      </c>
      <c r="C574" s="2" t="s">
        <v>561</v>
      </c>
      <c r="D574" s="4">
        <v>3</v>
      </c>
      <c r="E574" s="15">
        <f>Tabla_Sala[[#This Row],[Hora de Salida]]</f>
        <v>45022.268750000003</v>
      </c>
      <c r="F574" s="16">
        <v>45022.120138888888</v>
      </c>
      <c r="G574" s="16">
        <v>45022.268750000003</v>
      </c>
      <c r="H574" s="16">
        <f>IF(Tabla_Sala[[#This Row],[Estado de la Mesa]]="Ocupada",(Tabla_Sala[[#This Row],[Hora de Salida]]-Tabla_Sala[[#This Row],[Hora de Llegada]]) + 15/1440, Tabla_Sala[[#This Row],[Hora de Salida]]-Tabla_Sala[[#This Row],[Hora de Llegada]])</f>
        <v>0.15902777778198166</v>
      </c>
      <c r="I574" s="16">
        <f>SUMIFS(Tabla_cocina[minutos preparacion],Tabla_cocina[Numero de Orden],Tabla_Sala[[#This Row],[Número de Orden]])</f>
        <v>3.0555555555555555E-2</v>
      </c>
      <c r="J574" s="16">
        <f>IF(Tabla_Sala[[#This Row],[Tiempo de Permanencia]]-Tabla_Sala[[#This Row],[Tiempo Preparacion]] &gt; 0, Tabla_Sala[[#This Row],[Tiempo de Permanencia]]-Tabla_Sala[[#This Row],[Tiempo Preparacion]], 0)</f>
        <v>0.1284722222264261</v>
      </c>
      <c r="K574" s="2" t="s">
        <v>117</v>
      </c>
      <c r="L574" s="2" t="s">
        <v>40</v>
      </c>
      <c r="M574" s="2" t="s">
        <v>45</v>
      </c>
      <c r="N574" s="5">
        <v>46.21</v>
      </c>
      <c r="O574" s="2" t="s">
        <v>55</v>
      </c>
      <c r="P574" s="7">
        <f>SUMIFS(Tabla_cocina[Ganancia Bruta],Tabla_cocina[Numero de Orden],Tabla_Sala[[#This Row],[Número de Orden]])</f>
        <v>74</v>
      </c>
      <c r="Q574" s="7">
        <f>Tabla_Sala[[#This Row],[Propina]]+Tabla_Sala[[#This Row],[Monto Total de la Cuenta]]</f>
        <v>120.21000000000001</v>
      </c>
      <c r="R574" t="str">
        <f t="shared" si="11"/>
        <v>Plato_2,  Plato_5</v>
      </c>
      <c r="S574" s="2" t="s">
        <v>49</v>
      </c>
      <c r="T574" s="2" t="s">
        <v>7</v>
      </c>
      <c r="U574" s="2" t="s">
        <v>78</v>
      </c>
      <c r="X574" t="str" cm="1">
        <f t="array" ref="X574">_xlfn.CONCAT(_xlfn._xlws.FILTER(Tabla_cocina[Nombre del Plato], Tabla_cocina[Numero de Orden]=Tabla_Sala[[#This Row],[Número de Orden]]), "")</f>
        <v>Plato_2Plato_5</v>
      </c>
      <c r="Y574" s="18" t="b">
        <f>IF(Tabla_Sala[[#This Row],[Tiempo de Degustacion]]&gt;0,TRUE,FALSE)</f>
        <v>1</v>
      </c>
      <c r="Z574" s="3">
        <f>SUMIFS(Tabla_cocina[Costo],Tabla_cocina[Numero de Orden],Tabla_Sala[[#This Row],[Número de Orden]])</f>
        <v>44</v>
      </c>
    </row>
    <row r="575" spans="1:26" x14ac:dyDescent="0.3">
      <c r="A575" s="2">
        <v>573</v>
      </c>
      <c r="B575" s="2">
        <v>7</v>
      </c>
      <c r="C575" s="2" t="s">
        <v>562</v>
      </c>
      <c r="D575" s="4">
        <v>3</v>
      </c>
      <c r="E575" s="15">
        <f>Tabla_Sala[[#This Row],[Hora de Salida]]</f>
        <v>45022.29791666667</v>
      </c>
      <c r="F575" s="16">
        <v>45022.133333333331</v>
      </c>
      <c r="G575" s="16">
        <v>45022.29791666667</v>
      </c>
      <c r="H575" s="16">
        <f>IF(Tabla_Sala[[#This Row],[Estado de la Mesa]]="Ocupada",(Tabla_Sala[[#This Row],[Hora de Salida]]-Tabla_Sala[[#This Row],[Hora de Llegada]]) + 15/1440, Tabla_Sala[[#This Row],[Hora de Salida]]-Tabla_Sala[[#This Row],[Hora de Llegada]])</f>
        <v>0.17500000000533569</v>
      </c>
      <c r="I575" s="16">
        <f>SUMIFS(Tabla_cocina[minutos preparacion],Tabla_cocina[Numero de Orden],Tabla_Sala[[#This Row],[Número de Orden]])</f>
        <v>4.7916666666666663E-2</v>
      </c>
      <c r="J575" s="16">
        <f>IF(Tabla_Sala[[#This Row],[Tiempo de Permanencia]]-Tabla_Sala[[#This Row],[Tiempo Preparacion]] &gt; 0, Tabla_Sala[[#This Row],[Tiempo de Permanencia]]-Tabla_Sala[[#This Row],[Tiempo Preparacion]], 0)</f>
        <v>0.12708333333866903</v>
      </c>
      <c r="K575" s="2" t="s">
        <v>109</v>
      </c>
      <c r="L575" s="2" t="s">
        <v>40</v>
      </c>
      <c r="M575" s="2" t="s">
        <v>47</v>
      </c>
      <c r="N575" s="5">
        <v>47.08</v>
      </c>
      <c r="O575" s="2" t="s">
        <v>55</v>
      </c>
      <c r="P575" s="7">
        <f>SUMIFS(Tabla_cocina[Ganancia Bruta],Tabla_cocina[Numero de Orden],Tabla_Sala[[#This Row],[Número de Orden]])</f>
        <v>165</v>
      </c>
      <c r="Q575" s="7">
        <f>Tabla_Sala[[#This Row],[Propina]]+Tabla_Sala[[#This Row],[Monto Total de la Cuenta]]</f>
        <v>212.07999999999998</v>
      </c>
      <c r="R575" t="str">
        <f t="shared" si="11"/>
        <v>Plato_13,  Plato_18</v>
      </c>
      <c r="S575" s="2" t="s">
        <v>70</v>
      </c>
      <c r="T575" s="2" t="s">
        <v>23</v>
      </c>
      <c r="U575" s="2" t="s">
        <v>74</v>
      </c>
      <c r="X575" t="str" cm="1">
        <f t="array" ref="X575">_xlfn.CONCAT(_xlfn._xlws.FILTER(Tabla_cocina[Nombre del Plato], Tabla_cocina[Numero de Orden]=Tabla_Sala[[#This Row],[Número de Orden]]), "")</f>
        <v>Plato_18Plato_13</v>
      </c>
      <c r="Y575" s="18" t="b">
        <f>IF(Tabla_Sala[[#This Row],[Tiempo de Degustacion]]&gt;0,TRUE,FALSE)</f>
        <v>1</v>
      </c>
      <c r="Z575" s="3">
        <f>SUMIFS(Tabla_cocina[Costo],Tabla_cocina[Numero de Orden],Tabla_Sala[[#This Row],[Número de Orden]])</f>
        <v>99</v>
      </c>
    </row>
    <row r="576" spans="1:26" x14ac:dyDescent="0.3">
      <c r="A576" s="2">
        <v>574</v>
      </c>
      <c r="B576" s="2">
        <v>20</v>
      </c>
      <c r="C576" s="2" t="s">
        <v>563</v>
      </c>
      <c r="D576" s="4">
        <v>3</v>
      </c>
      <c r="E576" s="15">
        <f>Tabla_Sala[[#This Row],[Hora de Salida]]</f>
        <v>45022.130555555559</v>
      </c>
      <c r="F576" s="16">
        <v>45022.021527777775</v>
      </c>
      <c r="G576" s="16">
        <v>45022.130555555559</v>
      </c>
      <c r="H576" s="16">
        <f>IF(Tabla_Sala[[#This Row],[Estado de la Mesa]]="Ocupada",(Tabla_Sala[[#This Row],[Hora de Salida]]-Tabla_Sala[[#This Row],[Hora de Llegada]]) + 15/1440, Tabla_Sala[[#This Row],[Hora de Salida]]-Tabla_Sala[[#This Row],[Hora de Llegada]])</f>
        <v>0.10902777778392192</v>
      </c>
      <c r="I576" s="16">
        <f>SUMIFS(Tabla_cocina[minutos preparacion],Tabla_cocina[Numero de Orden],Tabla_Sala[[#This Row],[Número de Orden]])</f>
        <v>0.11666666666666667</v>
      </c>
      <c r="J576" s="16">
        <f>IF(Tabla_Sala[[#This Row],[Tiempo de Permanencia]]-Tabla_Sala[[#This Row],[Tiempo Preparacion]] &gt; 0, Tabla_Sala[[#This Row],[Tiempo de Permanencia]]-Tabla_Sala[[#This Row],[Tiempo Preparacion]], 0)</f>
        <v>0</v>
      </c>
      <c r="K576" s="2" t="s">
        <v>115</v>
      </c>
      <c r="L576" s="2" t="s">
        <v>40</v>
      </c>
      <c r="M576" s="2" t="s">
        <v>47</v>
      </c>
      <c r="N576" s="5">
        <v>42.57</v>
      </c>
      <c r="O576" s="2" t="s">
        <v>48</v>
      </c>
      <c r="P576" s="7">
        <f>SUMIFS(Tabla_cocina[Ganancia Bruta],Tabla_cocina[Numero de Orden],Tabla_Sala[[#This Row],[Número de Orden]])</f>
        <v>207</v>
      </c>
      <c r="Q576" s="7">
        <f>Tabla_Sala[[#This Row],[Propina]]+Tabla_Sala[[#This Row],[Monto Total de la Cuenta]]</f>
        <v>249.57</v>
      </c>
      <c r="R576" t="str">
        <f t="shared" si="11"/>
        <v>Plato_10,  Plato_19,  Plato_4,  Plato_13</v>
      </c>
      <c r="S576" s="2" t="s">
        <v>49</v>
      </c>
      <c r="T576" s="2" t="s">
        <v>25</v>
      </c>
      <c r="U576" s="2" t="s">
        <v>51</v>
      </c>
      <c r="V576" s="2" t="s">
        <v>67</v>
      </c>
      <c r="W576" s="2" t="s">
        <v>65</v>
      </c>
      <c r="X576" t="str" cm="1">
        <f t="array" ref="X576">_xlfn.CONCAT(_xlfn._xlws.FILTER(Tabla_cocina[Nombre del Plato], Tabla_cocina[Numero de Orden]=Tabla_Sala[[#This Row],[Número de Orden]]), "")</f>
        <v>Plato_19Plato_10Plato_13Plato_4</v>
      </c>
      <c r="Y576" s="18" t="b">
        <f>IF(Tabla_Sala[[#This Row],[Tiempo de Degustacion]]&gt;0,TRUE,FALSE)</f>
        <v>0</v>
      </c>
      <c r="Z576" s="3">
        <f>SUMIFS(Tabla_cocina[Costo],Tabla_cocina[Numero de Orden],Tabla_Sala[[#This Row],[Número de Orden]])</f>
        <v>122</v>
      </c>
    </row>
    <row r="577" spans="1:26" x14ac:dyDescent="0.3">
      <c r="A577" s="2">
        <v>575</v>
      </c>
      <c r="B577" s="2">
        <v>15</v>
      </c>
      <c r="C577" s="2" t="s">
        <v>385</v>
      </c>
      <c r="D577" s="4">
        <v>4</v>
      </c>
      <c r="E577" s="15">
        <f>Tabla_Sala[[#This Row],[Hora de Salida]]</f>
        <v>45022.197222222225</v>
      </c>
      <c r="F577" s="16">
        <v>45022.066666666666</v>
      </c>
      <c r="G577" s="16">
        <v>45022.197222222225</v>
      </c>
      <c r="H577" s="16">
        <f>IF(Tabla_Sala[[#This Row],[Estado de la Mesa]]="Ocupada",(Tabla_Sala[[#This Row],[Hora de Salida]]-Tabla_Sala[[#This Row],[Hora de Llegada]]) + 15/1440, Tabla_Sala[[#This Row],[Hora de Salida]]-Tabla_Sala[[#This Row],[Hora de Llegada]])</f>
        <v>0.13055555555911269</v>
      </c>
      <c r="I577" s="16">
        <f>SUMIFS(Tabla_cocina[minutos preparacion],Tabla_cocina[Numero de Orden],Tabla_Sala[[#This Row],[Número de Orden]])</f>
        <v>3.0555555555555555E-2</v>
      </c>
      <c r="J577" s="16">
        <f>IF(Tabla_Sala[[#This Row],[Tiempo de Permanencia]]-Tabla_Sala[[#This Row],[Tiempo Preparacion]] &gt; 0, Tabla_Sala[[#This Row],[Tiempo de Permanencia]]-Tabla_Sala[[#This Row],[Tiempo Preparacion]], 0)</f>
        <v>0.10000000000355713</v>
      </c>
      <c r="K577" s="2" t="s">
        <v>117</v>
      </c>
      <c r="L577" s="2" t="s">
        <v>40</v>
      </c>
      <c r="M577" s="2" t="s">
        <v>47</v>
      </c>
      <c r="N577" s="5">
        <v>33.520000000000003</v>
      </c>
      <c r="O577" s="2" t="s">
        <v>48</v>
      </c>
      <c r="P577" s="7">
        <f>SUMIFS(Tabla_cocina[Ganancia Bruta],Tabla_cocina[Numero de Orden],Tabla_Sala[[#This Row],[Número de Orden]])</f>
        <v>18</v>
      </c>
      <c r="Q577" s="7">
        <f>Tabla_Sala[[#This Row],[Propina]]+Tabla_Sala[[#This Row],[Monto Total de la Cuenta]]</f>
        <v>51.52</v>
      </c>
      <c r="R577" t="str">
        <f t="shared" si="11"/>
        <v>Plato_4</v>
      </c>
      <c r="S577" s="2" t="s">
        <v>52</v>
      </c>
      <c r="T577" s="2" t="s">
        <v>24</v>
      </c>
      <c r="U577" s="2"/>
      <c r="X577" t="str" cm="1">
        <f t="array" ref="X577">_xlfn.CONCAT(_xlfn._xlws.FILTER(Tabla_cocina[Nombre del Plato], Tabla_cocina[Numero de Orden]=Tabla_Sala[[#This Row],[Número de Orden]]), "")</f>
        <v>Plato_4</v>
      </c>
      <c r="Y577" s="18" t="b">
        <f>IF(Tabla_Sala[[#This Row],[Tiempo de Degustacion]]&gt;0,TRUE,FALSE)</f>
        <v>1</v>
      </c>
      <c r="Z577" s="3">
        <f>SUMIFS(Tabla_cocina[Costo],Tabla_cocina[Numero de Orden],Tabla_Sala[[#This Row],[Número de Orden]])</f>
        <v>10</v>
      </c>
    </row>
    <row r="578" spans="1:26" x14ac:dyDescent="0.3">
      <c r="A578" s="2">
        <v>576</v>
      </c>
      <c r="B578" s="2">
        <v>9</v>
      </c>
      <c r="C578" s="2" t="s">
        <v>564</v>
      </c>
      <c r="D578" s="4">
        <v>1</v>
      </c>
      <c r="E578" s="15">
        <f>Tabla_Sala[[#This Row],[Hora de Salida]]</f>
        <v>45022.29583333333</v>
      </c>
      <c r="F578" s="16">
        <v>45022.164583333331</v>
      </c>
      <c r="G578" s="16">
        <v>45022.29583333333</v>
      </c>
      <c r="H578" s="16">
        <f>IF(Tabla_Sala[[#This Row],[Estado de la Mesa]]="Ocupada",(Tabla_Sala[[#This Row],[Hora de Salida]]-Tabla_Sala[[#This Row],[Hora de Llegada]]) + 15/1440, Tabla_Sala[[#This Row],[Hora de Salida]]-Tabla_Sala[[#This Row],[Hora de Llegada]])</f>
        <v>0.13124999999854481</v>
      </c>
      <c r="I578" s="16">
        <f>SUMIFS(Tabla_cocina[minutos preparacion],Tabla_cocina[Numero de Orden],Tabla_Sala[[#This Row],[Número de Orden]])</f>
        <v>7.9861111111111105E-2</v>
      </c>
      <c r="J578" s="16">
        <f>IF(Tabla_Sala[[#This Row],[Tiempo de Permanencia]]-Tabla_Sala[[#This Row],[Tiempo Preparacion]] &gt; 0, Tabla_Sala[[#This Row],[Tiempo de Permanencia]]-Tabla_Sala[[#This Row],[Tiempo Preparacion]], 0)</f>
        <v>5.1388888887433704E-2</v>
      </c>
      <c r="K578" s="2" t="s">
        <v>117</v>
      </c>
      <c r="L578" s="2" t="s">
        <v>54</v>
      </c>
      <c r="M578" s="2" t="s">
        <v>45</v>
      </c>
      <c r="N578" s="5">
        <v>21.71</v>
      </c>
      <c r="O578" s="2" t="s">
        <v>42</v>
      </c>
      <c r="P578" s="7">
        <f>SUMIFS(Tabla_cocina[Ganancia Bruta],Tabla_cocina[Numero de Orden],Tabla_Sala[[#This Row],[Número de Orden]])</f>
        <v>234</v>
      </c>
      <c r="Q578" s="7">
        <f>Tabla_Sala[[#This Row],[Propina]]+Tabla_Sala[[#This Row],[Monto Total de la Cuenta]]</f>
        <v>255.71</v>
      </c>
      <c r="R578" t="str">
        <f t="shared" si="11"/>
        <v>Plato_11,  Plato_17,  Plato_19</v>
      </c>
      <c r="S578" s="2" t="s">
        <v>61</v>
      </c>
      <c r="T578" s="2" t="s">
        <v>14</v>
      </c>
      <c r="U578" s="2" t="s">
        <v>50</v>
      </c>
      <c r="V578" s="2" t="s">
        <v>51</v>
      </c>
      <c r="X578" t="str" cm="1">
        <f t="array" ref="X578">_xlfn.CONCAT(_xlfn._xlws.FILTER(Tabla_cocina[Nombre del Plato], Tabla_cocina[Numero de Orden]=Tabla_Sala[[#This Row],[Número de Orden]]), "")</f>
        <v>Plato_19Plato_11Plato_17</v>
      </c>
      <c r="Y578" s="18" t="b">
        <f>IF(Tabla_Sala[[#This Row],[Tiempo de Degustacion]]&gt;0,TRUE,FALSE)</f>
        <v>1</v>
      </c>
      <c r="Z578" s="3">
        <f>SUMIFS(Tabla_cocina[Costo],Tabla_cocina[Numero de Orden],Tabla_Sala[[#This Row],[Número de Orden]])</f>
        <v>143</v>
      </c>
    </row>
    <row r="579" spans="1:26" x14ac:dyDescent="0.3">
      <c r="A579" s="2">
        <v>577</v>
      </c>
      <c r="B579" s="2">
        <v>5</v>
      </c>
      <c r="C579" s="2" t="s">
        <v>565</v>
      </c>
      <c r="D579" s="4">
        <v>4</v>
      </c>
      <c r="E579" s="15">
        <f>Tabla_Sala[[#This Row],[Hora de Salida]]</f>
        <v>45022.277777777781</v>
      </c>
      <c r="F579" s="16">
        <v>45022.134027777778</v>
      </c>
      <c r="G579" s="16">
        <v>45022.277777777781</v>
      </c>
      <c r="H579" s="16">
        <f>IF(Tabla_Sala[[#This Row],[Estado de la Mesa]]="Ocupada",(Tabla_Sala[[#This Row],[Hora de Salida]]-Tabla_Sala[[#This Row],[Hora de Llegada]]) + 15/1440, Tabla_Sala[[#This Row],[Hora de Salida]]-Tabla_Sala[[#This Row],[Hora de Llegada]])</f>
        <v>0.14375000000291038</v>
      </c>
      <c r="I579" s="16">
        <f>SUMIFS(Tabla_cocina[minutos preparacion],Tabla_cocina[Numero de Orden],Tabla_Sala[[#This Row],[Número de Orden]])</f>
        <v>1.7361111111111112E-2</v>
      </c>
      <c r="J579" s="16">
        <f>IF(Tabla_Sala[[#This Row],[Tiempo de Permanencia]]-Tabla_Sala[[#This Row],[Tiempo Preparacion]] &gt; 0, Tabla_Sala[[#This Row],[Tiempo de Permanencia]]-Tabla_Sala[[#This Row],[Tiempo Preparacion]], 0)</f>
        <v>0.12638888889179928</v>
      </c>
      <c r="K579" s="2" t="s">
        <v>117</v>
      </c>
      <c r="L579" s="2" t="s">
        <v>40</v>
      </c>
      <c r="M579" s="2" t="s">
        <v>47</v>
      </c>
      <c r="N579" s="5">
        <v>34.119999999999997</v>
      </c>
      <c r="O579" s="2" t="s">
        <v>48</v>
      </c>
      <c r="P579" s="7">
        <f>SUMIFS(Tabla_cocina[Ganancia Bruta],Tabla_cocina[Numero de Orden],Tabla_Sala[[#This Row],[Número de Orden]])</f>
        <v>40</v>
      </c>
      <c r="Q579" s="7">
        <f>Tabla_Sala[[#This Row],[Propina]]+Tabla_Sala[[#This Row],[Monto Total de la Cuenta]]</f>
        <v>74.12</v>
      </c>
      <c r="R579" t="str">
        <f t="shared" ref="R579:R642" si="12">_xlfn.TEXTJOIN(", ",TRUE,T579:W579)</f>
        <v>Plato_4,  Plato_5</v>
      </c>
      <c r="S579" s="2" t="s">
        <v>53</v>
      </c>
      <c r="T579" s="2" t="s">
        <v>24</v>
      </c>
      <c r="U579" s="2" t="s">
        <v>78</v>
      </c>
      <c r="X579" t="str" cm="1">
        <f t="array" ref="X579">_xlfn.CONCAT(_xlfn._xlws.FILTER(Tabla_cocina[Nombre del Plato], Tabla_cocina[Numero de Orden]=Tabla_Sala[[#This Row],[Número de Orden]]), "")</f>
        <v>Plato_5Plato_4</v>
      </c>
      <c r="Y579" s="18" t="b">
        <f>IF(Tabla_Sala[[#This Row],[Tiempo de Degustacion]]&gt;0,TRUE,FALSE)</f>
        <v>1</v>
      </c>
      <c r="Z579" s="3">
        <f>SUMIFS(Tabla_cocina[Costo],Tabla_cocina[Numero de Orden],Tabla_Sala[[#This Row],[Número de Orden]])</f>
        <v>23</v>
      </c>
    </row>
    <row r="580" spans="1:26" x14ac:dyDescent="0.3">
      <c r="A580" s="2">
        <v>578</v>
      </c>
      <c r="B580" s="2">
        <v>11</v>
      </c>
      <c r="C580" s="2" t="s">
        <v>304</v>
      </c>
      <c r="D580" s="4">
        <v>6</v>
      </c>
      <c r="E580" s="15">
        <f>Tabla_Sala[[#This Row],[Hora de Salida]]</f>
        <v>45022.183333333334</v>
      </c>
      <c r="F580" s="16">
        <v>45022.09097222222</v>
      </c>
      <c r="G580" s="16">
        <v>45022.183333333334</v>
      </c>
      <c r="H580" s="16">
        <f>IF(Tabla_Sala[[#This Row],[Estado de la Mesa]]="Ocupada",(Tabla_Sala[[#This Row],[Hora de Salida]]-Tabla_Sala[[#This Row],[Hora de Llegada]]) + 15/1440, Tabla_Sala[[#This Row],[Hora de Salida]]-Tabla_Sala[[#This Row],[Hora de Llegada]])</f>
        <v>0.10277777778052648</v>
      </c>
      <c r="I580" s="16">
        <f>SUMIFS(Tabla_cocina[minutos preparacion],Tabla_cocina[Numero de Orden],Tabla_Sala[[#This Row],[Número de Orden]])</f>
        <v>3.0555555555555555E-2</v>
      </c>
      <c r="J580" s="16">
        <f>IF(Tabla_Sala[[#This Row],[Tiempo de Permanencia]]-Tabla_Sala[[#This Row],[Tiempo Preparacion]] &gt; 0, Tabla_Sala[[#This Row],[Tiempo de Permanencia]]-Tabla_Sala[[#This Row],[Tiempo Preparacion]], 0)</f>
        <v>7.2222222224970919E-2</v>
      </c>
      <c r="K580" s="2" t="s">
        <v>109</v>
      </c>
      <c r="L580" s="2" t="s">
        <v>40</v>
      </c>
      <c r="M580" s="2" t="s">
        <v>47</v>
      </c>
      <c r="N580" s="5">
        <v>32.799999999999997</v>
      </c>
      <c r="O580" s="2" t="s">
        <v>55</v>
      </c>
      <c r="P580" s="7">
        <f>SUMIFS(Tabla_cocina[Ganancia Bruta],Tabla_cocina[Numero de Orden],Tabla_Sala[[#This Row],[Número de Orden]])</f>
        <v>90</v>
      </c>
      <c r="Q580" s="7">
        <f>Tabla_Sala[[#This Row],[Propina]]+Tabla_Sala[[#This Row],[Monto Total de la Cuenta]]</f>
        <v>122.8</v>
      </c>
      <c r="R580" t="str">
        <f t="shared" si="12"/>
        <v>Plato_2</v>
      </c>
      <c r="S580" s="2" t="s">
        <v>43</v>
      </c>
      <c r="T580" s="2" t="s">
        <v>7</v>
      </c>
      <c r="U580" s="2"/>
      <c r="X580" t="str" cm="1">
        <f t="array" ref="X580">_xlfn.CONCAT(_xlfn._xlws.FILTER(Tabla_cocina[Nombre del Plato], Tabla_cocina[Numero de Orden]=Tabla_Sala[[#This Row],[Número de Orden]]), "")</f>
        <v>Plato_2</v>
      </c>
      <c r="Y580" s="18" t="b">
        <f>IF(Tabla_Sala[[#This Row],[Tiempo de Degustacion]]&gt;0,TRUE,FALSE)</f>
        <v>1</v>
      </c>
      <c r="Z580" s="3">
        <f>SUMIFS(Tabla_cocina[Costo],Tabla_cocina[Numero de Orden],Tabla_Sala[[#This Row],[Número de Orden]])</f>
        <v>54</v>
      </c>
    </row>
    <row r="581" spans="1:26" x14ac:dyDescent="0.3">
      <c r="A581" s="2">
        <v>579</v>
      </c>
      <c r="B581" s="2">
        <v>9</v>
      </c>
      <c r="C581" s="2" t="s">
        <v>566</v>
      </c>
      <c r="D581" s="4">
        <v>2</v>
      </c>
      <c r="E581" s="15">
        <f>Tabla_Sala[[#This Row],[Hora de Salida]]</f>
        <v>45022.095138888886</v>
      </c>
      <c r="F581" s="16">
        <v>45022.006944444445</v>
      </c>
      <c r="G581" s="16">
        <v>45022.095138888886</v>
      </c>
      <c r="H581" s="16">
        <f>IF(Tabla_Sala[[#This Row],[Estado de la Mesa]]="Ocupada",(Tabla_Sala[[#This Row],[Hora de Salida]]-Tabla_Sala[[#This Row],[Hora de Llegada]]) + 15/1440, Tabla_Sala[[#This Row],[Hora de Salida]]-Tabla_Sala[[#This Row],[Hora de Llegada]])</f>
        <v>8.819444444088731E-2</v>
      </c>
      <c r="I581" s="16">
        <f>SUMIFS(Tabla_cocina[minutos preparacion],Tabla_cocina[Numero de Orden],Tabla_Sala[[#This Row],[Número de Orden]])</f>
        <v>3.3333333333333333E-2</v>
      </c>
      <c r="J581" s="16">
        <f>IF(Tabla_Sala[[#This Row],[Tiempo de Permanencia]]-Tabla_Sala[[#This Row],[Tiempo Preparacion]] &gt; 0, Tabla_Sala[[#This Row],[Tiempo de Permanencia]]-Tabla_Sala[[#This Row],[Tiempo Preparacion]], 0)</f>
        <v>5.4861111107553977E-2</v>
      </c>
      <c r="K581" s="2" t="s">
        <v>109</v>
      </c>
      <c r="L581" s="2" t="s">
        <v>40</v>
      </c>
      <c r="M581" s="2" t="s">
        <v>47</v>
      </c>
      <c r="N581" s="5">
        <v>35.96</v>
      </c>
      <c r="O581" s="2" t="s">
        <v>48</v>
      </c>
      <c r="P581" s="7">
        <f>SUMIFS(Tabla_cocina[Ganancia Bruta],Tabla_cocina[Numero de Orden],Tabla_Sala[[#This Row],[Número de Orden]])</f>
        <v>50</v>
      </c>
      <c r="Q581" s="7">
        <f>Tabla_Sala[[#This Row],[Propina]]+Tabla_Sala[[#This Row],[Monto Total de la Cuenta]]</f>
        <v>85.960000000000008</v>
      </c>
      <c r="R581" t="str">
        <f t="shared" si="12"/>
        <v>Plato_1</v>
      </c>
      <c r="S581" s="2" t="s">
        <v>52</v>
      </c>
      <c r="T581" s="2" t="s">
        <v>26</v>
      </c>
      <c r="U581" s="2"/>
      <c r="X581" t="str" cm="1">
        <f t="array" ref="X581">_xlfn.CONCAT(_xlfn._xlws.FILTER(Tabla_cocina[Nombre del Plato], Tabla_cocina[Numero de Orden]=Tabla_Sala[[#This Row],[Número de Orden]]), "")</f>
        <v>Plato_1</v>
      </c>
      <c r="Y581" s="18" t="b">
        <f>IF(Tabla_Sala[[#This Row],[Tiempo de Degustacion]]&gt;0,TRUE,FALSE)</f>
        <v>1</v>
      </c>
      <c r="Z581" s="3">
        <f>SUMIFS(Tabla_cocina[Costo],Tabla_cocina[Numero de Orden],Tabla_Sala[[#This Row],[Número de Orden]])</f>
        <v>30</v>
      </c>
    </row>
    <row r="582" spans="1:26" x14ac:dyDescent="0.3">
      <c r="A582" s="2">
        <v>580</v>
      </c>
      <c r="B582" s="2">
        <v>10</v>
      </c>
      <c r="C582" s="2" t="s">
        <v>151</v>
      </c>
      <c r="D582" s="4">
        <v>5</v>
      </c>
      <c r="E582" s="15">
        <f>Tabla_Sala[[#This Row],[Hora de Salida]]</f>
        <v>45022.054166666669</v>
      </c>
      <c r="F582" s="16">
        <v>45022.004166666666</v>
      </c>
      <c r="G582" s="16">
        <v>45022.054166666669</v>
      </c>
      <c r="H582" s="16">
        <f>IF(Tabla_Sala[[#This Row],[Estado de la Mesa]]="Ocupada",(Tabla_Sala[[#This Row],[Hora de Salida]]-Tabla_Sala[[#This Row],[Hora de Llegada]]) + 15/1440, Tabla_Sala[[#This Row],[Hora de Salida]]-Tabla_Sala[[#This Row],[Hora de Llegada]])</f>
        <v>5.0000000002910383E-2</v>
      </c>
      <c r="I582" s="16">
        <f>SUMIFS(Tabla_cocina[minutos preparacion],Tabla_cocina[Numero de Orden],Tabla_Sala[[#This Row],[Número de Orden]])</f>
        <v>2.0833333333333332E-2</v>
      </c>
      <c r="J582" s="16">
        <f>IF(Tabla_Sala[[#This Row],[Tiempo de Permanencia]]-Tabla_Sala[[#This Row],[Tiempo Preparacion]] &gt; 0, Tabla_Sala[[#This Row],[Tiempo de Permanencia]]-Tabla_Sala[[#This Row],[Tiempo Preparacion]], 0)</f>
        <v>2.9166666669577051E-2</v>
      </c>
      <c r="K582" s="2" t="s">
        <v>117</v>
      </c>
      <c r="L582" s="2" t="s">
        <v>40</v>
      </c>
      <c r="M582" s="2" t="s">
        <v>41</v>
      </c>
      <c r="N582" s="5">
        <v>44.54</v>
      </c>
      <c r="O582" s="2" t="s">
        <v>48</v>
      </c>
      <c r="P582" s="7">
        <f>SUMIFS(Tabla_cocina[Ganancia Bruta],Tabla_cocina[Numero de Orden],Tabla_Sala[[#This Row],[Número de Orden]])</f>
        <v>33</v>
      </c>
      <c r="Q582" s="7">
        <f>Tabla_Sala[[#This Row],[Propina]]+Tabla_Sala[[#This Row],[Monto Total de la Cuenta]]</f>
        <v>77.539999999999992</v>
      </c>
      <c r="R582" t="str">
        <f t="shared" si="12"/>
        <v>Plato_11</v>
      </c>
      <c r="S582" s="2" t="s">
        <v>61</v>
      </c>
      <c r="T582" s="2" t="s">
        <v>14</v>
      </c>
      <c r="U582" s="2"/>
      <c r="X582" t="str" cm="1">
        <f t="array" ref="X582">_xlfn.CONCAT(_xlfn._xlws.FILTER(Tabla_cocina[Nombre del Plato], Tabla_cocina[Numero de Orden]=Tabla_Sala[[#This Row],[Número de Orden]]), "")</f>
        <v>Plato_11</v>
      </c>
      <c r="Y582" s="18" t="b">
        <f>IF(Tabla_Sala[[#This Row],[Tiempo de Degustacion]]&gt;0,TRUE,FALSE)</f>
        <v>1</v>
      </c>
      <c r="Z582" s="3">
        <f>SUMIFS(Tabla_cocina[Costo],Tabla_cocina[Numero de Orden],Tabla_Sala[[#This Row],[Número de Orden]])</f>
        <v>20</v>
      </c>
    </row>
    <row r="583" spans="1:26" x14ac:dyDescent="0.3">
      <c r="A583" s="2">
        <v>581</v>
      </c>
      <c r="B583" s="2">
        <v>18</v>
      </c>
      <c r="C583" s="2" t="s">
        <v>210</v>
      </c>
      <c r="D583" s="4">
        <v>5</v>
      </c>
      <c r="E583" s="15">
        <f>Tabla_Sala[[#This Row],[Hora de Salida]]</f>
        <v>45022.213888888888</v>
      </c>
      <c r="F583" s="16">
        <v>45022.147916666669</v>
      </c>
      <c r="G583" s="16">
        <v>45022.213888888888</v>
      </c>
      <c r="H583" s="16">
        <f>IF(Tabla_Sala[[#This Row],[Estado de la Mesa]]="Ocupada",(Tabla_Sala[[#This Row],[Hora de Salida]]-Tabla_Sala[[#This Row],[Hora de Llegada]]) + 15/1440, Tabla_Sala[[#This Row],[Hora de Salida]]-Tabla_Sala[[#This Row],[Hora de Llegada]])</f>
        <v>7.6388888885655135E-2</v>
      </c>
      <c r="I583" s="16">
        <f>SUMIFS(Tabla_cocina[minutos preparacion],Tabla_cocina[Numero de Orden],Tabla_Sala[[#This Row],[Número de Orden]])</f>
        <v>3.8194444444444441E-2</v>
      </c>
      <c r="J583" s="16">
        <f>IF(Tabla_Sala[[#This Row],[Tiempo de Permanencia]]-Tabla_Sala[[#This Row],[Tiempo Preparacion]] &gt; 0, Tabla_Sala[[#This Row],[Tiempo de Permanencia]]-Tabla_Sala[[#This Row],[Tiempo Preparacion]], 0)</f>
        <v>3.8194444441210694E-2</v>
      </c>
      <c r="K583" s="2" t="s">
        <v>117</v>
      </c>
      <c r="L583" s="2" t="s">
        <v>40</v>
      </c>
      <c r="M583" s="2" t="s">
        <v>47</v>
      </c>
      <c r="N583" s="5">
        <v>13.27</v>
      </c>
      <c r="O583" s="2" t="s">
        <v>55</v>
      </c>
      <c r="P583" s="7">
        <f>SUMIFS(Tabla_cocina[Ganancia Bruta],Tabla_cocina[Numero de Orden],Tabla_Sala[[#This Row],[Número de Orden]])</f>
        <v>123</v>
      </c>
      <c r="Q583" s="7">
        <f>Tabla_Sala[[#This Row],[Propina]]+Tabla_Sala[[#This Row],[Monto Total de la Cuenta]]</f>
        <v>136.27000000000001</v>
      </c>
      <c r="R583" t="str">
        <f t="shared" si="12"/>
        <v>Plato_11,  Plato_2</v>
      </c>
      <c r="S583" s="2" t="s">
        <v>53</v>
      </c>
      <c r="T583" s="2" t="s">
        <v>14</v>
      </c>
      <c r="U583" s="2" t="s">
        <v>79</v>
      </c>
      <c r="X583" t="str" cm="1">
        <f t="array" ref="X583">_xlfn.CONCAT(_xlfn._xlws.FILTER(Tabla_cocina[Nombre del Plato], Tabla_cocina[Numero de Orden]=Tabla_Sala[[#This Row],[Número de Orden]]), "")</f>
        <v>Plato_11Plato_2</v>
      </c>
      <c r="Y583" s="18" t="b">
        <f>IF(Tabla_Sala[[#This Row],[Tiempo de Degustacion]]&gt;0,TRUE,FALSE)</f>
        <v>1</v>
      </c>
      <c r="Z583" s="3">
        <f>SUMIFS(Tabla_cocina[Costo],Tabla_cocina[Numero de Orden],Tabla_Sala[[#This Row],[Número de Orden]])</f>
        <v>74</v>
      </c>
    </row>
    <row r="584" spans="1:26" x14ac:dyDescent="0.3">
      <c r="A584" s="2">
        <v>582</v>
      </c>
      <c r="B584" s="2">
        <v>3</v>
      </c>
      <c r="C584" s="2" t="s">
        <v>567</v>
      </c>
      <c r="D584" s="4">
        <v>1</v>
      </c>
      <c r="E584" s="15">
        <f>Tabla_Sala[[#This Row],[Hora de Salida]]</f>
        <v>45022.214583333334</v>
      </c>
      <c r="F584" s="16">
        <v>45022.158333333333</v>
      </c>
      <c r="G584" s="16">
        <v>45022.214583333334</v>
      </c>
      <c r="H584" s="16">
        <f>IF(Tabla_Sala[[#This Row],[Estado de la Mesa]]="Ocupada",(Tabla_Sala[[#This Row],[Hora de Salida]]-Tabla_Sala[[#This Row],[Hora de Llegada]]) + 15/1440, Tabla_Sala[[#This Row],[Hora de Salida]]-Tabla_Sala[[#This Row],[Hora de Llegada]])</f>
        <v>5.6250000001455192E-2</v>
      </c>
      <c r="I584" s="16">
        <f>SUMIFS(Tabla_cocina[minutos preparacion],Tabla_cocina[Numero de Orden],Tabla_Sala[[#This Row],[Número de Orden]])</f>
        <v>2.9166666666666667E-2</v>
      </c>
      <c r="J584" s="16">
        <f>IF(Tabla_Sala[[#This Row],[Tiempo de Permanencia]]-Tabla_Sala[[#This Row],[Tiempo Preparacion]] &gt; 0, Tabla_Sala[[#This Row],[Tiempo de Permanencia]]-Tabla_Sala[[#This Row],[Tiempo Preparacion]], 0)</f>
        <v>2.7083333334788524E-2</v>
      </c>
      <c r="K584" s="2" t="s">
        <v>113</v>
      </c>
      <c r="L584" s="2" t="s">
        <v>40</v>
      </c>
      <c r="M584" s="2" t="s">
        <v>47</v>
      </c>
      <c r="N584" s="5">
        <v>20.23</v>
      </c>
      <c r="O584" s="2" t="s">
        <v>42</v>
      </c>
      <c r="P584" s="7">
        <f>SUMIFS(Tabla_cocina[Ganancia Bruta],Tabla_cocina[Numero de Orden],Tabla_Sala[[#This Row],[Número de Orden]])</f>
        <v>54</v>
      </c>
      <c r="Q584" s="7">
        <f>Tabla_Sala[[#This Row],[Propina]]+Tabla_Sala[[#This Row],[Monto Total de la Cuenta]]</f>
        <v>74.23</v>
      </c>
      <c r="R584" t="str">
        <f t="shared" si="12"/>
        <v>Plato_6</v>
      </c>
      <c r="S584" s="2" t="s">
        <v>61</v>
      </c>
      <c r="T584" s="2" t="s">
        <v>10</v>
      </c>
      <c r="U584" s="2"/>
      <c r="X584" t="str" cm="1">
        <f t="array" ref="X584">_xlfn.CONCAT(_xlfn._xlws.FILTER(Tabla_cocina[Nombre del Plato], Tabla_cocina[Numero de Orden]=Tabla_Sala[[#This Row],[Número de Orden]]), "")</f>
        <v>Plato_6</v>
      </c>
      <c r="Y584" s="18" t="b">
        <f>IF(Tabla_Sala[[#This Row],[Tiempo de Degustacion]]&gt;0,TRUE,FALSE)</f>
        <v>1</v>
      </c>
      <c r="Z584" s="3">
        <f>SUMIFS(Tabla_cocina[Costo],Tabla_cocina[Numero de Orden],Tabla_Sala[[#This Row],[Número de Orden]])</f>
        <v>32</v>
      </c>
    </row>
    <row r="585" spans="1:26" x14ac:dyDescent="0.3">
      <c r="A585" s="2">
        <v>583</v>
      </c>
      <c r="B585" s="2">
        <v>9</v>
      </c>
      <c r="C585" s="2" t="s">
        <v>345</v>
      </c>
      <c r="D585" s="4">
        <v>2</v>
      </c>
      <c r="E585" s="15">
        <f>Tabla_Sala[[#This Row],[Hora de Salida]]</f>
        <v>45022.148611111108</v>
      </c>
      <c r="F585" s="16">
        <v>45022.070138888892</v>
      </c>
      <c r="G585" s="16">
        <v>45022.148611111108</v>
      </c>
      <c r="H585" s="16">
        <f>IF(Tabla_Sala[[#This Row],[Estado de la Mesa]]="Ocupada",(Tabla_Sala[[#This Row],[Hora de Salida]]-Tabla_Sala[[#This Row],[Hora de Llegada]]) + 15/1440, Tabla_Sala[[#This Row],[Hora de Salida]]-Tabla_Sala[[#This Row],[Hora de Llegada]])</f>
        <v>7.847222221607808E-2</v>
      </c>
      <c r="I585" s="16">
        <f>SUMIFS(Tabla_cocina[minutos preparacion],Tabla_cocina[Numero de Orden],Tabla_Sala[[#This Row],[Número de Orden]])</f>
        <v>7.2916666666666671E-2</v>
      </c>
      <c r="J585" s="16">
        <f>IF(Tabla_Sala[[#This Row],[Tiempo de Permanencia]]-Tabla_Sala[[#This Row],[Tiempo Preparacion]] &gt; 0, Tabla_Sala[[#This Row],[Tiempo de Permanencia]]-Tabla_Sala[[#This Row],[Tiempo Preparacion]], 0)</f>
        <v>5.5555555494114089E-3</v>
      </c>
      <c r="K585" s="2" t="s">
        <v>113</v>
      </c>
      <c r="L585" s="2" t="s">
        <v>54</v>
      </c>
      <c r="M585" s="2" t="s">
        <v>41</v>
      </c>
      <c r="N585" s="5">
        <v>35.99</v>
      </c>
      <c r="O585" s="2" t="s">
        <v>48</v>
      </c>
      <c r="P585" s="7">
        <f>SUMIFS(Tabla_cocina[Ganancia Bruta],Tabla_cocina[Numero de Orden],Tabla_Sala[[#This Row],[Número de Orden]])</f>
        <v>243</v>
      </c>
      <c r="Q585" s="7">
        <f>Tabla_Sala[[#This Row],[Propina]]+Tabla_Sala[[#This Row],[Monto Total de la Cuenta]]</f>
        <v>278.99</v>
      </c>
      <c r="R585" t="str">
        <f t="shared" si="12"/>
        <v>Plato_12,  Plato_4,  Plato_7,  Plato_20</v>
      </c>
      <c r="S585" s="2" t="s">
        <v>49</v>
      </c>
      <c r="T585" s="2" t="s">
        <v>16</v>
      </c>
      <c r="U585" s="2" t="s">
        <v>67</v>
      </c>
      <c r="V585" s="2" t="s">
        <v>59</v>
      </c>
      <c r="W585" s="2" t="s">
        <v>68</v>
      </c>
      <c r="X585" t="str" cm="1">
        <f t="array" ref="X585">_xlfn.CONCAT(_xlfn._xlws.FILTER(Tabla_cocina[Nombre del Plato], Tabla_cocina[Numero de Orden]=Tabla_Sala[[#This Row],[Número de Orden]]), "")</f>
        <v>Plato_20Plato_7Plato_12Plato_4</v>
      </c>
      <c r="Y585" s="18" t="b">
        <f>IF(Tabla_Sala[[#This Row],[Tiempo de Degustacion]]&gt;0,TRUE,FALSE)</f>
        <v>1</v>
      </c>
      <c r="Z585" s="3">
        <f>SUMIFS(Tabla_cocina[Costo],Tabla_cocina[Numero de Orden],Tabla_Sala[[#This Row],[Número de Orden]])</f>
        <v>146</v>
      </c>
    </row>
    <row r="586" spans="1:26" x14ac:dyDescent="0.3">
      <c r="A586" s="2">
        <v>584</v>
      </c>
      <c r="B586" s="2">
        <v>9</v>
      </c>
      <c r="C586" s="2" t="s">
        <v>568</v>
      </c>
      <c r="D586" s="4">
        <v>4</v>
      </c>
      <c r="E586" s="15">
        <f>Tabla_Sala[[#This Row],[Hora de Salida]]</f>
        <v>45022.290972222225</v>
      </c>
      <c r="F586" s="16">
        <v>45022.149305555555</v>
      </c>
      <c r="G586" s="16">
        <v>45022.290972222225</v>
      </c>
      <c r="H586" s="16">
        <f>IF(Tabla_Sala[[#This Row],[Estado de la Mesa]]="Ocupada",(Tabla_Sala[[#This Row],[Hora de Salida]]-Tabla_Sala[[#This Row],[Hora de Llegada]]) + 15/1440, Tabla_Sala[[#This Row],[Hora de Salida]]-Tabla_Sala[[#This Row],[Hora de Llegada]])</f>
        <v>0.14166666667006211</v>
      </c>
      <c r="I586" s="16">
        <f>SUMIFS(Tabla_cocina[minutos preparacion],Tabla_cocina[Numero de Orden],Tabla_Sala[[#This Row],[Número de Orden]])</f>
        <v>7.9166666666666663E-2</v>
      </c>
      <c r="J586" s="16">
        <f>IF(Tabla_Sala[[#This Row],[Tiempo de Permanencia]]-Tabla_Sala[[#This Row],[Tiempo Preparacion]] &gt; 0, Tabla_Sala[[#This Row],[Tiempo de Permanencia]]-Tabla_Sala[[#This Row],[Tiempo Preparacion]], 0)</f>
        <v>6.2500000003395451E-2</v>
      </c>
      <c r="K586" s="2" t="s">
        <v>109</v>
      </c>
      <c r="L586" s="2" t="s">
        <v>40</v>
      </c>
      <c r="M586" s="2" t="s">
        <v>41</v>
      </c>
      <c r="N586" s="5">
        <v>36.979999999999997</v>
      </c>
      <c r="O586" s="2" t="s">
        <v>42</v>
      </c>
      <c r="P586" s="7">
        <f>SUMIFS(Tabla_cocina[Ganancia Bruta],Tabla_cocina[Numero de Orden],Tabla_Sala[[#This Row],[Número de Orden]])</f>
        <v>139</v>
      </c>
      <c r="Q586" s="7">
        <f>Tabla_Sala[[#This Row],[Propina]]+Tabla_Sala[[#This Row],[Monto Total de la Cuenta]]</f>
        <v>175.98</v>
      </c>
      <c r="R586" t="str">
        <f t="shared" si="12"/>
        <v>Plato_13,  Plato_17,  Plato_16</v>
      </c>
      <c r="S586" s="2" t="s">
        <v>70</v>
      </c>
      <c r="T586" s="2" t="s">
        <v>23</v>
      </c>
      <c r="U586" s="2" t="s">
        <v>50</v>
      </c>
      <c r="V586" s="2" t="s">
        <v>57</v>
      </c>
      <c r="X586" t="str" cm="1">
        <f t="array" ref="X586">_xlfn.CONCAT(_xlfn._xlws.FILTER(Tabla_cocina[Nombre del Plato], Tabla_cocina[Numero de Orden]=Tabla_Sala[[#This Row],[Número de Orden]]), "")</f>
        <v>Plato_17Plato_16Plato_13</v>
      </c>
      <c r="Y586" s="18" t="b">
        <f>IF(Tabla_Sala[[#This Row],[Tiempo de Degustacion]]&gt;0,TRUE,FALSE)</f>
        <v>1</v>
      </c>
      <c r="Z586" s="3">
        <f>SUMIFS(Tabla_cocina[Costo],Tabla_cocina[Numero de Orden],Tabla_Sala[[#This Row],[Número de Orden]])</f>
        <v>83</v>
      </c>
    </row>
    <row r="587" spans="1:26" x14ac:dyDescent="0.3">
      <c r="A587" s="2">
        <v>585</v>
      </c>
      <c r="B587" s="2">
        <v>3</v>
      </c>
      <c r="C587" s="2" t="s">
        <v>500</v>
      </c>
      <c r="D587" s="4">
        <v>5</v>
      </c>
      <c r="E587" s="15">
        <f>Tabla_Sala[[#This Row],[Hora de Salida]]</f>
        <v>45022.109027777777</v>
      </c>
      <c r="F587" s="16">
        <v>45022.057638888888</v>
      </c>
      <c r="G587" s="16">
        <v>45022.109027777777</v>
      </c>
      <c r="H587" s="16">
        <f>IF(Tabla_Sala[[#This Row],[Estado de la Mesa]]="Ocupada",(Tabla_Sala[[#This Row],[Hora de Salida]]-Tabla_Sala[[#This Row],[Hora de Llegada]]) + 15/1440, Tabla_Sala[[#This Row],[Hora de Salida]]-Tabla_Sala[[#This Row],[Hora de Llegada]])</f>
        <v>5.1388888889050577E-2</v>
      </c>
      <c r="I587" s="16">
        <f>SUMIFS(Tabla_cocina[minutos preparacion],Tabla_cocina[Numero de Orden],Tabla_Sala[[#This Row],[Número de Orden]])</f>
        <v>6.5972222222222224E-2</v>
      </c>
      <c r="J587" s="16">
        <f>IF(Tabla_Sala[[#This Row],[Tiempo de Permanencia]]-Tabla_Sala[[#This Row],[Tiempo Preparacion]] &gt; 0, Tabla_Sala[[#This Row],[Tiempo de Permanencia]]-Tabla_Sala[[#This Row],[Tiempo Preparacion]], 0)</f>
        <v>0</v>
      </c>
      <c r="K587" s="2" t="s">
        <v>109</v>
      </c>
      <c r="L587" s="2" t="s">
        <v>44</v>
      </c>
      <c r="M587" s="2" t="s">
        <v>47</v>
      </c>
      <c r="N587" s="5">
        <v>10.07</v>
      </c>
      <c r="O587" s="2" t="s">
        <v>48</v>
      </c>
      <c r="P587" s="7">
        <f>SUMIFS(Tabla_cocina[Ganancia Bruta],Tabla_cocina[Numero de Orden],Tabla_Sala[[#This Row],[Número de Orden]])</f>
        <v>128</v>
      </c>
      <c r="Q587" s="7">
        <f>Tabla_Sala[[#This Row],[Propina]]+Tabla_Sala[[#This Row],[Monto Total de la Cuenta]]</f>
        <v>138.07</v>
      </c>
      <c r="R587" t="str">
        <f t="shared" si="12"/>
        <v>Plato_15,  Plato_8,  Plato_4,  Plato_1</v>
      </c>
      <c r="S587" s="2" t="s">
        <v>66</v>
      </c>
      <c r="T587" s="2" t="s">
        <v>18</v>
      </c>
      <c r="U587" s="2" t="s">
        <v>62</v>
      </c>
      <c r="V587" s="2" t="s">
        <v>67</v>
      </c>
      <c r="W587" s="2" t="s">
        <v>71</v>
      </c>
      <c r="X587" t="str" cm="1">
        <f t="array" ref="X587">_xlfn.CONCAT(_xlfn._xlws.FILTER(Tabla_cocina[Nombre del Plato], Tabla_cocina[Numero de Orden]=Tabla_Sala[[#This Row],[Número de Orden]]), "")</f>
        <v>Plato_8Plato_15Plato_1Plato_4</v>
      </c>
      <c r="Y587" s="18" t="b">
        <f>IF(Tabla_Sala[[#This Row],[Tiempo de Degustacion]]&gt;0,TRUE,FALSE)</f>
        <v>0</v>
      </c>
      <c r="Z587" s="3">
        <f>SUMIFS(Tabla_cocina[Costo],Tabla_cocina[Numero de Orden],Tabla_Sala[[#This Row],[Número de Orden]])</f>
        <v>75</v>
      </c>
    </row>
    <row r="588" spans="1:26" x14ac:dyDescent="0.3">
      <c r="A588" s="2">
        <v>586</v>
      </c>
      <c r="B588" s="2">
        <v>17</v>
      </c>
      <c r="C588" s="2" t="s">
        <v>569</v>
      </c>
      <c r="D588" s="4">
        <v>5</v>
      </c>
      <c r="E588" s="15">
        <f>Tabla_Sala[[#This Row],[Hora de Salida]]</f>
        <v>45022.163194444445</v>
      </c>
      <c r="F588" s="16">
        <v>45022.030555555553</v>
      </c>
      <c r="G588" s="16">
        <v>45022.163194444445</v>
      </c>
      <c r="H588" s="16">
        <f>IF(Tabla_Sala[[#This Row],[Estado de la Mesa]]="Ocupada",(Tabla_Sala[[#This Row],[Hora de Salida]]-Tabla_Sala[[#This Row],[Hora de Llegada]]) + 15/1440, Tabla_Sala[[#This Row],[Hora de Salida]]-Tabla_Sala[[#This Row],[Hora de Llegada]])</f>
        <v>0.14305555555862762</v>
      </c>
      <c r="I588" s="16">
        <f>SUMIFS(Tabla_cocina[minutos preparacion],Tabla_cocina[Numero de Orden],Tabla_Sala[[#This Row],[Número de Orden]])</f>
        <v>6.3888888888888884E-2</v>
      </c>
      <c r="J588" s="16">
        <f>IF(Tabla_Sala[[#This Row],[Tiempo de Permanencia]]-Tabla_Sala[[#This Row],[Tiempo Preparacion]] &gt; 0, Tabla_Sala[[#This Row],[Tiempo de Permanencia]]-Tabla_Sala[[#This Row],[Tiempo Preparacion]], 0)</f>
        <v>7.9166666669738733E-2</v>
      </c>
      <c r="K588" s="2" t="s">
        <v>109</v>
      </c>
      <c r="L588" s="2" t="s">
        <v>54</v>
      </c>
      <c r="M588" s="2" t="s">
        <v>45</v>
      </c>
      <c r="N588" s="5">
        <v>32.79</v>
      </c>
      <c r="O588" s="2" t="s">
        <v>55</v>
      </c>
      <c r="P588" s="7">
        <f>SUMIFS(Tabla_cocina[Ganancia Bruta],Tabla_cocina[Numero de Orden],Tabla_Sala[[#This Row],[Número de Orden]])</f>
        <v>171</v>
      </c>
      <c r="Q588" s="7">
        <f>Tabla_Sala[[#This Row],[Propina]]+Tabla_Sala[[#This Row],[Monto Total de la Cuenta]]</f>
        <v>203.79</v>
      </c>
      <c r="R588" t="str">
        <f t="shared" si="12"/>
        <v>Plato_11,  Plato_7</v>
      </c>
      <c r="S588" s="2" t="s">
        <v>56</v>
      </c>
      <c r="T588" s="2" t="s">
        <v>14</v>
      </c>
      <c r="U588" s="2" t="s">
        <v>59</v>
      </c>
      <c r="X588" t="str" cm="1">
        <f t="array" ref="X588">_xlfn.CONCAT(_xlfn._xlws.FILTER(Tabla_cocina[Nombre del Plato], Tabla_cocina[Numero de Orden]=Tabla_Sala[[#This Row],[Número de Orden]]), "")</f>
        <v>Plato_11Plato_7</v>
      </c>
      <c r="Y588" s="18" t="b">
        <f>IF(Tabla_Sala[[#This Row],[Tiempo de Degustacion]]&gt;0,TRUE,FALSE)</f>
        <v>1</v>
      </c>
      <c r="Z588" s="3">
        <f>SUMIFS(Tabla_cocina[Costo],Tabla_cocina[Numero de Orden],Tabla_Sala[[#This Row],[Número de Orden]])</f>
        <v>102</v>
      </c>
    </row>
    <row r="589" spans="1:26" x14ac:dyDescent="0.3">
      <c r="A589" s="2">
        <v>587</v>
      </c>
      <c r="B589" s="2">
        <v>7</v>
      </c>
      <c r="C589" s="2" t="s">
        <v>570</v>
      </c>
      <c r="D589" s="4">
        <v>4</v>
      </c>
      <c r="E589" s="15">
        <f>Tabla_Sala[[#This Row],[Hora de Salida]]</f>
        <v>45022.195833333331</v>
      </c>
      <c r="F589" s="16">
        <v>45022.151388888888</v>
      </c>
      <c r="G589" s="16">
        <v>45022.195833333331</v>
      </c>
      <c r="H589" s="16">
        <f>IF(Tabla_Sala[[#This Row],[Estado de la Mesa]]="Ocupada",(Tabla_Sala[[#This Row],[Hora de Salida]]-Tabla_Sala[[#This Row],[Hora de Llegada]]) + 15/1440, Tabla_Sala[[#This Row],[Hora de Salida]]-Tabla_Sala[[#This Row],[Hora de Llegada]])</f>
        <v>5.4861111110464357E-2</v>
      </c>
      <c r="I589" s="16">
        <f>SUMIFS(Tabla_cocina[minutos preparacion],Tabla_cocina[Numero de Orden],Tabla_Sala[[#This Row],[Número de Orden]])</f>
        <v>2.9861111111111113E-2</v>
      </c>
      <c r="J589" s="16">
        <f>IF(Tabla_Sala[[#This Row],[Tiempo de Permanencia]]-Tabla_Sala[[#This Row],[Tiempo Preparacion]] &gt; 0, Tabla_Sala[[#This Row],[Tiempo de Permanencia]]-Tabla_Sala[[#This Row],[Tiempo Preparacion]], 0)</f>
        <v>2.4999999999353244E-2</v>
      </c>
      <c r="K589" s="2" t="s">
        <v>109</v>
      </c>
      <c r="L589" s="2" t="s">
        <v>44</v>
      </c>
      <c r="M589" s="2" t="s">
        <v>47</v>
      </c>
      <c r="N589" s="5">
        <v>35.03</v>
      </c>
      <c r="O589" s="2" t="s">
        <v>55</v>
      </c>
      <c r="P589" s="7">
        <f>SUMIFS(Tabla_cocina[Ganancia Bruta],Tabla_cocina[Numero de Orden],Tabla_Sala[[#This Row],[Número de Orden]])</f>
        <v>48</v>
      </c>
      <c r="Q589" s="7">
        <f>Tabla_Sala[[#This Row],[Propina]]+Tabla_Sala[[#This Row],[Monto Total de la Cuenta]]</f>
        <v>83.03</v>
      </c>
      <c r="R589" t="str">
        <f t="shared" si="12"/>
        <v>Plato_7</v>
      </c>
      <c r="S589" s="2" t="s">
        <v>61</v>
      </c>
      <c r="T589" s="2" t="s">
        <v>5</v>
      </c>
      <c r="U589" s="2"/>
      <c r="X589" t="str" cm="1">
        <f t="array" ref="X589">_xlfn.CONCAT(_xlfn._xlws.FILTER(Tabla_cocina[Nombre del Plato], Tabla_cocina[Numero de Orden]=Tabla_Sala[[#This Row],[Número de Orden]]), "")</f>
        <v>Plato_7</v>
      </c>
      <c r="Y589" s="18" t="b">
        <f>IF(Tabla_Sala[[#This Row],[Tiempo de Degustacion]]&gt;0,TRUE,FALSE)</f>
        <v>1</v>
      </c>
      <c r="Z589" s="3">
        <f>SUMIFS(Tabla_cocina[Costo],Tabla_cocina[Numero de Orden],Tabla_Sala[[#This Row],[Número de Orden]])</f>
        <v>28</v>
      </c>
    </row>
    <row r="590" spans="1:26" x14ac:dyDescent="0.3">
      <c r="A590" s="2">
        <v>588</v>
      </c>
      <c r="B590" s="2">
        <v>15</v>
      </c>
      <c r="C590" s="2" t="s">
        <v>554</v>
      </c>
      <c r="D590" s="4">
        <v>2</v>
      </c>
      <c r="E590" s="15">
        <f>Tabla_Sala[[#This Row],[Hora de Salida]]</f>
        <v>45022.248611111114</v>
      </c>
      <c r="F590" s="16">
        <v>45022.097222222219</v>
      </c>
      <c r="G590" s="16">
        <v>45022.248611111114</v>
      </c>
      <c r="H590" s="16">
        <f>IF(Tabla_Sala[[#This Row],[Estado de la Mesa]]="Ocupada",(Tabla_Sala[[#This Row],[Hora de Salida]]-Tabla_Sala[[#This Row],[Hora de Llegada]]) + 15/1440, Tabla_Sala[[#This Row],[Hora de Salida]]-Tabla_Sala[[#This Row],[Hora de Llegada]])</f>
        <v>0.15138888889487134</v>
      </c>
      <c r="I590" s="16">
        <f>SUMIFS(Tabla_cocina[minutos preparacion],Tabla_cocina[Numero de Orden],Tabla_Sala[[#This Row],[Número de Orden]])</f>
        <v>2.5694444444444443E-2</v>
      </c>
      <c r="J590" s="16">
        <f>IF(Tabla_Sala[[#This Row],[Tiempo de Permanencia]]-Tabla_Sala[[#This Row],[Tiempo Preparacion]] &gt; 0, Tabla_Sala[[#This Row],[Tiempo de Permanencia]]-Tabla_Sala[[#This Row],[Tiempo Preparacion]], 0)</f>
        <v>0.12569444445042691</v>
      </c>
      <c r="K590" s="2" t="s">
        <v>109</v>
      </c>
      <c r="L590" s="2" t="s">
        <v>54</v>
      </c>
      <c r="M590" s="2" t="s">
        <v>45</v>
      </c>
      <c r="N590" s="5">
        <v>33.93</v>
      </c>
      <c r="O590" s="2" t="s">
        <v>48</v>
      </c>
      <c r="P590" s="7">
        <f>SUMIFS(Tabla_cocina[Ganancia Bruta],Tabla_cocina[Numero de Orden],Tabla_Sala[[#This Row],[Número de Orden]])</f>
        <v>101</v>
      </c>
      <c r="Q590" s="7">
        <f>Tabla_Sala[[#This Row],[Propina]]+Tabla_Sala[[#This Row],[Monto Total de la Cuenta]]</f>
        <v>134.93</v>
      </c>
      <c r="R590" t="str">
        <f t="shared" si="12"/>
        <v>Plato_10,  Plato_1</v>
      </c>
      <c r="S590" s="2" t="s">
        <v>52</v>
      </c>
      <c r="T590" s="2" t="s">
        <v>25</v>
      </c>
      <c r="U590" s="2" t="s">
        <v>71</v>
      </c>
      <c r="X590" t="str" cm="1">
        <f t="array" ref="X590">_xlfn.CONCAT(_xlfn._xlws.FILTER(Tabla_cocina[Nombre del Plato], Tabla_cocina[Numero de Orden]=Tabla_Sala[[#This Row],[Número de Orden]]), "")</f>
        <v>Plato_10Plato_1</v>
      </c>
      <c r="Y590" s="18" t="b">
        <f>IF(Tabla_Sala[[#This Row],[Tiempo de Degustacion]]&gt;0,TRUE,FALSE)</f>
        <v>1</v>
      </c>
      <c r="Z590" s="3">
        <f>SUMIFS(Tabla_cocina[Costo],Tabla_cocina[Numero de Orden],Tabla_Sala[[#This Row],[Número de Orden]])</f>
        <v>60</v>
      </c>
    </row>
    <row r="591" spans="1:26" x14ac:dyDescent="0.3">
      <c r="A591" s="2">
        <v>589</v>
      </c>
      <c r="B591" s="2">
        <v>10</v>
      </c>
      <c r="C591" s="2" t="s">
        <v>571</v>
      </c>
      <c r="D591" s="4">
        <v>4</v>
      </c>
      <c r="E591" s="15">
        <f>Tabla_Sala[[#This Row],[Hora de Salida]]</f>
        <v>45022.247916666667</v>
      </c>
      <c r="F591" s="16">
        <v>45022.134722222225</v>
      </c>
      <c r="G591" s="16">
        <v>45022.247916666667</v>
      </c>
      <c r="H591" s="16">
        <f>IF(Tabla_Sala[[#This Row],[Estado de la Mesa]]="Ocupada",(Tabla_Sala[[#This Row],[Hora de Salida]]-Tabla_Sala[[#This Row],[Hora de Llegada]]) + 15/1440, Tabla_Sala[[#This Row],[Hora de Salida]]-Tabla_Sala[[#This Row],[Hora de Llegada]])</f>
        <v>0.1131944444423425</v>
      </c>
      <c r="I591" s="16">
        <f>SUMIFS(Tabla_cocina[minutos preparacion],Tabla_cocina[Numero de Orden],Tabla_Sala[[#This Row],[Número de Orden]])</f>
        <v>8.3333333333333329E-2</v>
      </c>
      <c r="J591" s="16">
        <f>IF(Tabla_Sala[[#This Row],[Tiempo de Permanencia]]-Tabla_Sala[[#This Row],[Tiempo Preparacion]] &gt; 0, Tabla_Sala[[#This Row],[Tiempo de Permanencia]]-Tabla_Sala[[#This Row],[Tiempo Preparacion]], 0)</f>
        <v>2.9861111109009172E-2</v>
      </c>
      <c r="K591" s="2" t="s">
        <v>117</v>
      </c>
      <c r="L591" s="2" t="s">
        <v>40</v>
      </c>
      <c r="M591" s="2" t="s">
        <v>41</v>
      </c>
      <c r="N591" s="5">
        <v>28.96</v>
      </c>
      <c r="O591" s="2" t="s">
        <v>48</v>
      </c>
      <c r="P591" s="7">
        <f>SUMIFS(Tabla_cocina[Ganancia Bruta],Tabla_cocina[Numero de Orden],Tabla_Sala[[#This Row],[Número de Orden]])</f>
        <v>284</v>
      </c>
      <c r="Q591" s="7">
        <f>Tabla_Sala[[#This Row],[Propina]]+Tabla_Sala[[#This Row],[Monto Total de la Cuenta]]</f>
        <v>312.95999999999998</v>
      </c>
      <c r="R591" t="str">
        <f t="shared" si="12"/>
        <v>Plato_14,  Plato_18,  Plato_13,  Plato_15</v>
      </c>
      <c r="S591" s="2" t="s">
        <v>61</v>
      </c>
      <c r="T591" s="2" t="s">
        <v>22</v>
      </c>
      <c r="U591" s="2" t="s">
        <v>74</v>
      </c>
      <c r="V591" s="2" t="s">
        <v>65</v>
      </c>
      <c r="W591" s="2" t="s">
        <v>73</v>
      </c>
      <c r="X591" t="str" cm="1">
        <f t="array" ref="X591">_xlfn.CONCAT(_xlfn._xlws.FILTER(Tabla_cocina[Nombre del Plato], Tabla_cocina[Numero de Orden]=Tabla_Sala[[#This Row],[Número de Orden]]), "")</f>
        <v>Plato_18Plato_15Plato_14Plato_13</v>
      </c>
      <c r="Y591" s="18" t="b">
        <f>IF(Tabla_Sala[[#This Row],[Tiempo de Degustacion]]&gt;0,TRUE,FALSE)</f>
        <v>1</v>
      </c>
      <c r="Z591" s="3">
        <f>SUMIFS(Tabla_cocina[Costo],Tabla_cocina[Numero de Orden],Tabla_Sala[[#This Row],[Número de Orden]])</f>
        <v>170</v>
      </c>
    </row>
    <row r="592" spans="1:26" x14ac:dyDescent="0.3">
      <c r="A592" s="2">
        <v>590</v>
      </c>
      <c r="B592" s="2">
        <v>3</v>
      </c>
      <c r="C592" s="2" t="s">
        <v>314</v>
      </c>
      <c r="D592" s="4">
        <v>6</v>
      </c>
      <c r="E592" s="15">
        <f>Tabla_Sala[[#This Row],[Hora de Salida]]</f>
        <v>45022.185416666667</v>
      </c>
      <c r="F592" s="16">
        <v>45022.114583333336</v>
      </c>
      <c r="G592" s="16">
        <v>45022.185416666667</v>
      </c>
      <c r="H592" s="16">
        <f>IF(Tabla_Sala[[#This Row],[Estado de la Mesa]]="Ocupada",(Tabla_Sala[[#This Row],[Hora de Salida]]-Tabla_Sala[[#This Row],[Hora de Llegada]]) + 15/1440, Tabla_Sala[[#This Row],[Hora de Salida]]-Tabla_Sala[[#This Row],[Hora de Llegada]])</f>
        <v>8.1249999998059749E-2</v>
      </c>
      <c r="I592" s="16">
        <f>SUMIFS(Tabla_cocina[minutos preparacion],Tabla_cocina[Numero de Orden],Tabla_Sala[[#This Row],[Número de Orden]])</f>
        <v>4.4444444444444446E-2</v>
      </c>
      <c r="J592" s="16">
        <f>IF(Tabla_Sala[[#This Row],[Tiempo de Permanencia]]-Tabla_Sala[[#This Row],[Tiempo Preparacion]] &gt; 0, Tabla_Sala[[#This Row],[Tiempo de Permanencia]]-Tabla_Sala[[#This Row],[Tiempo Preparacion]], 0)</f>
        <v>3.6805555553615303E-2</v>
      </c>
      <c r="K592" s="2" t="s">
        <v>113</v>
      </c>
      <c r="L592" s="2" t="s">
        <v>44</v>
      </c>
      <c r="M592" s="2" t="s">
        <v>47</v>
      </c>
      <c r="N592" s="5">
        <v>40.94</v>
      </c>
      <c r="O592" s="2" t="s">
        <v>55</v>
      </c>
      <c r="P592" s="7">
        <f>SUMIFS(Tabla_cocina[Ganancia Bruta],Tabla_cocina[Numero de Orden],Tabla_Sala[[#This Row],[Número de Orden]])</f>
        <v>122</v>
      </c>
      <c r="Q592" s="7">
        <f>Tabla_Sala[[#This Row],[Propina]]+Tabla_Sala[[#This Row],[Monto Total de la Cuenta]]</f>
        <v>162.94</v>
      </c>
      <c r="R592" t="str">
        <f t="shared" si="12"/>
        <v>Plato_18,  Plato_3</v>
      </c>
      <c r="S592" s="2" t="s">
        <v>56</v>
      </c>
      <c r="T592" s="2" t="s">
        <v>20</v>
      </c>
      <c r="U592" s="2" t="s">
        <v>72</v>
      </c>
      <c r="X592" t="str" cm="1">
        <f t="array" ref="X592">_xlfn.CONCAT(_xlfn._xlws.FILTER(Tabla_cocina[Nombre del Plato], Tabla_cocina[Numero de Orden]=Tabla_Sala[[#This Row],[Número de Orden]]), "")</f>
        <v>Plato_18Plato_3</v>
      </c>
      <c r="Y592" s="18" t="b">
        <f>IF(Tabla_Sala[[#This Row],[Tiempo de Degustacion]]&gt;0,TRUE,FALSE)</f>
        <v>1</v>
      </c>
      <c r="Z592" s="3">
        <f>SUMIFS(Tabla_cocina[Costo],Tabla_cocina[Numero de Orden],Tabla_Sala[[#This Row],[Número de Orden]])</f>
        <v>72</v>
      </c>
    </row>
    <row r="593" spans="1:26" x14ac:dyDescent="0.3">
      <c r="A593" s="2">
        <v>591</v>
      </c>
      <c r="B593" s="2">
        <v>11</v>
      </c>
      <c r="C593" s="2" t="s">
        <v>572</v>
      </c>
      <c r="D593" s="4">
        <v>6</v>
      </c>
      <c r="E593" s="15">
        <f>Tabla_Sala[[#This Row],[Hora de Salida]]</f>
        <v>45022.263194444444</v>
      </c>
      <c r="F593" s="16">
        <v>45022.155555555553</v>
      </c>
      <c r="G593" s="16">
        <v>45022.263194444444</v>
      </c>
      <c r="H593" s="16">
        <f>IF(Tabla_Sala[[#This Row],[Estado de la Mesa]]="Ocupada",(Tabla_Sala[[#This Row],[Hora de Salida]]-Tabla_Sala[[#This Row],[Hora de Llegada]]) + 15/1440, Tabla_Sala[[#This Row],[Hora de Salida]]-Tabla_Sala[[#This Row],[Hora de Llegada]])</f>
        <v>0.10763888889050577</v>
      </c>
      <c r="I593" s="16">
        <f>SUMIFS(Tabla_cocina[minutos preparacion],Tabla_cocina[Numero de Orden],Tabla_Sala[[#This Row],[Número de Orden]])</f>
        <v>3.5416666666666666E-2</v>
      </c>
      <c r="J593" s="16">
        <f>IF(Tabla_Sala[[#This Row],[Tiempo de Permanencia]]-Tabla_Sala[[#This Row],[Tiempo Preparacion]] &gt; 0, Tabla_Sala[[#This Row],[Tiempo de Permanencia]]-Tabla_Sala[[#This Row],[Tiempo Preparacion]], 0)</f>
        <v>7.2222222223839103E-2</v>
      </c>
      <c r="K593" s="2" t="s">
        <v>109</v>
      </c>
      <c r="L593" s="2" t="s">
        <v>44</v>
      </c>
      <c r="M593" s="2" t="s">
        <v>47</v>
      </c>
      <c r="N593" s="5">
        <v>44.33</v>
      </c>
      <c r="O593" s="2" t="s">
        <v>48</v>
      </c>
      <c r="P593" s="7">
        <f>SUMIFS(Tabla_cocina[Ganancia Bruta],Tabla_cocina[Numero de Orden],Tabla_Sala[[#This Row],[Número de Orden]])</f>
        <v>120</v>
      </c>
      <c r="Q593" s="7">
        <f>Tabla_Sala[[#This Row],[Propina]]+Tabla_Sala[[#This Row],[Monto Total de la Cuenta]]</f>
        <v>164.32999999999998</v>
      </c>
      <c r="R593" t="str">
        <f t="shared" si="12"/>
        <v>Plato_20</v>
      </c>
      <c r="S593" s="2" t="s">
        <v>58</v>
      </c>
      <c r="T593" s="2" t="s">
        <v>11</v>
      </c>
      <c r="U593" s="2"/>
      <c r="X593" t="str" cm="1">
        <f t="array" ref="X593">_xlfn.CONCAT(_xlfn._xlws.FILTER(Tabla_cocina[Nombre del Plato], Tabla_cocina[Numero de Orden]=Tabla_Sala[[#This Row],[Número de Orden]]), "")</f>
        <v>Plato_20</v>
      </c>
      <c r="Y593" s="18" t="b">
        <f>IF(Tabla_Sala[[#This Row],[Tiempo de Degustacion]]&gt;0,TRUE,FALSE)</f>
        <v>1</v>
      </c>
      <c r="Z593" s="3">
        <f>SUMIFS(Tabla_cocina[Costo],Tabla_cocina[Numero de Orden],Tabla_Sala[[#This Row],[Número de Orden]])</f>
        <v>75</v>
      </c>
    </row>
    <row r="594" spans="1:26" x14ac:dyDescent="0.3">
      <c r="A594" s="2">
        <v>592</v>
      </c>
      <c r="B594" s="2">
        <v>5</v>
      </c>
      <c r="C594" s="2" t="s">
        <v>573</v>
      </c>
      <c r="D594" s="4">
        <v>1</v>
      </c>
      <c r="E594" s="15">
        <f>Tabla_Sala[[#This Row],[Hora de Salida]]</f>
        <v>45022.111111111109</v>
      </c>
      <c r="F594" s="16">
        <v>45022.033333333333</v>
      </c>
      <c r="G594" s="16">
        <v>45022.111111111109</v>
      </c>
      <c r="H594" s="16">
        <f>IF(Tabla_Sala[[#This Row],[Estado de la Mesa]]="Ocupada",(Tabla_Sala[[#This Row],[Hora de Salida]]-Tabla_Sala[[#This Row],[Hora de Llegada]]) + 15/1440, Tabla_Sala[[#This Row],[Hora de Salida]]-Tabla_Sala[[#This Row],[Hora de Llegada]])</f>
        <v>7.7777777776645962E-2</v>
      </c>
      <c r="I594" s="16">
        <f>SUMIFS(Tabla_cocina[minutos preparacion],Tabla_cocina[Numero de Orden],Tabla_Sala[[#This Row],[Número de Orden]])</f>
        <v>7.013888888888889E-2</v>
      </c>
      <c r="J594" s="16">
        <f>IF(Tabla_Sala[[#This Row],[Tiempo de Permanencia]]-Tabla_Sala[[#This Row],[Tiempo Preparacion]] &gt; 0, Tabla_Sala[[#This Row],[Tiempo de Permanencia]]-Tabla_Sala[[#This Row],[Tiempo Preparacion]], 0)</f>
        <v>7.6388888877570726E-3</v>
      </c>
      <c r="K594" s="2" t="s">
        <v>113</v>
      </c>
      <c r="L594" s="2" t="s">
        <v>40</v>
      </c>
      <c r="M594" s="2" t="s">
        <v>47</v>
      </c>
      <c r="N594" s="5">
        <v>35.67</v>
      </c>
      <c r="O594" s="2" t="s">
        <v>42</v>
      </c>
      <c r="P594" s="7">
        <f>SUMIFS(Tabla_cocina[Ganancia Bruta],Tabla_cocina[Numero de Orden],Tabla_Sala[[#This Row],[Número de Orden]])</f>
        <v>94</v>
      </c>
      <c r="Q594" s="7">
        <f>Tabla_Sala[[#This Row],[Propina]]+Tabla_Sala[[#This Row],[Monto Total de la Cuenta]]</f>
        <v>129.67000000000002</v>
      </c>
      <c r="R594" t="str">
        <f t="shared" si="12"/>
        <v>Plato_5,  Plato_1</v>
      </c>
      <c r="S594" s="2" t="s">
        <v>66</v>
      </c>
      <c r="T594" s="2" t="s">
        <v>19</v>
      </c>
      <c r="U594" s="2" t="s">
        <v>71</v>
      </c>
      <c r="X594" t="str" cm="1">
        <f t="array" ref="X594">_xlfn.CONCAT(_xlfn._xlws.FILTER(Tabla_cocina[Nombre del Plato], Tabla_cocina[Numero de Orden]=Tabla_Sala[[#This Row],[Número de Orden]]), "")</f>
        <v>Plato_1Plato_5</v>
      </c>
      <c r="Y594" s="18" t="b">
        <f>IF(Tabla_Sala[[#This Row],[Tiempo de Degustacion]]&gt;0,TRUE,FALSE)</f>
        <v>1</v>
      </c>
      <c r="Z594" s="3">
        <f>SUMIFS(Tabla_cocina[Costo],Tabla_cocina[Numero de Orden],Tabla_Sala[[#This Row],[Número de Orden]])</f>
        <v>56</v>
      </c>
    </row>
    <row r="595" spans="1:26" x14ac:dyDescent="0.3">
      <c r="A595" s="2">
        <v>593</v>
      </c>
      <c r="B595" s="2">
        <v>17</v>
      </c>
      <c r="C595" s="2" t="s">
        <v>574</v>
      </c>
      <c r="D595" s="4">
        <v>5</v>
      </c>
      <c r="E595" s="15">
        <f>Tabla_Sala[[#This Row],[Hora de Salida]]</f>
        <v>45022.095138888886</v>
      </c>
      <c r="F595" s="16">
        <v>45022.017361111109</v>
      </c>
      <c r="G595" s="16">
        <v>45022.095138888886</v>
      </c>
      <c r="H595" s="16">
        <f>IF(Tabla_Sala[[#This Row],[Estado de la Mesa]]="Ocupada",(Tabla_Sala[[#This Row],[Hora de Salida]]-Tabla_Sala[[#This Row],[Hora de Llegada]]) + 15/1440, Tabla_Sala[[#This Row],[Hora de Salida]]-Tabla_Sala[[#This Row],[Hora de Llegada]])</f>
        <v>7.7777777776645962E-2</v>
      </c>
      <c r="I595" s="16">
        <f>SUMIFS(Tabla_cocina[minutos preparacion],Tabla_cocina[Numero de Orden],Tabla_Sala[[#This Row],[Número de Orden]])</f>
        <v>3.3333333333333333E-2</v>
      </c>
      <c r="J595" s="16">
        <f>IF(Tabla_Sala[[#This Row],[Tiempo de Permanencia]]-Tabla_Sala[[#This Row],[Tiempo Preparacion]] &gt; 0, Tabla_Sala[[#This Row],[Tiempo de Permanencia]]-Tabla_Sala[[#This Row],[Tiempo Preparacion]], 0)</f>
        <v>4.4444444443312629E-2</v>
      </c>
      <c r="K595" s="2" t="s">
        <v>117</v>
      </c>
      <c r="L595" s="2" t="s">
        <v>40</v>
      </c>
      <c r="M595" s="2" t="s">
        <v>41</v>
      </c>
      <c r="N595" s="5">
        <v>48.8</v>
      </c>
      <c r="O595" s="2" t="s">
        <v>42</v>
      </c>
      <c r="P595" s="7">
        <f>SUMIFS(Tabla_cocina[Ganancia Bruta],Tabla_cocina[Numero de Orden],Tabla_Sala[[#This Row],[Número de Orden]])</f>
        <v>209</v>
      </c>
      <c r="Q595" s="7">
        <f>Tabla_Sala[[#This Row],[Propina]]+Tabla_Sala[[#This Row],[Monto Total de la Cuenta]]</f>
        <v>257.8</v>
      </c>
      <c r="R595" t="str">
        <f t="shared" si="12"/>
        <v>Plato_20,  Plato_17,  Plato_11,  Plato_19</v>
      </c>
      <c r="S595" s="2" t="s">
        <v>43</v>
      </c>
      <c r="T595" s="2" t="s">
        <v>11</v>
      </c>
      <c r="U595" s="2" t="s">
        <v>50</v>
      </c>
      <c r="V595" s="2" t="s">
        <v>63</v>
      </c>
      <c r="W595" s="2" t="s">
        <v>51</v>
      </c>
      <c r="X595" t="str" cm="1">
        <f t="array" ref="X595">_xlfn.CONCAT(_xlfn._xlws.FILTER(Tabla_cocina[Nombre del Plato], Tabla_cocina[Numero de Orden]=Tabla_Sala[[#This Row],[Número de Orden]]), "")</f>
        <v>Plato_20Plato_19Plato_11Plato_17</v>
      </c>
      <c r="Y595" s="18" t="b">
        <f>IF(Tabla_Sala[[#This Row],[Tiempo de Degustacion]]&gt;0,TRUE,FALSE)</f>
        <v>1</v>
      </c>
      <c r="Z595" s="3">
        <f>SUMIFS(Tabla_cocina[Costo],Tabla_cocina[Numero de Orden],Tabla_Sala[[#This Row],[Número de Orden]])</f>
        <v>128</v>
      </c>
    </row>
    <row r="596" spans="1:26" x14ac:dyDescent="0.3">
      <c r="A596" s="2">
        <v>594</v>
      </c>
      <c r="B596" s="2">
        <v>17</v>
      </c>
      <c r="C596" s="2" t="s">
        <v>575</v>
      </c>
      <c r="D596" s="4">
        <v>1</v>
      </c>
      <c r="E596" s="15">
        <f>Tabla_Sala[[#This Row],[Hora de Salida]]</f>
        <v>45022.200694444444</v>
      </c>
      <c r="F596" s="16">
        <v>45022.138888888891</v>
      </c>
      <c r="G596" s="16">
        <v>45022.200694444444</v>
      </c>
      <c r="H596" s="16">
        <f>IF(Tabla_Sala[[#This Row],[Estado de la Mesa]]="Ocupada",(Tabla_Sala[[#This Row],[Hora de Salida]]-Tabla_Sala[[#This Row],[Hora de Llegada]]) + 15/1440, Tabla_Sala[[#This Row],[Hora de Salida]]-Tabla_Sala[[#This Row],[Hora de Llegada]])</f>
        <v>6.1805555553291924E-2</v>
      </c>
      <c r="I596" s="16">
        <f>SUMIFS(Tabla_cocina[minutos preparacion],Tabla_cocina[Numero de Orden],Tabla_Sala[[#This Row],[Número de Orden]])</f>
        <v>6.805555555555555E-2</v>
      </c>
      <c r="J596" s="16">
        <f>IF(Tabla_Sala[[#This Row],[Tiempo de Permanencia]]-Tabla_Sala[[#This Row],[Tiempo Preparacion]] &gt; 0, Tabla_Sala[[#This Row],[Tiempo de Permanencia]]-Tabla_Sala[[#This Row],[Tiempo Preparacion]], 0)</f>
        <v>0</v>
      </c>
      <c r="K596" s="2" t="s">
        <v>109</v>
      </c>
      <c r="L596" s="2" t="s">
        <v>40</v>
      </c>
      <c r="M596" s="2" t="s">
        <v>41</v>
      </c>
      <c r="N596" s="5">
        <v>46.01</v>
      </c>
      <c r="O596" s="2" t="s">
        <v>48</v>
      </c>
      <c r="P596" s="7">
        <f>SUMIFS(Tabla_cocina[Ganancia Bruta],Tabla_cocina[Numero de Orden],Tabla_Sala[[#This Row],[Número de Orden]])</f>
        <v>139</v>
      </c>
      <c r="Q596" s="7">
        <f>Tabla_Sala[[#This Row],[Propina]]+Tabla_Sala[[#This Row],[Monto Total de la Cuenta]]</f>
        <v>185.01</v>
      </c>
      <c r="R596" t="str">
        <f t="shared" si="12"/>
        <v>Plato_11,  Plato_5,  Plato_3</v>
      </c>
      <c r="S596" s="2" t="s">
        <v>58</v>
      </c>
      <c r="T596" s="2" t="s">
        <v>14</v>
      </c>
      <c r="U596" s="2" t="s">
        <v>78</v>
      </c>
      <c r="V596" s="2" t="s">
        <v>72</v>
      </c>
      <c r="X596" t="str" cm="1">
        <f t="array" ref="X596">_xlfn.CONCAT(_xlfn._xlws.FILTER(Tabla_cocina[Nombre del Plato], Tabla_cocina[Numero de Orden]=Tabla_Sala[[#This Row],[Número de Orden]]), "")</f>
        <v>Plato_11Plato_5Plato_3</v>
      </c>
      <c r="Y596" s="18" t="b">
        <f>IF(Tabla_Sala[[#This Row],[Tiempo de Degustacion]]&gt;0,TRUE,FALSE)</f>
        <v>0</v>
      </c>
      <c r="Z596" s="3">
        <f>SUMIFS(Tabla_cocina[Costo],Tabla_cocina[Numero de Orden],Tabla_Sala[[#This Row],[Número de Orden]])</f>
        <v>83</v>
      </c>
    </row>
    <row r="597" spans="1:26" x14ac:dyDescent="0.3">
      <c r="A597" s="2">
        <v>595</v>
      </c>
      <c r="B597" s="2">
        <v>9</v>
      </c>
      <c r="C597" s="2" t="s">
        <v>131</v>
      </c>
      <c r="D597" s="4">
        <v>5</v>
      </c>
      <c r="E597" s="15">
        <f>Tabla_Sala[[#This Row],[Hora de Salida]]</f>
        <v>45022.227083333331</v>
      </c>
      <c r="F597" s="16">
        <v>45022.127083333333</v>
      </c>
      <c r="G597" s="16">
        <v>45022.227083333331</v>
      </c>
      <c r="H597" s="16">
        <f>IF(Tabla_Sala[[#This Row],[Estado de la Mesa]]="Ocupada",(Tabla_Sala[[#This Row],[Hora de Salida]]-Tabla_Sala[[#This Row],[Hora de Llegada]]) + 15/1440, Tabla_Sala[[#This Row],[Hora de Salida]]-Tabla_Sala[[#This Row],[Hora de Llegada]])</f>
        <v>0.11041666666521148</v>
      </c>
      <c r="I597" s="16">
        <f>SUMIFS(Tabla_cocina[minutos preparacion],Tabla_cocina[Numero de Orden],Tabla_Sala[[#This Row],[Número de Orden]])</f>
        <v>3.4027777777777775E-2</v>
      </c>
      <c r="J597" s="16">
        <f>IF(Tabla_Sala[[#This Row],[Tiempo de Permanencia]]-Tabla_Sala[[#This Row],[Tiempo Preparacion]] &gt; 0, Tabla_Sala[[#This Row],[Tiempo de Permanencia]]-Tabla_Sala[[#This Row],[Tiempo Preparacion]], 0)</f>
        <v>7.6388888887433698E-2</v>
      </c>
      <c r="K597" s="2" t="s">
        <v>113</v>
      </c>
      <c r="L597" s="2" t="s">
        <v>40</v>
      </c>
      <c r="M597" s="2" t="s">
        <v>47</v>
      </c>
      <c r="N597" s="5">
        <v>40.33</v>
      </c>
      <c r="O597" s="2" t="s">
        <v>55</v>
      </c>
      <c r="P597" s="7">
        <f>SUMIFS(Tabla_cocina[Ganancia Bruta],Tabla_cocina[Numero de Orden],Tabla_Sala[[#This Row],[Número de Orden]])</f>
        <v>72</v>
      </c>
      <c r="Q597" s="7">
        <f>Tabla_Sala[[#This Row],[Propina]]+Tabla_Sala[[#This Row],[Monto Total de la Cuenta]]</f>
        <v>112.33</v>
      </c>
      <c r="R597" t="str">
        <f t="shared" si="12"/>
        <v>Plato_13,  Plato_2</v>
      </c>
      <c r="S597" s="2" t="s">
        <v>52</v>
      </c>
      <c r="T597" s="2" t="s">
        <v>23</v>
      </c>
      <c r="U597" s="2" t="s">
        <v>79</v>
      </c>
      <c r="X597" t="str" cm="1">
        <f t="array" ref="X597">_xlfn.CONCAT(_xlfn._xlws.FILTER(Tabla_cocina[Nombre del Plato], Tabla_cocina[Numero de Orden]=Tabla_Sala[[#This Row],[Número de Orden]]), "")</f>
        <v>Plato_2Plato_13</v>
      </c>
      <c r="Y597" s="18" t="b">
        <f>IF(Tabla_Sala[[#This Row],[Tiempo de Degustacion]]&gt;0,TRUE,FALSE)</f>
        <v>1</v>
      </c>
      <c r="Z597" s="3">
        <f>SUMIFS(Tabla_cocina[Costo],Tabla_cocina[Numero de Orden],Tabla_Sala[[#This Row],[Número de Orden]])</f>
        <v>44</v>
      </c>
    </row>
    <row r="598" spans="1:26" x14ac:dyDescent="0.3">
      <c r="A598" s="2">
        <v>596</v>
      </c>
      <c r="B598" s="2">
        <v>18</v>
      </c>
      <c r="C598" s="2" t="s">
        <v>576</v>
      </c>
      <c r="D598" s="4">
        <v>2</v>
      </c>
      <c r="E598" s="15">
        <f>Tabla_Sala[[#This Row],[Hora de Salida]]</f>
        <v>45022.152083333334</v>
      </c>
      <c r="F598" s="16">
        <v>45022.056250000001</v>
      </c>
      <c r="G598" s="16">
        <v>45022.152083333334</v>
      </c>
      <c r="H598" s="16">
        <f>IF(Tabla_Sala[[#This Row],[Estado de la Mesa]]="Ocupada",(Tabla_Sala[[#This Row],[Hora de Salida]]-Tabla_Sala[[#This Row],[Hora de Llegada]]) + 15/1440, Tabla_Sala[[#This Row],[Hora de Salida]]-Tabla_Sala[[#This Row],[Hora de Llegada]])</f>
        <v>0.10624999999951494</v>
      </c>
      <c r="I598" s="16">
        <f>SUMIFS(Tabla_cocina[minutos preparacion],Tabla_cocina[Numero de Orden],Tabla_Sala[[#This Row],[Número de Orden]])</f>
        <v>0.10972222222222222</v>
      </c>
      <c r="J598" s="16">
        <f>IF(Tabla_Sala[[#This Row],[Tiempo de Permanencia]]-Tabla_Sala[[#This Row],[Tiempo Preparacion]] &gt; 0, Tabla_Sala[[#This Row],[Tiempo de Permanencia]]-Tabla_Sala[[#This Row],[Tiempo Preparacion]], 0)</f>
        <v>0</v>
      </c>
      <c r="K598" s="2" t="s">
        <v>113</v>
      </c>
      <c r="L598" s="2" t="s">
        <v>40</v>
      </c>
      <c r="M598" s="2" t="s">
        <v>41</v>
      </c>
      <c r="N598" s="5">
        <v>23.7</v>
      </c>
      <c r="O598" s="2" t="s">
        <v>55</v>
      </c>
      <c r="P598" s="7">
        <f>SUMIFS(Tabla_cocina[Ganancia Bruta],Tabla_cocina[Numero de Orden],Tabla_Sala[[#This Row],[Número de Orden]])</f>
        <v>240</v>
      </c>
      <c r="Q598" s="7">
        <f>Tabla_Sala[[#This Row],[Propina]]+Tabla_Sala[[#This Row],[Monto Total de la Cuenta]]</f>
        <v>263.7</v>
      </c>
      <c r="R598" t="str">
        <f t="shared" si="12"/>
        <v>Plato_14,  Plato_7,  Plato_15,  Plato_1</v>
      </c>
      <c r="S598" s="2" t="s">
        <v>66</v>
      </c>
      <c r="T598" s="2" t="s">
        <v>22</v>
      </c>
      <c r="U598" s="2" t="s">
        <v>59</v>
      </c>
      <c r="V598" s="2" t="s">
        <v>73</v>
      </c>
      <c r="W598" s="2" t="s">
        <v>71</v>
      </c>
      <c r="X598" t="str" cm="1">
        <f t="array" ref="X598">_xlfn.CONCAT(_xlfn._xlws.FILTER(Tabla_cocina[Nombre del Plato], Tabla_cocina[Numero de Orden]=Tabla_Sala[[#This Row],[Número de Orden]]), "")</f>
        <v>Plato_15Plato_1Plato_7Plato_14</v>
      </c>
      <c r="Y598" s="18" t="b">
        <f>IF(Tabla_Sala[[#This Row],[Tiempo de Degustacion]]&gt;0,TRUE,FALSE)</f>
        <v>0</v>
      </c>
      <c r="Z598" s="3">
        <f>SUMIFS(Tabla_cocina[Costo],Tabla_cocina[Numero de Orden],Tabla_Sala[[#This Row],[Número de Orden]])</f>
        <v>143</v>
      </c>
    </row>
    <row r="599" spans="1:26" x14ac:dyDescent="0.3">
      <c r="A599" s="2">
        <v>597</v>
      </c>
      <c r="B599" s="2">
        <v>16</v>
      </c>
      <c r="C599" s="2" t="s">
        <v>518</v>
      </c>
      <c r="D599" s="4">
        <v>1</v>
      </c>
      <c r="E599" s="15">
        <f>Tabla_Sala[[#This Row],[Hora de Salida]]</f>
        <v>45022.160416666666</v>
      </c>
      <c r="F599" s="16">
        <v>45022.035416666666</v>
      </c>
      <c r="G599" s="16">
        <v>45022.160416666666</v>
      </c>
      <c r="H599" s="16">
        <f>IF(Tabla_Sala[[#This Row],[Estado de la Mesa]]="Ocupada",(Tabla_Sala[[#This Row],[Hora de Salida]]-Tabla_Sala[[#This Row],[Hora de Llegada]]) + 15/1440, Tabla_Sala[[#This Row],[Hora de Salida]]-Tabla_Sala[[#This Row],[Hora de Llegada]])</f>
        <v>0.13541666666666666</v>
      </c>
      <c r="I599" s="16">
        <f>SUMIFS(Tabla_cocina[minutos preparacion],Tabla_cocina[Numero de Orden],Tabla_Sala[[#This Row],[Número de Orden]])</f>
        <v>9.791666666666668E-2</v>
      </c>
      <c r="J599" s="16">
        <f>IF(Tabla_Sala[[#This Row],[Tiempo de Permanencia]]-Tabla_Sala[[#This Row],[Tiempo Preparacion]] &gt; 0, Tabla_Sala[[#This Row],[Tiempo de Permanencia]]-Tabla_Sala[[#This Row],[Tiempo Preparacion]], 0)</f>
        <v>3.7499999999999978E-2</v>
      </c>
      <c r="K599" s="2" t="s">
        <v>111</v>
      </c>
      <c r="L599" s="2" t="s">
        <v>40</v>
      </c>
      <c r="M599" s="2" t="s">
        <v>47</v>
      </c>
      <c r="N599" s="5">
        <v>45.46</v>
      </c>
      <c r="O599" s="2" t="s">
        <v>55</v>
      </c>
      <c r="P599" s="7">
        <f>SUMIFS(Tabla_cocina[Ganancia Bruta],Tabla_cocina[Numero de Orden],Tabla_Sala[[#This Row],[Número de Orden]])</f>
        <v>150</v>
      </c>
      <c r="Q599" s="7">
        <f>Tabla_Sala[[#This Row],[Propina]]+Tabla_Sala[[#This Row],[Monto Total de la Cuenta]]</f>
        <v>195.46</v>
      </c>
      <c r="R599" t="str">
        <f t="shared" si="12"/>
        <v>Plato_16,  Plato_4,  Plato_20,  Plato_7</v>
      </c>
      <c r="S599" s="2" t="s">
        <v>58</v>
      </c>
      <c r="T599" s="2" t="s">
        <v>15</v>
      </c>
      <c r="U599" s="2" t="s">
        <v>67</v>
      </c>
      <c r="V599" s="2" t="s">
        <v>68</v>
      </c>
      <c r="W599" s="2" t="s">
        <v>59</v>
      </c>
      <c r="X599" t="str" cm="1">
        <f t="array" ref="X599">_xlfn.CONCAT(_xlfn._xlws.FILTER(Tabla_cocina[Nombre del Plato], Tabla_cocina[Numero de Orden]=Tabla_Sala[[#This Row],[Número de Orden]]), "")</f>
        <v>Plato_20Plato_16Plato_7Plato_4</v>
      </c>
      <c r="Y599" s="18" t="b">
        <f>IF(Tabla_Sala[[#This Row],[Tiempo de Degustacion]]&gt;0,TRUE,FALSE)</f>
        <v>1</v>
      </c>
      <c r="Z599" s="3">
        <f>SUMIFS(Tabla_cocina[Costo],Tabla_cocina[Numero de Orden],Tabla_Sala[[#This Row],[Número de Orden]])</f>
        <v>90</v>
      </c>
    </row>
    <row r="600" spans="1:26" x14ac:dyDescent="0.3">
      <c r="A600" s="2">
        <v>598</v>
      </c>
      <c r="B600" s="2">
        <v>9</v>
      </c>
      <c r="C600" s="2" t="s">
        <v>577</v>
      </c>
      <c r="D600" s="4">
        <v>6</v>
      </c>
      <c r="E600" s="15">
        <f>Tabla_Sala[[#This Row],[Hora de Salida]]</f>
        <v>45022.290972222225</v>
      </c>
      <c r="F600" s="16">
        <v>45022.136111111111</v>
      </c>
      <c r="G600" s="16">
        <v>45022.290972222225</v>
      </c>
      <c r="H600" s="16">
        <f>IF(Tabla_Sala[[#This Row],[Estado de la Mesa]]="Ocupada",(Tabla_Sala[[#This Row],[Hora de Salida]]-Tabla_Sala[[#This Row],[Hora de Llegada]]) + 15/1440, Tabla_Sala[[#This Row],[Hora de Salida]]-Tabla_Sala[[#This Row],[Hora de Llegada]])</f>
        <v>0.15486111111385981</v>
      </c>
      <c r="I600" s="16">
        <f>SUMIFS(Tabla_cocina[minutos preparacion],Tabla_cocina[Numero de Orden],Tabla_Sala[[#This Row],[Número de Orden]])</f>
        <v>5.6249999999999994E-2</v>
      </c>
      <c r="J600" s="16">
        <f>IF(Tabla_Sala[[#This Row],[Tiempo de Permanencia]]-Tabla_Sala[[#This Row],[Tiempo Preparacion]] &gt; 0, Tabla_Sala[[#This Row],[Tiempo de Permanencia]]-Tabla_Sala[[#This Row],[Tiempo Preparacion]], 0)</f>
        <v>9.8611111113859812E-2</v>
      </c>
      <c r="K600" s="2" t="s">
        <v>115</v>
      </c>
      <c r="L600" s="2" t="s">
        <v>40</v>
      </c>
      <c r="M600" s="2" t="s">
        <v>47</v>
      </c>
      <c r="N600" s="5">
        <v>11.31</v>
      </c>
      <c r="O600" s="2" t="s">
        <v>42</v>
      </c>
      <c r="P600" s="7">
        <f>SUMIFS(Tabla_cocina[Ganancia Bruta],Tabla_cocina[Numero de Orden],Tabla_Sala[[#This Row],[Número de Orden]])</f>
        <v>209</v>
      </c>
      <c r="Q600" s="7">
        <f>Tabla_Sala[[#This Row],[Propina]]+Tabla_Sala[[#This Row],[Monto Total de la Cuenta]]</f>
        <v>220.31</v>
      </c>
      <c r="R600" t="str">
        <f t="shared" si="12"/>
        <v>Plato_10,  Plato_15,  Plato_17</v>
      </c>
      <c r="S600" s="2" t="s">
        <v>43</v>
      </c>
      <c r="T600" s="2" t="s">
        <v>25</v>
      </c>
      <c r="U600" s="2" t="s">
        <v>73</v>
      </c>
      <c r="V600" s="2" t="s">
        <v>50</v>
      </c>
      <c r="X600" t="str" cm="1">
        <f t="array" ref="X600">_xlfn.CONCAT(_xlfn._xlws.FILTER(Tabla_cocina[Nombre del Plato], Tabla_cocina[Numero de Orden]=Tabla_Sala[[#This Row],[Número de Orden]]), "")</f>
        <v>Plato_15Plato_17Plato_10</v>
      </c>
      <c r="Y600" s="18" t="b">
        <f>IF(Tabla_Sala[[#This Row],[Tiempo de Degustacion]]&gt;0,TRUE,FALSE)</f>
        <v>1</v>
      </c>
      <c r="Z600" s="3">
        <f>SUMIFS(Tabla_cocina[Costo],Tabla_cocina[Numero de Orden],Tabla_Sala[[#This Row],[Número de Orden]])</f>
        <v>125</v>
      </c>
    </row>
    <row r="601" spans="1:26" x14ac:dyDescent="0.3">
      <c r="A601" s="2">
        <v>599</v>
      </c>
      <c r="B601" s="2">
        <v>11</v>
      </c>
      <c r="C601" s="2" t="s">
        <v>578</v>
      </c>
      <c r="D601" s="4">
        <v>3</v>
      </c>
      <c r="E601" s="15">
        <f>Tabla_Sala[[#This Row],[Hora de Salida]]</f>
        <v>45022.181250000001</v>
      </c>
      <c r="F601" s="16">
        <v>45022.023611111108</v>
      </c>
      <c r="G601" s="16">
        <v>45022.181250000001</v>
      </c>
      <c r="H601" s="16">
        <f>IF(Tabla_Sala[[#This Row],[Estado de la Mesa]]="Ocupada",(Tabla_Sala[[#This Row],[Hora de Salida]]-Tabla_Sala[[#This Row],[Hora de Llegada]]) + 15/1440, Tabla_Sala[[#This Row],[Hora de Salida]]-Tabla_Sala[[#This Row],[Hora de Llegada]])</f>
        <v>0.15763888889341615</v>
      </c>
      <c r="I601" s="16">
        <f>SUMIFS(Tabla_cocina[minutos preparacion],Tabla_cocina[Numero de Orden],Tabla_Sala[[#This Row],[Número de Orden]])</f>
        <v>7.4999999999999997E-2</v>
      </c>
      <c r="J601" s="16">
        <f>IF(Tabla_Sala[[#This Row],[Tiempo de Permanencia]]-Tabla_Sala[[#This Row],[Tiempo Preparacion]] &gt; 0, Tabla_Sala[[#This Row],[Tiempo de Permanencia]]-Tabla_Sala[[#This Row],[Tiempo Preparacion]], 0)</f>
        <v>8.2638888893416154E-2</v>
      </c>
      <c r="K601" s="2" t="s">
        <v>113</v>
      </c>
      <c r="L601" s="2" t="s">
        <v>40</v>
      </c>
      <c r="M601" s="2" t="s">
        <v>47</v>
      </c>
      <c r="N601" s="5">
        <v>30.97</v>
      </c>
      <c r="O601" s="2" t="s">
        <v>48</v>
      </c>
      <c r="P601" s="7">
        <f>SUMIFS(Tabla_cocina[Ganancia Bruta],Tabla_cocina[Numero de Orden],Tabla_Sala[[#This Row],[Número de Orden]])</f>
        <v>169</v>
      </c>
      <c r="Q601" s="7">
        <f>Tabla_Sala[[#This Row],[Propina]]+Tabla_Sala[[#This Row],[Monto Total de la Cuenta]]</f>
        <v>199.97</v>
      </c>
      <c r="R601" t="str">
        <f t="shared" si="12"/>
        <v>Plato_18,  Plato_17,  Plato_8</v>
      </c>
      <c r="S601" s="2" t="s">
        <v>52</v>
      </c>
      <c r="T601" s="2" t="s">
        <v>20</v>
      </c>
      <c r="U601" s="2" t="s">
        <v>50</v>
      </c>
      <c r="V601" s="2" t="s">
        <v>62</v>
      </c>
      <c r="X601" t="str" cm="1">
        <f t="array" ref="X601">_xlfn.CONCAT(_xlfn._xlws.FILTER(Tabla_cocina[Nombre del Plato], Tabla_cocina[Numero de Orden]=Tabla_Sala[[#This Row],[Número de Orden]]), "")</f>
        <v>Plato_8Plato_18Plato_17</v>
      </c>
      <c r="Y601" s="18" t="b">
        <f>IF(Tabla_Sala[[#This Row],[Tiempo de Degustacion]]&gt;0,TRUE,FALSE)</f>
        <v>1</v>
      </c>
      <c r="Z601" s="3">
        <f>SUMIFS(Tabla_cocina[Costo],Tabla_cocina[Numero de Orden],Tabla_Sala[[#This Row],[Número de Orden]])</f>
        <v>101</v>
      </c>
    </row>
    <row r="602" spans="1:26" x14ac:dyDescent="0.3">
      <c r="A602" s="2">
        <v>600</v>
      </c>
      <c r="B602" s="2">
        <v>14</v>
      </c>
      <c r="C602" s="2" t="s">
        <v>579</v>
      </c>
      <c r="D602" s="4">
        <v>4</v>
      </c>
      <c r="E602" s="15">
        <f>Tabla_Sala[[#This Row],[Hora de Salida]]</f>
        <v>45022.209027777775</v>
      </c>
      <c r="F602" s="16">
        <v>45022.165277777778</v>
      </c>
      <c r="G602" s="16">
        <v>45022.209027777775</v>
      </c>
      <c r="H602" s="16">
        <f>IF(Tabla_Sala[[#This Row],[Estado de la Mesa]]="Ocupada",(Tabla_Sala[[#This Row],[Hora de Salida]]-Tabla_Sala[[#This Row],[Hora de Llegada]]) + 15/1440, Tabla_Sala[[#This Row],[Hora de Salida]]-Tabla_Sala[[#This Row],[Hora de Llegada]])</f>
        <v>5.4166666663756281E-2</v>
      </c>
      <c r="I602" s="16">
        <f>SUMIFS(Tabla_cocina[minutos preparacion],Tabla_cocina[Numero de Orden],Tabla_Sala[[#This Row],[Número de Orden]])</f>
        <v>4.5138888888888888E-2</v>
      </c>
      <c r="J602" s="16">
        <f>IF(Tabla_Sala[[#This Row],[Tiempo de Permanencia]]-Tabla_Sala[[#This Row],[Tiempo Preparacion]] &gt; 0, Tabla_Sala[[#This Row],[Tiempo de Permanencia]]-Tabla_Sala[[#This Row],[Tiempo Preparacion]], 0)</f>
        <v>9.0277777748673932E-3</v>
      </c>
      <c r="K602" s="2" t="s">
        <v>109</v>
      </c>
      <c r="L602" s="2" t="s">
        <v>40</v>
      </c>
      <c r="M602" s="2" t="s">
        <v>41</v>
      </c>
      <c r="N602" s="5">
        <v>41.35</v>
      </c>
      <c r="O602" s="2" t="s">
        <v>55</v>
      </c>
      <c r="P602" s="7">
        <f>SUMIFS(Tabla_cocina[Ganancia Bruta],Tabla_cocina[Numero de Orden],Tabla_Sala[[#This Row],[Número de Orden]])</f>
        <v>144</v>
      </c>
      <c r="Q602" s="7">
        <f>Tabla_Sala[[#This Row],[Propina]]+Tabla_Sala[[#This Row],[Monto Total de la Cuenta]]</f>
        <v>185.35</v>
      </c>
      <c r="R602" t="str">
        <f t="shared" si="12"/>
        <v>Plato_16,  Plato_2</v>
      </c>
      <c r="S602" s="2" t="s">
        <v>70</v>
      </c>
      <c r="T602" s="2" t="s">
        <v>15</v>
      </c>
      <c r="U602" s="2" t="s">
        <v>79</v>
      </c>
      <c r="X602" t="str" cm="1">
        <f t="array" ref="X602">_xlfn.CONCAT(_xlfn._xlws.FILTER(Tabla_cocina[Nombre del Plato], Tabla_cocina[Numero de Orden]=Tabla_Sala[[#This Row],[Número de Orden]]), "")</f>
        <v>Plato_2Plato_16</v>
      </c>
      <c r="Y602" s="18" t="b">
        <f>IF(Tabla_Sala[[#This Row],[Tiempo de Degustacion]]&gt;0,TRUE,FALSE)</f>
        <v>1</v>
      </c>
      <c r="Z602" s="3">
        <f>SUMIFS(Tabla_cocina[Costo],Tabla_cocina[Numero de Orden],Tabla_Sala[[#This Row],[Número de Orden]])</f>
        <v>84</v>
      </c>
    </row>
    <row r="603" spans="1:26" x14ac:dyDescent="0.3">
      <c r="A603" s="2">
        <v>601</v>
      </c>
      <c r="B603" s="2">
        <v>13</v>
      </c>
      <c r="C603" s="2" t="s">
        <v>134</v>
      </c>
      <c r="D603" s="4">
        <v>1</v>
      </c>
      <c r="E603" s="15">
        <f>Tabla_Sala[[#This Row],[Hora de Salida]]</f>
        <v>45022.260416666664</v>
      </c>
      <c r="F603" s="16">
        <v>45022.113194444442</v>
      </c>
      <c r="G603" s="16">
        <v>45022.260416666664</v>
      </c>
      <c r="H603" s="16">
        <f>IF(Tabla_Sala[[#This Row],[Estado de la Mesa]]="Ocupada",(Tabla_Sala[[#This Row],[Hora de Salida]]-Tabla_Sala[[#This Row],[Hora de Llegada]]) + 15/1440, Tabla_Sala[[#This Row],[Hora de Salida]]-Tabla_Sala[[#This Row],[Hora de Llegada]])</f>
        <v>0.14722222222189885</v>
      </c>
      <c r="I603" s="16">
        <f>SUMIFS(Tabla_cocina[minutos preparacion],Tabla_cocina[Numero de Orden],Tabla_Sala[[#This Row],[Número de Orden]])</f>
        <v>7.9861111111111119E-2</v>
      </c>
      <c r="J603" s="16">
        <f>IF(Tabla_Sala[[#This Row],[Tiempo de Permanencia]]-Tabla_Sala[[#This Row],[Tiempo Preparacion]] &gt; 0, Tabla_Sala[[#This Row],[Tiempo de Permanencia]]-Tabla_Sala[[#This Row],[Tiempo Preparacion]], 0)</f>
        <v>6.7361111110787728E-2</v>
      </c>
      <c r="K603" s="2" t="s">
        <v>117</v>
      </c>
      <c r="L603" s="2" t="s">
        <v>54</v>
      </c>
      <c r="M603" s="2" t="s">
        <v>47</v>
      </c>
      <c r="N603" s="5">
        <v>16.809999999999999</v>
      </c>
      <c r="O603" s="2" t="s">
        <v>48</v>
      </c>
      <c r="P603" s="7">
        <f>SUMIFS(Tabla_cocina[Ganancia Bruta],Tabla_cocina[Numero de Orden],Tabla_Sala[[#This Row],[Número de Orden]])</f>
        <v>292</v>
      </c>
      <c r="Q603" s="7">
        <f>Tabla_Sala[[#This Row],[Propina]]+Tabla_Sala[[#This Row],[Monto Total de la Cuenta]]</f>
        <v>308.81</v>
      </c>
      <c r="R603" t="str">
        <f t="shared" si="12"/>
        <v>Plato_20,  Plato_16,  Plato_14,  Plato_8</v>
      </c>
      <c r="S603" s="2" t="s">
        <v>53</v>
      </c>
      <c r="T603" s="2" t="s">
        <v>11</v>
      </c>
      <c r="U603" s="2" t="s">
        <v>57</v>
      </c>
      <c r="V603" s="2" t="s">
        <v>64</v>
      </c>
      <c r="W603" s="2" t="s">
        <v>62</v>
      </c>
      <c r="X603" t="str" cm="1">
        <f t="array" ref="X603">_xlfn.CONCAT(_xlfn._xlws.FILTER(Tabla_cocina[Nombre del Plato], Tabla_cocina[Numero de Orden]=Tabla_Sala[[#This Row],[Número de Orden]]), "")</f>
        <v>Plato_20Plato_8Plato_16Plato_14</v>
      </c>
      <c r="Y603" s="18" t="b">
        <f>IF(Tabla_Sala[[#This Row],[Tiempo de Degustacion]]&gt;0,TRUE,FALSE)</f>
        <v>1</v>
      </c>
      <c r="Z603" s="3">
        <f>SUMIFS(Tabla_cocina[Costo],Tabla_cocina[Numero de Orden],Tabla_Sala[[#This Row],[Número de Orden]])</f>
        <v>175</v>
      </c>
    </row>
    <row r="604" spans="1:26" x14ac:dyDescent="0.3">
      <c r="A604" s="2">
        <v>602</v>
      </c>
      <c r="B604" s="2">
        <v>12</v>
      </c>
      <c r="C604" s="2" t="s">
        <v>580</v>
      </c>
      <c r="D604" s="4">
        <v>3</v>
      </c>
      <c r="E604" s="15">
        <f>Tabla_Sala[[#This Row],[Hora de Salida]]</f>
        <v>45022.291666666664</v>
      </c>
      <c r="F604" s="16">
        <v>45022.161111111112</v>
      </c>
      <c r="G604" s="16">
        <v>45022.291666666664</v>
      </c>
      <c r="H604" s="16">
        <f>IF(Tabla_Sala[[#This Row],[Estado de la Mesa]]="Ocupada",(Tabla_Sala[[#This Row],[Hora de Salida]]-Tabla_Sala[[#This Row],[Hora de Llegada]]) + 15/1440, Tabla_Sala[[#This Row],[Hora de Salida]]-Tabla_Sala[[#This Row],[Hora de Llegada]])</f>
        <v>0.13055555555183673</v>
      </c>
      <c r="I604" s="16">
        <f>SUMIFS(Tabla_cocina[minutos preparacion],Tabla_cocina[Numero de Orden],Tabla_Sala[[#This Row],[Número de Orden]])</f>
        <v>0.11249999999999999</v>
      </c>
      <c r="J604" s="16">
        <f>IF(Tabla_Sala[[#This Row],[Tiempo de Permanencia]]-Tabla_Sala[[#This Row],[Tiempo Preparacion]] &gt; 0, Tabla_Sala[[#This Row],[Tiempo de Permanencia]]-Tabla_Sala[[#This Row],[Tiempo Preparacion]], 0)</f>
        <v>1.8055555551836744E-2</v>
      </c>
      <c r="K604" s="2" t="s">
        <v>113</v>
      </c>
      <c r="L604" s="2" t="s">
        <v>40</v>
      </c>
      <c r="M604" s="2" t="s">
        <v>45</v>
      </c>
      <c r="N604" s="5">
        <v>16.5</v>
      </c>
      <c r="O604" s="2" t="s">
        <v>42</v>
      </c>
      <c r="P604" s="7">
        <f>SUMIFS(Tabla_cocina[Ganancia Bruta],Tabla_cocina[Numero de Orden],Tabla_Sala[[#This Row],[Número de Orden]])</f>
        <v>266</v>
      </c>
      <c r="Q604" s="7">
        <f>Tabla_Sala[[#This Row],[Propina]]+Tabla_Sala[[#This Row],[Monto Total de la Cuenta]]</f>
        <v>282.5</v>
      </c>
      <c r="R604" t="str">
        <f t="shared" si="12"/>
        <v>Plato_8,  Plato_5,  Plato_2,  Plato_20</v>
      </c>
      <c r="S604" s="2" t="s">
        <v>43</v>
      </c>
      <c r="T604" s="2" t="s">
        <v>17</v>
      </c>
      <c r="U604" s="2" t="s">
        <v>78</v>
      </c>
      <c r="V604" s="2" t="s">
        <v>79</v>
      </c>
      <c r="W604" s="2" t="s">
        <v>68</v>
      </c>
      <c r="X604" t="str" cm="1">
        <f t="array" ref="X604">_xlfn.CONCAT(_xlfn._xlws.FILTER(Tabla_cocina[Nombre del Plato], Tabla_cocina[Numero de Orden]=Tabla_Sala[[#This Row],[Número de Orden]]), "")</f>
        <v>Plato_20Plato_8Plato_2Plato_5</v>
      </c>
      <c r="Y604" s="18" t="b">
        <f>IF(Tabla_Sala[[#This Row],[Tiempo de Degustacion]]&gt;0,TRUE,FALSE)</f>
        <v>1</v>
      </c>
      <c r="Z604" s="3">
        <f>SUMIFS(Tabla_cocina[Costo],Tabla_cocina[Numero de Orden],Tabla_Sala[[#This Row],[Número de Orden]])</f>
        <v>160</v>
      </c>
    </row>
    <row r="605" spans="1:26" x14ac:dyDescent="0.3">
      <c r="A605" s="2">
        <v>603</v>
      </c>
      <c r="B605" s="2">
        <v>19</v>
      </c>
      <c r="C605" s="2" t="s">
        <v>239</v>
      </c>
      <c r="D605" s="4">
        <v>6</v>
      </c>
      <c r="E605" s="15">
        <f>Tabla_Sala[[#This Row],[Hora de Salida]]</f>
        <v>45022.181250000001</v>
      </c>
      <c r="F605" s="16">
        <v>45022.035416666666</v>
      </c>
      <c r="G605" s="16">
        <v>45022.181250000001</v>
      </c>
      <c r="H605" s="16">
        <f>IF(Tabla_Sala[[#This Row],[Estado de la Mesa]]="Ocupada",(Tabla_Sala[[#This Row],[Hora de Salida]]-Tabla_Sala[[#This Row],[Hora de Llegada]]) + 15/1440, Tabla_Sala[[#This Row],[Hora de Salida]]-Tabla_Sala[[#This Row],[Hora de Llegada]])</f>
        <v>0.14583333333575865</v>
      </c>
      <c r="I605" s="16">
        <f>SUMIFS(Tabla_cocina[minutos preparacion],Tabla_cocina[Numero de Orden],Tabla_Sala[[#This Row],[Número de Orden]])</f>
        <v>1.1805555555555555E-2</v>
      </c>
      <c r="J605" s="16">
        <f>IF(Tabla_Sala[[#This Row],[Tiempo de Permanencia]]-Tabla_Sala[[#This Row],[Tiempo Preparacion]] &gt; 0, Tabla_Sala[[#This Row],[Tiempo de Permanencia]]-Tabla_Sala[[#This Row],[Tiempo Preparacion]], 0)</f>
        <v>0.13402777778020308</v>
      </c>
      <c r="K605" s="2" t="s">
        <v>111</v>
      </c>
      <c r="L605" s="2" t="s">
        <v>40</v>
      </c>
      <c r="M605" s="2" t="s">
        <v>47</v>
      </c>
      <c r="N605" s="5">
        <v>24.2</v>
      </c>
      <c r="O605" s="2" t="s">
        <v>48</v>
      </c>
      <c r="P605" s="7">
        <f>SUMIFS(Tabla_cocina[Ganancia Bruta],Tabla_cocina[Numero de Orden],Tabla_Sala[[#This Row],[Número de Orden]])</f>
        <v>62</v>
      </c>
      <c r="Q605" s="7">
        <f>Tabla_Sala[[#This Row],[Propina]]+Tabla_Sala[[#This Row],[Monto Total de la Cuenta]]</f>
        <v>86.2</v>
      </c>
      <c r="R605" t="str">
        <f t="shared" si="12"/>
        <v>Plato_17</v>
      </c>
      <c r="S605" s="2" t="s">
        <v>61</v>
      </c>
      <c r="T605" s="2" t="s">
        <v>9</v>
      </c>
      <c r="U605" s="2"/>
      <c r="X605" t="str" cm="1">
        <f t="array" ref="X605">_xlfn.CONCAT(_xlfn._xlws.FILTER(Tabla_cocina[Nombre del Plato], Tabla_cocina[Numero de Orden]=Tabla_Sala[[#This Row],[Número de Orden]]), "")</f>
        <v>Plato_17</v>
      </c>
      <c r="Y605" s="18" t="b">
        <f>IF(Tabla_Sala[[#This Row],[Tiempo de Degustacion]]&gt;0,TRUE,FALSE)</f>
        <v>1</v>
      </c>
      <c r="Z605" s="3">
        <f>SUMIFS(Tabla_cocina[Costo],Tabla_cocina[Numero de Orden],Tabla_Sala[[#This Row],[Número de Orden]])</f>
        <v>38</v>
      </c>
    </row>
    <row r="606" spans="1:26" x14ac:dyDescent="0.3">
      <c r="A606" s="2">
        <v>604</v>
      </c>
      <c r="B606" s="2">
        <v>14</v>
      </c>
      <c r="C606" s="2" t="s">
        <v>316</v>
      </c>
      <c r="D606" s="4">
        <v>5</v>
      </c>
      <c r="E606" s="15">
        <f>Tabla_Sala[[#This Row],[Hora de Salida]]</f>
        <v>45022.219444444447</v>
      </c>
      <c r="F606" s="16">
        <v>45022.054166666669</v>
      </c>
      <c r="G606" s="16">
        <v>45022.219444444447</v>
      </c>
      <c r="H606" s="16">
        <f>IF(Tabla_Sala[[#This Row],[Estado de la Mesa]]="Ocupada",(Tabla_Sala[[#This Row],[Hora de Salida]]-Tabla_Sala[[#This Row],[Hora de Llegada]]) + 15/1440, Tabla_Sala[[#This Row],[Hora de Salida]]-Tabla_Sala[[#This Row],[Hora de Llegada]])</f>
        <v>0.17569444444476781</v>
      </c>
      <c r="I606" s="16">
        <f>SUMIFS(Tabla_cocina[minutos preparacion],Tabla_cocina[Numero de Orden],Tabla_Sala[[#This Row],[Número de Orden]])</f>
        <v>2.9166666666666667E-2</v>
      </c>
      <c r="J606" s="16">
        <f>IF(Tabla_Sala[[#This Row],[Tiempo de Permanencia]]-Tabla_Sala[[#This Row],[Tiempo Preparacion]] &gt; 0, Tabla_Sala[[#This Row],[Tiempo de Permanencia]]-Tabla_Sala[[#This Row],[Tiempo Preparacion]], 0)</f>
        <v>0.14652777777810114</v>
      </c>
      <c r="K606" s="2" t="s">
        <v>113</v>
      </c>
      <c r="L606" s="2" t="s">
        <v>40</v>
      </c>
      <c r="M606" s="2" t="s">
        <v>47</v>
      </c>
      <c r="N606" s="5">
        <v>42.6</v>
      </c>
      <c r="O606" s="2" t="s">
        <v>55</v>
      </c>
      <c r="P606" s="7">
        <f>SUMIFS(Tabla_cocina[Ganancia Bruta],Tabla_cocina[Numero de Orden],Tabla_Sala[[#This Row],[Número de Orden]])</f>
        <v>105</v>
      </c>
      <c r="Q606" s="7">
        <f>Tabla_Sala[[#This Row],[Propina]]+Tabla_Sala[[#This Row],[Monto Total de la Cuenta]]</f>
        <v>147.6</v>
      </c>
      <c r="R606" t="str">
        <f t="shared" si="12"/>
        <v>Plato_8</v>
      </c>
      <c r="S606" s="2" t="s">
        <v>66</v>
      </c>
      <c r="T606" s="2" t="s">
        <v>17</v>
      </c>
      <c r="U606" s="2"/>
      <c r="X606" t="str" cm="1">
        <f t="array" ref="X606">_xlfn.CONCAT(_xlfn._xlws.FILTER(Tabla_cocina[Nombre del Plato], Tabla_cocina[Numero de Orden]=Tabla_Sala[[#This Row],[Número de Orden]]), "")</f>
        <v>Plato_8</v>
      </c>
      <c r="Y606" s="18" t="b">
        <f>IF(Tabla_Sala[[#This Row],[Tiempo de Degustacion]]&gt;0,TRUE,FALSE)</f>
        <v>1</v>
      </c>
      <c r="Z606" s="3">
        <f>SUMIFS(Tabla_cocina[Costo],Tabla_cocina[Numero de Orden],Tabla_Sala[[#This Row],[Número de Orden]])</f>
        <v>63</v>
      </c>
    </row>
    <row r="607" spans="1:26" x14ac:dyDescent="0.3">
      <c r="A607" s="2">
        <v>605</v>
      </c>
      <c r="B607" s="2">
        <v>19</v>
      </c>
      <c r="C607" s="2" t="s">
        <v>581</v>
      </c>
      <c r="D607" s="4">
        <v>2</v>
      </c>
      <c r="E607" s="15">
        <f>Tabla_Sala[[#This Row],[Hora de Salida]]</f>
        <v>45022.26666666667</v>
      </c>
      <c r="F607" s="16">
        <v>45022.117361111108</v>
      </c>
      <c r="G607" s="16">
        <v>45022.26666666667</v>
      </c>
      <c r="H607" s="16">
        <f>IF(Tabla_Sala[[#This Row],[Estado de la Mesa]]="Ocupada",(Tabla_Sala[[#This Row],[Hora de Salida]]-Tabla_Sala[[#This Row],[Hora de Llegada]]) + 15/1440, Tabla_Sala[[#This Row],[Hora de Salida]]-Tabla_Sala[[#This Row],[Hora de Llegada]])</f>
        <v>0.15972222222868973</v>
      </c>
      <c r="I607" s="16">
        <f>SUMIFS(Tabla_cocina[minutos preparacion],Tabla_cocina[Numero de Orden],Tabla_Sala[[#This Row],[Número de Orden]])</f>
        <v>0.12222222222222223</v>
      </c>
      <c r="J607" s="16">
        <f>IF(Tabla_Sala[[#This Row],[Tiempo de Permanencia]]-Tabla_Sala[[#This Row],[Tiempo Preparacion]] &gt; 0, Tabla_Sala[[#This Row],[Tiempo de Permanencia]]-Tabla_Sala[[#This Row],[Tiempo Preparacion]], 0)</f>
        <v>3.7500000006467499E-2</v>
      </c>
      <c r="K607" s="2" t="s">
        <v>109</v>
      </c>
      <c r="L607" s="2" t="s">
        <v>40</v>
      </c>
      <c r="M607" s="2" t="s">
        <v>45</v>
      </c>
      <c r="N607" s="5">
        <v>24.38</v>
      </c>
      <c r="O607" s="2" t="s">
        <v>55</v>
      </c>
      <c r="P607" s="7">
        <f>SUMIFS(Tabla_cocina[Ganancia Bruta],Tabla_cocina[Numero de Orden],Tabla_Sala[[#This Row],[Número de Orden]])</f>
        <v>220</v>
      </c>
      <c r="Q607" s="7">
        <f>Tabla_Sala[[#This Row],[Propina]]+Tabla_Sala[[#This Row],[Monto Total de la Cuenta]]</f>
        <v>244.38</v>
      </c>
      <c r="R607" t="str">
        <f t="shared" si="12"/>
        <v>Plato_3,  Plato_20,  Plato_8,  Plato_2</v>
      </c>
      <c r="S607" s="2" t="s">
        <v>61</v>
      </c>
      <c r="T607" s="2" t="s">
        <v>21</v>
      </c>
      <c r="U607" s="2" t="s">
        <v>68</v>
      </c>
      <c r="V607" s="2" t="s">
        <v>62</v>
      </c>
      <c r="W607" s="2" t="s">
        <v>79</v>
      </c>
      <c r="X607" t="str" cm="1">
        <f t="array" ref="X607">_xlfn.CONCAT(_xlfn._xlws.FILTER(Tabla_cocina[Nombre del Plato], Tabla_cocina[Numero de Orden]=Tabla_Sala[[#This Row],[Número de Orden]]), "")</f>
        <v>Plato_20Plato_8Plato_2Plato_3</v>
      </c>
      <c r="Y607" s="18" t="b">
        <f>IF(Tabla_Sala[[#This Row],[Tiempo de Degustacion]]&gt;0,TRUE,FALSE)</f>
        <v>1</v>
      </c>
      <c r="Z607" s="3">
        <f>SUMIFS(Tabla_cocina[Costo],Tabla_cocina[Numero de Orden],Tabla_Sala[[#This Row],[Número de Orden]])</f>
        <v>133</v>
      </c>
    </row>
    <row r="608" spans="1:26" x14ac:dyDescent="0.3">
      <c r="A608" s="2">
        <v>606</v>
      </c>
      <c r="B608" s="2">
        <v>1</v>
      </c>
      <c r="C608" s="2" t="s">
        <v>510</v>
      </c>
      <c r="D608" s="4">
        <v>2</v>
      </c>
      <c r="E608" s="15">
        <f>Tabla_Sala[[#This Row],[Hora de Salida]]</f>
        <v>45022.254166666666</v>
      </c>
      <c r="F608" s="16">
        <v>45022.134722222225</v>
      </c>
      <c r="G608" s="16">
        <v>45022.254166666666</v>
      </c>
      <c r="H608" s="16">
        <f>IF(Tabla_Sala[[#This Row],[Estado de la Mesa]]="Ocupada",(Tabla_Sala[[#This Row],[Hora de Salida]]-Tabla_Sala[[#This Row],[Hora de Llegada]]) + 15/1440, Tabla_Sala[[#This Row],[Hora de Salida]]-Tabla_Sala[[#This Row],[Hora de Llegada]])</f>
        <v>0.12986111110755397</v>
      </c>
      <c r="I608" s="16">
        <f>SUMIFS(Tabla_cocina[minutos preparacion],Tabla_cocina[Numero de Orden],Tabla_Sala[[#This Row],[Número de Orden]])</f>
        <v>0.10069444444444445</v>
      </c>
      <c r="J608" s="16">
        <f>IF(Tabla_Sala[[#This Row],[Tiempo de Permanencia]]-Tabla_Sala[[#This Row],[Tiempo Preparacion]] &gt; 0, Tabla_Sala[[#This Row],[Tiempo de Permanencia]]-Tabla_Sala[[#This Row],[Tiempo Preparacion]], 0)</f>
        <v>2.9166666663109519E-2</v>
      </c>
      <c r="K608" s="2" t="s">
        <v>115</v>
      </c>
      <c r="L608" s="2" t="s">
        <v>40</v>
      </c>
      <c r="M608" s="2" t="s">
        <v>47</v>
      </c>
      <c r="N608" s="5">
        <v>31.58</v>
      </c>
      <c r="O608" s="2" t="s">
        <v>55</v>
      </c>
      <c r="P608" s="7">
        <f>SUMIFS(Tabla_cocina[Ganancia Bruta],Tabla_cocina[Numero de Orden],Tabla_Sala[[#This Row],[Número de Orden]])</f>
        <v>183</v>
      </c>
      <c r="Q608" s="7">
        <f>Tabla_Sala[[#This Row],[Propina]]+Tabla_Sala[[#This Row],[Monto Total de la Cuenta]]</f>
        <v>214.57999999999998</v>
      </c>
      <c r="R608" t="str">
        <f t="shared" si="12"/>
        <v>Plato_1,  Plato_6,  Plato_10</v>
      </c>
      <c r="S608" s="2" t="s">
        <v>56</v>
      </c>
      <c r="T608" s="2" t="s">
        <v>26</v>
      </c>
      <c r="U608" s="2" t="s">
        <v>77</v>
      </c>
      <c r="V608" s="2" t="s">
        <v>69</v>
      </c>
      <c r="X608" t="str" cm="1">
        <f t="array" ref="X608">_xlfn.CONCAT(_xlfn._xlws.FILTER(Tabla_cocina[Nombre del Plato], Tabla_cocina[Numero de Orden]=Tabla_Sala[[#This Row],[Número de Orden]]), "")</f>
        <v>Plato_6Plato_10Plato_1</v>
      </c>
      <c r="Y608" s="18" t="b">
        <f>IF(Tabla_Sala[[#This Row],[Tiempo de Degustacion]]&gt;0,TRUE,FALSE)</f>
        <v>1</v>
      </c>
      <c r="Z608" s="3">
        <f>SUMIFS(Tabla_cocina[Costo],Tabla_cocina[Numero de Orden],Tabla_Sala[[#This Row],[Número de Orden]])</f>
        <v>108</v>
      </c>
    </row>
    <row r="609" spans="1:26" x14ac:dyDescent="0.3">
      <c r="A609" s="2">
        <v>607</v>
      </c>
      <c r="B609" s="2">
        <v>10</v>
      </c>
      <c r="C609" s="2" t="s">
        <v>141</v>
      </c>
      <c r="D609" s="4">
        <v>1</v>
      </c>
      <c r="E609" s="15">
        <f>Tabla_Sala[[#This Row],[Hora de Salida]]</f>
        <v>45022.145138888889</v>
      </c>
      <c r="F609" s="16">
        <v>45022.058333333334</v>
      </c>
      <c r="G609" s="16">
        <v>45022.145138888889</v>
      </c>
      <c r="H609" s="16">
        <f>IF(Tabla_Sala[[#This Row],[Estado de la Mesa]]="Ocupada",(Tabla_Sala[[#This Row],[Hora de Salida]]-Tabla_Sala[[#This Row],[Hora de Llegada]]) + 15/1440, Tabla_Sala[[#This Row],[Hora de Salida]]-Tabla_Sala[[#This Row],[Hora de Llegada]])</f>
        <v>9.7222222221413787E-2</v>
      </c>
      <c r="I609" s="16">
        <f>SUMIFS(Tabla_cocina[minutos preparacion],Tabla_cocina[Numero de Orden],Tabla_Sala[[#This Row],[Número de Orden]])</f>
        <v>4.7916666666666663E-2</v>
      </c>
      <c r="J609" s="16">
        <f>IF(Tabla_Sala[[#This Row],[Tiempo de Permanencia]]-Tabla_Sala[[#This Row],[Tiempo Preparacion]] &gt; 0, Tabla_Sala[[#This Row],[Tiempo de Permanencia]]-Tabla_Sala[[#This Row],[Tiempo Preparacion]], 0)</f>
        <v>4.9305555554747124E-2</v>
      </c>
      <c r="K609" s="2" t="s">
        <v>115</v>
      </c>
      <c r="L609" s="2" t="s">
        <v>40</v>
      </c>
      <c r="M609" s="2" t="s">
        <v>47</v>
      </c>
      <c r="N609" s="5">
        <v>28.9</v>
      </c>
      <c r="O609" s="2" t="s">
        <v>55</v>
      </c>
      <c r="P609" s="7">
        <f>SUMIFS(Tabla_cocina[Ganancia Bruta],Tabla_cocina[Numero de Orden],Tabla_Sala[[#This Row],[Número de Orden]])</f>
        <v>68</v>
      </c>
      <c r="Q609" s="7">
        <f>Tabla_Sala[[#This Row],[Propina]]+Tabla_Sala[[#This Row],[Monto Total de la Cuenta]]</f>
        <v>96.9</v>
      </c>
      <c r="R609" t="str">
        <f t="shared" si="12"/>
        <v>Plato_20,  Plato_16</v>
      </c>
      <c r="S609" s="2" t="s">
        <v>52</v>
      </c>
      <c r="T609" s="2" t="s">
        <v>11</v>
      </c>
      <c r="U609" s="2" t="s">
        <v>57</v>
      </c>
      <c r="X609" t="str" cm="1">
        <f t="array" ref="X609">_xlfn.CONCAT(_xlfn._xlws.FILTER(Tabla_cocina[Nombre del Plato], Tabla_cocina[Numero de Orden]=Tabla_Sala[[#This Row],[Número de Orden]]), "")</f>
        <v>Plato_20Plato_16</v>
      </c>
      <c r="Y609" s="18" t="b">
        <f>IF(Tabla_Sala[[#This Row],[Tiempo de Degustacion]]&gt;0,TRUE,FALSE)</f>
        <v>1</v>
      </c>
      <c r="Z609" s="3">
        <f>SUMIFS(Tabla_cocina[Costo],Tabla_cocina[Numero de Orden],Tabla_Sala[[#This Row],[Número de Orden]])</f>
        <v>41</v>
      </c>
    </row>
    <row r="610" spans="1:26" x14ac:dyDescent="0.3">
      <c r="A610" s="2">
        <v>608</v>
      </c>
      <c r="B610" s="2">
        <v>7</v>
      </c>
      <c r="C610" s="2" t="s">
        <v>582</v>
      </c>
      <c r="D610" s="4">
        <v>6</v>
      </c>
      <c r="E610" s="15">
        <f>Tabla_Sala[[#This Row],[Hora de Salida]]</f>
        <v>45022.305555555555</v>
      </c>
      <c r="F610" s="16">
        <v>45022.165277777778</v>
      </c>
      <c r="G610" s="16">
        <v>45022.305555555555</v>
      </c>
      <c r="H610" s="16">
        <f>IF(Tabla_Sala[[#This Row],[Estado de la Mesa]]="Ocupada",(Tabla_Sala[[#This Row],[Hora de Salida]]-Tabla_Sala[[#This Row],[Hora de Llegada]]) + 15/1440, Tabla_Sala[[#This Row],[Hora de Salida]]-Tabla_Sala[[#This Row],[Hora de Llegada]])</f>
        <v>0.14027777777664596</v>
      </c>
      <c r="I610" s="16">
        <f>SUMIFS(Tabla_cocina[minutos preparacion],Tabla_cocina[Numero de Orden],Tabla_Sala[[#This Row],[Número de Orden]])</f>
        <v>3.125E-2</v>
      </c>
      <c r="J610" s="16">
        <f>IF(Tabla_Sala[[#This Row],[Tiempo de Permanencia]]-Tabla_Sala[[#This Row],[Tiempo Preparacion]] &gt; 0, Tabla_Sala[[#This Row],[Tiempo de Permanencia]]-Tabla_Sala[[#This Row],[Tiempo Preparacion]], 0)</f>
        <v>0.10902777777664596</v>
      </c>
      <c r="K610" s="2" t="s">
        <v>109</v>
      </c>
      <c r="L610" s="2" t="s">
        <v>40</v>
      </c>
      <c r="M610" s="2" t="s">
        <v>47</v>
      </c>
      <c r="N610" s="5">
        <v>36.549999999999997</v>
      </c>
      <c r="O610" s="2" t="s">
        <v>42</v>
      </c>
      <c r="P610" s="7">
        <f>SUMIFS(Tabla_cocina[Ganancia Bruta],Tabla_cocina[Numero de Orden],Tabla_Sala[[#This Row],[Número de Orden]])</f>
        <v>29</v>
      </c>
      <c r="Q610" s="7">
        <f>Tabla_Sala[[#This Row],[Propina]]+Tabla_Sala[[#This Row],[Monto Total de la Cuenta]]</f>
        <v>65.55</v>
      </c>
      <c r="R610" t="str">
        <f t="shared" si="12"/>
        <v>Plato_9</v>
      </c>
      <c r="S610" s="2" t="s">
        <v>43</v>
      </c>
      <c r="T610" s="2" t="s">
        <v>13</v>
      </c>
      <c r="U610" s="2"/>
      <c r="X610" t="str" cm="1">
        <f t="array" ref="X610">_xlfn.CONCAT(_xlfn._xlws.FILTER(Tabla_cocina[Nombre del Plato], Tabla_cocina[Numero de Orden]=Tabla_Sala[[#This Row],[Número de Orden]]), "")</f>
        <v>Plato_9</v>
      </c>
      <c r="Y610" s="18" t="b">
        <f>IF(Tabla_Sala[[#This Row],[Tiempo de Degustacion]]&gt;0,TRUE,FALSE)</f>
        <v>1</v>
      </c>
      <c r="Z610" s="3">
        <f>SUMIFS(Tabla_cocina[Costo],Tabla_cocina[Numero de Orden],Tabla_Sala[[#This Row],[Número de Orden]])</f>
        <v>17</v>
      </c>
    </row>
    <row r="611" spans="1:26" x14ac:dyDescent="0.3">
      <c r="A611" s="2">
        <v>609</v>
      </c>
      <c r="B611" s="2">
        <v>1</v>
      </c>
      <c r="C611" s="2" t="s">
        <v>303</v>
      </c>
      <c r="D611" s="4">
        <v>4</v>
      </c>
      <c r="E611" s="15">
        <f>Tabla_Sala[[#This Row],[Hora de Salida]]</f>
        <v>45022.293055555558</v>
      </c>
      <c r="F611" s="16">
        <v>45022.140972222223</v>
      </c>
      <c r="G611" s="16">
        <v>45022.293055555558</v>
      </c>
      <c r="H611" s="16">
        <f>IF(Tabla_Sala[[#This Row],[Estado de la Mesa]]="Ocupada",(Tabla_Sala[[#This Row],[Hora de Salida]]-Tabla_Sala[[#This Row],[Hora de Llegada]]) + 15/1440, Tabla_Sala[[#This Row],[Hora de Salida]]-Tabla_Sala[[#This Row],[Hora de Llegada]])</f>
        <v>0.15208333333430346</v>
      </c>
      <c r="I611" s="16">
        <f>SUMIFS(Tabla_cocina[minutos preparacion],Tabla_cocina[Numero de Orden],Tabla_Sala[[#This Row],[Número de Orden]])</f>
        <v>1.8749999999999999E-2</v>
      </c>
      <c r="J611" s="16">
        <f>IF(Tabla_Sala[[#This Row],[Tiempo de Permanencia]]-Tabla_Sala[[#This Row],[Tiempo Preparacion]] &gt; 0, Tabla_Sala[[#This Row],[Tiempo de Permanencia]]-Tabla_Sala[[#This Row],[Tiempo Preparacion]], 0)</f>
        <v>0.13333333333430347</v>
      </c>
      <c r="K611" s="2" t="s">
        <v>111</v>
      </c>
      <c r="L611" s="2" t="s">
        <v>40</v>
      </c>
      <c r="M611" s="2" t="s">
        <v>47</v>
      </c>
      <c r="N611" s="5">
        <v>23.29</v>
      </c>
      <c r="O611" s="2" t="s">
        <v>42</v>
      </c>
      <c r="P611" s="7">
        <f>SUMIFS(Tabla_cocina[Ganancia Bruta],Tabla_cocina[Numero de Orden],Tabla_Sala[[#This Row],[Número de Orden]])</f>
        <v>32</v>
      </c>
      <c r="Q611" s="7">
        <f>Tabla_Sala[[#This Row],[Propina]]+Tabla_Sala[[#This Row],[Monto Total de la Cuenta]]</f>
        <v>55.29</v>
      </c>
      <c r="R611" t="str">
        <f t="shared" si="12"/>
        <v>Plato_15</v>
      </c>
      <c r="S611" s="2" t="s">
        <v>66</v>
      </c>
      <c r="T611" s="2" t="s">
        <v>18</v>
      </c>
      <c r="U611" s="2"/>
      <c r="X611" t="str" cm="1">
        <f t="array" ref="X611">_xlfn.CONCAT(_xlfn._xlws.FILTER(Tabla_cocina[Nombre del Plato], Tabla_cocina[Numero de Orden]=Tabla_Sala[[#This Row],[Número de Orden]]), "")</f>
        <v>Plato_15</v>
      </c>
      <c r="Y611" s="18" t="b">
        <f>IF(Tabla_Sala[[#This Row],[Tiempo de Degustacion]]&gt;0,TRUE,FALSE)</f>
        <v>1</v>
      </c>
      <c r="Z611" s="3">
        <f>SUMIFS(Tabla_cocina[Costo],Tabla_cocina[Numero de Orden],Tabla_Sala[[#This Row],[Número de Orden]])</f>
        <v>19</v>
      </c>
    </row>
    <row r="612" spans="1:26" x14ac:dyDescent="0.3">
      <c r="A612" s="2">
        <v>610</v>
      </c>
      <c r="B612" s="2">
        <v>19</v>
      </c>
      <c r="C612" s="2" t="s">
        <v>127</v>
      </c>
      <c r="D612" s="4">
        <v>4</v>
      </c>
      <c r="E612" s="15">
        <f>Tabla_Sala[[#This Row],[Hora de Salida]]</f>
        <v>45022.174305555556</v>
      </c>
      <c r="F612" s="16">
        <v>45022.091666666667</v>
      </c>
      <c r="G612" s="16">
        <v>45022.174305555556</v>
      </c>
      <c r="H612" s="16">
        <f>IF(Tabla_Sala[[#This Row],[Estado de la Mesa]]="Ocupada",(Tabla_Sala[[#This Row],[Hora de Salida]]-Tabla_Sala[[#This Row],[Hora de Llegada]]) + 15/1440, Tabla_Sala[[#This Row],[Hora de Salida]]-Tabla_Sala[[#This Row],[Hora de Llegada]])</f>
        <v>9.3055555555717248E-2</v>
      </c>
      <c r="I612" s="16">
        <f>SUMIFS(Tabla_cocina[minutos preparacion],Tabla_cocina[Numero de Orden],Tabla_Sala[[#This Row],[Número de Orden]])</f>
        <v>3.2638888888888891E-2</v>
      </c>
      <c r="J612" s="16">
        <f>IF(Tabla_Sala[[#This Row],[Tiempo de Permanencia]]-Tabla_Sala[[#This Row],[Tiempo Preparacion]] &gt; 0, Tabla_Sala[[#This Row],[Tiempo de Permanencia]]-Tabla_Sala[[#This Row],[Tiempo Preparacion]], 0)</f>
        <v>6.0416666666828357E-2</v>
      </c>
      <c r="K612" s="2" t="s">
        <v>115</v>
      </c>
      <c r="L612" s="2" t="s">
        <v>54</v>
      </c>
      <c r="M612" s="2" t="s">
        <v>47</v>
      </c>
      <c r="N612" s="5">
        <v>37.9</v>
      </c>
      <c r="O612" s="2" t="s">
        <v>55</v>
      </c>
      <c r="P612" s="7">
        <f>SUMIFS(Tabla_cocina[Ganancia Bruta],Tabla_cocina[Numero de Orden],Tabla_Sala[[#This Row],[Número de Orden]])</f>
        <v>44</v>
      </c>
      <c r="Q612" s="7">
        <f>Tabla_Sala[[#This Row],[Propina]]+Tabla_Sala[[#This Row],[Monto Total de la Cuenta]]</f>
        <v>81.900000000000006</v>
      </c>
      <c r="R612" t="str">
        <f t="shared" si="12"/>
        <v>Plato_10,  Plato_4</v>
      </c>
      <c r="S612" s="2" t="s">
        <v>52</v>
      </c>
      <c r="T612" s="2" t="s">
        <v>25</v>
      </c>
      <c r="U612" s="2" t="s">
        <v>67</v>
      </c>
      <c r="X612" t="str" cm="1">
        <f t="array" ref="X612">_xlfn.CONCAT(_xlfn._xlws.FILTER(Tabla_cocina[Nombre del Plato], Tabla_cocina[Numero de Orden]=Tabla_Sala[[#This Row],[Número de Orden]]), "")</f>
        <v>Plato_10Plato_4</v>
      </c>
      <c r="Y612" s="18" t="b">
        <f>IF(Tabla_Sala[[#This Row],[Tiempo de Degustacion]]&gt;0,TRUE,FALSE)</f>
        <v>1</v>
      </c>
      <c r="Z612" s="3">
        <f>SUMIFS(Tabla_cocina[Costo],Tabla_cocina[Numero de Orden],Tabla_Sala[[#This Row],[Número de Orden]])</f>
        <v>25</v>
      </c>
    </row>
    <row r="613" spans="1:26" x14ac:dyDescent="0.3">
      <c r="A613" s="2">
        <v>611</v>
      </c>
      <c r="B613" s="2">
        <v>13</v>
      </c>
      <c r="C613" s="2" t="s">
        <v>583</v>
      </c>
      <c r="D613" s="4">
        <v>1</v>
      </c>
      <c r="E613" s="15">
        <f>Tabla_Sala[[#This Row],[Hora de Salida]]</f>
        <v>45022.321527777778</v>
      </c>
      <c r="F613" s="16">
        <v>45022.163194444445</v>
      </c>
      <c r="G613" s="16">
        <v>45022.321527777778</v>
      </c>
      <c r="H613" s="16">
        <f>IF(Tabla_Sala[[#This Row],[Estado de la Mesa]]="Ocupada",(Tabla_Sala[[#This Row],[Hora de Salida]]-Tabla_Sala[[#This Row],[Hora de Llegada]]) + 15/1440, Tabla_Sala[[#This Row],[Hora de Salida]]-Tabla_Sala[[#This Row],[Hora de Llegada]])</f>
        <v>0.16874999999951493</v>
      </c>
      <c r="I613" s="16">
        <f>SUMIFS(Tabla_cocina[minutos preparacion],Tabla_cocina[Numero de Orden],Tabla_Sala[[#This Row],[Número de Orden]])</f>
        <v>5.7638888888888892E-2</v>
      </c>
      <c r="J613" s="16">
        <f>IF(Tabla_Sala[[#This Row],[Tiempo de Permanencia]]-Tabla_Sala[[#This Row],[Tiempo Preparacion]] &gt; 0, Tabla_Sala[[#This Row],[Tiempo de Permanencia]]-Tabla_Sala[[#This Row],[Tiempo Preparacion]], 0)</f>
        <v>0.11111111111062603</v>
      </c>
      <c r="K613" s="2" t="s">
        <v>111</v>
      </c>
      <c r="L613" s="2" t="s">
        <v>40</v>
      </c>
      <c r="M613" s="2" t="s">
        <v>47</v>
      </c>
      <c r="N613" s="5">
        <v>44.28</v>
      </c>
      <c r="O613" s="2" t="s">
        <v>55</v>
      </c>
      <c r="P613" s="7">
        <f>SUMIFS(Tabla_cocina[Ganancia Bruta],Tabla_cocina[Numero de Orden],Tabla_Sala[[#This Row],[Número de Orden]])</f>
        <v>78</v>
      </c>
      <c r="Q613" s="7">
        <f>Tabla_Sala[[#This Row],[Propina]]+Tabla_Sala[[#This Row],[Monto Total de la Cuenta]]</f>
        <v>122.28</v>
      </c>
      <c r="R613" t="str">
        <f t="shared" si="12"/>
        <v>Plato_13,  Plato_19</v>
      </c>
      <c r="S613" s="2" t="s">
        <v>49</v>
      </c>
      <c r="T613" s="2" t="s">
        <v>23</v>
      </c>
      <c r="U613" s="2" t="s">
        <v>51</v>
      </c>
      <c r="X613" t="str" cm="1">
        <f t="array" ref="X613">_xlfn.CONCAT(_xlfn._xlws.FILTER(Tabla_cocina[Nombre del Plato], Tabla_cocina[Numero de Orden]=Tabla_Sala[[#This Row],[Número de Orden]]), "")</f>
        <v>Plato_19Plato_13</v>
      </c>
      <c r="Y613" s="18" t="b">
        <f>IF(Tabla_Sala[[#This Row],[Tiempo de Degustacion]]&gt;0,TRUE,FALSE)</f>
        <v>1</v>
      </c>
      <c r="Z613" s="3">
        <f>SUMIFS(Tabla_cocina[Costo],Tabla_cocina[Numero de Orden],Tabla_Sala[[#This Row],[Número de Orden]])</f>
        <v>48</v>
      </c>
    </row>
    <row r="614" spans="1:26" x14ac:dyDescent="0.3">
      <c r="A614" s="2">
        <v>612</v>
      </c>
      <c r="B614" s="2">
        <v>11</v>
      </c>
      <c r="C614" s="2" t="s">
        <v>584</v>
      </c>
      <c r="D614" s="4">
        <v>4</v>
      </c>
      <c r="E614" s="15">
        <f>Tabla_Sala[[#This Row],[Hora de Salida]]</f>
        <v>45022.208333333336</v>
      </c>
      <c r="F614" s="16">
        <v>45022.05</v>
      </c>
      <c r="G614" s="16">
        <v>45022.208333333336</v>
      </c>
      <c r="H614" s="16">
        <f>IF(Tabla_Sala[[#This Row],[Estado de la Mesa]]="Ocupada",(Tabla_Sala[[#This Row],[Hora de Salida]]-Tabla_Sala[[#This Row],[Hora de Llegada]]) + 15/1440, Tabla_Sala[[#This Row],[Hora de Salida]]-Tabla_Sala[[#This Row],[Hora de Llegada]])</f>
        <v>0.15833333333284827</v>
      </c>
      <c r="I614" s="16">
        <f>SUMIFS(Tabla_cocina[minutos preparacion],Tabla_cocina[Numero de Orden],Tabla_Sala[[#This Row],[Número de Orden]])</f>
        <v>8.958333333333332E-2</v>
      </c>
      <c r="J614" s="16">
        <f>IF(Tabla_Sala[[#This Row],[Tiempo de Permanencia]]-Tabla_Sala[[#This Row],[Tiempo Preparacion]] &gt; 0, Tabla_Sala[[#This Row],[Tiempo de Permanencia]]-Tabla_Sala[[#This Row],[Tiempo Preparacion]], 0)</f>
        <v>6.8749999999514949E-2</v>
      </c>
      <c r="K614" s="2" t="s">
        <v>115</v>
      </c>
      <c r="L614" s="2" t="s">
        <v>40</v>
      </c>
      <c r="M614" s="2" t="s">
        <v>47</v>
      </c>
      <c r="N614" s="5">
        <v>23.54</v>
      </c>
      <c r="O614" s="2" t="s">
        <v>42</v>
      </c>
      <c r="P614" s="7">
        <f>SUMIFS(Tabla_cocina[Ganancia Bruta],Tabla_cocina[Numero de Orden],Tabla_Sala[[#This Row],[Número de Orden]])</f>
        <v>231</v>
      </c>
      <c r="Q614" s="7">
        <f>Tabla_Sala[[#This Row],[Propina]]+Tabla_Sala[[#This Row],[Monto Total de la Cuenta]]</f>
        <v>254.54</v>
      </c>
      <c r="R614" t="str">
        <f t="shared" si="12"/>
        <v>Plato_6,  Plato_19,  Plato_16,  Plato_3</v>
      </c>
      <c r="S614" s="2" t="s">
        <v>52</v>
      </c>
      <c r="T614" s="2" t="s">
        <v>10</v>
      </c>
      <c r="U614" s="2" t="s">
        <v>51</v>
      </c>
      <c r="V614" s="2" t="s">
        <v>57</v>
      </c>
      <c r="W614" s="2" t="s">
        <v>72</v>
      </c>
      <c r="X614" t="str" cm="1">
        <f t="array" ref="X614">_xlfn.CONCAT(_xlfn._xlws.FILTER(Tabla_cocina[Nombre del Plato], Tabla_cocina[Numero de Orden]=Tabla_Sala[[#This Row],[Número de Orden]]), "")</f>
        <v>Plato_19Plato_16Plato_6Plato_3</v>
      </c>
      <c r="Y614" s="18" t="b">
        <f>IF(Tabla_Sala[[#This Row],[Tiempo de Degustacion]]&gt;0,TRUE,FALSE)</f>
        <v>1</v>
      </c>
      <c r="Z614" s="3">
        <f>SUMIFS(Tabla_cocina[Costo],Tabla_cocina[Numero de Orden],Tabla_Sala[[#This Row],[Número de Orden]])</f>
        <v>138</v>
      </c>
    </row>
    <row r="615" spans="1:26" x14ac:dyDescent="0.3">
      <c r="A615" s="2">
        <v>613</v>
      </c>
      <c r="B615" s="2">
        <v>1</v>
      </c>
      <c r="C615" s="2" t="s">
        <v>154</v>
      </c>
      <c r="D615" s="4">
        <v>5</v>
      </c>
      <c r="E615" s="15">
        <f>Tabla_Sala[[#This Row],[Hora de Salida]]</f>
        <v>45022.149305555555</v>
      </c>
      <c r="F615" s="16">
        <v>45022.081250000003</v>
      </c>
      <c r="G615" s="16">
        <v>45022.149305555555</v>
      </c>
      <c r="H615" s="16">
        <f>IF(Tabla_Sala[[#This Row],[Estado de la Mesa]]="Ocupada",(Tabla_Sala[[#This Row],[Hora de Salida]]-Tabla_Sala[[#This Row],[Hora de Llegada]]) + 15/1440, Tabla_Sala[[#This Row],[Hora de Salida]]-Tabla_Sala[[#This Row],[Hora de Llegada]])</f>
        <v>6.8055555551836733E-2</v>
      </c>
      <c r="I615" s="16">
        <f>SUMIFS(Tabla_cocina[minutos preparacion],Tabla_cocina[Numero de Orden],Tabla_Sala[[#This Row],[Número de Orden]])</f>
        <v>0.10555555555555554</v>
      </c>
      <c r="J615" s="16">
        <f>IF(Tabla_Sala[[#This Row],[Tiempo de Permanencia]]-Tabla_Sala[[#This Row],[Tiempo Preparacion]] &gt; 0, Tabla_Sala[[#This Row],[Tiempo de Permanencia]]-Tabla_Sala[[#This Row],[Tiempo Preparacion]], 0)</f>
        <v>0</v>
      </c>
      <c r="K615" s="2" t="s">
        <v>113</v>
      </c>
      <c r="L615" s="2" t="s">
        <v>44</v>
      </c>
      <c r="M615" s="2" t="s">
        <v>45</v>
      </c>
      <c r="N615" s="5">
        <v>23.56</v>
      </c>
      <c r="O615" s="2" t="s">
        <v>42</v>
      </c>
      <c r="P615" s="7">
        <f>SUMIFS(Tabla_cocina[Ganancia Bruta],Tabla_cocina[Numero de Orden],Tabla_Sala[[#This Row],[Número de Orden]])</f>
        <v>285</v>
      </c>
      <c r="Q615" s="7">
        <f>Tabla_Sala[[#This Row],[Propina]]+Tabla_Sala[[#This Row],[Monto Total de la Cuenta]]</f>
        <v>308.56</v>
      </c>
      <c r="R615" t="str">
        <f t="shared" si="12"/>
        <v>Plato_12,  Plato_14,  Plato_4,  Plato_8</v>
      </c>
      <c r="S615" s="2" t="s">
        <v>43</v>
      </c>
      <c r="T615" s="2" t="s">
        <v>16</v>
      </c>
      <c r="U615" s="2" t="s">
        <v>64</v>
      </c>
      <c r="V615" s="2" t="s">
        <v>67</v>
      </c>
      <c r="W615" s="2" t="s">
        <v>62</v>
      </c>
      <c r="X615" t="str" cm="1">
        <f t="array" ref="X615">_xlfn.CONCAT(_xlfn._xlws.FILTER(Tabla_cocina[Nombre del Plato], Tabla_cocina[Numero de Orden]=Tabla_Sala[[#This Row],[Número de Orden]]), "")</f>
        <v>Plato_8Plato_14Plato_12Plato_4</v>
      </c>
      <c r="Y615" s="18" t="b">
        <f>IF(Tabla_Sala[[#This Row],[Tiempo de Degustacion]]&gt;0,TRUE,FALSE)</f>
        <v>0</v>
      </c>
      <c r="Z615" s="3">
        <f>SUMIFS(Tabla_cocina[Costo],Tabla_cocina[Numero de Orden],Tabla_Sala[[#This Row],[Número de Orden]])</f>
        <v>168</v>
      </c>
    </row>
    <row r="616" spans="1:26" x14ac:dyDescent="0.3">
      <c r="A616" s="2">
        <v>614</v>
      </c>
      <c r="B616" s="2">
        <v>19</v>
      </c>
      <c r="C616" s="2" t="s">
        <v>402</v>
      </c>
      <c r="D616" s="4">
        <v>6</v>
      </c>
      <c r="E616" s="15">
        <f>Tabla_Sala[[#This Row],[Hora de Salida]]</f>
        <v>45022.192361111112</v>
      </c>
      <c r="F616" s="16">
        <v>45022.105555555558</v>
      </c>
      <c r="G616" s="16">
        <v>45022.192361111112</v>
      </c>
      <c r="H616" s="16">
        <f>IF(Tabla_Sala[[#This Row],[Estado de la Mesa]]="Ocupada",(Tabla_Sala[[#This Row],[Hora de Salida]]-Tabla_Sala[[#This Row],[Hora de Llegada]]) + 15/1440, Tabla_Sala[[#This Row],[Hora de Salida]]-Tabla_Sala[[#This Row],[Hora de Llegada]])</f>
        <v>8.6805555554747116E-2</v>
      </c>
      <c r="I616" s="16">
        <f>SUMIFS(Tabla_cocina[minutos preparacion],Tabla_cocina[Numero de Orden],Tabla_Sala[[#This Row],[Número de Orden]])</f>
        <v>3.4722222222222224E-2</v>
      </c>
      <c r="J616" s="16">
        <f>IF(Tabla_Sala[[#This Row],[Tiempo de Permanencia]]-Tabla_Sala[[#This Row],[Tiempo Preparacion]] &gt; 0, Tabla_Sala[[#This Row],[Tiempo de Permanencia]]-Tabla_Sala[[#This Row],[Tiempo Preparacion]], 0)</f>
        <v>5.2083333332524892E-2</v>
      </c>
      <c r="K616" s="2" t="s">
        <v>111</v>
      </c>
      <c r="L616" s="2" t="s">
        <v>44</v>
      </c>
      <c r="M616" s="2" t="s">
        <v>41</v>
      </c>
      <c r="N616" s="5">
        <v>26.48</v>
      </c>
      <c r="O616" s="2" t="s">
        <v>42</v>
      </c>
      <c r="P616" s="7">
        <f>SUMIFS(Tabla_cocina[Ganancia Bruta],Tabla_cocina[Numero de Orden],Tabla_Sala[[#This Row],[Número de Orden]])</f>
        <v>72</v>
      </c>
      <c r="Q616" s="7">
        <f>Tabla_Sala[[#This Row],[Propina]]+Tabla_Sala[[#This Row],[Monto Total de la Cuenta]]</f>
        <v>98.48</v>
      </c>
      <c r="R616" t="str">
        <f t="shared" si="12"/>
        <v>Plato_7</v>
      </c>
      <c r="S616" s="2" t="s">
        <v>56</v>
      </c>
      <c r="T616" s="2" t="s">
        <v>5</v>
      </c>
      <c r="U616" s="2"/>
      <c r="X616" t="str" cm="1">
        <f t="array" ref="X616">_xlfn.CONCAT(_xlfn._xlws.FILTER(Tabla_cocina[Nombre del Plato], Tabla_cocina[Numero de Orden]=Tabla_Sala[[#This Row],[Número de Orden]]), "")</f>
        <v>Plato_7</v>
      </c>
      <c r="Y616" s="18" t="b">
        <f>IF(Tabla_Sala[[#This Row],[Tiempo de Degustacion]]&gt;0,TRUE,FALSE)</f>
        <v>1</v>
      </c>
      <c r="Z616" s="3">
        <f>SUMIFS(Tabla_cocina[Costo],Tabla_cocina[Numero de Orden],Tabla_Sala[[#This Row],[Número de Orden]])</f>
        <v>42</v>
      </c>
    </row>
    <row r="617" spans="1:26" x14ac:dyDescent="0.3">
      <c r="A617" s="2">
        <v>615</v>
      </c>
      <c r="B617" s="2">
        <v>7</v>
      </c>
      <c r="C617" s="2" t="s">
        <v>585</v>
      </c>
      <c r="D617" s="4">
        <v>1</v>
      </c>
      <c r="E617" s="15">
        <f>Tabla_Sala[[#This Row],[Hora de Salida]]</f>
        <v>45022.078472222223</v>
      </c>
      <c r="F617" s="16">
        <v>45022.031944444447</v>
      </c>
      <c r="G617" s="16">
        <v>45022.078472222223</v>
      </c>
      <c r="H617" s="16">
        <f>IF(Tabla_Sala[[#This Row],[Estado de la Mesa]]="Ocupada",(Tabla_Sala[[#This Row],[Hora de Salida]]-Tabla_Sala[[#This Row],[Hora de Llegada]]) + 15/1440, Tabla_Sala[[#This Row],[Hora de Salida]]-Tabla_Sala[[#This Row],[Hora de Llegada]])</f>
        <v>5.6944444443312627E-2</v>
      </c>
      <c r="I617" s="16">
        <f>SUMIFS(Tabla_cocina[minutos preparacion],Tabla_cocina[Numero de Orden],Tabla_Sala[[#This Row],[Número de Orden]])</f>
        <v>0.10833333333333334</v>
      </c>
      <c r="J617" s="16">
        <f>IF(Tabla_Sala[[#This Row],[Tiempo de Permanencia]]-Tabla_Sala[[#This Row],[Tiempo Preparacion]] &gt; 0, Tabla_Sala[[#This Row],[Tiempo de Permanencia]]-Tabla_Sala[[#This Row],[Tiempo Preparacion]], 0)</f>
        <v>0</v>
      </c>
      <c r="K617" s="2" t="s">
        <v>115</v>
      </c>
      <c r="L617" s="2" t="s">
        <v>54</v>
      </c>
      <c r="M617" s="2" t="s">
        <v>47</v>
      </c>
      <c r="N617" s="5">
        <v>18.420000000000002</v>
      </c>
      <c r="O617" s="2" t="s">
        <v>55</v>
      </c>
      <c r="P617" s="7">
        <f>SUMIFS(Tabla_cocina[Ganancia Bruta],Tabla_cocina[Numero de Orden],Tabla_Sala[[#This Row],[Número de Orden]])</f>
        <v>333</v>
      </c>
      <c r="Q617" s="7">
        <f>Tabla_Sala[[#This Row],[Propina]]+Tabla_Sala[[#This Row],[Monto Total de la Cuenta]]</f>
        <v>351.42</v>
      </c>
      <c r="R617" t="str">
        <f t="shared" si="12"/>
        <v>Plato_17,  Plato_14,  Plato_1,  Plato_15</v>
      </c>
      <c r="S617" s="2" t="s">
        <v>66</v>
      </c>
      <c r="T617" s="2" t="s">
        <v>9</v>
      </c>
      <c r="U617" s="2" t="s">
        <v>64</v>
      </c>
      <c r="V617" s="2" t="s">
        <v>71</v>
      </c>
      <c r="W617" s="2" t="s">
        <v>73</v>
      </c>
      <c r="X617" t="str" cm="1">
        <f t="array" ref="X617">_xlfn.CONCAT(_xlfn._xlws.FILTER(Tabla_cocina[Nombre del Plato], Tabla_cocina[Numero de Orden]=Tabla_Sala[[#This Row],[Número de Orden]]), "")</f>
        <v>Plato_15Plato_17Plato_1Plato_14</v>
      </c>
      <c r="Y617" s="18" t="b">
        <f>IF(Tabla_Sala[[#This Row],[Tiempo de Degustacion]]&gt;0,TRUE,FALSE)</f>
        <v>0</v>
      </c>
      <c r="Z617" s="3">
        <f>SUMIFS(Tabla_cocina[Costo],Tabla_cocina[Numero de Orden],Tabla_Sala[[#This Row],[Número de Orden]])</f>
        <v>201</v>
      </c>
    </row>
    <row r="618" spans="1:26" x14ac:dyDescent="0.3">
      <c r="A618" s="2">
        <v>616</v>
      </c>
      <c r="B618" s="2">
        <v>4</v>
      </c>
      <c r="C618" s="2" t="s">
        <v>581</v>
      </c>
      <c r="D618" s="4">
        <v>4</v>
      </c>
      <c r="E618" s="15">
        <f>Tabla_Sala[[#This Row],[Hora de Salida]]</f>
        <v>45022.15</v>
      </c>
      <c r="F618" s="16">
        <v>45022.009722222225</v>
      </c>
      <c r="G618" s="16">
        <v>45022.15</v>
      </c>
      <c r="H618" s="16">
        <f>IF(Tabla_Sala[[#This Row],[Estado de la Mesa]]="Ocupada",(Tabla_Sala[[#This Row],[Hora de Salida]]-Tabla_Sala[[#This Row],[Hora de Llegada]]) + 15/1440, Tabla_Sala[[#This Row],[Hora de Salida]]-Tabla_Sala[[#This Row],[Hora de Llegada]])</f>
        <v>0.15069444444331262</v>
      </c>
      <c r="I618" s="16">
        <f>SUMIFS(Tabla_cocina[minutos preparacion],Tabla_cocina[Numero de Orden],Tabla_Sala[[#This Row],[Número de Orden]])</f>
        <v>3.2638888888888884E-2</v>
      </c>
      <c r="J618" s="16">
        <f>IF(Tabla_Sala[[#This Row],[Tiempo de Permanencia]]-Tabla_Sala[[#This Row],[Tiempo Preparacion]] &gt; 0, Tabla_Sala[[#This Row],[Tiempo de Permanencia]]-Tabla_Sala[[#This Row],[Tiempo Preparacion]], 0)</f>
        <v>0.11805555555442374</v>
      </c>
      <c r="K618" s="2" t="s">
        <v>115</v>
      </c>
      <c r="L618" s="2" t="s">
        <v>54</v>
      </c>
      <c r="M618" s="2" t="s">
        <v>47</v>
      </c>
      <c r="N618" s="5">
        <v>23.89</v>
      </c>
      <c r="O618" s="2" t="s">
        <v>55</v>
      </c>
      <c r="P618" s="7">
        <f>SUMIFS(Tabla_cocina[Ganancia Bruta],Tabla_cocina[Numero de Orden],Tabla_Sala[[#This Row],[Número de Orden]])</f>
        <v>132</v>
      </c>
      <c r="Q618" s="7">
        <f>Tabla_Sala[[#This Row],[Propina]]+Tabla_Sala[[#This Row],[Monto Total de la Cuenta]]</f>
        <v>155.88999999999999</v>
      </c>
      <c r="R618" t="str">
        <f t="shared" si="12"/>
        <v>Plato_7,  Plato_2</v>
      </c>
      <c r="S618" s="2" t="s">
        <v>56</v>
      </c>
      <c r="T618" s="2" t="s">
        <v>5</v>
      </c>
      <c r="U618" s="2" t="s">
        <v>79</v>
      </c>
      <c r="X618" t="str" cm="1">
        <f t="array" ref="X618">_xlfn.CONCAT(_xlfn._xlws.FILTER(Tabla_cocina[Nombre del Plato], Tabla_cocina[Numero de Orden]=Tabla_Sala[[#This Row],[Número de Orden]]), "")</f>
        <v>Plato_2Plato_7</v>
      </c>
      <c r="Y618" s="18" t="b">
        <f>IF(Tabla_Sala[[#This Row],[Tiempo de Degustacion]]&gt;0,TRUE,FALSE)</f>
        <v>1</v>
      </c>
      <c r="Z618" s="3">
        <f>SUMIFS(Tabla_cocina[Costo],Tabla_cocina[Numero de Orden],Tabla_Sala[[#This Row],[Número de Orden]])</f>
        <v>78</v>
      </c>
    </row>
    <row r="619" spans="1:26" x14ac:dyDescent="0.3">
      <c r="A619" s="2">
        <v>617</v>
      </c>
      <c r="B619" s="2">
        <v>13</v>
      </c>
      <c r="C619" s="2" t="s">
        <v>144</v>
      </c>
      <c r="D619" s="4">
        <v>5</v>
      </c>
      <c r="E619" s="15">
        <f>Tabla_Sala[[#This Row],[Hora de Salida]]</f>
        <v>45022.220138888886</v>
      </c>
      <c r="F619" s="16">
        <v>45022.055555555555</v>
      </c>
      <c r="G619" s="16">
        <v>45022.220138888886</v>
      </c>
      <c r="H619" s="16">
        <f>IF(Tabla_Sala[[#This Row],[Estado de la Mesa]]="Ocupada",(Tabla_Sala[[#This Row],[Hora de Salida]]-Tabla_Sala[[#This Row],[Hora de Llegada]]) + 15/1440, Tabla_Sala[[#This Row],[Hora de Salida]]-Tabla_Sala[[#This Row],[Hora de Llegada]])</f>
        <v>0.16458333333139308</v>
      </c>
      <c r="I619" s="16">
        <f>SUMIFS(Tabla_cocina[minutos preparacion],Tabla_cocina[Numero de Orden],Tabla_Sala[[#This Row],[Número de Orden]])</f>
        <v>3.5416666666666666E-2</v>
      </c>
      <c r="J619" s="16">
        <f>IF(Tabla_Sala[[#This Row],[Tiempo de Permanencia]]-Tabla_Sala[[#This Row],[Tiempo Preparacion]] &gt; 0, Tabla_Sala[[#This Row],[Tiempo de Permanencia]]-Tabla_Sala[[#This Row],[Tiempo Preparacion]], 0)</f>
        <v>0.12916666666472643</v>
      </c>
      <c r="K619" s="2" t="s">
        <v>113</v>
      </c>
      <c r="L619" s="2" t="s">
        <v>40</v>
      </c>
      <c r="M619" s="2" t="s">
        <v>47</v>
      </c>
      <c r="N619" s="5">
        <v>38.18</v>
      </c>
      <c r="O619" s="2" t="s">
        <v>48</v>
      </c>
      <c r="P619" s="7">
        <f>SUMIFS(Tabla_cocina[Ganancia Bruta],Tabla_cocina[Numero de Orden],Tabla_Sala[[#This Row],[Número de Orden]])</f>
        <v>142</v>
      </c>
      <c r="Q619" s="7">
        <f>Tabla_Sala[[#This Row],[Propina]]+Tabla_Sala[[#This Row],[Monto Total de la Cuenta]]</f>
        <v>180.18</v>
      </c>
      <c r="R619" t="str">
        <f t="shared" si="12"/>
        <v>Plato_10,  Plato_2</v>
      </c>
      <c r="S619" s="2" t="s">
        <v>61</v>
      </c>
      <c r="T619" s="2" t="s">
        <v>25</v>
      </c>
      <c r="U619" s="2" t="s">
        <v>79</v>
      </c>
      <c r="X619" t="str" cm="1">
        <f t="array" ref="X619">_xlfn.CONCAT(_xlfn._xlws.FILTER(Tabla_cocina[Nombre del Plato], Tabla_cocina[Numero de Orden]=Tabla_Sala[[#This Row],[Número de Orden]]), "")</f>
        <v>Plato_2Plato_10</v>
      </c>
      <c r="Y619" s="18" t="b">
        <f>IF(Tabla_Sala[[#This Row],[Tiempo de Degustacion]]&gt;0,TRUE,FALSE)</f>
        <v>1</v>
      </c>
      <c r="Z619" s="3">
        <f>SUMIFS(Tabla_cocina[Costo],Tabla_cocina[Numero de Orden],Tabla_Sala[[#This Row],[Número de Orden]])</f>
        <v>84</v>
      </c>
    </row>
    <row r="620" spans="1:26" x14ac:dyDescent="0.3">
      <c r="A620" s="2">
        <v>618</v>
      </c>
      <c r="B620" s="2">
        <v>3</v>
      </c>
      <c r="C620" s="2" t="s">
        <v>586</v>
      </c>
      <c r="D620" s="4">
        <v>5</v>
      </c>
      <c r="E620" s="15">
        <f>Tabla_Sala[[#This Row],[Hora de Salida]]</f>
        <v>45022.133333333331</v>
      </c>
      <c r="F620" s="16">
        <v>45022.038888888892</v>
      </c>
      <c r="G620" s="16">
        <v>45022.133333333331</v>
      </c>
      <c r="H620" s="16">
        <f>IF(Tabla_Sala[[#This Row],[Estado de la Mesa]]="Ocupada",(Tabla_Sala[[#This Row],[Hora de Salida]]-Tabla_Sala[[#This Row],[Hora de Llegada]]) + 15/1440, Tabla_Sala[[#This Row],[Hora de Salida]]-Tabla_Sala[[#This Row],[Hora de Llegada]])</f>
        <v>9.4444444439432118E-2</v>
      </c>
      <c r="I620" s="16">
        <f>SUMIFS(Tabla_cocina[minutos preparacion],Tabla_cocina[Numero de Orden],Tabla_Sala[[#This Row],[Número de Orden]])</f>
        <v>8.1944444444444445E-2</v>
      </c>
      <c r="J620" s="16">
        <f>IF(Tabla_Sala[[#This Row],[Tiempo de Permanencia]]-Tabla_Sala[[#This Row],[Tiempo Preparacion]] &gt; 0, Tabla_Sala[[#This Row],[Tiempo de Permanencia]]-Tabla_Sala[[#This Row],[Tiempo Preparacion]], 0)</f>
        <v>1.2499999994987673E-2</v>
      </c>
      <c r="K620" s="2" t="s">
        <v>117</v>
      </c>
      <c r="L620" s="2" t="s">
        <v>44</v>
      </c>
      <c r="M620" s="2" t="s">
        <v>47</v>
      </c>
      <c r="N620" s="5">
        <v>25.93</v>
      </c>
      <c r="O620" s="2" t="s">
        <v>48</v>
      </c>
      <c r="P620" s="7">
        <f>SUMIFS(Tabla_cocina[Ganancia Bruta],Tabla_cocina[Numero de Orden],Tabla_Sala[[#This Row],[Número de Orden]])</f>
        <v>319</v>
      </c>
      <c r="Q620" s="7">
        <f>Tabla_Sala[[#This Row],[Propina]]+Tabla_Sala[[#This Row],[Monto Total de la Cuenta]]</f>
        <v>344.93</v>
      </c>
      <c r="R620" t="str">
        <f t="shared" si="12"/>
        <v>Plato_15,  Plato_17,  Plato_4,  Plato_19</v>
      </c>
      <c r="S620" s="2" t="s">
        <v>70</v>
      </c>
      <c r="T620" s="2" t="s">
        <v>18</v>
      </c>
      <c r="U620" s="2" t="s">
        <v>50</v>
      </c>
      <c r="V620" s="2" t="s">
        <v>67</v>
      </c>
      <c r="W620" s="2" t="s">
        <v>51</v>
      </c>
      <c r="X620" t="str" cm="1">
        <f t="array" ref="X620">_xlfn.CONCAT(_xlfn._xlws.FILTER(Tabla_cocina[Nombre del Plato], Tabla_cocina[Numero de Orden]=Tabla_Sala[[#This Row],[Número de Orden]]), "")</f>
        <v>Plato_19Plato_15Plato_17Plato_4</v>
      </c>
      <c r="Y620" s="18" t="b">
        <f>IF(Tabla_Sala[[#This Row],[Tiempo de Degustacion]]&gt;0,TRUE,FALSE)</f>
        <v>1</v>
      </c>
      <c r="Z620" s="3">
        <f>SUMIFS(Tabla_cocina[Costo],Tabla_cocina[Numero de Orden],Tabla_Sala[[#This Row],[Número de Orden]])</f>
        <v>191</v>
      </c>
    </row>
    <row r="621" spans="1:26" x14ac:dyDescent="0.3">
      <c r="A621" s="2">
        <v>619</v>
      </c>
      <c r="B621" s="2">
        <v>6</v>
      </c>
      <c r="C621" s="2" t="s">
        <v>421</v>
      </c>
      <c r="D621" s="4">
        <v>4</v>
      </c>
      <c r="E621" s="15">
        <f>Tabla_Sala[[#This Row],[Hora de Salida]]</f>
        <v>45022.111805555556</v>
      </c>
      <c r="F621" s="16">
        <v>45022.011111111111</v>
      </c>
      <c r="G621" s="16">
        <v>45022.111805555556</v>
      </c>
      <c r="H621" s="16">
        <f>IF(Tabla_Sala[[#This Row],[Estado de la Mesa]]="Ocupada",(Tabla_Sala[[#This Row],[Hora de Salida]]-Tabla_Sala[[#This Row],[Hora de Llegada]]) + 15/1440, Tabla_Sala[[#This Row],[Hora de Salida]]-Tabla_Sala[[#This Row],[Hora de Llegada]])</f>
        <v>0.10069444444525288</v>
      </c>
      <c r="I621" s="16">
        <f>SUMIFS(Tabla_cocina[minutos preparacion],Tabla_cocina[Numero de Orden],Tabla_Sala[[#This Row],[Número de Orden]])</f>
        <v>6.6666666666666666E-2</v>
      </c>
      <c r="J621" s="16">
        <f>IF(Tabla_Sala[[#This Row],[Tiempo de Permanencia]]-Tabla_Sala[[#This Row],[Tiempo Preparacion]] &gt; 0, Tabla_Sala[[#This Row],[Tiempo de Permanencia]]-Tabla_Sala[[#This Row],[Tiempo Preparacion]], 0)</f>
        <v>3.4027777778586218E-2</v>
      </c>
      <c r="K621" s="2" t="s">
        <v>115</v>
      </c>
      <c r="L621" s="2" t="s">
        <v>54</v>
      </c>
      <c r="M621" s="2" t="s">
        <v>47</v>
      </c>
      <c r="N621" s="5">
        <v>16.440000000000001</v>
      </c>
      <c r="O621" s="2" t="s">
        <v>42</v>
      </c>
      <c r="P621" s="7">
        <f>SUMIFS(Tabla_cocina[Ganancia Bruta],Tabla_cocina[Numero de Orden],Tabla_Sala[[#This Row],[Número de Orden]])</f>
        <v>132</v>
      </c>
      <c r="Q621" s="7">
        <f>Tabla_Sala[[#This Row],[Propina]]+Tabla_Sala[[#This Row],[Monto Total de la Cuenta]]</f>
        <v>148.44</v>
      </c>
      <c r="R621" t="str">
        <f t="shared" si="12"/>
        <v>Plato_6,  Plato_10</v>
      </c>
      <c r="S621" s="2" t="s">
        <v>66</v>
      </c>
      <c r="T621" s="2" t="s">
        <v>10</v>
      </c>
      <c r="U621" s="2" t="s">
        <v>69</v>
      </c>
      <c r="X621" t="str" cm="1">
        <f t="array" ref="X621">_xlfn.CONCAT(_xlfn._xlws.FILTER(Tabla_cocina[Nombre del Plato], Tabla_cocina[Numero de Orden]=Tabla_Sala[[#This Row],[Número de Orden]]), "")</f>
        <v>Plato_6Plato_10</v>
      </c>
      <c r="Y621" s="18" t="b">
        <f>IF(Tabla_Sala[[#This Row],[Tiempo de Degustacion]]&gt;0,TRUE,FALSE)</f>
        <v>1</v>
      </c>
      <c r="Z621" s="3">
        <f>SUMIFS(Tabla_cocina[Costo],Tabla_cocina[Numero de Orden],Tabla_Sala[[#This Row],[Número de Orden]])</f>
        <v>77</v>
      </c>
    </row>
    <row r="622" spans="1:26" x14ac:dyDescent="0.3">
      <c r="A622" s="2">
        <v>620</v>
      </c>
      <c r="B622" s="2">
        <v>16</v>
      </c>
      <c r="C622" s="2" t="s">
        <v>587</v>
      </c>
      <c r="D622" s="4">
        <v>3</v>
      </c>
      <c r="E622" s="15">
        <f>Tabla_Sala[[#This Row],[Hora de Salida]]</f>
        <v>45022.254861111112</v>
      </c>
      <c r="F622" s="16">
        <v>45022.117361111108</v>
      </c>
      <c r="G622" s="16">
        <v>45022.254861111112</v>
      </c>
      <c r="H622" s="16">
        <f>IF(Tabla_Sala[[#This Row],[Estado de la Mesa]]="Ocupada",(Tabla_Sala[[#This Row],[Hora de Salida]]-Tabla_Sala[[#This Row],[Hora de Llegada]]) + 15/1440, Tabla_Sala[[#This Row],[Hora de Salida]]-Tabla_Sala[[#This Row],[Hora de Llegada]])</f>
        <v>0.13750000000436557</v>
      </c>
      <c r="I622" s="16">
        <f>SUMIFS(Tabla_cocina[minutos preparacion],Tabla_cocina[Numero de Orden],Tabla_Sala[[#This Row],[Número de Orden]])</f>
        <v>2.7777777777777776E-2</v>
      </c>
      <c r="J622" s="16">
        <f>IF(Tabla_Sala[[#This Row],[Tiempo de Permanencia]]-Tabla_Sala[[#This Row],[Tiempo Preparacion]] &gt; 0, Tabla_Sala[[#This Row],[Tiempo de Permanencia]]-Tabla_Sala[[#This Row],[Tiempo Preparacion]], 0)</f>
        <v>0.1097222222265878</v>
      </c>
      <c r="K622" s="2" t="s">
        <v>117</v>
      </c>
      <c r="L622" s="2" t="s">
        <v>40</v>
      </c>
      <c r="M622" s="2" t="s">
        <v>47</v>
      </c>
      <c r="N622" s="5">
        <v>26.64</v>
      </c>
      <c r="O622" s="2" t="s">
        <v>42</v>
      </c>
      <c r="P622" s="7">
        <f>SUMIFS(Tabla_cocina[Ganancia Bruta],Tabla_cocina[Numero de Orden],Tabla_Sala[[#This Row],[Número de Orden]])</f>
        <v>57</v>
      </c>
      <c r="Q622" s="7">
        <f>Tabla_Sala[[#This Row],[Propina]]+Tabla_Sala[[#This Row],[Monto Total de la Cuenta]]</f>
        <v>83.64</v>
      </c>
      <c r="R622" t="str">
        <f t="shared" si="12"/>
        <v>Plato_12</v>
      </c>
      <c r="S622" s="2" t="s">
        <v>52</v>
      </c>
      <c r="T622" s="2" t="s">
        <v>16</v>
      </c>
      <c r="U622" s="2"/>
      <c r="X622" t="str" cm="1">
        <f t="array" ref="X622">_xlfn.CONCAT(_xlfn._xlws.FILTER(Tabla_cocina[Nombre del Plato], Tabla_cocina[Numero de Orden]=Tabla_Sala[[#This Row],[Número de Orden]]), "")</f>
        <v>Plato_12</v>
      </c>
      <c r="Y622" s="18" t="b">
        <f>IF(Tabla_Sala[[#This Row],[Tiempo de Degustacion]]&gt;0,TRUE,FALSE)</f>
        <v>1</v>
      </c>
      <c r="Z622" s="3">
        <f>SUMIFS(Tabla_cocina[Costo],Tabla_cocina[Numero de Orden],Tabla_Sala[[#This Row],[Número de Orden]])</f>
        <v>33</v>
      </c>
    </row>
    <row r="623" spans="1:26" x14ac:dyDescent="0.3">
      <c r="A623" s="2">
        <v>621</v>
      </c>
      <c r="B623" s="2">
        <v>5</v>
      </c>
      <c r="C623" s="2" t="s">
        <v>588</v>
      </c>
      <c r="D623" s="4">
        <v>2</v>
      </c>
      <c r="E623" s="15">
        <f>Tabla_Sala[[#This Row],[Hora de Salida]]</f>
        <v>45022.102083333331</v>
      </c>
      <c r="F623" s="16">
        <v>45022.047222222223</v>
      </c>
      <c r="G623" s="16">
        <v>45022.102083333331</v>
      </c>
      <c r="H623" s="16">
        <f>IF(Tabla_Sala[[#This Row],[Estado de la Mesa]]="Ocupada",(Tabla_Sala[[#This Row],[Hora de Salida]]-Tabla_Sala[[#This Row],[Hora de Llegada]]) + 15/1440, Tabla_Sala[[#This Row],[Hora de Salida]]-Tabla_Sala[[#This Row],[Hora de Llegada]])</f>
        <v>6.5277777774705711E-2</v>
      </c>
      <c r="I623" s="16">
        <f>SUMIFS(Tabla_cocina[minutos preparacion],Tabla_cocina[Numero de Orden],Tabla_Sala[[#This Row],[Número de Orden]])</f>
        <v>5.5555555555555558E-3</v>
      </c>
      <c r="J623" s="16">
        <f>IF(Tabla_Sala[[#This Row],[Tiempo de Permanencia]]-Tabla_Sala[[#This Row],[Tiempo Preparacion]] &gt; 0, Tabla_Sala[[#This Row],[Tiempo de Permanencia]]-Tabla_Sala[[#This Row],[Tiempo Preparacion]], 0)</f>
        <v>5.9722222219150155E-2</v>
      </c>
      <c r="K623" s="2" t="s">
        <v>113</v>
      </c>
      <c r="L623" s="2" t="s">
        <v>40</v>
      </c>
      <c r="M623" s="2" t="s">
        <v>47</v>
      </c>
      <c r="N623" s="5">
        <v>42.27</v>
      </c>
      <c r="O623" s="2" t="s">
        <v>55</v>
      </c>
      <c r="P623" s="7">
        <f>SUMIFS(Tabla_cocina[Ganancia Bruta],Tabla_cocina[Numero de Orden],Tabla_Sala[[#This Row],[Número de Orden]])</f>
        <v>105</v>
      </c>
      <c r="Q623" s="7">
        <f>Tabla_Sala[[#This Row],[Propina]]+Tabla_Sala[[#This Row],[Monto Total de la Cuenta]]</f>
        <v>147.27000000000001</v>
      </c>
      <c r="R623" t="str">
        <f t="shared" si="12"/>
        <v>Plato_8</v>
      </c>
      <c r="S623" s="2" t="s">
        <v>66</v>
      </c>
      <c r="T623" s="2" t="s">
        <v>17</v>
      </c>
      <c r="U623" s="2"/>
      <c r="X623" t="str" cm="1">
        <f t="array" ref="X623">_xlfn.CONCAT(_xlfn._xlws.FILTER(Tabla_cocina[Nombre del Plato], Tabla_cocina[Numero de Orden]=Tabla_Sala[[#This Row],[Número de Orden]]), "")</f>
        <v>Plato_8</v>
      </c>
      <c r="Y623" s="18" t="b">
        <f>IF(Tabla_Sala[[#This Row],[Tiempo de Degustacion]]&gt;0,TRUE,FALSE)</f>
        <v>1</v>
      </c>
      <c r="Z623" s="3">
        <f>SUMIFS(Tabla_cocina[Costo],Tabla_cocina[Numero de Orden],Tabla_Sala[[#This Row],[Número de Orden]])</f>
        <v>63</v>
      </c>
    </row>
    <row r="624" spans="1:26" x14ac:dyDescent="0.3">
      <c r="A624" s="2">
        <v>622</v>
      </c>
      <c r="B624" s="2">
        <v>7</v>
      </c>
      <c r="C624" s="2" t="s">
        <v>565</v>
      </c>
      <c r="D624" s="4">
        <v>5</v>
      </c>
      <c r="E624" s="15">
        <f>Tabla_Sala[[#This Row],[Hora de Salida]]</f>
        <v>45022.229861111111</v>
      </c>
      <c r="F624" s="16">
        <v>45022.088194444441</v>
      </c>
      <c r="G624" s="16">
        <v>45022.229861111111</v>
      </c>
      <c r="H624" s="16">
        <f>IF(Tabla_Sala[[#This Row],[Estado de la Mesa]]="Ocupada",(Tabla_Sala[[#This Row],[Hora de Salida]]-Tabla_Sala[[#This Row],[Hora de Llegada]]) + 15/1440, Tabla_Sala[[#This Row],[Hora de Salida]]-Tabla_Sala[[#This Row],[Hora de Llegada]])</f>
        <v>0.14166666667006211</v>
      </c>
      <c r="I624" s="16">
        <f>SUMIFS(Tabla_cocina[minutos preparacion],Tabla_cocina[Numero de Orden],Tabla_Sala[[#This Row],[Número de Orden]])</f>
        <v>5.4166666666666669E-2</v>
      </c>
      <c r="J624" s="16">
        <f>IF(Tabla_Sala[[#This Row],[Tiempo de Permanencia]]-Tabla_Sala[[#This Row],[Tiempo Preparacion]] &gt; 0, Tabla_Sala[[#This Row],[Tiempo de Permanencia]]-Tabla_Sala[[#This Row],[Tiempo Preparacion]], 0)</f>
        <v>8.7500000003395445E-2</v>
      </c>
      <c r="K624" s="2" t="s">
        <v>109</v>
      </c>
      <c r="L624" s="2" t="s">
        <v>54</v>
      </c>
      <c r="M624" s="2" t="s">
        <v>47</v>
      </c>
      <c r="N624" s="5">
        <v>11.47</v>
      </c>
      <c r="O624" s="2" t="s">
        <v>42</v>
      </c>
      <c r="P624" s="7">
        <f>SUMIFS(Tabla_cocina[Ganancia Bruta],Tabla_cocina[Numero de Orden],Tabla_Sala[[#This Row],[Número de Orden]])</f>
        <v>121</v>
      </c>
      <c r="Q624" s="7">
        <f>Tabla_Sala[[#This Row],[Propina]]+Tabla_Sala[[#This Row],[Monto Total de la Cuenta]]</f>
        <v>132.47</v>
      </c>
      <c r="R624" t="str">
        <f t="shared" si="12"/>
        <v>Plato_17,  Plato_16</v>
      </c>
      <c r="S624" s="2" t="s">
        <v>76</v>
      </c>
      <c r="T624" s="2" t="s">
        <v>9</v>
      </c>
      <c r="U624" s="2" t="s">
        <v>57</v>
      </c>
      <c r="X624" t="str" cm="1">
        <f t="array" ref="X624">_xlfn.CONCAT(_xlfn._xlws.FILTER(Tabla_cocina[Nombre del Plato], Tabla_cocina[Numero de Orden]=Tabla_Sala[[#This Row],[Número de Orden]]), "")</f>
        <v>Plato_17Plato_16</v>
      </c>
      <c r="Y624" s="18" t="b">
        <f>IF(Tabla_Sala[[#This Row],[Tiempo de Degustacion]]&gt;0,TRUE,FALSE)</f>
        <v>1</v>
      </c>
      <c r="Z624" s="3">
        <f>SUMIFS(Tabla_cocina[Costo],Tabla_cocina[Numero de Orden],Tabla_Sala[[#This Row],[Número de Orden]])</f>
        <v>73</v>
      </c>
    </row>
    <row r="625" spans="1:26" x14ac:dyDescent="0.3">
      <c r="A625" s="2">
        <v>623</v>
      </c>
      <c r="B625" s="2">
        <v>13</v>
      </c>
      <c r="C625" s="2" t="s">
        <v>468</v>
      </c>
      <c r="D625" s="4">
        <v>1</v>
      </c>
      <c r="E625" s="15">
        <f>Tabla_Sala[[#This Row],[Hora de Salida]]</f>
        <v>45022.131944444445</v>
      </c>
      <c r="F625" s="16">
        <v>45022.03125</v>
      </c>
      <c r="G625" s="16">
        <v>45022.131944444445</v>
      </c>
      <c r="H625" s="16">
        <f>IF(Tabla_Sala[[#This Row],[Estado de la Mesa]]="Ocupada",(Tabla_Sala[[#This Row],[Hora de Salida]]-Tabla_Sala[[#This Row],[Hora de Llegada]]) + 15/1440, Tabla_Sala[[#This Row],[Hora de Salida]]-Tabla_Sala[[#This Row],[Hora de Llegada]])</f>
        <v>0.10069444444525288</v>
      </c>
      <c r="I625" s="16">
        <f>SUMIFS(Tabla_cocina[minutos preparacion],Tabla_cocina[Numero de Orden],Tabla_Sala[[#This Row],[Número de Orden]])</f>
        <v>0.10069444444444445</v>
      </c>
      <c r="J625" s="16">
        <f>IF(Tabla_Sala[[#This Row],[Tiempo de Permanencia]]-Tabla_Sala[[#This Row],[Tiempo Preparacion]] &gt; 0, Tabla_Sala[[#This Row],[Tiempo de Permanencia]]-Tabla_Sala[[#This Row],[Tiempo Preparacion]], 0)</f>
        <v>8.0843665095642336E-13</v>
      </c>
      <c r="K625" s="2" t="s">
        <v>109</v>
      </c>
      <c r="L625" s="2" t="s">
        <v>40</v>
      </c>
      <c r="M625" s="2" t="s">
        <v>45</v>
      </c>
      <c r="N625" s="5">
        <v>22.05</v>
      </c>
      <c r="O625" s="2" t="s">
        <v>48</v>
      </c>
      <c r="P625" s="7">
        <f>SUMIFS(Tabla_cocina[Ganancia Bruta],Tabla_cocina[Numero de Orden],Tabla_Sala[[#This Row],[Número de Orden]])</f>
        <v>235</v>
      </c>
      <c r="Q625" s="7">
        <f>Tabla_Sala[[#This Row],[Propina]]+Tabla_Sala[[#This Row],[Monto Total de la Cuenta]]</f>
        <v>257.05</v>
      </c>
      <c r="R625" t="str">
        <f t="shared" si="12"/>
        <v>Plato_5,  Plato_8,  Plato_1,  Plato_15</v>
      </c>
      <c r="S625" s="2" t="s">
        <v>61</v>
      </c>
      <c r="T625" s="2" t="s">
        <v>19</v>
      </c>
      <c r="U625" s="2" t="s">
        <v>62</v>
      </c>
      <c r="V625" s="2" t="s">
        <v>71</v>
      </c>
      <c r="W625" s="2" t="s">
        <v>73</v>
      </c>
      <c r="X625" t="str" cm="1">
        <f t="array" ref="X625">_xlfn.CONCAT(_xlfn._xlws.FILTER(Tabla_cocina[Nombre del Plato], Tabla_cocina[Numero de Orden]=Tabla_Sala[[#This Row],[Número de Orden]]), "")</f>
        <v>Plato_8Plato_15Plato_1Plato_5</v>
      </c>
      <c r="Y625" s="18" t="b">
        <f>IF(Tabla_Sala[[#This Row],[Tiempo de Degustacion]]&gt;0,TRUE,FALSE)</f>
        <v>1</v>
      </c>
      <c r="Z625" s="3">
        <f>SUMIFS(Tabla_cocina[Costo],Tabla_cocina[Numero de Orden],Tabla_Sala[[#This Row],[Número de Orden]])</f>
        <v>140</v>
      </c>
    </row>
    <row r="626" spans="1:26" x14ac:dyDescent="0.3">
      <c r="A626" s="2">
        <v>624</v>
      </c>
      <c r="B626" s="2">
        <v>1</v>
      </c>
      <c r="C626" s="2" t="s">
        <v>422</v>
      </c>
      <c r="D626" s="4">
        <v>4</v>
      </c>
      <c r="E626" s="15">
        <f>Tabla_Sala[[#This Row],[Hora de Salida]]</f>
        <v>45022.143055555556</v>
      </c>
      <c r="F626" s="16">
        <v>45022.080555555556</v>
      </c>
      <c r="G626" s="16">
        <v>45022.143055555556</v>
      </c>
      <c r="H626" s="16">
        <f>IF(Tabla_Sala[[#This Row],[Estado de la Mesa]]="Ocupada",(Tabla_Sala[[#This Row],[Hora de Salida]]-Tabla_Sala[[#This Row],[Hora de Llegada]]) + 15/1440, Tabla_Sala[[#This Row],[Hora de Salida]]-Tabla_Sala[[#This Row],[Hora de Llegada]])</f>
        <v>6.25E-2</v>
      </c>
      <c r="I626" s="16">
        <f>SUMIFS(Tabla_cocina[minutos preparacion],Tabla_cocina[Numero de Orden],Tabla_Sala[[#This Row],[Número de Orden]])</f>
        <v>5.486111111111111E-2</v>
      </c>
      <c r="J626" s="16">
        <f>IF(Tabla_Sala[[#This Row],[Tiempo de Permanencia]]-Tabla_Sala[[#This Row],[Tiempo Preparacion]] &gt; 0, Tabla_Sala[[#This Row],[Tiempo de Permanencia]]-Tabla_Sala[[#This Row],[Tiempo Preparacion]], 0)</f>
        <v>7.6388888888888895E-3</v>
      </c>
      <c r="K626" s="2" t="s">
        <v>111</v>
      </c>
      <c r="L626" s="2" t="s">
        <v>54</v>
      </c>
      <c r="M626" s="2" t="s">
        <v>47</v>
      </c>
      <c r="N626" s="5">
        <v>38</v>
      </c>
      <c r="O626" s="2" t="s">
        <v>42</v>
      </c>
      <c r="P626" s="7">
        <f>SUMIFS(Tabla_cocina[Ganancia Bruta],Tabla_cocina[Numero de Orden],Tabla_Sala[[#This Row],[Número de Orden]])</f>
        <v>102</v>
      </c>
      <c r="Q626" s="7">
        <f>Tabla_Sala[[#This Row],[Propina]]+Tabla_Sala[[#This Row],[Monto Total de la Cuenta]]</f>
        <v>140</v>
      </c>
      <c r="R626" t="str">
        <f t="shared" si="12"/>
        <v>Plato_19,  Plato_7,  Plato_13</v>
      </c>
      <c r="S626" s="2" t="s">
        <v>76</v>
      </c>
      <c r="T626" s="2" t="s">
        <v>12</v>
      </c>
      <c r="U626" s="2" t="s">
        <v>59</v>
      </c>
      <c r="V626" s="2" t="s">
        <v>65</v>
      </c>
      <c r="X626" t="str" cm="1">
        <f t="array" ref="X626">_xlfn.CONCAT(_xlfn._xlws.FILTER(Tabla_cocina[Nombre del Plato], Tabla_cocina[Numero de Orden]=Tabla_Sala[[#This Row],[Número de Orden]]), "")</f>
        <v>Plato_19Plato_7Plato_13</v>
      </c>
      <c r="Y626" s="18" t="b">
        <f>IF(Tabla_Sala[[#This Row],[Tiempo de Degustacion]]&gt;0,TRUE,FALSE)</f>
        <v>1</v>
      </c>
      <c r="Z626" s="3">
        <f>SUMIFS(Tabla_cocina[Costo],Tabla_cocina[Numero de Orden],Tabla_Sala[[#This Row],[Número de Orden]])</f>
        <v>62</v>
      </c>
    </row>
    <row r="627" spans="1:26" x14ac:dyDescent="0.3">
      <c r="A627" s="2">
        <v>625</v>
      </c>
      <c r="B627" s="2">
        <v>5</v>
      </c>
      <c r="C627" s="2" t="s">
        <v>589</v>
      </c>
      <c r="D627" s="4">
        <v>4</v>
      </c>
      <c r="E627" s="15">
        <f>Tabla_Sala[[#This Row],[Hora de Salida]]</f>
        <v>45022.140277777777</v>
      </c>
      <c r="F627" s="16">
        <v>45022.006249999999</v>
      </c>
      <c r="G627" s="16">
        <v>45022.140277777777</v>
      </c>
      <c r="H627" s="16">
        <f>IF(Tabla_Sala[[#This Row],[Estado de la Mesa]]="Ocupada",(Tabla_Sala[[#This Row],[Hora de Salida]]-Tabla_Sala[[#This Row],[Hora de Llegada]]) + 15/1440, Tabla_Sala[[#This Row],[Hora de Salida]]-Tabla_Sala[[#This Row],[Hora de Llegada]])</f>
        <v>0.14444444444476781</v>
      </c>
      <c r="I627" s="16">
        <f>SUMIFS(Tabla_cocina[minutos preparacion],Tabla_cocina[Numero de Orden],Tabla_Sala[[#This Row],[Número de Orden]])</f>
        <v>6.7361111111111108E-2</v>
      </c>
      <c r="J627" s="16">
        <f>IF(Tabla_Sala[[#This Row],[Tiempo de Permanencia]]-Tabla_Sala[[#This Row],[Tiempo Preparacion]] &gt; 0, Tabla_Sala[[#This Row],[Tiempo de Permanencia]]-Tabla_Sala[[#This Row],[Tiempo Preparacion]], 0)</f>
        <v>7.7083333333656703E-2</v>
      </c>
      <c r="K627" s="2" t="s">
        <v>117</v>
      </c>
      <c r="L627" s="2" t="s">
        <v>54</v>
      </c>
      <c r="M627" s="2" t="s">
        <v>47</v>
      </c>
      <c r="N627" s="5">
        <v>41.73</v>
      </c>
      <c r="O627" s="2" t="s">
        <v>55</v>
      </c>
      <c r="P627" s="7">
        <f>SUMIFS(Tabla_cocina[Ganancia Bruta],Tabla_cocina[Numero de Orden],Tabla_Sala[[#This Row],[Número de Orden]])</f>
        <v>139</v>
      </c>
      <c r="Q627" s="7">
        <f>Tabla_Sala[[#This Row],[Propina]]+Tabla_Sala[[#This Row],[Monto Total de la Cuenta]]</f>
        <v>180.73</v>
      </c>
      <c r="R627" t="str">
        <f t="shared" si="12"/>
        <v>Plato_4,  Plato_20,  Plato_13</v>
      </c>
      <c r="S627" s="2" t="s">
        <v>70</v>
      </c>
      <c r="T627" s="2" t="s">
        <v>24</v>
      </c>
      <c r="U627" s="2" t="s">
        <v>68</v>
      </c>
      <c r="V627" s="2" t="s">
        <v>65</v>
      </c>
      <c r="X627" t="str" cm="1">
        <f t="array" ref="X627">_xlfn.CONCAT(_xlfn._xlws.FILTER(Tabla_cocina[Nombre del Plato], Tabla_cocina[Numero de Orden]=Tabla_Sala[[#This Row],[Número de Orden]]), "")</f>
        <v>Plato_20Plato_13Plato_4</v>
      </c>
      <c r="Y627" s="18" t="b">
        <f>IF(Tabla_Sala[[#This Row],[Tiempo de Degustacion]]&gt;0,TRUE,FALSE)</f>
        <v>1</v>
      </c>
      <c r="Z627" s="3">
        <f>SUMIFS(Tabla_cocina[Costo],Tabla_cocina[Numero de Orden],Tabla_Sala[[#This Row],[Número de Orden]])</f>
        <v>84</v>
      </c>
    </row>
    <row r="628" spans="1:26" x14ac:dyDescent="0.3">
      <c r="A628" s="2">
        <v>626</v>
      </c>
      <c r="B628" s="2">
        <v>14</v>
      </c>
      <c r="C628" s="2" t="s">
        <v>590</v>
      </c>
      <c r="D628" s="4">
        <v>4</v>
      </c>
      <c r="E628" s="15">
        <f>Tabla_Sala[[#This Row],[Hora de Salida]]</f>
        <v>45022.173611111109</v>
      </c>
      <c r="F628" s="16">
        <v>45022.114583333336</v>
      </c>
      <c r="G628" s="16">
        <v>45022.173611111109</v>
      </c>
      <c r="H628" s="16">
        <f>IF(Tabla_Sala[[#This Row],[Estado de la Mesa]]="Ocupada",(Tabla_Sala[[#This Row],[Hora de Salida]]-Tabla_Sala[[#This Row],[Hora de Llegada]]) + 15/1440, Tabla_Sala[[#This Row],[Hora de Salida]]-Tabla_Sala[[#This Row],[Hora de Llegada]])</f>
        <v>5.9027777773735579E-2</v>
      </c>
      <c r="I628" s="16">
        <f>SUMIFS(Tabla_cocina[minutos preparacion],Tabla_cocina[Numero de Orden],Tabla_Sala[[#This Row],[Número de Orden]])</f>
        <v>4.027777777777778E-2</v>
      </c>
      <c r="J628" s="16">
        <f>IF(Tabla_Sala[[#This Row],[Tiempo de Permanencia]]-Tabla_Sala[[#This Row],[Tiempo Preparacion]] &gt; 0, Tabla_Sala[[#This Row],[Tiempo de Permanencia]]-Tabla_Sala[[#This Row],[Tiempo Preparacion]], 0)</f>
        <v>1.8749999995957799E-2</v>
      </c>
      <c r="K628" s="2" t="s">
        <v>117</v>
      </c>
      <c r="L628" s="2" t="s">
        <v>44</v>
      </c>
      <c r="M628" s="2" t="s">
        <v>47</v>
      </c>
      <c r="N628" s="5">
        <v>19.239999999999998</v>
      </c>
      <c r="O628" s="2" t="s">
        <v>48</v>
      </c>
      <c r="P628" s="7">
        <f>SUMIFS(Tabla_cocina[Ganancia Bruta],Tabla_cocina[Numero de Orden],Tabla_Sala[[#This Row],[Número de Orden]])</f>
        <v>137</v>
      </c>
      <c r="Q628" s="7">
        <f>Tabla_Sala[[#This Row],[Propina]]+Tabla_Sala[[#This Row],[Monto Total de la Cuenta]]</f>
        <v>156.24</v>
      </c>
      <c r="R628" t="str">
        <f t="shared" si="12"/>
        <v>Plato_2,  Plato_7,  Plato_9</v>
      </c>
      <c r="S628" s="2" t="s">
        <v>76</v>
      </c>
      <c r="T628" s="2" t="s">
        <v>7</v>
      </c>
      <c r="U628" s="2" t="s">
        <v>59</v>
      </c>
      <c r="V628" s="2" t="s">
        <v>75</v>
      </c>
      <c r="X628" t="str" cm="1">
        <f t="array" ref="X628">_xlfn.CONCAT(_xlfn._xlws.FILTER(Tabla_cocina[Nombre del Plato], Tabla_cocina[Numero de Orden]=Tabla_Sala[[#This Row],[Número de Orden]]), "")</f>
        <v>Plato_2Plato_9Plato_7</v>
      </c>
      <c r="Y628" s="18" t="b">
        <f>IF(Tabla_Sala[[#This Row],[Tiempo de Degustacion]]&gt;0,TRUE,FALSE)</f>
        <v>1</v>
      </c>
      <c r="Z628" s="3">
        <f>SUMIFS(Tabla_cocina[Costo],Tabla_cocina[Numero de Orden],Tabla_Sala[[#This Row],[Número de Orden]])</f>
        <v>81</v>
      </c>
    </row>
    <row r="629" spans="1:26" x14ac:dyDescent="0.3">
      <c r="A629" s="2">
        <v>627</v>
      </c>
      <c r="B629" s="2">
        <v>4</v>
      </c>
      <c r="C629" s="2" t="s">
        <v>296</v>
      </c>
      <c r="D629" s="4">
        <v>3</v>
      </c>
      <c r="E629" s="15">
        <f>Tabla_Sala[[#This Row],[Hora de Salida]]</f>
        <v>45022.175694444442</v>
      </c>
      <c r="F629" s="16">
        <v>45022.099305555559</v>
      </c>
      <c r="G629" s="16">
        <v>45022.175694444442</v>
      </c>
      <c r="H629" s="16">
        <f>IF(Tabla_Sala[[#This Row],[Estado de la Mesa]]="Ocupada",(Tabla_Sala[[#This Row],[Hora de Salida]]-Tabla_Sala[[#This Row],[Hora de Llegada]]) + 15/1440, Tabla_Sala[[#This Row],[Hora de Salida]]-Tabla_Sala[[#This Row],[Hora de Llegada]])</f>
        <v>8.6805555549896482E-2</v>
      </c>
      <c r="I629" s="16">
        <f>SUMIFS(Tabla_cocina[minutos preparacion],Tabla_cocina[Numero de Orden],Tabla_Sala[[#This Row],[Número de Orden]])</f>
        <v>2.5694444444444443E-2</v>
      </c>
      <c r="J629" s="16">
        <f>IF(Tabla_Sala[[#This Row],[Tiempo de Permanencia]]-Tabla_Sala[[#This Row],[Tiempo Preparacion]] &gt; 0, Tabla_Sala[[#This Row],[Tiempo de Permanencia]]-Tabla_Sala[[#This Row],[Tiempo Preparacion]], 0)</f>
        <v>6.1111111105452039E-2</v>
      </c>
      <c r="K629" s="2" t="s">
        <v>109</v>
      </c>
      <c r="L629" s="2" t="s">
        <v>40</v>
      </c>
      <c r="M629" s="2" t="s">
        <v>47</v>
      </c>
      <c r="N629" s="5">
        <v>44.24</v>
      </c>
      <c r="O629" s="2" t="s">
        <v>55</v>
      </c>
      <c r="P629" s="7">
        <f>SUMIFS(Tabla_cocina[Ganancia Bruta],Tabla_cocina[Numero de Orden],Tabla_Sala[[#This Row],[Número de Orden]])</f>
        <v>21</v>
      </c>
      <c r="Q629" s="7">
        <f>Tabla_Sala[[#This Row],[Propina]]+Tabla_Sala[[#This Row],[Monto Total de la Cuenta]]</f>
        <v>65.240000000000009</v>
      </c>
      <c r="R629" t="str">
        <f t="shared" si="12"/>
        <v>Plato_13</v>
      </c>
      <c r="S629" s="2" t="s">
        <v>66</v>
      </c>
      <c r="T629" s="2" t="s">
        <v>23</v>
      </c>
      <c r="U629" s="2"/>
      <c r="X629" t="str" cm="1">
        <f t="array" ref="X629">_xlfn.CONCAT(_xlfn._xlws.FILTER(Tabla_cocina[Nombre del Plato], Tabla_cocina[Numero de Orden]=Tabla_Sala[[#This Row],[Número de Orden]]), "")</f>
        <v>Plato_13</v>
      </c>
      <c r="Y629" s="18" t="b">
        <f>IF(Tabla_Sala[[#This Row],[Tiempo de Degustacion]]&gt;0,TRUE,FALSE)</f>
        <v>1</v>
      </c>
      <c r="Z629" s="3">
        <f>SUMIFS(Tabla_cocina[Costo],Tabla_cocina[Numero de Orden],Tabla_Sala[[#This Row],[Número de Orden]])</f>
        <v>13</v>
      </c>
    </row>
    <row r="630" spans="1:26" x14ac:dyDescent="0.3">
      <c r="A630" s="2">
        <v>628</v>
      </c>
      <c r="B630" s="2">
        <v>2</v>
      </c>
      <c r="C630" s="2" t="s">
        <v>277</v>
      </c>
      <c r="D630" s="4">
        <v>1</v>
      </c>
      <c r="E630" s="15">
        <f>Tabla_Sala[[#This Row],[Hora de Salida]]</f>
        <v>45022.067361111112</v>
      </c>
      <c r="F630" s="16">
        <v>45022.006249999999</v>
      </c>
      <c r="G630" s="16">
        <v>45022.067361111112</v>
      </c>
      <c r="H630" s="16">
        <f>IF(Tabla_Sala[[#This Row],[Estado de la Mesa]]="Ocupada",(Tabla_Sala[[#This Row],[Hora de Salida]]-Tabla_Sala[[#This Row],[Hora de Llegada]]) + 15/1440, Tabla_Sala[[#This Row],[Hora de Salida]]-Tabla_Sala[[#This Row],[Hora de Llegada]])</f>
        <v>6.1111111113859806E-2</v>
      </c>
      <c r="I630" s="16">
        <f>SUMIFS(Tabla_cocina[minutos preparacion],Tabla_cocina[Numero de Orden],Tabla_Sala[[#This Row],[Número de Orden]])</f>
        <v>2.9861111111111109E-2</v>
      </c>
      <c r="J630" s="16">
        <f>IF(Tabla_Sala[[#This Row],[Tiempo de Permanencia]]-Tabla_Sala[[#This Row],[Tiempo Preparacion]] &gt; 0, Tabla_Sala[[#This Row],[Tiempo de Permanencia]]-Tabla_Sala[[#This Row],[Tiempo Preparacion]], 0)</f>
        <v>3.1250000002748697E-2</v>
      </c>
      <c r="K630" s="2" t="s">
        <v>109</v>
      </c>
      <c r="L630" s="2" t="s">
        <v>44</v>
      </c>
      <c r="M630" s="2" t="s">
        <v>47</v>
      </c>
      <c r="N630" s="5">
        <v>15.03</v>
      </c>
      <c r="O630" s="2" t="s">
        <v>42</v>
      </c>
      <c r="P630" s="7">
        <f>SUMIFS(Tabla_cocina[Ganancia Bruta],Tabla_cocina[Numero de Orden],Tabla_Sala[[#This Row],[Número de Orden]])</f>
        <v>168</v>
      </c>
      <c r="Q630" s="7">
        <f>Tabla_Sala[[#This Row],[Propina]]+Tabla_Sala[[#This Row],[Monto Total de la Cuenta]]</f>
        <v>183.03</v>
      </c>
      <c r="R630" t="str">
        <f t="shared" si="12"/>
        <v>Plato_7,  Plato_20</v>
      </c>
      <c r="S630" s="2" t="s">
        <v>70</v>
      </c>
      <c r="T630" s="2" t="s">
        <v>5</v>
      </c>
      <c r="U630" s="2" t="s">
        <v>68</v>
      </c>
      <c r="X630" t="str" cm="1">
        <f t="array" ref="X630">_xlfn.CONCAT(_xlfn._xlws.FILTER(Tabla_cocina[Nombre del Plato], Tabla_cocina[Numero de Orden]=Tabla_Sala[[#This Row],[Número de Orden]]), "")</f>
        <v>Plato_20Plato_7</v>
      </c>
      <c r="Y630" s="18" t="b">
        <f>IF(Tabla_Sala[[#This Row],[Tiempo de Degustacion]]&gt;0,TRUE,FALSE)</f>
        <v>1</v>
      </c>
      <c r="Z630" s="3">
        <f>SUMIFS(Tabla_cocina[Costo],Tabla_cocina[Numero de Orden],Tabla_Sala[[#This Row],[Número de Orden]])</f>
        <v>103</v>
      </c>
    </row>
    <row r="631" spans="1:26" x14ac:dyDescent="0.3">
      <c r="A631" s="2">
        <v>629</v>
      </c>
      <c r="B631" s="2">
        <v>17</v>
      </c>
      <c r="C631" s="2" t="s">
        <v>147</v>
      </c>
      <c r="D631" s="4">
        <v>2</v>
      </c>
      <c r="E631" s="15">
        <f>Tabla_Sala[[#This Row],[Hora de Salida]]</f>
        <v>45022.246527777781</v>
      </c>
      <c r="F631" s="16">
        <v>45022.088194444441</v>
      </c>
      <c r="G631" s="16">
        <v>45022.246527777781</v>
      </c>
      <c r="H631" s="16">
        <f>IF(Tabla_Sala[[#This Row],[Estado de la Mesa]]="Ocupada",(Tabla_Sala[[#This Row],[Hora de Salida]]-Tabla_Sala[[#This Row],[Hora de Llegada]]) + 15/1440, Tabla_Sala[[#This Row],[Hora de Salida]]-Tabla_Sala[[#This Row],[Hora de Llegada]])</f>
        <v>0.16875000000679088</v>
      </c>
      <c r="I631" s="16">
        <f>SUMIFS(Tabla_cocina[minutos preparacion],Tabla_cocina[Numero de Orden],Tabla_Sala[[#This Row],[Número de Orden]])</f>
        <v>5.8333333333333334E-2</v>
      </c>
      <c r="J631" s="16">
        <f>IF(Tabla_Sala[[#This Row],[Tiempo de Permanencia]]-Tabla_Sala[[#This Row],[Tiempo Preparacion]] &gt; 0, Tabla_Sala[[#This Row],[Tiempo de Permanencia]]-Tabla_Sala[[#This Row],[Tiempo Preparacion]], 0)</f>
        <v>0.11041666667345755</v>
      </c>
      <c r="K631" s="2" t="s">
        <v>117</v>
      </c>
      <c r="L631" s="2" t="s">
        <v>54</v>
      </c>
      <c r="M631" s="2" t="s">
        <v>41</v>
      </c>
      <c r="N631" s="5">
        <v>26.07</v>
      </c>
      <c r="O631" s="2" t="s">
        <v>55</v>
      </c>
      <c r="P631" s="7">
        <f>SUMIFS(Tabla_cocina[Ganancia Bruta],Tabla_cocina[Numero de Orden],Tabla_Sala[[#This Row],[Número de Orden]])</f>
        <v>130</v>
      </c>
      <c r="Q631" s="7">
        <f>Tabla_Sala[[#This Row],[Propina]]+Tabla_Sala[[#This Row],[Monto Total de la Cuenta]]</f>
        <v>156.07</v>
      </c>
      <c r="R631" t="str">
        <f t="shared" si="12"/>
        <v>Plato_18,  Plato_3,  Plato_4</v>
      </c>
      <c r="S631" s="2" t="s">
        <v>76</v>
      </c>
      <c r="T631" s="2" t="s">
        <v>20</v>
      </c>
      <c r="U631" s="2" t="s">
        <v>72</v>
      </c>
      <c r="V631" s="2" t="s">
        <v>67</v>
      </c>
      <c r="X631" t="str" cm="1">
        <f t="array" ref="X631">_xlfn.CONCAT(_xlfn._xlws.FILTER(Tabla_cocina[Nombre del Plato], Tabla_cocina[Numero de Orden]=Tabla_Sala[[#This Row],[Número de Orden]]), "")</f>
        <v>Plato_18Plato_3Plato_4</v>
      </c>
      <c r="Y631" s="18" t="b">
        <f>IF(Tabla_Sala[[#This Row],[Tiempo de Degustacion]]&gt;0,TRUE,FALSE)</f>
        <v>1</v>
      </c>
      <c r="Z631" s="3">
        <f>SUMIFS(Tabla_cocina[Costo],Tabla_cocina[Numero de Orden],Tabla_Sala[[#This Row],[Número de Orden]])</f>
        <v>76</v>
      </c>
    </row>
    <row r="632" spans="1:26" x14ac:dyDescent="0.3">
      <c r="A632" s="2">
        <v>630</v>
      </c>
      <c r="B632" s="2">
        <v>2</v>
      </c>
      <c r="C632" s="2" t="s">
        <v>376</v>
      </c>
      <c r="D632" s="4">
        <v>2</v>
      </c>
      <c r="E632" s="15">
        <f>Tabla_Sala[[#This Row],[Hora de Salida]]</f>
        <v>45022.117361111108</v>
      </c>
      <c r="F632" s="16">
        <v>45022.001388888886</v>
      </c>
      <c r="G632" s="16">
        <v>45022.117361111108</v>
      </c>
      <c r="H632" s="16">
        <f>IF(Tabla_Sala[[#This Row],[Estado de la Mesa]]="Ocupada",(Tabla_Sala[[#This Row],[Hora de Salida]]-Tabla_Sala[[#This Row],[Hora de Llegada]]) + 15/1440, Tabla_Sala[[#This Row],[Hora de Salida]]-Tabla_Sala[[#This Row],[Hora de Llegada]])</f>
        <v>0.11597222222189885</v>
      </c>
      <c r="I632" s="16">
        <f>SUMIFS(Tabla_cocina[minutos preparacion],Tabla_cocina[Numero de Orden],Tabla_Sala[[#This Row],[Número de Orden]])</f>
        <v>5.2083333333333336E-2</v>
      </c>
      <c r="J632" s="16">
        <f>IF(Tabla_Sala[[#This Row],[Tiempo de Permanencia]]-Tabla_Sala[[#This Row],[Tiempo Preparacion]] &gt; 0, Tabla_Sala[[#This Row],[Tiempo de Permanencia]]-Tabla_Sala[[#This Row],[Tiempo Preparacion]], 0)</f>
        <v>6.3888888888565504E-2</v>
      </c>
      <c r="K632" s="2" t="s">
        <v>115</v>
      </c>
      <c r="L632" s="2" t="s">
        <v>40</v>
      </c>
      <c r="M632" s="2" t="s">
        <v>41</v>
      </c>
      <c r="N632" s="5">
        <v>36.619999999999997</v>
      </c>
      <c r="O632" s="2" t="s">
        <v>48</v>
      </c>
      <c r="P632" s="7">
        <f>SUMIFS(Tabla_cocina[Ganancia Bruta],Tabla_cocina[Numero de Orden],Tabla_Sala[[#This Row],[Número de Orden]])</f>
        <v>182</v>
      </c>
      <c r="Q632" s="7">
        <f>Tabla_Sala[[#This Row],[Propina]]+Tabla_Sala[[#This Row],[Monto Total de la Cuenta]]</f>
        <v>218.62</v>
      </c>
      <c r="R632" t="str">
        <f t="shared" si="12"/>
        <v>Plato_17,  Plato_20</v>
      </c>
      <c r="S632" s="2" t="s">
        <v>58</v>
      </c>
      <c r="T632" s="2" t="s">
        <v>9</v>
      </c>
      <c r="U632" s="2" t="s">
        <v>68</v>
      </c>
      <c r="X632" t="str" cm="1">
        <f t="array" ref="X632">_xlfn.CONCAT(_xlfn._xlws.FILTER(Tabla_cocina[Nombre del Plato], Tabla_cocina[Numero de Orden]=Tabla_Sala[[#This Row],[Número de Orden]]), "")</f>
        <v>Plato_20Plato_17</v>
      </c>
      <c r="Y632" s="18" t="b">
        <f>IF(Tabla_Sala[[#This Row],[Tiempo de Degustacion]]&gt;0,TRUE,FALSE)</f>
        <v>1</v>
      </c>
      <c r="Z632" s="3">
        <f>SUMIFS(Tabla_cocina[Costo],Tabla_cocina[Numero de Orden],Tabla_Sala[[#This Row],[Número de Orden]])</f>
        <v>113</v>
      </c>
    </row>
    <row r="633" spans="1:26" x14ac:dyDescent="0.3">
      <c r="A633" s="2">
        <v>631</v>
      </c>
      <c r="B633" s="2">
        <v>6</v>
      </c>
      <c r="C633" s="2" t="s">
        <v>441</v>
      </c>
      <c r="D633" s="4">
        <v>1</v>
      </c>
      <c r="E633" s="15">
        <f>Tabla_Sala[[#This Row],[Hora de Salida]]</f>
        <v>45022.118750000001</v>
      </c>
      <c r="F633" s="16">
        <v>45022.01458333333</v>
      </c>
      <c r="G633" s="16">
        <v>45022.118750000001</v>
      </c>
      <c r="H633" s="16">
        <f>IF(Tabla_Sala[[#This Row],[Estado de la Mesa]]="Ocupada",(Tabla_Sala[[#This Row],[Hora de Salida]]-Tabla_Sala[[#This Row],[Hora de Llegada]]) + 15/1440, Tabla_Sala[[#This Row],[Hora de Salida]]-Tabla_Sala[[#This Row],[Hora de Llegada]])</f>
        <v>0.10416666667151731</v>
      </c>
      <c r="I633" s="16">
        <f>SUMIFS(Tabla_cocina[minutos preparacion],Tabla_cocina[Numero de Orden],Tabla_Sala[[#This Row],[Número de Orden]])</f>
        <v>3.1944444444444442E-2</v>
      </c>
      <c r="J633" s="16">
        <f>IF(Tabla_Sala[[#This Row],[Tiempo de Permanencia]]-Tabla_Sala[[#This Row],[Tiempo Preparacion]] &gt; 0, Tabla_Sala[[#This Row],[Tiempo de Permanencia]]-Tabla_Sala[[#This Row],[Tiempo Preparacion]], 0)</f>
        <v>7.2222222227072863E-2</v>
      </c>
      <c r="K633" s="2" t="s">
        <v>115</v>
      </c>
      <c r="L633" s="2" t="s">
        <v>54</v>
      </c>
      <c r="M633" s="2" t="s">
        <v>47</v>
      </c>
      <c r="N633" s="5">
        <v>39.71</v>
      </c>
      <c r="O633" s="2" t="s">
        <v>42</v>
      </c>
      <c r="P633" s="7">
        <f>SUMIFS(Tabla_cocina[Ganancia Bruta],Tabla_cocina[Numero de Orden],Tabla_Sala[[#This Row],[Número de Orden]])</f>
        <v>66</v>
      </c>
      <c r="Q633" s="7">
        <f>Tabla_Sala[[#This Row],[Propina]]+Tabla_Sala[[#This Row],[Monto Total de la Cuenta]]</f>
        <v>105.71000000000001</v>
      </c>
      <c r="R633" t="str">
        <f t="shared" si="12"/>
        <v>Plato_5</v>
      </c>
      <c r="S633" s="2" t="s">
        <v>46</v>
      </c>
      <c r="T633" s="2" t="s">
        <v>19</v>
      </c>
      <c r="U633" s="2"/>
      <c r="X633" t="str" cm="1">
        <f t="array" ref="X633">_xlfn.CONCAT(_xlfn._xlws.FILTER(Tabla_cocina[Nombre del Plato], Tabla_cocina[Numero de Orden]=Tabla_Sala[[#This Row],[Número de Orden]]), "")</f>
        <v>Plato_5</v>
      </c>
      <c r="Y633" s="18" t="b">
        <f>IF(Tabla_Sala[[#This Row],[Tiempo de Degustacion]]&gt;0,TRUE,FALSE)</f>
        <v>1</v>
      </c>
      <c r="Z633" s="3">
        <f>SUMIFS(Tabla_cocina[Costo],Tabla_cocina[Numero de Orden],Tabla_Sala[[#This Row],[Número de Orden]])</f>
        <v>39</v>
      </c>
    </row>
    <row r="634" spans="1:26" x14ac:dyDescent="0.3">
      <c r="A634" s="2">
        <v>632</v>
      </c>
      <c r="B634" s="2">
        <v>16</v>
      </c>
      <c r="C634" s="2" t="s">
        <v>591</v>
      </c>
      <c r="D634" s="4">
        <v>2</v>
      </c>
      <c r="E634" s="15">
        <f>Tabla_Sala[[#This Row],[Hora de Salida]]</f>
        <v>45022.121527777781</v>
      </c>
      <c r="F634" s="16">
        <v>45022.010416666664</v>
      </c>
      <c r="G634" s="16">
        <v>45022.121527777781</v>
      </c>
      <c r="H634" s="16">
        <f>IF(Tabla_Sala[[#This Row],[Estado de la Mesa]]="Ocupada",(Tabla_Sala[[#This Row],[Hora de Salida]]-Tabla_Sala[[#This Row],[Hora de Llegada]]) + 15/1440, Tabla_Sala[[#This Row],[Hora de Salida]]-Tabla_Sala[[#This Row],[Hora de Llegada]])</f>
        <v>0.11111111111677019</v>
      </c>
      <c r="I634" s="16">
        <f>SUMIFS(Tabla_cocina[minutos preparacion],Tabla_cocina[Numero de Orden],Tabla_Sala[[#This Row],[Número de Orden]])</f>
        <v>6.1111111111111116E-2</v>
      </c>
      <c r="J634" s="16">
        <f>IF(Tabla_Sala[[#This Row],[Tiempo de Permanencia]]-Tabla_Sala[[#This Row],[Tiempo Preparacion]] &gt; 0, Tabla_Sala[[#This Row],[Tiempo de Permanencia]]-Tabla_Sala[[#This Row],[Tiempo Preparacion]], 0)</f>
        <v>5.0000000005659073E-2</v>
      </c>
      <c r="K634" s="2" t="s">
        <v>109</v>
      </c>
      <c r="L634" s="2" t="s">
        <v>44</v>
      </c>
      <c r="M634" s="2" t="s">
        <v>47</v>
      </c>
      <c r="N634" s="5">
        <v>22.41</v>
      </c>
      <c r="O634" s="2" t="s">
        <v>48</v>
      </c>
      <c r="P634" s="7">
        <f>SUMIFS(Tabla_cocina[Ganancia Bruta],Tabla_cocina[Numero de Orden],Tabla_Sala[[#This Row],[Número de Orden]])</f>
        <v>129</v>
      </c>
      <c r="Q634" s="7">
        <f>Tabla_Sala[[#This Row],[Propina]]+Tabla_Sala[[#This Row],[Monto Total de la Cuenta]]</f>
        <v>151.41</v>
      </c>
      <c r="R634" t="str">
        <f t="shared" si="12"/>
        <v>Plato_15,  Plato_11</v>
      </c>
      <c r="S634" s="2" t="s">
        <v>66</v>
      </c>
      <c r="T634" s="2" t="s">
        <v>18</v>
      </c>
      <c r="U634" s="2" t="s">
        <v>63</v>
      </c>
      <c r="X634" t="str" cm="1">
        <f t="array" ref="X634">_xlfn.CONCAT(_xlfn._xlws.FILTER(Tabla_cocina[Nombre del Plato], Tabla_cocina[Numero de Orden]=Tabla_Sala[[#This Row],[Número de Orden]]), "")</f>
        <v>Plato_11Plato_15</v>
      </c>
      <c r="Y634" s="18" t="b">
        <f>IF(Tabla_Sala[[#This Row],[Tiempo de Degustacion]]&gt;0,TRUE,FALSE)</f>
        <v>1</v>
      </c>
      <c r="Z634" s="3">
        <f>SUMIFS(Tabla_cocina[Costo],Tabla_cocina[Numero de Orden],Tabla_Sala[[#This Row],[Número de Orden]])</f>
        <v>77</v>
      </c>
    </row>
    <row r="635" spans="1:26" x14ac:dyDescent="0.3">
      <c r="A635" s="2">
        <v>633</v>
      </c>
      <c r="B635" s="2">
        <v>16</v>
      </c>
      <c r="C635" s="2" t="s">
        <v>592</v>
      </c>
      <c r="D635" s="4">
        <v>5</v>
      </c>
      <c r="E635" s="15">
        <f>Tabla_Sala[[#This Row],[Hora de Salida]]</f>
        <v>45022.227777777778</v>
      </c>
      <c r="F635" s="16">
        <v>45022.154861111114</v>
      </c>
      <c r="G635" s="16">
        <v>45022.227777777778</v>
      </c>
      <c r="H635" s="16">
        <f>IF(Tabla_Sala[[#This Row],[Estado de la Mesa]]="Ocupada",(Tabla_Sala[[#This Row],[Hora de Salida]]-Tabla_Sala[[#This Row],[Hora de Llegada]]) + 15/1440, Tabla_Sala[[#This Row],[Hora de Salida]]-Tabla_Sala[[#This Row],[Hora de Llegada]])</f>
        <v>7.2916666664241347E-2</v>
      </c>
      <c r="I635" s="16">
        <f>SUMIFS(Tabla_cocina[minutos preparacion],Tabla_cocina[Numero de Orden],Tabla_Sala[[#This Row],[Número de Orden]])</f>
        <v>0.10347222222222222</v>
      </c>
      <c r="J635" s="16">
        <f>IF(Tabla_Sala[[#This Row],[Tiempo de Permanencia]]-Tabla_Sala[[#This Row],[Tiempo Preparacion]] &gt; 0, Tabla_Sala[[#This Row],[Tiempo de Permanencia]]-Tabla_Sala[[#This Row],[Tiempo Preparacion]], 0)</f>
        <v>0</v>
      </c>
      <c r="K635" s="2" t="s">
        <v>109</v>
      </c>
      <c r="L635" s="2" t="s">
        <v>40</v>
      </c>
      <c r="M635" s="2" t="s">
        <v>47</v>
      </c>
      <c r="N635" s="5">
        <v>11.19</v>
      </c>
      <c r="O635" s="2" t="s">
        <v>42</v>
      </c>
      <c r="P635" s="7">
        <f>SUMIFS(Tabla_cocina[Ganancia Bruta],Tabla_cocina[Numero de Orden],Tabla_Sala[[#This Row],[Número de Orden]])</f>
        <v>236</v>
      </c>
      <c r="Q635" s="7">
        <f>Tabla_Sala[[#This Row],[Propina]]+Tabla_Sala[[#This Row],[Monto Total de la Cuenta]]</f>
        <v>247.19</v>
      </c>
      <c r="R635" t="str">
        <f t="shared" si="12"/>
        <v>Plato_2,  Plato_7,  Plato_5,  Plato_4</v>
      </c>
      <c r="S635" s="2" t="s">
        <v>58</v>
      </c>
      <c r="T635" s="2" t="s">
        <v>7</v>
      </c>
      <c r="U635" s="2" t="s">
        <v>59</v>
      </c>
      <c r="V635" s="2" t="s">
        <v>78</v>
      </c>
      <c r="W635" s="2" t="s">
        <v>67</v>
      </c>
      <c r="X635" t="str" cm="1">
        <f t="array" ref="X635">_xlfn.CONCAT(_xlfn._xlws.FILTER(Tabla_cocina[Nombre del Plato], Tabla_cocina[Numero de Orden]=Tabla_Sala[[#This Row],[Número de Orden]]), "")</f>
        <v>Plato_2Plato_7Plato_5Plato_4</v>
      </c>
      <c r="Y635" s="18" t="b">
        <f>IF(Tabla_Sala[[#This Row],[Tiempo de Degustacion]]&gt;0,TRUE,FALSE)</f>
        <v>0</v>
      </c>
      <c r="Z635" s="3">
        <f>SUMIFS(Tabla_cocina[Costo],Tabla_cocina[Numero de Orden],Tabla_Sala[[#This Row],[Número de Orden]])</f>
        <v>138</v>
      </c>
    </row>
    <row r="636" spans="1:26" x14ac:dyDescent="0.3">
      <c r="A636" s="2">
        <v>634</v>
      </c>
      <c r="B636" s="2">
        <v>2</v>
      </c>
      <c r="C636" s="2" t="s">
        <v>456</v>
      </c>
      <c r="D636" s="4">
        <v>1</v>
      </c>
      <c r="E636" s="15">
        <f>Tabla_Sala[[#This Row],[Hora de Salida]]</f>
        <v>45022.15</v>
      </c>
      <c r="F636" s="16">
        <v>45022.002083333333</v>
      </c>
      <c r="G636" s="16">
        <v>45022.15</v>
      </c>
      <c r="H636" s="16">
        <f>IF(Tabla_Sala[[#This Row],[Estado de la Mesa]]="Ocupada",(Tabla_Sala[[#This Row],[Hora de Salida]]-Tabla_Sala[[#This Row],[Hora de Llegada]]) + 15/1440, Tabla_Sala[[#This Row],[Hora de Salida]]-Tabla_Sala[[#This Row],[Hora de Llegada]])</f>
        <v>0.14791666666860692</v>
      </c>
      <c r="I636" s="16">
        <f>SUMIFS(Tabla_cocina[minutos preparacion],Tabla_cocina[Numero de Orden],Tabla_Sala[[#This Row],[Número de Orden]])</f>
        <v>0.10902777777777778</v>
      </c>
      <c r="J636" s="16">
        <f>IF(Tabla_Sala[[#This Row],[Tiempo de Permanencia]]-Tabla_Sala[[#This Row],[Tiempo Preparacion]] &gt; 0, Tabla_Sala[[#This Row],[Tiempo de Permanencia]]-Tabla_Sala[[#This Row],[Tiempo Preparacion]], 0)</f>
        <v>3.8888888890829143E-2</v>
      </c>
      <c r="K636" s="2" t="s">
        <v>111</v>
      </c>
      <c r="L636" s="2" t="s">
        <v>44</v>
      </c>
      <c r="M636" s="2" t="s">
        <v>47</v>
      </c>
      <c r="N636" s="5">
        <v>29.25</v>
      </c>
      <c r="O636" s="2" t="s">
        <v>42</v>
      </c>
      <c r="P636" s="7">
        <f>SUMIFS(Tabla_cocina[Ganancia Bruta],Tabla_cocina[Numero de Orden],Tabla_Sala[[#This Row],[Número de Orden]])</f>
        <v>344</v>
      </c>
      <c r="Q636" s="7">
        <f>Tabla_Sala[[#This Row],[Propina]]+Tabla_Sala[[#This Row],[Monto Total de la Cuenta]]</f>
        <v>373.25</v>
      </c>
      <c r="R636" t="str">
        <f t="shared" si="12"/>
        <v>Plato_5,  Plato_20,  Plato_1,  Plato_8</v>
      </c>
      <c r="S636" s="2" t="s">
        <v>56</v>
      </c>
      <c r="T636" s="2" t="s">
        <v>19</v>
      </c>
      <c r="U636" s="2" t="s">
        <v>68</v>
      </c>
      <c r="V636" s="2" t="s">
        <v>71</v>
      </c>
      <c r="W636" s="2" t="s">
        <v>62</v>
      </c>
      <c r="X636" t="str" cm="1">
        <f t="array" ref="X636">_xlfn.CONCAT(_xlfn._xlws.FILTER(Tabla_cocina[Nombre del Plato], Tabla_cocina[Numero de Orden]=Tabla_Sala[[#This Row],[Número de Orden]]), "")</f>
        <v>Plato_20Plato_8Plato_1Plato_5</v>
      </c>
      <c r="Y636" s="18" t="b">
        <f>IF(Tabla_Sala[[#This Row],[Tiempo de Degustacion]]&gt;0,TRUE,FALSE)</f>
        <v>1</v>
      </c>
      <c r="Z636" s="3">
        <f>SUMIFS(Tabla_cocina[Costo],Tabla_cocina[Numero de Orden],Tabla_Sala[[#This Row],[Número de Orden]])</f>
        <v>209</v>
      </c>
    </row>
    <row r="637" spans="1:26" x14ac:dyDescent="0.3">
      <c r="A637" s="2">
        <v>635</v>
      </c>
      <c r="B637" s="2">
        <v>5</v>
      </c>
      <c r="C637" s="2" t="s">
        <v>593</v>
      </c>
      <c r="D637" s="4">
        <v>2</v>
      </c>
      <c r="E637" s="15">
        <f>Tabla_Sala[[#This Row],[Hora de Salida]]</f>
        <v>45022.12777777778</v>
      </c>
      <c r="F637" s="16">
        <v>45022.011805555558</v>
      </c>
      <c r="G637" s="16">
        <v>45022.12777777778</v>
      </c>
      <c r="H637" s="16">
        <f>IF(Tabla_Sala[[#This Row],[Estado de la Mesa]]="Ocupada",(Tabla_Sala[[#This Row],[Hora de Salida]]-Tabla_Sala[[#This Row],[Hora de Llegada]]) + 15/1440, Tabla_Sala[[#This Row],[Hora de Salida]]-Tabla_Sala[[#This Row],[Hora de Llegada]])</f>
        <v>0.11597222222189885</v>
      </c>
      <c r="I637" s="16">
        <f>SUMIFS(Tabla_cocina[minutos preparacion],Tabla_cocina[Numero de Orden],Tabla_Sala[[#This Row],[Número de Orden]])</f>
        <v>1.7361111111111112E-2</v>
      </c>
      <c r="J637" s="16">
        <f>IF(Tabla_Sala[[#This Row],[Tiempo de Permanencia]]-Tabla_Sala[[#This Row],[Tiempo Preparacion]] &gt; 0, Tabla_Sala[[#This Row],[Tiempo de Permanencia]]-Tabla_Sala[[#This Row],[Tiempo Preparacion]], 0)</f>
        <v>9.8611111110787741E-2</v>
      </c>
      <c r="K637" s="2" t="s">
        <v>113</v>
      </c>
      <c r="L637" s="2" t="s">
        <v>40</v>
      </c>
      <c r="M637" s="2" t="s">
        <v>47</v>
      </c>
      <c r="N637" s="5">
        <v>22.15</v>
      </c>
      <c r="O637" s="2" t="s">
        <v>48</v>
      </c>
      <c r="P637" s="7">
        <f>SUMIFS(Tabla_cocina[Ganancia Bruta],Tabla_cocina[Numero de Orden],Tabla_Sala[[#This Row],[Número de Orden]])</f>
        <v>58</v>
      </c>
      <c r="Q637" s="7">
        <f>Tabla_Sala[[#This Row],[Propina]]+Tabla_Sala[[#This Row],[Monto Total de la Cuenta]]</f>
        <v>80.150000000000006</v>
      </c>
      <c r="R637" t="str">
        <f t="shared" si="12"/>
        <v>Plato_9</v>
      </c>
      <c r="S637" s="2" t="s">
        <v>53</v>
      </c>
      <c r="T637" s="2" t="s">
        <v>13</v>
      </c>
      <c r="U637" s="2"/>
      <c r="X637" t="str" cm="1">
        <f t="array" ref="X637">_xlfn.CONCAT(_xlfn._xlws.FILTER(Tabla_cocina[Nombre del Plato], Tabla_cocina[Numero de Orden]=Tabla_Sala[[#This Row],[Número de Orden]]), "")</f>
        <v>Plato_9</v>
      </c>
      <c r="Y637" s="18" t="b">
        <f>IF(Tabla_Sala[[#This Row],[Tiempo de Degustacion]]&gt;0,TRUE,FALSE)</f>
        <v>1</v>
      </c>
      <c r="Z637" s="3">
        <f>SUMIFS(Tabla_cocina[Costo],Tabla_cocina[Numero de Orden],Tabla_Sala[[#This Row],[Número de Orden]])</f>
        <v>34</v>
      </c>
    </row>
    <row r="638" spans="1:26" x14ac:dyDescent="0.3">
      <c r="A638" s="2">
        <v>636</v>
      </c>
      <c r="B638" s="2">
        <v>14</v>
      </c>
      <c r="C638" s="2" t="s">
        <v>594</v>
      </c>
      <c r="D638" s="4">
        <v>3</v>
      </c>
      <c r="E638" s="15">
        <f>Tabla_Sala[[#This Row],[Hora de Salida]]</f>
        <v>45022.241666666669</v>
      </c>
      <c r="F638" s="16">
        <v>45022.149305555555</v>
      </c>
      <c r="G638" s="16">
        <v>45022.241666666669</v>
      </c>
      <c r="H638" s="16">
        <f>IF(Tabla_Sala[[#This Row],[Estado de la Mesa]]="Ocupada",(Tabla_Sala[[#This Row],[Hora de Salida]]-Tabla_Sala[[#This Row],[Hora de Llegada]]) + 15/1440, Tabla_Sala[[#This Row],[Hora de Salida]]-Tabla_Sala[[#This Row],[Hora de Llegada]])</f>
        <v>9.2361111113859806E-2</v>
      </c>
      <c r="I638" s="16">
        <f>SUMIFS(Tabla_cocina[minutos preparacion],Tabla_cocina[Numero de Orden],Tabla_Sala[[#This Row],[Número de Orden]])</f>
        <v>0.1048611111111111</v>
      </c>
      <c r="J638" s="16">
        <f>IF(Tabla_Sala[[#This Row],[Tiempo de Permanencia]]-Tabla_Sala[[#This Row],[Tiempo Preparacion]] &gt; 0, Tabla_Sala[[#This Row],[Tiempo de Permanencia]]-Tabla_Sala[[#This Row],[Tiempo Preparacion]], 0)</f>
        <v>0</v>
      </c>
      <c r="K638" s="2" t="s">
        <v>115</v>
      </c>
      <c r="L638" s="2" t="s">
        <v>54</v>
      </c>
      <c r="M638" s="2" t="s">
        <v>41</v>
      </c>
      <c r="N638" s="5">
        <v>32.86</v>
      </c>
      <c r="O638" s="2" t="s">
        <v>48</v>
      </c>
      <c r="P638" s="7">
        <f>SUMIFS(Tabla_cocina[Ganancia Bruta],Tabla_cocina[Numero de Orden],Tabla_Sala[[#This Row],[Número de Orden]])</f>
        <v>126</v>
      </c>
      <c r="Q638" s="7">
        <f>Tabla_Sala[[#This Row],[Propina]]+Tabla_Sala[[#This Row],[Monto Total de la Cuenta]]</f>
        <v>158.86000000000001</v>
      </c>
      <c r="R638" t="str">
        <f t="shared" si="12"/>
        <v>Plato_7,  Plato_12,  Plato_13</v>
      </c>
      <c r="S638" s="2" t="s">
        <v>66</v>
      </c>
      <c r="T638" s="2" t="s">
        <v>5</v>
      </c>
      <c r="U638" s="2" t="s">
        <v>60</v>
      </c>
      <c r="V638" s="2" t="s">
        <v>65</v>
      </c>
      <c r="X638" t="str" cm="1">
        <f t="array" ref="X638">_xlfn.CONCAT(_xlfn._xlws.FILTER(Tabla_cocina[Nombre del Plato], Tabla_cocina[Numero de Orden]=Tabla_Sala[[#This Row],[Número de Orden]]), "")</f>
        <v>Plato_7Plato_13Plato_12</v>
      </c>
      <c r="Y638" s="18" t="b">
        <f>IF(Tabla_Sala[[#This Row],[Tiempo de Degustacion]]&gt;0,TRUE,FALSE)</f>
        <v>0</v>
      </c>
      <c r="Z638" s="3">
        <f>SUMIFS(Tabla_cocina[Costo],Tabla_cocina[Numero de Orden],Tabla_Sala[[#This Row],[Número de Orden]])</f>
        <v>74</v>
      </c>
    </row>
    <row r="639" spans="1:26" x14ac:dyDescent="0.3">
      <c r="A639" s="2">
        <v>637</v>
      </c>
      <c r="B639" s="2">
        <v>6</v>
      </c>
      <c r="C639" s="2" t="s">
        <v>595</v>
      </c>
      <c r="D639" s="4">
        <v>3</v>
      </c>
      <c r="E639" s="15">
        <f>Tabla_Sala[[#This Row],[Hora de Salida]]</f>
        <v>45022.188888888886</v>
      </c>
      <c r="F639" s="16">
        <v>45022.079861111109</v>
      </c>
      <c r="G639" s="16">
        <v>45022.188888888886</v>
      </c>
      <c r="H639" s="16">
        <f>IF(Tabla_Sala[[#This Row],[Estado de la Mesa]]="Ocupada",(Tabla_Sala[[#This Row],[Hora de Salida]]-Tabla_Sala[[#This Row],[Hora de Llegada]]) + 15/1440, Tabla_Sala[[#This Row],[Hora de Salida]]-Tabla_Sala[[#This Row],[Hora de Llegada]])</f>
        <v>0.10902777777664596</v>
      </c>
      <c r="I639" s="16">
        <f>SUMIFS(Tabla_cocina[minutos preparacion],Tabla_cocina[Numero de Orden],Tabla_Sala[[#This Row],[Número de Orden]])</f>
        <v>4.2361111111111113E-2</v>
      </c>
      <c r="J639" s="16">
        <f>IF(Tabla_Sala[[#This Row],[Tiempo de Permanencia]]-Tabla_Sala[[#This Row],[Tiempo Preparacion]] &gt; 0, Tabla_Sala[[#This Row],[Tiempo de Permanencia]]-Tabla_Sala[[#This Row],[Tiempo Preparacion]], 0)</f>
        <v>6.6666666665534849E-2</v>
      </c>
      <c r="K639" s="2" t="s">
        <v>117</v>
      </c>
      <c r="L639" s="2" t="s">
        <v>40</v>
      </c>
      <c r="M639" s="2" t="s">
        <v>47</v>
      </c>
      <c r="N639" s="5">
        <v>36.58</v>
      </c>
      <c r="O639" s="2" t="s">
        <v>42</v>
      </c>
      <c r="P639" s="7">
        <f>SUMIFS(Tabla_cocina[Ganancia Bruta],Tabla_cocina[Numero de Orden],Tabla_Sala[[#This Row],[Número de Orden]])</f>
        <v>117</v>
      </c>
      <c r="Q639" s="7">
        <f>Tabla_Sala[[#This Row],[Propina]]+Tabla_Sala[[#This Row],[Monto Total de la Cuenta]]</f>
        <v>153.57999999999998</v>
      </c>
      <c r="R639" t="str">
        <f t="shared" si="12"/>
        <v>Plato_11,  Plato_18,  Plato_1</v>
      </c>
      <c r="S639" s="2" t="s">
        <v>66</v>
      </c>
      <c r="T639" s="2" t="s">
        <v>14</v>
      </c>
      <c r="U639" s="2" t="s">
        <v>74</v>
      </c>
      <c r="V639" s="2" t="s">
        <v>71</v>
      </c>
      <c r="X639" t="str" cm="1">
        <f t="array" ref="X639">_xlfn.CONCAT(_xlfn._xlws.FILTER(Tabla_cocina[Nombre del Plato], Tabla_cocina[Numero de Orden]=Tabla_Sala[[#This Row],[Número de Orden]]), "")</f>
        <v>Plato_18Plato_11Plato_1</v>
      </c>
      <c r="Y639" s="18" t="b">
        <f>IF(Tabla_Sala[[#This Row],[Tiempo de Degustacion]]&gt;0,TRUE,FALSE)</f>
        <v>1</v>
      </c>
      <c r="Z639" s="3">
        <f>SUMIFS(Tabla_cocina[Costo],Tabla_cocina[Numero de Orden],Tabla_Sala[[#This Row],[Número de Orden]])</f>
        <v>70</v>
      </c>
    </row>
    <row r="640" spans="1:26" x14ac:dyDescent="0.3">
      <c r="A640" s="2">
        <v>638</v>
      </c>
      <c r="B640" s="2">
        <v>16</v>
      </c>
      <c r="C640" s="2" t="s">
        <v>265</v>
      </c>
      <c r="D640" s="4">
        <v>6</v>
      </c>
      <c r="E640" s="15">
        <f>Tabla_Sala[[#This Row],[Hora de Salida]]</f>
        <v>45022.094444444447</v>
      </c>
      <c r="F640" s="16">
        <v>45022.037499999999</v>
      </c>
      <c r="G640" s="16">
        <v>45022.094444444447</v>
      </c>
      <c r="H640" s="16">
        <f>IF(Tabla_Sala[[#This Row],[Estado de la Mesa]]="Ocupada",(Tabla_Sala[[#This Row],[Hora de Salida]]-Tabla_Sala[[#This Row],[Hora de Llegada]]) + 15/1440, Tabla_Sala[[#This Row],[Hora de Salida]]-Tabla_Sala[[#This Row],[Hora de Llegada]])</f>
        <v>6.7361111114829939E-2</v>
      </c>
      <c r="I640" s="16">
        <f>SUMIFS(Tabla_cocina[minutos preparacion],Tabla_cocina[Numero de Orden],Tabla_Sala[[#This Row],[Número de Orden]])</f>
        <v>3.0555555555555555E-2</v>
      </c>
      <c r="J640" s="16">
        <f>IF(Tabla_Sala[[#This Row],[Tiempo de Permanencia]]-Tabla_Sala[[#This Row],[Tiempo Preparacion]] &gt; 0, Tabla_Sala[[#This Row],[Tiempo de Permanencia]]-Tabla_Sala[[#This Row],[Tiempo Preparacion]], 0)</f>
        <v>3.680555555927438E-2</v>
      </c>
      <c r="K640" s="2" t="s">
        <v>109</v>
      </c>
      <c r="L640" s="2" t="s">
        <v>54</v>
      </c>
      <c r="M640" s="2" t="s">
        <v>47</v>
      </c>
      <c r="N640" s="5">
        <v>30.71</v>
      </c>
      <c r="O640" s="2" t="s">
        <v>55</v>
      </c>
      <c r="P640" s="7">
        <f>SUMIFS(Tabla_cocina[Ganancia Bruta],Tabla_cocina[Numero de Orden],Tabla_Sala[[#This Row],[Número de Orden]])</f>
        <v>90</v>
      </c>
      <c r="Q640" s="7">
        <f>Tabla_Sala[[#This Row],[Propina]]+Tabla_Sala[[#This Row],[Monto Total de la Cuenta]]</f>
        <v>120.71000000000001</v>
      </c>
      <c r="R640" t="str">
        <f t="shared" si="12"/>
        <v>Plato_2</v>
      </c>
      <c r="S640" s="2" t="s">
        <v>76</v>
      </c>
      <c r="T640" s="2" t="s">
        <v>7</v>
      </c>
      <c r="U640" s="2"/>
      <c r="X640" t="str" cm="1">
        <f t="array" ref="X640">_xlfn.CONCAT(_xlfn._xlws.FILTER(Tabla_cocina[Nombre del Plato], Tabla_cocina[Numero de Orden]=Tabla_Sala[[#This Row],[Número de Orden]]), "")</f>
        <v>Plato_2</v>
      </c>
      <c r="Y640" s="18" t="b">
        <f>IF(Tabla_Sala[[#This Row],[Tiempo de Degustacion]]&gt;0,TRUE,FALSE)</f>
        <v>1</v>
      </c>
      <c r="Z640" s="3">
        <f>SUMIFS(Tabla_cocina[Costo],Tabla_cocina[Numero de Orden],Tabla_Sala[[#This Row],[Número de Orden]])</f>
        <v>54</v>
      </c>
    </row>
    <row r="641" spans="1:26" x14ac:dyDescent="0.3">
      <c r="A641" s="2">
        <v>639</v>
      </c>
      <c r="B641" s="2">
        <v>8</v>
      </c>
      <c r="C641" s="2" t="s">
        <v>596</v>
      </c>
      <c r="D641" s="4">
        <v>4</v>
      </c>
      <c r="E641" s="15">
        <f>Tabla_Sala[[#This Row],[Hora de Salida]]</f>
        <v>45022.22152777778</v>
      </c>
      <c r="F641" s="16">
        <v>45022.095138888886</v>
      </c>
      <c r="G641" s="16">
        <v>45022.22152777778</v>
      </c>
      <c r="H641" s="16">
        <f>IF(Tabla_Sala[[#This Row],[Estado de la Mesa]]="Ocupada",(Tabla_Sala[[#This Row],[Hora de Salida]]-Tabla_Sala[[#This Row],[Hora de Llegada]]) + 15/1440, Tabla_Sala[[#This Row],[Hora de Salida]]-Tabla_Sala[[#This Row],[Hora de Llegada]])</f>
        <v>0.12638888889341615</v>
      </c>
      <c r="I641" s="16">
        <f>SUMIFS(Tabla_cocina[minutos preparacion],Tabla_cocina[Numero de Orden],Tabla_Sala[[#This Row],[Número de Orden]])</f>
        <v>9.4444444444444442E-2</v>
      </c>
      <c r="J641" s="16">
        <f>IF(Tabla_Sala[[#This Row],[Tiempo de Permanencia]]-Tabla_Sala[[#This Row],[Tiempo Preparacion]] &gt; 0, Tabla_Sala[[#This Row],[Tiempo de Permanencia]]-Tabla_Sala[[#This Row],[Tiempo Preparacion]], 0)</f>
        <v>3.1944444448971709E-2</v>
      </c>
      <c r="K641" s="2" t="s">
        <v>113</v>
      </c>
      <c r="L641" s="2" t="s">
        <v>54</v>
      </c>
      <c r="M641" s="2" t="s">
        <v>47</v>
      </c>
      <c r="N641" s="5">
        <v>18.97</v>
      </c>
      <c r="O641" s="2" t="s">
        <v>42</v>
      </c>
      <c r="P641" s="7">
        <f>SUMIFS(Tabla_cocina[Ganancia Bruta],Tabla_cocina[Numero de Orden],Tabla_Sala[[#This Row],[Número de Orden]])</f>
        <v>152</v>
      </c>
      <c r="Q641" s="7">
        <f>Tabla_Sala[[#This Row],[Propina]]+Tabla_Sala[[#This Row],[Monto Total de la Cuenta]]</f>
        <v>170.97</v>
      </c>
      <c r="R641" t="str">
        <f t="shared" si="12"/>
        <v>Plato_10,  Plato_17,  Plato_12</v>
      </c>
      <c r="S641" s="2" t="s">
        <v>43</v>
      </c>
      <c r="T641" s="2" t="s">
        <v>25</v>
      </c>
      <c r="U641" s="2" t="s">
        <v>50</v>
      </c>
      <c r="V641" s="2" t="s">
        <v>60</v>
      </c>
      <c r="X641" t="str" cm="1">
        <f t="array" ref="X641">_xlfn.CONCAT(_xlfn._xlws.FILTER(Tabla_cocina[Nombre del Plato], Tabla_cocina[Numero de Orden]=Tabla_Sala[[#This Row],[Número de Orden]]), "")</f>
        <v>Plato_17Plato_10Plato_12</v>
      </c>
      <c r="Y641" s="18" t="b">
        <f>IF(Tabla_Sala[[#This Row],[Tiempo de Degustacion]]&gt;0,TRUE,FALSE)</f>
        <v>1</v>
      </c>
      <c r="Z641" s="3">
        <f>SUMIFS(Tabla_cocina[Costo],Tabla_cocina[Numero de Orden],Tabla_Sala[[#This Row],[Número de Orden]])</f>
        <v>90</v>
      </c>
    </row>
    <row r="642" spans="1:26" x14ac:dyDescent="0.3">
      <c r="A642" s="2">
        <v>640</v>
      </c>
      <c r="B642" s="2">
        <v>14</v>
      </c>
      <c r="C642" s="2" t="s">
        <v>597</v>
      </c>
      <c r="D642" s="4">
        <v>3</v>
      </c>
      <c r="E642" s="15">
        <f>Tabla_Sala[[#This Row],[Hora de Salida]]</f>
        <v>45022.076388888891</v>
      </c>
      <c r="F642" s="16">
        <v>45022.02847222222</v>
      </c>
      <c r="G642" s="16">
        <v>45022.076388888891</v>
      </c>
      <c r="H642" s="16">
        <f>IF(Tabla_Sala[[#This Row],[Estado de la Mesa]]="Ocupada",(Tabla_Sala[[#This Row],[Hora de Salida]]-Tabla_Sala[[#This Row],[Hora de Llegada]]) + 15/1440, Tabla_Sala[[#This Row],[Hora de Salida]]-Tabla_Sala[[#This Row],[Hora de Llegada]])</f>
        <v>4.7916666670062114E-2</v>
      </c>
      <c r="I642" s="16">
        <f>SUMIFS(Tabla_cocina[minutos preparacion],Tabla_cocina[Numero de Orden],Tabla_Sala[[#This Row],[Número de Orden]])</f>
        <v>5.2083333333333329E-2</v>
      </c>
      <c r="J642" s="16">
        <f>IF(Tabla_Sala[[#This Row],[Tiempo de Permanencia]]-Tabla_Sala[[#This Row],[Tiempo Preparacion]] &gt; 0, Tabla_Sala[[#This Row],[Tiempo de Permanencia]]-Tabla_Sala[[#This Row],[Tiempo Preparacion]], 0)</f>
        <v>0</v>
      </c>
      <c r="K642" s="2" t="s">
        <v>109</v>
      </c>
      <c r="L642" s="2" t="s">
        <v>40</v>
      </c>
      <c r="M642" s="2" t="s">
        <v>41</v>
      </c>
      <c r="N642" s="5">
        <v>49.29</v>
      </c>
      <c r="O642" s="2" t="s">
        <v>48</v>
      </c>
      <c r="P642" s="7">
        <f>SUMIFS(Tabla_cocina[Ganancia Bruta],Tabla_cocina[Numero de Orden],Tabla_Sala[[#This Row],[Número de Orden]])</f>
        <v>219</v>
      </c>
      <c r="Q642" s="7">
        <f>Tabla_Sala[[#This Row],[Propina]]+Tabla_Sala[[#This Row],[Monto Total de la Cuenta]]</f>
        <v>268.29000000000002</v>
      </c>
      <c r="R642" t="str">
        <f t="shared" si="12"/>
        <v>Plato_10,  Plato_13,  Plato_11</v>
      </c>
      <c r="S642" s="2" t="s">
        <v>56</v>
      </c>
      <c r="T642" s="2" t="s">
        <v>25</v>
      </c>
      <c r="U642" s="2" t="s">
        <v>65</v>
      </c>
      <c r="V642" s="2" t="s">
        <v>63</v>
      </c>
      <c r="X642" t="str" cm="1">
        <f t="array" ref="X642">_xlfn.CONCAT(_xlfn._xlws.FILTER(Tabla_cocina[Nombre del Plato], Tabla_cocina[Numero de Orden]=Tabla_Sala[[#This Row],[Número de Orden]]), "")</f>
        <v>Plato_11Plato_10Plato_13</v>
      </c>
      <c r="Y642" s="18" t="b">
        <f>IF(Tabla_Sala[[#This Row],[Tiempo de Degustacion]]&gt;0,TRUE,FALSE)</f>
        <v>0</v>
      </c>
      <c r="Z642" s="3">
        <f>SUMIFS(Tabla_cocina[Costo],Tabla_cocina[Numero de Orden],Tabla_Sala[[#This Row],[Número de Orden]])</f>
        <v>131</v>
      </c>
    </row>
    <row r="643" spans="1:26" x14ac:dyDescent="0.3">
      <c r="A643" s="2">
        <v>641</v>
      </c>
      <c r="B643" s="2">
        <v>2</v>
      </c>
      <c r="C643" s="2" t="s">
        <v>598</v>
      </c>
      <c r="D643" s="4">
        <v>4</v>
      </c>
      <c r="E643" s="15">
        <f>Tabla_Sala[[#This Row],[Hora de Salida]]</f>
        <v>45022.161111111112</v>
      </c>
      <c r="F643" s="16">
        <v>45022.047222222223</v>
      </c>
      <c r="G643" s="16">
        <v>45022.161111111112</v>
      </c>
      <c r="H643" s="16">
        <f>IF(Tabla_Sala[[#This Row],[Estado de la Mesa]]="Ocupada",(Tabla_Sala[[#This Row],[Hora de Salida]]-Tabla_Sala[[#This Row],[Hora de Llegada]]) + 15/1440, Tabla_Sala[[#This Row],[Hora de Salida]]-Tabla_Sala[[#This Row],[Hora de Llegada]])</f>
        <v>0.11388888888905058</v>
      </c>
      <c r="I643" s="16">
        <f>SUMIFS(Tabla_cocina[minutos preparacion],Tabla_cocina[Numero de Orden],Tabla_Sala[[#This Row],[Número de Orden]])</f>
        <v>5.1388888888888887E-2</v>
      </c>
      <c r="J643" s="16">
        <f>IF(Tabla_Sala[[#This Row],[Tiempo de Permanencia]]-Tabla_Sala[[#This Row],[Tiempo Preparacion]] &gt; 0, Tabla_Sala[[#This Row],[Tiempo de Permanencia]]-Tabla_Sala[[#This Row],[Tiempo Preparacion]], 0)</f>
        <v>6.250000000016169E-2</v>
      </c>
      <c r="K643" s="2" t="s">
        <v>111</v>
      </c>
      <c r="L643" s="2" t="s">
        <v>40</v>
      </c>
      <c r="M643" s="2" t="s">
        <v>41</v>
      </c>
      <c r="N643" s="5">
        <v>39.68</v>
      </c>
      <c r="O643" s="2" t="s">
        <v>42</v>
      </c>
      <c r="P643" s="7">
        <f>SUMIFS(Tabla_cocina[Ganancia Bruta],Tabla_cocina[Numero de Orden],Tabla_Sala[[#This Row],[Número de Orden]])</f>
        <v>208</v>
      </c>
      <c r="Q643" s="7">
        <f>Tabla_Sala[[#This Row],[Propina]]+Tabla_Sala[[#This Row],[Monto Total de la Cuenta]]</f>
        <v>247.68</v>
      </c>
      <c r="R643" t="str">
        <f t="shared" ref="R643:R706" si="13">_xlfn.TEXTJOIN(", ",TRUE,T643:W643)</f>
        <v>Plato_9,  Plato_1,  Plato_14</v>
      </c>
      <c r="S643" s="2" t="s">
        <v>66</v>
      </c>
      <c r="T643" s="2" t="s">
        <v>13</v>
      </c>
      <c r="U643" s="2" t="s">
        <v>71</v>
      </c>
      <c r="V643" s="2" t="s">
        <v>64</v>
      </c>
      <c r="X643" t="str" cm="1">
        <f t="array" ref="X643">_xlfn.CONCAT(_xlfn._xlws.FILTER(Tabla_cocina[Nombre del Plato], Tabla_cocina[Numero de Orden]=Tabla_Sala[[#This Row],[Número de Orden]]), "")</f>
        <v>Plato_9Plato_1Plato_14</v>
      </c>
      <c r="Y643" s="18" t="b">
        <f>IF(Tabla_Sala[[#This Row],[Tiempo de Degustacion]]&gt;0,TRUE,FALSE)</f>
        <v>1</v>
      </c>
      <c r="Z643" s="3">
        <f>SUMIFS(Tabla_cocina[Costo],Tabla_cocina[Numero de Orden],Tabla_Sala[[#This Row],[Número de Orden]])</f>
        <v>124</v>
      </c>
    </row>
    <row r="644" spans="1:26" x14ac:dyDescent="0.3">
      <c r="A644" s="2">
        <v>642</v>
      </c>
      <c r="B644" s="2">
        <v>15</v>
      </c>
      <c r="C644" s="2" t="s">
        <v>599</v>
      </c>
      <c r="D644" s="4">
        <v>1</v>
      </c>
      <c r="E644" s="15">
        <f>Tabla_Sala[[#This Row],[Hora de Salida]]</f>
        <v>45022.224999999999</v>
      </c>
      <c r="F644" s="16">
        <v>45022.10833333333</v>
      </c>
      <c r="G644" s="16">
        <v>45022.224999999999</v>
      </c>
      <c r="H644" s="16">
        <f>IF(Tabla_Sala[[#This Row],[Estado de la Mesa]]="Ocupada",(Tabla_Sala[[#This Row],[Hora de Salida]]-Tabla_Sala[[#This Row],[Hora de Llegada]]) + 15/1440, Tabla_Sala[[#This Row],[Hora de Salida]]-Tabla_Sala[[#This Row],[Hora de Llegada]])</f>
        <v>0.12708333333527358</v>
      </c>
      <c r="I644" s="16">
        <f>SUMIFS(Tabla_cocina[minutos preparacion],Tabla_cocina[Numero de Orden],Tabla_Sala[[#This Row],[Número de Orden]])</f>
        <v>5.6249999999999994E-2</v>
      </c>
      <c r="J644" s="16">
        <f>IF(Tabla_Sala[[#This Row],[Tiempo de Permanencia]]-Tabla_Sala[[#This Row],[Tiempo Preparacion]] &gt; 0, Tabla_Sala[[#This Row],[Tiempo de Permanencia]]-Tabla_Sala[[#This Row],[Tiempo Preparacion]], 0)</f>
        <v>7.0833333335273585E-2</v>
      </c>
      <c r="K644" s="2" t="s">
        <v>113</v>
      </c>
      <c r="L644" s="2" t="s">
        <v>40</v>
      </c>
      <c r="M644" s="2" t="s">
        <v>47</v>
      </c>
      <c r="N644" s="5">
        <v>11.11</v>
      </c>
      <c r="O644" s="2" t="s">
        <v>55</v>
      </c>
      <c r="P644" s="7">
        <f>SUMIFS(Tabla_cocina[Ganancia Bruta],Tabla_cocina[Numero de Orden],Tabla_Sala[[#This Row],[Número de Orden]])</f>
        <v>176</v>
      </c>
      <c r="Q644" s="7">
        <f>Tabla_Sala[[#This Row],[Propina]]+Tabla_Sala[[#This Row],[Monto Total de la Cuenta]]</f>
        <v>187.11</v>
      </c>
      <c r="R644" t="str">
        <f t="shared" si="13"/>
        <v>Plato_13,  Plato_10,  Plato_9</v>
      </c>
      <c r="S644" s="2" t="s">
        <v>76</v>
      </c>
      <c r="T644" s="2" t="s">
        <v>23</v>
      </c>
      <c r="U644" s="2" t="s">
        <v>69</v>
      </c>
      <c r="V644" s="2" t="s">
        <v>75</v>
      </c>
      <c r="X644" t="str" cm="1">
        <f t="array" ref="X644">_xlfn.CONCAT(_xlfn._xlws.FILTER(Tabla_cocina[Nombre del Plato], Tabla_cocina[Numero de Orden]=Tabla_Sala[[#This Row],[Número de Orden]]), "")</f>
        <v>Plato_9Plato_10Plato_13</v>
      </c>
      <c r="Y644" s="18" t="b">
        <f>IF(Tabla_Sala[[#This Row],[Tiempo de Degustacion]]&gt;0,TRUE,FALSE)</f>
        <v>1</v>
      </c>
      <c r="Z644" s="3">
        <f>SUMIFS(Tabla_cocina[Costo],Tabla_cocina[Numero de Orden],Tabla_Sala[[#This Row],[Número de Orden]])</f>
        <v>105</v>
      </c>
    </row>
    <row r="645" spans="1:26" x14ac:dyDescent="0.3">
      <c r="A645" s="2">
        <v>643</v>
      </c>
      <c r="B645" s="2">
        <v>17</v>
      </c>
      <c r="C645" s="2" t="s">
        <v>600</v>
      </c>
      <c r="D645" s="4">
        <v>2</v>
      </c>
      <c r="E645" s="15">
        <f>Tabla_Sala[[#This Row],[Hora de Salida]]</f>
        <v>45022.080555555556</v>
      </c>
      <c r="F645" s="16">
        <v>45022.011805555558</v>
      </c>
      <c r="G645" s="16">
        <v>45022.080555555556</v>
      </c>
      <c r="H645" s="16">
        <f>IF(Tabla_Sala[[#This Row],[Estado de la Mesa]]="Ocupada",(Tabla_Sala[[#This Row],[Hora de Salida]]-Tabla_Sala[[#This Row],[Hora de Llegada]]) + 15/1440, Tabla_Sala[[#This Row],[Hora de Salida]]-Tabla_Sala[[#This Row],[Hora de Llegada]])</f>
        <v>7.916666666521148E-2</v>
      </c>
      <c r="I645" s="16">
        <f>SUMIFS(Tabla_cocina[minutos preparacion],Tabla_cocina[Numero de Orden],Tabla_Sala[[#This Row],[Número de Orden]])</f>
        <v>1.2500000000000001E-2</v>
      </c>
      <c r="J645" s="16">
        <f>IF(Tabla_Sala[[#This Row],[Tiempo de Permanencia]]-Tabla_Sala[[#This Row],[Tiempo Preparacion]] &gt; 0, Tabla_Sala[[#This Row],[Tiempo de Permanencia]]-Tabla_Sala[[#This Row],[Tiempo Preparacion]], 0)</f>
        <v>6.6666666665211483E-2</v>
      </c>
      <c r="K645" s="2" t="s">
        <v>113</v>
      </c>
      <c r="L645" s="2" t="s">
        <v>44</v>
      </c>
      <c r="M645" s="2" t="s">
        <v>41</v>
      </c>
      <c r="N645" s="5">
        <v>28.81</v>
      </c>
      <c r="O645" s="2" t="s">
        <v>55</v>
      </c>
      <c r="P645" s="7">
        <f>SUMIFS(Tabla_cocina[Ganancia Bruta],Tabla_cocina[Numero de Orden],Tabla_Sala[[#This Row],[Número de Orden]])</f>
        <v>33</v>
      </c>
      <c r="Q645" s="7">
        <f>Tabla_Sala[[#This Row],[Propina]]+Tabla_Sala[[#This Row],[Monto Total de la Cuenta]]</f>
        <v>61.81</v>
      </c>
      <c r="R645" t="str">
        <f t="shared" si="13"/>
        <v>Plato_11</v>
      </c>
      <c r="S645" s="2" t="s">
        <v>61</v>
      </c>
      <c r="T645" s="2" t="s">
        <v>14</v>
      </c>
      <c r="U645" s="2"/>
      <c r="X645" t="str" cm="1">
        <f t="array" ref="X645">_xlfn.CONCAT(_xlfn._xlws.FILTER(Tabla_cocina[Nombre del Plato], Tabla_cocina[Numero de Orden]=Tabla_Sala[[#This Row],[Número de Orden]]), "")</f>
        <v>Plato_11</v>
      </c>
      <c r="Y645" s="18" t="b">
        <f>IF(Tabla_Sala[[#This Row],[Tiempo de Degustacion]]&gt;0,TRUE,FALSE)</f>
        <v>1</v>
      </c>
      <c r="Z645" s="3">
        <f>SUMIFS(Tabla_cocina[Costo],Tabla_cocina[Numero de Orden],Tabla_Sala[[#This Row],[Número de Orden]])</f>
        <v>20</v>
      </c>
    </row>
    <row r="646" spans="1:26" x14ac:dyDescent="0.3">
      <c r="A646" s="2">
        <v>644</v>
      </c>
      <c r="B646" s="2">
        <v>9</v>
      </c>
      <c r="C646" s="2" t="s">
        <v>601</v>
      </c>
      <c r="D646" s="4">
        <v>6</v>
      </c>
      <c r="E646" s="15">
        <f>Tabla_Sala[[#This Row],[Hora de Salida]]</f>
        <v>45022.298611111109</v>
      </c>
      <c r="F646" s="16">
        <v>45022.155555555553</v>
      </c>
      <c r="G646" s="16">
        <v>45022.298611111109</v>
      </c>
      <c r="H646" s="16">
        <f>IF(Tabla_Sala[[#This Row],[Estado de la Mesa]]="Ocupada",(Tabla_Sala[[#This Row],[Hora de Salida]]-Tabla_Sala[[#This Row],[Hora de Llegada]]) + 15/1440, Tabla_Sala[[#This Row],[Hora de Salida]]-Tabla_Sala[[#This Row],[Hora de Llegada]])</f>
        <v>0.14305555555620231</v>
      </c>
      <c r="I646" s="16">
        <f>SUMIFS(Tabla_cocina[minutos preparacion],Tabla_cocina[Numero de Orden],Tabla_Sala[[#This Row],[Número de Orden]])</f>
        <v>3.5416666666666666E-2</v>
      </c>
      <c r="J646" s="16">
        <f>IF(Tabla_Sala[[#This Row],[Tiempo de Permanencia]]-Tabla_Sala[[#This Row],[Tiempo Preparacion]] &gt; 0, Tabla_Sala[[#This Row],[Tiempo de Permanencia]]-Tabla_Sala[[#This Row],[Tiempo Preparacion]], 0)</f>
        <v>0.10763888888953564</v>
      </c>
      <c r="K646" s="2" t="s">
        <v>111</v>
      </c>
      <c r="L646" s="2" t="s">
        <v>40</v>
      </c>
      <c r="M646" s="2" t="s">
        <v>41</v>
      </c>
      <c r="N646" s="5">
        <v>13.86</v>
      </c>
      <c r="O646" s="2" t="s">
        <v>42</v>
      </c>
      <c r="P646" s="7">
        <f>SUMIFS(Tabla_cocina[Ganancia Bruta],Tabla_cocina[Numero de Orden],Tabla_Sala[[#This Row],[Número de Orden]])</f>
        <v>93</v>
      </c>
      <c r="Q646" s="7">
        <f>Tabla_Sala[[#This Row],[Propina]]+Tabla_Sala[[#This Row],[Monto Total de la Cuenta]]</f>
        <v>106.86</v>
      </c>
      <c r="R646" t="str">
        <f t="shared" si="13"/>
        <v>Plato_17</v>
      </c>
      <c r="S646" s="2" t="s">
        <v>66</v>
      </c>
      <c r="T646" s="2" t="s">
        <v>9</v>
      </c>
      <c r="U646" s="2"/>
      <c r="X646" t="str" cm="1">
        <f t="array" ref="X646">_xlfn.CONCAT(_xlfn._xlws.FILTER(Tabla_cocina[Nombre del Plato], Tabla_cocina[Numero de Orden]=Tabla_Sala[[#This Row],[Número de Orden]]), "")</f>
        <v>Plato_17</v>
      </c>
      <c r="Y646" s="18" t="b">
        <f>IF(Tabla_Sala[[#This Row],[Tiempo de Degustacion]]&gt;0,TRUE,FALSE)</f>
        <v>1</v>
      </c>
      <c r="Z646" s="3">
        <f>SUMIFS(Tabla_cocina[Costo],Tabla_cocina[Numero de Orden],Tabla_Sala[[#This Row],[Número de Orden]])</f>
        <v>57</v>
      </c>
    </row>
    <row r="647" spans="1:26" x14ac:dyDescent="0.3">
      <c r="A647" s="2">
        <v>645</v>
      </c>
      <c r="B647" s="2">
        <v>6</v>
      </c>
      <c r="C647" s="2" t="s">
        <v>451</v>
      </c>
      <c r="D647" s="4">
        <v>6</v>
      </c>
      <c r="E647" s="15">
        <f>Tabla_Sala[[#This Row],[Hora de Salida]]</f>
        <v>45022.267361111109</v>
      </c>
      <c r="F647" s="16">
        <v>45022.118055555555</v>
      </c>
      <c r="G647" s="16">
        <v>45022.267361111109</v>
      </c>
      <c r="H647" s="16">
        <f>IF(Tabla_Sala[[#This Row],[Estado de la Mesa]]="Ocupada",(Tabla_Sala[[#This Row],[Hora de Salida]]-Tabla_Sala[[#This Row],[Hora de Llegada]]) + 15/1440, Tabla_Sala[[#This Row],[Hora de Salida]]-Tabla_Sala[[#This Row],[Hora de Llegada]])</f>
        <v>0.14930555555474712</v>
      </c>
      <c r="I647" s="16">
        <f>SUMIFS(Tabla_cocina[minutos preparacion],Tabla_cocina[Numero de Orden],Tabla_Sala[[#This Row],[Número de Orden]])</f>
        <v>6.7361111111111108E-2</v>
      </c>
      <c r="J647" s="16">
        <f>IF(Tabla_Sala[[#This Row],[Tiempo de Permanencia]]-Tabla_Sala[[#This Row],[Tiempo Preparacion]] &gt; 0, Tabla_Sala[[#This Row],[Tiempo de Permanencia]]-Tabla_Sala[[#This Row],[Tiempo Preparacion]], 0)</f>
        <v>8.1944444443636008E-2</v>
      </c>
      <c r="K647" s="2" t="s">
        <v>109</v>
      </c>
      <c r="L647" s="2" t="s">
        <v>54</v>
      </c>
      <c r="M647" s="2" t="s">
        <v>45</v>
      </c>
      <c r="N647" s="5">
        <v>40.03</v>
      </c>
      <c r="O647" s="2" t="s">
        <v>48</v>
      </c>
      <c r="P647" s="7">
        <f>SUMIFS(Tabla_cocina[Ganancia Bruta],Tabla_cocina[Numero de Orden],Tabla_Sala[[#This Row],[Número de Orden]])</f>
        <v>180</v>
      </c>
      <c r="Q647" s="7">
        <f>Tabla_Sala[[#This Row],[Propina]]+Tabla_Sala[[#This Row],[Monto Total de la Cuenta]]</f>
        <v>220.03</v>
      </c>
      <c r="R647" t="str">
        <f t="shared" si="13"/>
        <v>Plato_11,  Plato_6</v>
      </c>
      <c r="S647" s="2" t="s">
        <v>58</v>
      </c>
      <c r="T647" s="2" t="s">
        <v>14</v>
      </c>
      <c r="U647" s="2" t="s">
        <v>77</v>
      </c>
      <c r="X647" t="str" cm="1">
        <f t="array" ref="X647">_xlfn.CONCAT(_xlfn._xlws.FILTER(Tabla_cocina[Nombre del Plato], Tabla_cocina[Numero de Orden]=Tabla_Sala[[#This Row],[Número de Orden]]), "")</f>
        <v>Plato_11Plato_6</v>
      </c>
      <c r="Y647" s="18" t="b">
        <f>IF(Tabla_Sala[[#This Row],[Tiempo de Degustacion]]&gt;0,TRUE,FALSE)</f>
        <v>1</v>
      </c>
      <c r="Z647" s="3">
        <f>SUMIFS(Tabla_cocina[Costo],Tabla_cocina[Numero de Orden],Tabla_Sala[[#This Row],[Número de Orden]])</f>
        <v>108</v>
      </c>
    </row>
    <row r="648" spans="1:26" x14ac:dyDescent="0.3">
      <c r="A648" s="2">
        <v>646</v>
      </c>
      <c r="B648" s="2">
        <v>12</v>
      </c>
      <c r="C648" s="2" t="s">
        <v>157</v>
      </c>
      <c r="D648" s="4">
        <v>2</v>
      </c>
      <c r="E648" s="15">
        <f>Tabla_Sala[[#This Row],[Hora de Salida]]</f>
        <v>45022.276388888888</v>
      </c>
      <c r="F648" s="16">
        <v>45022.165972222225</v>
      </c>
      <c r="G648" s="16">
        <v>45022.276388888888</v>
      </c>
      <c r="H648" s="16">
        <f>IF(Tabla_Sala[[#This Row],[Estado de la Mesa]]="Ocupada",(Tabla_Sala[[#This Row],[Hora de Salida]]-Tabla_Sala[[#This Row],[Hora de Llegada]]) + 15/1440, Tabla_Sala[[#This Row],[Hora de Salida]]-Tabla_Sala[[#This Row],[Hora de Llegada]])</f>
        <v>0.11041666666278616</v>
      </c>
      <c r="I648" s="16">
        <f>SUMIFS(Tabla_cocina[minutos preparacion],Tabla_cocina[Numero de Orden],Tabla_Sala[[#This Row],[Número de Orden]])</f>
        <v>2.5000000000000001E-2</v>
      </c>
      <c r="J648" s="16">
        <f>IF(Tabla_Sala[[#This Row],[Tiempo de Permanencia]]-Tabla_Sala[[#This Row],[Tiempo Preparacion]] &gt; 0, Tabla_Sala[[#This Row],[Tiempo de Permanencia]]-Tabla_Sala[[#This Row],[Tiempo Preparacion]], 0)</f>
        <v>8.5416666662786161E-2</v>
      </c>
      <c r="K648" s="2" t="s">
        <v>113</v>
      </c>
      <c r="L648" s="2" t="s">
        <v>40</v>
      </c>
      <c r="M648" s="2" t="s">
        <v>41</v>
      </c>
      <c r="N648" s="5">
        <v>12.59</v>
      </c>
      <c r="O648" s="2" t="s">
        <v>48</v>
      </c>
      <c r="P648" s="7">
        <f>SUMIFS(Tabla_cocina[Ganancia Bruta],Tabla_cocina[Numero de Orden],Tabla_Sala[[#This Row],[Número de Orden]])</f>
        <v>70</v>
      </c>
      <c r="Q648" s="7">
        <f>Tabla_Sala[[#This Row],[Propina]]+Tabla_Sala[[#This Row],[Monto Total de la Cuenta]]</f>
        <v>82.59</v>
      </c>
      <c r="R648" t="str">
        <f t="shared" si="13"/>
        <v>Plato_8</v>
      </c>
      <c r="S648" s="2" t="s">
        <v>58</v>
      </c>
      <c r="T648" s="2" t="s">
        <v>17</v>
      </c>
      <c r="U648" s="2"/>
      <c r="X648" t="str" cm="1">
        <f t="array" ref="X648">_xlfn.CONCAT(_xlfn._xlws.FILTER(Tabla_cocina[Nombre del Plato], Tabla_cocina[Numero de Orden]=Tabla_Sala[[#This Row],[Número de Orden]]), "")</f>
        <v>Plato_8</v>
      </c>
      <c r="Y648" s="18" t="b">
        <f>IF(Tabla_Sala[[#This Row],[Tiempo de Degustacion]]&gt;0,TRUE,FALSE)</f>
        <v>1</v>
      </c>
      <c r="Z648" s="3">
        <f>SUMIFS(Tabla_cocina[Costo],Tabla_cocina[Numero de Orden],Tabla_Sala[[#This Row],[Número de Orden]])</f>
        <v>42</v>
      </c>
    </row>
    <row r="649" spans="1:26" x14ac:dyDescent="0.3">
      <c r="A649" s="2">
        <v>647</v>
      </c>
      <c r="B649" s="2">
        <v>12</v>
      </c>
      <c r="C649" s="2" t="s">
        <v>602</v>
      </c>
      <c r="D649" s="4">
        <v>2</v>
      </c>
      <c r="E649" s="15">
        <f>Tabla_Sala[[#This Row],[Hora de Salida]]</f>
        <v>45022.267361111109</v>
      </c>
      <c r="F649" s="16">
        <v>45022.121527777781</v>
      </c>
      <c r="G649" s="16">
        <v>45022.267361111109</v>
      </c>
      <c r="H649" s="16">
        <f>IF(Tabla_Sala[[#This Row],[Estado de la Mesa]]="Ocupada",(Tabla_Sala[[#This Row],[Hora de Salida]]-Tabla_Sala[[#This Row],[Hora de Llegada]]) + 15/1440, Tabla_Sala[[#This Row],[Hora de Salida]]-Tabla_Sala[[#This Row],[Hora de Llegada]])</f>
        <v>0.14583333332848269</v>
      </c>
      <c r="I649" s="16">
        <f>SUMIFS(Tabla_cocina[minutos preparacion],Tabla_cocina[Numero de Orden],Tabla_Sala[[#This Row],[Número de Orden]])</f>
        <v>2.7083333333333331E-2</v>
      </c>
      <c r="J649" s="16">
        <f>IF(Tabla_Sala[[#This Row],[Tiempo de Permanencia]]-Tabla_Sala[[#This Row],[Tiempo Preparacion]] &gt; 0, Tabla_Sala[[#This Row],[Tiempo de Permanencia]]-Tabla_Sala[[#This Row],[Tiempo Preparacion]], 0)</f>
        <v>0.11874999999514936</v>
      </c>
      <c r="K649" s="2" t="s">
        <v>113</v>
      </c>
      <c r="L649" s="2" t="s">
        <v>40</v>
      </c>
      <c r="M649" s="2" t="s">
        <v>47</v>
      </c>
      <c r="N649" s="5">
        <v>42.79</v>
      </c>
      <c r="O649" s="2" t="s">
        <v>42</v>
      </c>
      <c r="P649" s="7">
        <f>SUMIFS(Tabla_cocina[Ganancia Bruta],Tabla_cocina[Numero de Orden],Tabla_Sala[[#This Row],[Número de Orden]])</f>
        <v>98</v>
      </c>
      <c r="Q649" s="7">
        <f>Tabla_Sala[[#This Row],[Propina]]+Tabla_Sala[[#This Row],[Monto Total de la Cuenta]]</f>
        <v>140.79</v>
      </c>
      <c r="R649" t="str">
        <f t="shared" si="13"/>
        <v>Plato_4,  Plato_17</v>
      </c>
      <c r="S649" s="2" t="s">
        <v>58</v>
      </c>
      <c r="T649" s="2" t="s">
        <v>24</v>
      </c>
      <c r="U649" s="2" t="s">
        <v>50</v>
      </c>
      <c r="X649" t="str" cm="1">
        <f t="array" ref="X649">_xlfn.CONCAT(_xlfn._xlws.FILTER(Tabla_cocina[Nombre del Plato], Tabla_cocina[Numero de Orden]=Tabla_Sala[[#This Row],[Número de Orden]]), "")</f>
        <v>Plato_17Plato_4</v>
      </c>
      <c r="Y649" s="18" t="b">
        <f>IF(Tabla_Sala[[#This Row],[Tiempo de Degustacion]]&gt;0,TRUE,FALSE)</f>
        <v>1</v>
      </c>
      <c r="Z649" s="3">
        <f>SUMIFS(Tabla_cocina[Costo],Tabla_cocina[Numero de Orden],Tabla_Sala[[#This Row],[Número de Orden]])</f>
        <v>58</v>
      </c>
    </row>
    <row r="650" spans="1:26" x14ac:dyDescent="0.3">
      <c r="A650" s="2">
        <v>648</v>
      </c>
      <c r="B650" s="2">
        <v>9</v>
      </c>
      <c r="C650" s="2" t="s">
        <v>174</v>
      </c>
      <c r="D650" s="4">
        <v>1</v>
      </c>
      <c r="E650" s="15">
        <f>Tabla_Sala[[#This Row],[Hora de Salida]]</f>
        <v>45022.204861111109</v>
      </c>
      <c r="F650" s="16">
        <v>45022.124305555553</v>
      </c>
      <c r="G650" s="16">
        <v>45022.204861111109</v>
      </c>
      <c r="H650" s="16">
        <f>IF(Tabla_Sala[[#This Row],[Estado de la Mesa]]="Ocupada",(Tabla_Sala[[#This Row],[Hora de Salida]]-Tabla_Sala[[#This Row],[Hora de Llegada]]) + 15/1440, Tabla_Sala[[#This Row],[Hora de Salida]]-Tabla_Sala[[#This Row],[Hora de Llegada]])</f>
        <v>8.0555555556202307E-2</v>
      </c>
      <c r="I650" s="16">
        <f>SUMIFS(Tabla_cocina[minutos preparacion],Tabla_cocina[Numero de Orden],Tabla_Sala[[#This Row],[Número de Orden]])</f>
        <v>3.2638888888888891E-2</v>
      </c>
      <c r="J650" s="16">
        <f>IF(Tabla_Sala[[#This Row],[Tiempo de Permanencia]]-Tabla_Sala[[#This Row],[Tiempo Preparacion]] &gt; 0, Tabla_Sala[[#This Row],[Tiempo de Permanencia]]-Tabla_Sala[[#This Row],[Tiempo Preparacion]], 0)</f>
        <v>4.7916666667313416E-2</v>
      </c>
      <c r="K650" s="2" t="s">
        <v>113</v>
      </c>
      <c r="L650" s="2" t="s">
        <v>54</v>
      </c>
      <c r="M650" s="2" t="s">
        <v>47</v>
      </c>
      <c r="N650" s="5">
        <v>17.43</v>
      </c>
      <c r="O650" s="2" t="s">
        <v>48</v>
      </c>
      <c r="P650" s="7">
        <f>SUMIFS(Tabla_cocina[Ganancia Bruta],Tabla_cocina[Numero de Orden],Tabla_Sala[[#This Row],[Número de Orden]])</f>
        <v>56</v>
      </c>
      <c r="Q650" s="7">
        <f>Tabla_Sala[[#This Row],[Propina]]+Tabla_Sala[[#This Row],[Monto Total de la Cuenta]]</f>
        <v>73.430000000000007</v>
      </c>
      <c r="R650" t="str">
        <f t="shared" si="13"/>
        <v>Plato_16</v>
      </c>
      <c r="S650" s="2" t="s">
        <v>49</v>
      </c>
      <c r="T650" s="2" t="s">
        <v>15</v>
      </c>
      <c r="U650" s="2"/>
      <c r="X650" t="str" cm="1">
        <f t="array" ref="X650">_xlfn.CONCAT(_xlfn._xlws.FILTER(Tabla_cocina[Nombre del Plato], Tabla_cocina[Numero de Orden]=Tabla_Sala[[#This Row],[Número de Orden]]), "")</f>
        <v>Plato_16</v>
      </c>
      <c r="Y650" s="18" t="b">
        <f>IF(Tabla_Sala[[#This Row],[Tiempo de Degustacion]]&gt;0,TRUE,FALSE)</f>
        <v>1</v>
      </c>
      <c r="Z650" s="3">
        <f>SUMIFS(Tabla_cocina[Costo],Tabla_cocina[Numero de Orden],Tabla_Sala[[#This Row],[Número de Orden]])</f>
        <v>32</v>
      </c>
    </row>
    <row r="651" spans="1:26" x14ac:dyDescent="0.3">
      <c r="A651" s="2">
        <v>649</v>
      </c>
      <c r="B651" s="2">
        <v>9</v>
      </c>
      <c r="C651" s="2" t="s">
        <v>603</v>
      </c>
      <c r="D651" s="4">
        <v>1</v>
      </c>
      <c r="E651" s="15">
        <f>Tabla_Sala[[#This Row],[Hora de Salida]]</f>
        <v>45022.15625</v>
      </c>
      <c r="F651" s="16">
        <v>45022.038194444445</v>
      </c>
      <c r="G651" s="16">
        <v>45022.15625</v>
      </c>
      <c r="H651" s="16">
        <f>IF(Tabla_Sala[[#This Row],[Estado de la Mesa]]="Ocupada",(Tabla_Sala[[#This Row],[Hora de Salida]]-Tabla_Sala[[#This Row],[Hora de Llegada]]) + 15/1440, Tabla_Sala[[#This Row],[Hora de Salida]]-Tabla_Sala[[#This Row],[Hora de Llegada]])</f>
        <v>0.12847222222141377</v>
      </c>
      <c r="I651" s="16">
        <f>SUMIFS(Tabla_cocina[minutos preparacion],Tabla_cocina[Numero de Orden],Tabla_Sala[[#This Row],[Número de Orden]])</f>
        <v>7.5694444444444453E-2</v>
      </c>
      <c r="J651" s="16">
        <f>IF(Tabla_Sala[[#This Row],[Tiempo de Permanencia]]-Tabla_Sala[[#This Row],[Tiempo Preparacion]] &gt; 0, Tabla_Sala[[#This Row],[Tiempo de Permanencia]]-Tabla_Sala[[#This Row],[Tiempo Preparacion]], 0)</f>
        <v>5.277777777696932E-2</v>
      </c>
      <c r="K651" s="2" t="s">
        <v>115</v>
      </c>
      <c r="L651" s="2" t="s">
        <v>40</v>
      </c>
      <c r="M651" s="2" t="s">
        <v>45</v>
      </c>
      <c r="N651" s="5">
        <v>15.98</v>
      </c>
      <c r="O651" s="2" t="s">
        <v>55</v>
      </c>
      <c r="P651" s="7">
        <f>SUMIFS(Tabla_cocina[Ganancia Bruta],Tabla_cocina[Numero de Orden],Tabla_Sala[[#This Row],[Número de Orden]])</f>
        <v>256</v>
      </c>
      <c r="Q651" s="7">
        <f>Tabla_Sala[[#This Row],[Propina]]+Tabla_Sala[[#This Row],[Monto Total de la Cuenta]]</f>
        <v>271.98</v>
      </c>
      <c r="R651" t="str">
        <f t="shared" si="13"/>
        <v>Plato_9,  Plato_16,  Plato_1,  Plato_3</v>
      </c>
      <c r="S651" s="2" t="s">
        <v>52</v>
      </c>
      <c r="T651" s="2" t="s">
        <v>13</v>
      </c>
      <c r="U651" s="2" t="s">
        <v>57</v>
      </c>
      <c r="V651" s="2" t="s">
        <v>71</v>
      </c>
      <c r="W651" s="2" t="s">
        <v>72</v>
      </c>
      <c r="X651" t="str" cm="1">
        <f t="array" ref="X651">_xlfn.CONCAT(_xlfn._xlws.FILTER(Tabla_cocina[Nombre del Plato], Tabla_cocina[Numero de Orden]=Tabla_Sala[[#This Row],[Número de Orden]]), "")</f>
        <v>Plato_9Plato_16Plato_1Plato_3</v>
      </c>
      <c r="Y651" s="18" t="b">
        <f>IF(Tabla_Sala[[#This Row],[Tiempo de Degustacion]]&gt;0,TRUE,FALSE)</f>
        <v>1</v>
      </c>
      <c r="Z651" s="3">
        <f>SUMIFS(Tabla_cocina[Costo],Tabla_cocina[Numero de Orden],Tabla_Sala[[#This Row],[Número de Orden]])</f>
        <v>150</v>
      </c>
    </row>
    <row r="652" spans="1:26" x14ac:dyDescent="0.3">
      <c r="A652" s="2">
        <v>650</v>
      </c>
      <c r="B652" s="2">
        <v>11</v>
      </c>
      <c r="C652" s="2" t="s">
        <v>540</v>
      </c>
      <c r="D652" s="4">
        <v>3</v>
      </c>
      <c r="E652" s="15">
        <f>Tabla_Sala[[#This Row],[Hora de Salida]]</f>
        <v>45023.209722222222</v>
      </c>
      <c r="F652" s="16">
        <v>45023.147916666669</v>
      </c>
      <c r="G652" s="16">
        <v>45023.209722222222</v>
      </c>
      <c r="H652" s="16">
        <f>IF(Tabla_Sala[[#This Row],[Estado de la Mesa]]="Ocupada",(Tabla_Sala[[#This Row],[Hora de Salida]]-Tabla_Sala[[#This Row],[Hora de Llegada]]) + 15/1440, Tabla_Sala[[#This Row],[Hora de Salida]]-Tabla_Sala[[#This Row],[Hora de Llegada]])</f>
        <v>6.1805555553291924E-2</v>
      </c>
      <c r="I652" s="16">
        <f>SUMIFS(Tabla_cocina[minutos preparacion],Tabla_cocina[Numero de Orden],Tabla_Sala[[#This Row],[Número de Orden]])</f>
        <v>5.2777777777777771E-2</v>
      </c>
      <c r="J652" s="16">
        <f>IF(Tabla_Sala[[#This Row],[Tiempo de Permanencia]]-Tabla_Sala[[#This Row],[Tiempo Preparacion]] &gt; 0, Tabla_Sala[[#This Row],[Tiempo de Permanencia]]-Tabla_Sala[[#This Row],[Tiempo Preparacion]], 0)</f>
        <v>9.0277777755141536E-3</v>
      </c>
      <c r="K652" s="2" t="s">
        <v>109</v>
      </c>
      <c r="L652" s="2" t="s">
        <v>40</v>
      </c>
      <c r="M652" s="2" t="s">
        <v>41</v>
      </c>
      <c r="N652" s="5">
        <v>38.21</v>
      </c>
      <c r="O652" s="2" t="s">
        <v>48</v>
      </c>
      <c r="P652" s="7">
        <f>SUMIFS(Tabla_cocina[Ganancia Bruta],Tabla_cocina[Numero de Orden],Tabla_Sala[[#This Row],[Número de Orden]])</f>
        <v>237</v>
      </c>
      <c r="Q652" s="7">
        <f>Tabla_Sala[[#This Row],[Propina]]+Tabla_Sala[[#This Row],[Monto Total de la Cuenta]]</f>
        <v>275.20999999999998</v>
      </c>
      <c r="R652" t="str">
        <f t="shared" si="13"/>
        <v>Plato_13,  Plato_9,  Plato_15,  Plato_8</v>
      </c>
      <c r="S652" s="2" t="s">
        <v>76</v>
      </c>
      <c r="T652" s="2" t="s">
        <v>23</v>
      </c>
      <c r="U652" s="2" t="s">
        <v>75</v>
      </c>
      <c r="V652" s="2" t="s">
        <v>73</v>
      </c>
      <c r="W652" s="2" t="s">
        <v>62</v>
      </c>
      <c r="X652" t="str" cm="1">
        <f t="array" ref="X652">_xlfn.CONCAT(_xlfn._xlws.FILTER(Tabla_cocina[Nombre del Plato], Tabla_cocina[Numero de Orden]=Tabla_Sala[[#This Row],[Número de Orden]]), "")</f>
        <v>Plato_8Plato_15Plato_9Plato_13</v>
      </c>
      <c r="Y652" s="18" t="b">
        <f>IF(Tabla_Sala[[#This Row],[Tiempo de Degustacion]]&gt;0,TRUE,FALSE)</f>
        <v>1</v>
      </c>
      <c r="Z652" s="3">
        <f>SUMIFS(Tabla_cocina[Costo],Tabla_cocina[Numero de Orden],Tabla_Sala[[#This Row],[Número de Orden]])</f>
        <v>142</v>
      </c>
    </row>
    <row r="653" spans="1:26" x14ac:dyDescent="0.3">
      <c r="A653" s="2">
        <v>651</v>
      </c>
      <c r="B653" s="2">
        <v>16</v>
      </c>
      <c r="C653" s="2" t="s">
        <v>604</v>
      </c>
      <c r="D653" s="4">
        <v>4</v>
      </c>
      <c r="E653" s="15">
        <f>Tabla_Sala[[#This Row],[Hora de Salida]]</f>
        <v>45023.238888888889</v>
      </c>
      <c r="F653" s="16">
        <v>45023.086111111108</v>
      </c>
      <c r="G653" s="16">
        <v>45023.238888888889</v>
      </c>
      <c r="H653" s="16">
        <f>IF(Tabla_Sala[[#This Row],[Estado de la Mesa]]="Ocupada",(Tabla_Sala[[#This Row],[Hora de Salida]]-Tabla_Sala[[#This Row],[Hora de Llegada]]) + 15/1440, Tabla_Sala[[#This Row],[Hora de Salida]]-Tabla_Sala[[#This Row],[Hora de Llegada]])</f>
        <v>0.15277777778101154</v>
      </c>
      <c r="I653" s="16">
        <f>SUMIFS(Tabla_cocina[minutos preparacion],Tabla_cocina[Numero de Orden],Tabla_Sala[[#This Row],[Número de Orden]])</f>
        <v>6.1111111111111109E-2</v>
      </c>
      <c r="J653" s="16">
        <f>IF(Tabla_Sala[[#This Row],[Tiempo de Permanencia]]-Tabla_Sala[[#This Row],[Tiempo Preparacion]] &gt; 0, Tabla_Sala[[#This Row],[Tiempo de Permanencia]]-Tabla_Sala[[#This Row],[Tiempo Preparacion]], 0)</f>
        <v>9.1666666669900421E-2</v>
      </c>
      <c r="K653" s="2" t="s">
        <v>117</v>
      </c>
      <c r="L653" s="2" t="s">
        <v>54</v>
      </c>
      <c r="M653" s="2" t="s">
        <v>47</v>
      </c>
      <c r="N653" s="5">
        <v>20.27</v>
      </c>
      <c r="O653" s="2" t="s">
        <v>48</v>
      </c>
      <c r="P653" s="7">
        <f>SUMIFS(Tabla_cocina[Ganancia Bruta],Tabla_cocina[Numero de Orden],Tabla_Sala[[#This Row],[Número de Orden]])</f>
        <v>209</v>
      </c>
      <c r="Q653" s="7">
        <f>Tabla_Sala[[#This Row],[Propina]]+Tabla_Sala[[#This Row],[Monto Total de la Cuenta]]</f>
        <v>229.27</v>
      </c>
      <c r="R653" t="str">
        <f t="shared" si="13"/>
        <v>Plato_20,  Plato_13,  Plato_11</v>
      </c>
      <c r="S653" s="2" t="s">
        <v>76</v>
      </c>
      <c r="T653" s="2" t="s">
        <v>11</v>
      </c>
      <c r="U653" s="2" t="s">
        <v>65</v>
      </c>
      <c r="V653" s="2" t="s">
        <v>63</v>
      </c>
      <c r="X653" t="str" cm="1">
        <f t="array" ref="X653">_xlfn.CONCAT(_xlfn._xlws.FILTER(Tabla_cocina[Nombre del Plato], Tabla_cocina[Numero de Orden]=Tabla_Sala[[#This Row],[Número de Orden]]), "")</f>
        <v>Plato_20Plato_11Plato_13</v>
      </c>
      <c r="Y653" s="18" t="b">
        <f>IF(Tabla_Sala[[#This Row],[Tiempo de Degustacion]]&gt;0,TRUE,FALSE)</f>
        <v>1</v>
      </c>
      <c r="Z653" s="3">
        <f>SUMIFS(Tabla_cocina[Costo],Tabla_cocina[Numero de Orden],Tabla_Sala[[#This Row],[Número de Orden]])</f>
        <v>129</v>
      </c>
    </row>
    <row r="654" spans="1:26" x14ac:dyDescent="0.3">
      <c r="A654" s="2">
        <v>652</v>
      </c>
      <c r="B654" s="2">
        <v>14</v>
      </c>
      <c r="C654" s="2" t="s">
        <v>548</v>
      </c>
      <c r="D654" s="4">
        <v>5</v>
      </c>
      <c r="E654" s="15">
        <f>Tabla_Sala[[#This Row],[Hora de Salida]]</f>
        <v>45023.101388888892</v>
      </c>
      <c r="F654" s="16">
        <v>45023.004166666666</v>
      </c>
      <c r="G654" s="16">
        <v>45023.101388888892</v>
      </c>
      <c r="H654" s="16">
        <f>IF(Tabla_Sala[[#This Row],[Estado de la Mesa]]="Ocupada",(Tabla_Sala[[#This Row],[Hora de Salida]]-Tabla_Sala[[#This Row],[Hora de Llegada]]) + 15/1440, Tabla_Sala[[#This Row],[Hora de Salida]]-Tabla_Sala[[#This Row],[Hora de Llegada]])</f>
        <v>0.10763888889293109</v>
      </c>
      <c r="I654" s="16">
        <f>SUMIFS(Tabla_cocina[minutos preparacion],Tabla_cocina[Numero de Orden],Tabla_Sala[[#This Row],[Número de Orden]])</f>
        <v>3.4722222222222224E-2</v>
      </c>
      <c r="J654" s="16">
        <f>IF(Tabla_Sala[[#This Row],[Tiempo de Permanencia]]-Tabla_Sala[[#This Row],[Tiempo Preparacion]] &gt; 0, Tabla_Sala[[#This Row],[Tiempo de Permanencia]]-Tabla_Sala[[#This Row],[Tiempo Preparacion]], 0)</f>
        <v>7.2916666670708868E-2</v>
      </c>
      <c r="K654" s="2" t="s">
        <v>113</v>
      </c>
      <c r="L654" s="2" t="s">
        <v>40</v>
      </c>
      <c r="M654" s="2" t="s">
        <v>41</v>
      </c>
      <c r="N654" s="5">
        <v>23.26</v>
      </c>
      <c r="O654" s="2" t="s">
        <v>55</v>
      </c>
      <c r="P654" s="7">
        <f>SUMIFS(Tabla_cocina[Ganancia Bruta],Tabla_cocina[Numero de Orden],Tabla_Sala[[#This Row],[Número de Orden]])</f>
        <v>170</v>
      </c>
      <c r="Q654" s="7">
        <f>Tabla_Sala[[#This Row],[Propina]]+Tabla_Sala[[#This Row],[Monto Total de la Cuenta]]</f>
        <v>193.26</v>
      </c>
      <c r="R654" t="str">
        <f t="shared" si="13"/>
        <v>Plato_17,  Plato_19</v>
      </c>
      <c r="S654" s="2" t="s">
        <v>61</v>
      </c>
      <c r="T654" s="2" t="s">
        <v>9</v>
      </c>
      <c r="U654" s="2" t="s">
        <v>51</v>
      </c>
      <c r="X654" t="str" cm="1">
        <f t="array" ref="X654">_xlfn.CONCAT(_xlfn._xlws.FILTER(Tabla_cocina[Nombre del Plato], Tabla_cocina[Numero de Orden]=Tabla_Sala[[#This Row],[Número de Orden]]), "")</f>
        <v>Plato_19Plato_17</v>
      </c>
      <c r="Y654" s="18" t="b">
        <f>IF(Tabla_Sala[[#This Row],[Tiempo de Degustacion]]&gt;0,TRUE,FALSE)</f>
        <v>1</v>
      </c>
      <c r="Z654" s="3">
        <f>SUMIFS(Tabla_cocina[Costo],Tabla_cocina[Numero de Orden],Tabla_Sala[[#This Row],[Número de Orden]])</f>
        <v>104</v>
      </c>
    </row>
    <row r="655" spans="1:26" x14ac:dyDescent="0.3">
      <c r="A655" s="2">
        <v>653</v>
      </c>
      <c r="B655" s="2">
        <v>13</v>
      </c>
      <c r="C655" s="2" t="s">
        <v>605</v>
      </c>
      <c r="D655" s="4">
        <v>5</v>
      </c>
      <c r="E655" s="15">
        <f>Tabla_Sala[[#This Row],[Hora de Salida]]</f>
        <v>45023.180555555555</v>
      </c>
      <c r="F655" s="16">
        <v>45023.104861111111</v>
      </c>
      <c r="G655" s="16">
        <v>45023.180555555555</v>
      </c>
      <c r="H655" s="16">
        <f>IF(Tabla_Sala[[#This Row],[Estado de la Mesa]]="Ocupada",(Tabla_Sala[[#This Row],[Hora de Salida]]-Tabla_Sala[[#This Row],[Hora de Llegada]]) + 15/1440, Tabla_Sala[[#This Row],[Hora de Salida]]-Tabla_Sala[[#This Row],[Hora de Llegada]])</f>
        <v>7.5694444443797693E-2</v>
      </c>
      <c r="I655" s="16">
        <f>SUMIFS(Tabla_cocina[minutos preparacion],Tabla_cocina[Numero de Orden],Tabla_Sala[[#This Row],[Número de Orden]])</f>
        <v>0.10416666666666667</v>
      </c>
      <c r="J655" s="16">
        <f>IF(Tabla_Sala[[#This Row],[Tiempo de Permanencia]]-Tabla_Sala[[#This Row],[Tiempo Preparacion]] &gt; 0, Tabla_Sala[[#This Row],[Tiempo de Permanencia]]-Tabla_Sala[[#This Row],[Tiempo Preparacion]], 0)</f>
        <v>0</v>
      </c>
      <c r="K655" s="2" t="s">
        <v>111</v>
      </c>
      <c r="L655" s="2" t="s">
        <v>40</v>
      </c>
      <c r="M655" s="2" t="s">
        <v>47</v>
      </c>
      <c r="N655" s="5">
        <v>34.33</v>
      </c>
      <c r="O655" s="2" t="s">
        <v>48</v>
      </c>
      <c r="P655" s="7">
        <f>SUMIFS(Tabla_cocina[Ganancia Bruta],Tabla_cocina[Numero de Orden],Tabla_Sala[[#This Row],[Número de Orden]])</f>
        <v>244</v>
      </c>
      <c r="Q655" s="7">
        <f>Tabla_Sala[[#This Row],[Propina]]+Tabla_Sala[[#This Row],[Monto Total de la Cuenta]]</f>
        <v>278.33</v>
      </c>
      <c r="R655" t="str">
        <f t="shared" si="13"/>
        <v>Plato_16,  Plato_2,  Plato_8</v>
      </c>
      <c r="S655" s="2" t="s">
        <v>56</v>
      </c>
      <c r="T655" s="2" t="s">
        <v>15</v>
      </c>
      <c r="U655" s="2" t="s">
        <v>79</v>
      </c>
      <c r="V655" s="2" t="s">
        <v>62</v>
      </c>
      <c r="X655" t="str" cm="1">
        <f t="array" ref="X655">_xlfn.CONCAT(_xlfn._xlws.FILTER(Tabla_cocina[Nombre del Plato], Tabla_cocina[Numero de Orden]=Tabla_Sala[[#This Row],[Número de Orden]]), "")</f>
        <v>Plato_8Plato_2Plato_16</v>
      </c>
      <c r="Y655" s="18" t="b">
        <f>IF(Tabla_Sala[[#This Row],[Tiempo de Degustacion]]&gt;0,TRUE,FALSE)</f>
        <v>0</v>
      </c>
      <c r="Z655" s="3">
        <f>SUMIFS(Tabla_cocina[Costo],Tabla_cocina[Numero de Orden],Tabla_Sala[[#This Row],[Número de Orden]])</f>
        <v>144</v>
      </c>
    </row>
    <row r="656" spans="1:26" x14ac:dyDescent="0.3">
      <c r="A656" s="2">
        <v>654</v>
      </c>
      <c r="B656" s="2">
        <v>12</v>
      </c>
      <c r="C656" s="2" t="s">
        <v>606</v>
      </c>
      <c r="D656" s="4">
        <v>5</v>
      </c>
      <c r="E656" s="15">
        <f>Tabla_Sala[[#This Row],[Hora de Salida]]</f>
        <v>45023.072222222225</v>
      </c>
      <c r="F656" s="16">
        <v>45023.001388888886</v>
      </c>
      <c r="G656" s="16">
        <v>45023.072222222225</v>
      </c>
      <c r="H656" s="16">
        <f>IF(Tabla_Sala[[#This Row],[Estado de la Mesa]]="Ocupada",(Tabla_Sala[[#This Row],[Hora de Salida]]-Tabla_Sala[[#This Row],[Hora de Llegada]]) + 15/1440, Tabla_Sala[[#This Row],[Hora de Salida]]-Tabla_Sala[[#This Row],[Hora de Llegada]])</f>
        <v>8.1250000005335707E-2</v>
      </c>
      <c r="I656" s="16">
        <f>SUMIFS(Tabla_cocina[minutos preparacion],Tabla_cocina[Numero de Orden],Tabla_Sala[[#This Row],[Número de Orden]])</f>
        <v>3.0555555555555555E-2</v>
      </c>
      <c r="J656" s="16">
        <f>IF(Tabla_Sala[[#This Row],[Tiempo de Permanencia]]-Tabla_Sala[[#This Row],[Tiempo Preparacion]] &gt; 0, Tabla_Sala[[#This Row],[Tiempo de Permanencia]]-Tabla_Sala[[#This Row],[Tiempo Preparacion]], 0)</f>
        <v>5.0694444449780149E-2</v>
      </c>
      <c r="K656" s="2" t="s">
        <v>115</v>
      </c>
      <c r="L656" s="2" t="s">
        <v>54</v>
      </c>
      <c r="M656" s="2" t="s">
        <v>47</v>
      </c>
      <c r="N656" s="5">
        <v>23.98</v>
      </c>
      <c r="O656" s="2" t="s">
        <v>55</v>
      </c>
      <c r="P656" s="7">
        <f>SUMIFS(Tabla_cocina[Ganancia Bruta],Tabla_cocina[Numero de Orden],Tabla_Sala[[#This Row],[Número de Orden]])</f>
        <v>42</v>
      </c>
      <c r="Q656" s="7">
        <f>Tabla_Sala[[#This Row],[Propina]]+Tabla_Sala[[#This Row],[Monto Total de la Cuenta]]</f>
        <v>65.98</v>
      </c>
      <c r="R656" t="str">
        <f t="shared" si="13"/>
        <v>Plato_5,  Plato_3</v>
      </c>
      <c r="S656" s="2" t="s">
        <v>61</v>
      </c>
      <c r="T656" s="2" t="s">
        <v>19</v>
      </c>
      <c r="U656" s="2" t="s">
        <v>72</v>
      </c>
      <c r="X656" t="str" cm="1">
        <f t="array" ref="X656">_xlfn.CONCAT(_xlfn._xlws.FILTER(Tabla_cocina[Nombre del Plato], Tabla_cocina[Numero de Orden]=Tabla_Sala[[#This Row],[Número de Orden]]), "")</f>
        <v>Plato_5Plato_3</v>
      </c>
      <c r="Y656" s="18" t="b">
        <f>IF(Tabla_Sala[[#This Row],[Tiempo de Degustacion]]&gt;0,TRUE,FALSE)</f>
        <v>1</v>
      </c>
      <c r="Z656" s="3">
        <f>SUMIFS(Tabla_cocina[Costo],Tabla_cocina[Numero de Orden],Tabla_Sala[[#This Row],[Número de Orden]])</f>
        <v>25</v>
      </c>
    </row>
    <row r="657" spans="1:26" x14ac:dyDescent="0.3">
      <c r="A657" s="2">
        <v>655</v>
      </c>
      <c r="B657" s="2">
        <v>5</v>
      </c>
      <c r="C657" s="2" t="s">
        <v>607</v>
      </c>
      <c r="D657" s="4">
        <v>4</v>
      </c>
      <c r="E657" s="15">
        <f>Tabla_Sala[[#This Row],[Hora de Salida]]</f>
        <v>45023.200694444444</v>
      </c>
      <c r="F657" s="16">
        <v>45023.052083333336</v>
      </c>
      <c r="G657" s="16">
        <v>45023.200694444444</v>
      </c>
      <c r="H657" s="16">
        <f>IF(Tabla_Sala[[#This Row],[Estado de la Mesa]]="Ocupada",(Tabla_Sala[[#This Row],[Hora de Salida]]-Tabla_Sala[[#This Row],[Hora de Llegada]]) + 15/1440, Tabla_Sala[[#This Row],[Hora de Salida]]-Tabla_Sala[[#This Row],[Hora de Llegada]])</f>
        <v>0.14861111110803904</v>
      </c>
      <c r="I657" s="16">
        <f>SUMIFS(Tabla_cocina[minutos preparacion],Tabla_cocina[Numero de Orden],Tabla_Sala[[#This Row],[Número de Orden]])</f>
        <v>2.5000000000000001E-2</v>
      </c>
      <c r="J657" s="16">
        <f>IF(Tabla_Sala[[#This Row],[Tiempo de Permanencia]]-Tabla_Sala[[#This Row],[Tiempo Preparacion]] &gt; 0, Tabla_Sala[[#This Row],[Tiempo de Permanencia]]-Tabla_Sala[[#This Row],[Tiempo Preparacion]], 0)</f>
        <v>0.12361111110803905</v>
      </c>
      <c r="K657" s="2" t="s">
        <v>115</v>
      </c>
      <c r="L657" s="2" t="s">
        <v>40</v>
      </c>
      <c r="M657" s="2" t="s">
        <v>45</v>
      </c>
      <c r="N657" s="5">
        <v>21.7</v>
      </c>
      <c r="O657" s="2" t="s">
        <v>42</v>
      </c>
      <c r="P657" s="7">
        <f>SUMIFS(Tabla_cocina[Ganancia Bruta],Tabla_cocina[Numero de Orden],Tabla_Sala[[#This Row],[Número de Orden]])</f>
        <v>93</v>
      </c>
      <c r="Q657" s="7">
        <f>Tabla_Sala[[#This Row],[Propina]]+Tabla_Sala[[#This Row],[Monto Total de la Cuenta]]</f>
        <v>114.7</v>
      </c>
      <c r="R657" t="str">
        <f t="shared" si="13"/>
        <v>Plato_17</v>
      </c>
      <c r="S657" s="2" t="s">
        <v>49</v>
      </c>
      <c r="T657" s="2" t="s">
        <v>9</v>
      </c>
      <c r="U657" s="2"/>
      <c r="X657" t="str" cm="1">
        <f t="array" ref="X657">_xlfn.CONCAT(_xlfn._xlws.FILTER(Tabla_cocina[Nombre del Plato], Tabla_cocina[Numero de Orden]=Tabla_Sala[[#This Row],[Número de Orden]]), "")</f>
        <v>Plato_17</v>
      </c>
      <c r="Y657" s="18" t="b">
        <f>IF(Tabla_Sala[[#This Row],[Tiempo de Degustacion]]&gt;0,TRUE,FALSE)</f>
        <v>1</v>
      </c>
      <c r="Z657" s="3">
        <f>SUMIFS(Tabla_cocina[Costo],Tabla_cocina[Numero de Orden],Tabla_Sala[[#This Row],[Número de Orden]])</f>
        <v>57</v>
      </c>
    </row>
    <row r="658" spans="1:26" x14ac:dyDescent="0.3">
      <c r="A658" s="2">
        <v>656</v>
      </c>
      <c r="B658" s="2">
        <v>19</v>
      </c>
      <c r="C658" s="2" t="s">
        <v>608</v>
      </c>
      <c r="D658" s="4">
        <v>6</v>
      </c>
      <c r="E658" s="15">
        <f>Tabla_Sala[[#This Row],[Hora de Salida]]</f>
        <v>45023.277777777781</v>
      </c>
      <c r="F658" s="16">
        <v>45023.15</v>
      </c>
      <c r="G658" s="16">
        <v>45023.277777777781</v>
      </c>
      <c r="H658" s="16">
        <f>IF(Tabla_Sala[[#This Row],[Estado de la Mesa]]="Ocupada",(Tabla_Sala[[#This Row],[Hora de Salida]]-Tabla_Sala[[#This Row],[Hora de Llegada]]) + 15/1440, Tabla_Sala[[#This Row],[Hora de Salida]]-Tabla_Sala[[#This Row],[Hora de Llegada]])</f>
        <v>0.12777777777955635</v>
      </c>
      <c r="I658" s="16">
        <f>SUMIFS(Tabla_cocina[minutos preparacion],Tabla_cocina[Numero de Orden],Tabla_Sala[[#This Row],[Número de Orden]])</f>
        <v>7.6388888888888895E-2</v>
      </c>
      <c r="J658" s="16">
        <f>IF(Tabla_Sala[[#This Row],[Tiempo de Permanencia]]-Tabla_Sala[[#This Row],[Tiempo Preparacion]] &gt; 0, Tabla_Sala[[#This Row],[Tiempo de Permanencia]]-Tabla_Sala[[#This Row],[Tiempo Preparacion]], 0)</f>
        <v>5.138888889066745E-2</v>
      </c>
      <c r="K658" s="2" t="s">
        <v>111</v>
      </c>
      <c r="L658" s="2" t="s">
        <v>54</v>
      </c>
      <c r="M658" s="2" t="s">
        <v>47</v>
      </c>
      <c r="N658" s="5">
        <v>31.23</v>
      </c>
      <c r="O658" s="2" t="s">
        <v>42</v>
      </c>
      <c r="P658" s="7">
        <f>SUMIFS(Tabla_cocina[Ganancia Bruta],Tabla_cocina[Numero de Orden],Tabla_Sala[[#This Row],[Número de Orden]])</f>
        <v>157</v>
      </c>
      <c r="Q658" s="7">
        <f>Tabla_Sala[[#This Row],[Propina]]+Tabla_Sala[[#This Row],[Monto Total de la Cuenta]]</f>
        <v>188.23</v>
      </c>
      <c r="R658" t="str">
        <f t="shared" si="13"/>
        <v>Plato_14,  Plato_3,  Plato_12,  Plato_19</v>
      </c>
      <c r="S658" s="2" t="s">
        <v>76</v>
      </c>
      <c r="T658" s="2" t="s">
        <v>22</v>
      </c>
      <c r="U658" s="2" t="s">
        <v>72</v>
      </c>
      <c r="V658" s="2" t="s">
        <v>60</v>
      </c>
      <c r="W658" s="2" t="s">
        <v>51</v>
      </c>
      <c r="X658" t="str" cm="1">
        <f t="array" ref="X658">_xlfn.CONCAT(_xlfn._xlws.FILTER(Tabla_cocina[Nombre del Plato], Tabla_cocina[Numero de Orden]=Tabla_Sala[[#This Row],[Número de Orden]]), "")</f>
        <v>Plato_19Plato_14Plato_3Plato_12</v>
      </c>
      <c r="Y658" s="18" t="b">
        <f>IF(Tabla_Sala[[#This Row],[Tiempo de Degustacion]]&gt;0,TRUE,FALSE)</f>
        <v>1</v>
      </c>
      <c r="Z658" s="3">
        <f>SUMIFS(Tabla_cocina[Costo],Tabla_cocina[Numero de Orden],Tabla_Sala[[#This Row],[Número de Orden]])</f>
        <v>94</v>
      </c>
    </row>
    <row r="659" spans="1:26" x14ac:dyDescent="0.3">
      <c r="A659" s="2">
        <v>657</v>
      </c>
      <c r="B659" s="2">
        <v>1</v>
      </c>
      <c r="C659" s="2" t="s">
        <v>609</v>
      </c>
      <c r="D659" s="4">
        <v>2</v>
      </c>
      <c r="E659" s="15">
        <f>Tabla_Sala[[#This Row],[Hora de Salida]]</f>
        <v>45023.171527777777</v>
      </c>
      <c r="F659" s="16">
        <v>45023.035416666666</v>
      </c>
      <c r="G659" s="16">
        <v>45023.171527777777</v>
      </c>
      <c r="H659" s="16">
        <f>IF(Tabla_Sala[[#This Row],[Estado de la Mesa]]="Ocupada",(Tabla_Sala[[#This Row],[Hora de Salida]]-Tabla_Sala[[#This Row],[Hora de Llegada]]) + 15/1440, Tabla_Sala[[#This Row],[Hora de Salida]]-Tabla_Sala[[#This Row],[Hora de Llegada]])</f>
        <v>0.13611111111094942</v>
      </c>
      <c r="I659" s="16">
        <f>SUMIFS(Tabla_cocina[minutos preparacion],Tabla_cocina[Numero de Orden],Tabla_Sala[[#This Row],[Número de Orden]])</f>
        <v>9.3055555555555558E-2</v>
      </c>
      <c r="J659" s="16">
        <f>IF(Tabla_Sala[[#This Row],[Tiempo de Permanencia]]-Tabla_Sala[[#This Row],[Tiempo Preparacion]] &gt; 0, Tabla_Sala[[#This Row],[Tiempo de Permanencia]]-Tabla_Sala[[#This Row],[Tiempo Preparacion]], 0)</f>
        <v>4.3055555555393865E-2</v>
      </c>
      <c r="K659" s="2" t="s">
        <v>111</v>
      </c>
      <c r="L659" s="2" t="s">
        <v>40</v>
      </c>
      <c r="M659" s="2" t="s">
        <v>45</v>
      </c>
      <c r="N659" s="5">
        <v>44.2</v>
      </c>
      <c r="O659" s="2" t="s">
        <v>42</v>
      </c>
      <c r="P659" s="7">
        <f>SUMIFS(Tabla_cocina[Ganancia Bruta],Tabla_cocina[Numero de Orden],Tabla_Sala[[#This Row],[Número de Orden]])</f>
        <v>196</v>
      </c>
      <c r="Q659" s="7">
        <f>Tabla_Sala[[#This Row],[Propina]]+Tabla_Sala[[#This Row],[Monto Total de la Cuenta]]</f>
        <v>240.2</v>
      </c>
      <c r="R659" t="str">
        <f t="shared" si="13"/>
        <v>Plato_20,  Plato_14,  Plato_8</v>
      </c>
      <c r="S659" s="2" t="s">
        <v>70</v>
      </c>
      <c r="T659" s="2" t="s">
        <v>11</v>
      </c>
      <c r="U659" s="2" t="s">
        <v>64</v>
      </c>
      <c r="V659" s="2" t="s">
        <v>62</v>
      </c>
      <c r="X659" t="str" cm="1">
        <f t="array" ref="X659">_xlfn.CONCAT(_xlfn._xlws.FILTER(Tabla_cocina[Nombre del Plato], Tabla_cocina[Numero de Orden]=Tabla_Sala[[#This Row],[Número de Orden]]), "")</f>
        <v>Plato_20Plato_8Plato_14</v>
      </c>
      <c r="Y659" s="18" t="b">
        <f>IF(Tabla_Sala[[#This Row],[Tiempo de Degustacion]]&gt;0,TRUE,FALSE)</f>
        <v>1</v>
      </c>
      <c r="Z659" s="3">
        <f>SUMIFS(Tabla_cocina[Costo],Tabla_cocina[Numero de Orden],Tabla_Sala[[#This Row],[Número de Orden]])</f>
        <v>120</v>
      </c>
    </row>
    <row r="660" spans="1:26" x14ac:dyDescent="0.3">
      <c r="A660" s="2">
        <v>658</v>
      </c>
      <c r="B660" s="2">
        <v>19</v>
      </c>
      <c r="C660" s="2" t="s">
        <v>610</v>
      </c>
      <c r="D660" s="4">
        <v>5</v>
      </c>
      <c r="E660" s="15">
        <f>Tabla_Sala[[#This Row],[Hora de Salida]]</f>
        <v>45023.209722222222</v>
      </c>
      <c r="F660" s="16">
        <v>45023.071527777778</v>
      </c>
      <c r="G660" s="16">
        <v>45023.209722222222</v>
      </c>
      <c r="H660" s="16">
        <f>IF(Tabla_Sala[[#This Row],[Estado de la Mesa]]="Ocupada",(Tabla_Sala[[#This Row],[Hora de Salida]]-Tabla_Sala[[#This Row],[Hora de Llegada]]) + 15/1440, Tabla_Sala[[#This Row],[Hora de Salida]]-Tabla_Sala[[#This Row],[Hora de Llegada]])</f>
        <v>0.13819444444379769</v>
      </c>
      <c r="I660" s="16">
        <f>SUMIFS(Tabla_cocina[minutos preparacion],Tabla_cocina[Numero de Orden],Tabla_Sala[[#This Row],[Número de Orden]])</f>
        <v>3.3333333333333333E-2</v>
      </c>
      <c r="J660" s="16">
        <f>IF(Tabla_Sala[[#This Row],[Tiempo de Permanencia]]-Tabla_Sala[[#This Row],[Tiempo Preparacion]] &gt; 0, Tabla_Sala[[#This Row],[Tiempo de Permanencia]]-Tabla_Sala[[#This Row],[Tiempo Preparacion]], 0)</f>
        <v>0.10486111111046437</v>
      </c>
      <c r="K660" s="2" t="s">
        <v>115</v>
      </c>
      <c r="L660" s="2" t="s">
        <v>44</v>
      </c>
      <c r="M660" s="2" t="s">
        <v>45</v>
      </c>
      <c r="N660" s="5">
        <v>31.27</v>
      </c>
      <c r="O660" s="2" t="s">
        <v>42</v>
      </c>
      <c r="P660" s="7">
        <f>SUMIFS(Tabla_cocina[Ganancia Bruta],Tabla_cocina[Numero de Orden],Tabla_Sala[[#This Row],[Número de Orden]])</f>
        <v>86</v>
      </c>
      <c r="Q660" s="7">
        <f>Tabla_Sala[[#This Row],[Propina]]+Tabla_Sala[[#This Row],[Monto Total de la Cuenta]]</f>
        <v>117.27</v>
      </c>
      <c r="R660" t="str">
        <f t="shared" si="13"/>
        <v>Plato_15,  Plato_6</v>
      </c>
      <c r="S660" s="2" t="s">
        <v>49</v>
      </c>
      <c r="T660" s="2" t="s">
        <v>18</v>
      </c>
      <c r="U660" s="2" t="s">
        <v>77</v>
      </c>
      <c r="X660" t="str" cm="1">
        <f t="array" ref="X660">_xlfn.CONCAT(_xlfn._xlws.FILTER(Tabla_cocina[Nombre del Plato], Tabla_cocina[Numero de Orden]=Tabla_Sala[[#This Row],[Número de Orden]]), "")</f>
        <v>Plato_15Plato_6</v>
      </c>
      <c r="Y660" s="18" t="b">
        <f>IF(Tabla_Sala[[#This Row],[Tiempo de Degustacion]]&gt;0,TRUE,FALSE)</f>
        <v>1</v>
      </c>
      <c r="Z660" s="3">
        <f>SUMIFS(Tabla_cocina[Costo],Tabla_cocina[Numero de Orden],Tabla_Sala[[#This Row],[Número de Orden]])</f>
        <v>51</v>
      </c>
    </row>
    <row r="661" spans="1:26" x14ac:dyDescent="0.3">
      <c r="A661" s="2">
        <v>659</v>
      </c>
      <c r="B661" s="2">
        <v>9</v>
      </c>
      <c r="C661" s="2" t="s">
        <v>338</v>
      </c>
      <c r="D661" s="4">
        <v>4</v>
      </c>
      <c r="E661" s="15">
        <f>Tabla_Sala[[#This Row],[Hora de Salida]]</f>
        <v>45023.168749999997</v>
      </c>
      <c r="F661" s="16">
        <v>45023.118055555555</v>
      </c>
      <c r="G661" s="16">
        <v>45023.168749999997</v>
      </c>
      <c r="H661" s="16">
        <f>IF(Tabla_Sala[[#This Row],[Estado de la Mesa]]="Ocupada",(Tabla_Sala[[#This Row],[Hora de Salida]]-Tabla_Sala[[#This Row],[Hora de Llegada]]) + 15/1440, Tabla_Sala[[#This Row],[Hora de Salida]]-Tabla_Sala[[#This Row],[Hora de Llegada]])</f>
        <v>6.1111111109009165E-2</v>
      </c>
      <c r="I661" s="16">
        <f>SUMIFS(Tabla_cocina[minutos preparacion],Tabla_cocina[Numero de Orden],Tabla_Sala[[#This Row],[Número de Orden]])</f>
        <v>2.1527777777777778E-2</v>
      </c>
      <c r="J661" s="16">
        <f>IF(Tabla_Sala[[#This Row],[Tiempo de Permanencia]]-Tabla_Sala[[#This Row],[Tiempo Preparacion]] &gt; 0, Tabla_Sala[[#This Row],[Tiempo de Permanencia]]-Tabla_Sala[[#This Row],[Tiempo Preparacion]], 0)</f>
        <v>3.9583333331231388E-2</v>
      </c>
      <c r="K661" s="2" t="s">
        <v>117</v>
      </c>
      <c r="L661" s="2" t="s">
        <v>40</v>
      </c>
      <c r="M661" s="2" t="s">
        <v>47</v>
      </c>
      <c r="N661" s="5">
        <v>35.24</v>
      </c>
      <c r="O661" s="2" t="s">
        <v>55</v>
      </c>
      <c r="P661" s="7">
        <f>SUMIFS(Tabla_cocina[Ganancia Bruta],Tabla_cocina[Numero de Orden],Tabla_Sala[[#This Row],[Número de Orden]])</f>
        <v>87</v>
      </c>
      <c r="Q661" s="7">
        <f>Tabla_Sala[[#This Row],[Propina]]+Tabla_Sala[[#This Row],[Monto Total de la Cuenta]]</f>
        <v>122.24000000000001</v>
      </c>
      <c r="R661" t="str">
        <f t="shared" si="13"/>
        <v>Plato_9</v>
      </c>
      <c r="S661" s="2" t="s">
        <v>53</v>
      </c>
      <c r="T661" s="2" t="s">
        <v>13</v>
      </c>
      <c r="U661" s="2"/>
      <c r="X661" t="str" cm="1">
        <f t="array" ref="X661">_xlfn.CONCAT(_xlfn._xlws.FILTER(Tabla_cocina[Nombre del Plato], Tabla_cocina[Numero de Orden]=Tabla_Sala[[#This Row],[Número de Orden]]), "")</f>
        <v>Plato_9</v>
      </c>
      <c r="Y661" s="18" t="b">
        <f>IF(Tabla_Sala[[#This Row],[Tiempo de Degustacion]]&gt;0,TRUE,FALSE)</f>
        <v>1</v>
      </c>
      <c r="Z661" s="3">
        <f>SUMIFS(Tabla_cocina[Costo],Tabla_cocina[Numero de Orden],Tabla_Sala[[#This Row],[Número de Orden]])</f>
        <v>51</v>
      </c>
    </row>
    <row r="662" spans="1:26" x14ac:dyDescent="0.3">
      <c r="A662" s="2">
        <v>660</v>
      </c>
      <c r="B662" s="2">
        <v>19</v>
      </c>
      <c r="C662" s="2" t="s">
        <v>611</v>
      </c>
      <c r="D662" s="4">
        <v>4</v>
      </c>
      <c r="E662" s="15">
        <f>Tabla_Sala[[#This Row],[Hora de Salida]]</f>
        <v>45023.243750000001</v>
      </c>
      <c r="F662" s="16">
        <v>45023.080555555556</v>
      </c>
      <c r="G662" s="16">
        <v>45023.243750000001</v>
      </c>
      <c r="H662" s="16">
        <f>IF(Tabla_Sala[[#This Row],[Estado de la Mesa]]="Ocupada",(Tabla_Sala[[#This Row],[Hora de Salida]]-Tabla_Sala[[#This Row],[Hora de Llegada]]) + 15/1440, Tabla_Sala[[#This Row],[Hora de Salida]]-Tabla_Sala[[#This Row],[Hora de Llegada]])</f>
        <v>0.16319444444525288</v>
      </c>
      <c r="I662" s="16">
        <f>SUMIFS(Tabla_cocina[minutos preparacion],Tabla_cocina[Numero de Orden],Tabla_Sala[[#This Row],[Número de Orden]])</f>
        <v>3.125E-2</v>
      </c>
      <c r="J662" s="16">
        <f>IF(Tabla_Sala[[#This Row],[Tiempo de Permanencia]]-Tabla_Sala[[#This Row],[Tiempo Preparacion]] &gt; 0, Tabla_Sala[[#This Row],[Tiempo de Permanencia]]-Tabla_Sala[[#This Row],[Tiempo Preparacion]], 0)</f>
        <v>0.13194444444525288</v>
      </c>
      <c r="K662" s="2" t="s">
        <v>113</v>
      </c>
      <c r="L662" s="2" t="s">
        <v>44</v>
      </c>
      <c r="M662" s="2" t="s">
        <v>47</v>
      </c>
      <c r="N662" s="5">
        <v>15.91</v>
      </c>
      <c r="O662" s="2" t="s">
        <v>42</v>
      </c>
      <c r="P662" s="7">
        <f>SUMIFS(Tabla_cocina[Ganancia Bruta],Tabla_cocina[Numero de Orden],Tabla_Sala[[#This Row],[Número de Orden]])</f>
        <v>208</v>
      </c>
      <c r="Q662" s="7">
        <f>Tabla_Sala[[#This Row],[Propina]]+Tabla_Sala[[#This Row],[Monto Total de la Cuenta]]</f>
        <v>223.91</v>
      </c>
      <c r="R662" t="str">
        <f t="shared" si="13"/>
        <v>Plato_12,  Plato_2,  Plato_20</v>
      </c>
      <c r="S662" s="2" t="s">
        <v>49</v>
      </c>
      <c r="T662" s="2" t="s">
        <v>16</v>
      </c>
      <c r="U662" s="2" t="s">
        <v>79</v>
      </c>
      <c r="V662" s="2" t="s">
        <v>68</v>
      </c>
      <c r="X662" t="str" cm="1">
        <f t="array" ref="X662">_xlfn.CONCAT(_xlfn._xlws.FILTER(Tabla_cocina[Nombre del Plato], Tabla_cocina[Numero de Orden]=Tabla_Sala[[#This Row],[Número de Orden]]), "")</f>
        <v>Plato_20Plato_2Plato_12</v>
      </c>
      <c r="Y662" s="18" t="b">
        <f>IF(Tabla_Sala[[#This Row],[Tiempo de Degustacion]]&gt;0,TRUE,FALSE)</f>
        <v>1</v>
      </c>
      <c r="Z662" s="3">
        <f>SUMIFS(Tabla_cocina[Costo],Tabla_cocina[Numero de Orden],Tabla_Sala[[#This Row],[Número de Orden]])</f>
        <v>126</v>
      </c>
    </row>
    <row r="663" spans="1:26" x14ac:dyDescent="0.3">
      <c r="A663" s="2">
        <v>661</v>
      </c>
      <c r="B663" s="2">
        <v>16</v>
      </c>
      <c r="C663" s="2" t="s">
        <v>221</v>
      </c>
      <c r="D663" s="4">
        <v>4</v>
      </c>
      <c r="E663" s="15">
        <f>Tabla_Sala[[#This Row],[Hora de Salida]]</f>
        <v>45023.286111111112</v>
      </c>
      <c r="F663" s="16">
        <v>45023.140277777777</v>
      </c>
      <c r="G663" s="16">
        <v>45023.286111111112</v>
      </c>
      <c r="H663" s="16">
        <f>IF(Tabla_Sala[[#This Row],[Estado de la Mesa]]="Ocupada",(Tabla_Sala[[#This Row],[Hora de Salida]]-Tabla_Sala[[#This Row],[Hora de Llegada]]) + 15/1440, Tabla_Sala[[#This Row],[Hora de Salida]]-Tabla_Sala[[#This Row],[Hora de Llegada]])</f>
        <v>0.15625000000242531</v>
      </c>
      <c r="I663" s="16">
        <f>SUMIFS(Tabla_cocina[minutos preparacion],Tabla_cocina[Numero de Orden],Tabla_Sala[[#This Row],[Número de Orden]])</f>
        <v>9.375E-2</v>
      </c>
      <c r="J663" s="16">
        <f>IF(Tabla_Sala[[#This Row],[Tiempo de Permanencia]]-Tabla_Sala[[#This Row],[Tiempo Preparacion]] &gt; 0, Tabla_Sala[[#This Row],[Tiempo de Permanencia]]-Tabla_Sala[[#This Row],[Tiempo Preparacion]], 0)</f>
        <v>6.250000000242531E-2</v>
      </c>
      <c r="K663" s="2" t="s">
        <v>117</v>
      </c>
      <c r="L663" s="2" t="s">
        <v>54</v>
      </c>
      <c r="M663" s="2" t="s">
        <v>47</v>
      </c>
      <c r="N663" s="5">
        <v>32.54</v>
      </c>
      <c r="O663" s="2" t="s">
        <v>55</v>
      </c>
      <c r="P663" s="7">
        <f>SUMIFS(Tabla_cocina[Ganancia Bruta],Tabla_cocina[Numero de Orden],Tabla_Sala[[#This Row],[Número de Orden]])</f>
        <v>206</v>
      </c>
      <c r="Q663" s="7">
        <f>Tabla_Sala[[#This Row],[Propina]]+Tabla_Sala[[#This Row],[Monto Total de la Cuenta]]</f>
        <v>238.54</v>
      </c>
      <c r="R663" t="str">
        <f t="shared" si="13"/>
        <v>Plato_14,  Plato_17,  Plato_1,  Plato_16</v>
      </c>
      <c r="S663" s="2" t="s">
        <v>76</v>
      </c>
      <c r="T663" s="2" t="s">
        <v>22</v>
      </c>
      <c r="U663" s="2" t="s">
        <v>50</v>
      </c>
      <c r="V663" s="2" t="s">
        <v>71</v>
      </c>
      <c r="W663" s="2" t="s">
        <v>57</v>
      </c>
      <c r="X663" t="str" cm="1">
        <f t="array" ref="X663">_xlfn.CONCAT(_xlfn._xlws.FILTER(Tabla_cocina[Nombre del Plato], Tabla_cocina[Numero de Orden]=Tabla_Sala[[#This Row],[Número de Orden]]), "")</f>
        <v>Plato_17Plato_16Plato_1Plato_14</v>
      </c>
      <c r="Y663" s="18" t="b">
        <f>IF(Tabla_Sala[[#This Row],[Tiempo de Degustacion]]&gt;0,TRUE,FALSE)</f>
        <v>1</v>
      </c>
      <c r="Z663" s="3">
        <f>SUMIFS(Tabla_cocina[Costo],Tabla_cocina[Numero de Orden],Tabla_Sala[[#This Row],[Número de Orden]])</f>
        <v>123</v>
      </c>
    </row>
    <row r="664" spans="1:26" x14ac:dyDescent="0.3">
      <c r="A664" s="2">
        <v>662</v>
      </c>
      <c r="B664" s="2">
        <v>15</v>
      </c>
      <c r="C664" s="2" t="s">
        <v>612</v>
      </c>
      <c r="D664" s="4">
        <v>4</v>
      </c>
      <c r="E664" s="15">
        <f>Tabla_Sala[[#This Row],[Hora de Salida]]</f>
        <v>45023.209722222222</v>
      </c>
      <c r="F664" s="16">
        <v>45023.084027777775</v>
      </c>
      <c r="G664" s="16">
        <v>45023.209722222222</v>
      </c>
      <c r="H664" s="16">
        <f>IF(Tabla_Sala[[#This Row],[Estado de la Mesa]]="Ocupada",(Tabla_Sala[[#This Row],[Hora de Salida]]-Tabla_Sala[[#This Row],[Hora de Llegada]]) + 15/1440, Tabla_Sala[[#This Row],[Hora de Salida]]-Tabla_Sala[[#This Row],[Hora de Llegada]])</f>
        <v>0.12569444444670808</v>
      </c>
      <c r="I664" s="16">
        <f>SUMIFS(Tabla_cocina[minutos preparacion],Tabla_cocina[Numero de Orden],Tabla_Sala[[#This Row],[Número de Orden]])</f>
        <v>5.9027777777777776E-2</v>
      </c>
      <c r="J664" s="16">
        <f>IF(Tabla_Sala[[#This Row],[Tiempo de Permanencia]]-Tabla_Sala[[#This Row],[Tiempo Preparacion]] &gt; 0, Tabla_Sala[[#This Row],[Tiempo de Permanencia]]-Tabla_Sala[[#This Row],[Tiempo Preparacion]], 0)</f>
        <v>6.6666666668930299E-2</v>
      </c>
      <c r="K664" s="2" t="s">
        <v>111</v>
      </c>
      <c r="L664" s="2" t="s">
        <v>40</v>
      </c>
      <c r="M664" s="2" t="s">
        <v>47</v>
      </c>
      <c r="N664" s="5">
        <v>11.64</v>
      </c>
      <c r="O664" s="2" t="s">
        <v>48</v>
      </c>
      <c r="P664" s="7">
        <f>SUMIFS(Tabla_cocina[Ganancia Bruta],Tabla_cocina[Numero de Orden],Tabla_Sala[[#This Row],[Número de Orden]])</f>
        <v>133</v>
      </c>
      <c r="Q664" s="7">
        <f>Tabla_Sala[[#This Row],[Propina]]+Tabla_Sala[[#This Row],[Monto Total de la Cuenta]]</f>
        <v>144.63999999999999</v>
      </c>
      <c r="R664" t="str">
        <f t="shared" si="13"/>
        <v>Plato_7,  Plato_1,  Plato_19</v>
      </c>
      <c r="S664" s="2" t="s">
        <v>58</v>
      </c>
      <c r="T664" s="2" t="s">
        <v>5</v>
      </c>
      <c r="U664" s="2" t="s">
        <v>71</v>
      </c>
      <c r="V664" s="2" t="s">
        <v>51</v>
      </c>
      <c r="X664" t="str" cm="1">
        <f t="array" ref="X664">_xlfn.CONCAT(_xlfn._xlws.FILTER(Tabla_cocina[Nombre del Plato], Tabla_cocina[Numero de Orden]=Tabla_Sala[[#This Row],[Número de Orden]]), "")</f>
        <v>Plato_19Plato_1Plato_7</v>
      </c>
      <c r="Y664" s="18" t="b">
        <f>IF(Tabla_Sala[[#This Row],[Tiempo de Degustacion]]&gt;0,TRUE,FALSE)</f>
        <v>1</v>
      </c>
      <c r="Z664" s="3">
        <f>SUMIFS(Tabla_cocina[Costo],Tabla_cocina[Numero de Orden],Tabla_Sala[[#This Row],[Número de Orden]])</f>
        <v>79</v>
      </c>
    </row>
    <row r="665" spans="1:26" x14ac:dyDescent="0.3">
      <c r="A665" s="2">
        <v>663</v>
      </c>
      <c r="B665" s="2">
        <v>3</v>
      </c>
      <c r="C665" s="2" t="s">
        <v>613</v>
      </c>
      <c r="D665" s="4">
        <v>1</v>
      </c>
      <c r="E665" s="15">
        <f>Tabla_Sala[[#This Row],[Hora de Salida]]</f>
        <v>45023.157638888886</v>
      </c>
      <c r="F665" s="16">
        <v>45023.04791666667</v>
      </c>
      <c r="G665" s="16">
        <v>45023.157638888886</v>
      </c>
      <c r="H665" s="16">
        <f>IF(Tabla_Sala[[#This Row],[Estado de la Mesa]]="Ocupada",(Tabla_Sala[[#This Row],[Hora de Salida]]-Tabla_Sala[[#This Row],[Hora de Llegada]]) + 15/1440, Tabla_Sala[[#This Row],[Hora de Salida]]-Tabla_Sala[[#This Row],[Hora de Llegada]])</f>
        <v>0.12013888888274475</v>
      </c>
      <c r="I665" s="16">
        <f>SUMIFS(Tabla_cocina[minutos preparacion],Tabla_cocina[Numero de Orden],Tabla_Sala[[#This Row],[Número de Orden]])</f>
        <v>6.0416666666666667E-2</v>
      </c>
      <c r="J665" s="16">
        <f>IF(Tabla_Sala[[#This Row],[Tiempo de Permanencia]]-Tabla_Sala[[#This Row],[Tiempo Preparacion]] &gt; 0, Tabla_Sala[[#This Row],[Tiempo de Permanencia]]-Tabla_Sala[[#This Row],[Tiempo Preparacion]], 0)</f>
        <v>5.9722222216078084E-2</v>
      </c>
      <c r="K665" s="2" t="s">
        <v>111</v>
      </c>
      <c r="L665" s="2" t="s">
        <v>40</v>
      </c>
      <c r="M665" s="2" t="s">
        <v>45</v>
      </c>
      <c r="N665" s="5">
        <v>41.8</v>
      </c>
      <c r="O665" s="2" t="s">
        <v>55</v>
      </c>
      <c r="P665" s="7">
        <f>SUMIFS(Tabla_cocina[Ganancia Bruta],Tabla_cocina[Numero de Orden],Tabla_Sala[[#This Row],[Número de Orden]])</f>
        <v>114</v>
      </c>
      <c r="Q665" s="7">
        <f>Tabla_Sala[[#This Row],[Propina]]+Tabla_Sala[[#This Row],[Monto Total de la Cuenta]]</f>
        <v>155.80000000000001</v>
      </c>
      <c r="R665" t="str">
        <f t="shared" si="13"/>
        <v>Plato_4,  Plato_9,  Plato_3</v>
      </c>
      <c r="S665" s="2" t="s">
        <v>43</v>
      </c>
      <c r="T665" s="2" t="s">
        <v>24</v>
      </c>
      <c r="U665" s="2" t="s">
        <v>75</v>
      </c>
      <c r="V665" s="2" t="s">
        <v>72</v>
      </c>
      <c r="X665" t="str" cm="1">
        <f t="array" ref="X665">_xlfn.CONCAT(_xlfn._xlws.FILTER(Tabla_cocina[Nombre del Plato], Tabla_cocina[Numero de Orden]=Tabla_Sala[[#This Row],[Número de Orden]]), "")</f>
        <v>Plato_9Plato_3Plato_4</v>
      </c>
      <c r="Y665" s="18" t="b">
        <f>IF(Tabla_Sala[[#This Row],[Tiempo de Degustacion]]&gt;0,TRUE,FALSE)</f>
        <v>1</v>
      </c>
      <c r="Z665" s="3">
        <f>SUMIFS(Tabla_cocina[Costo],Tabla_cocina[Numero de Orden],Tabla_Sala[[#This Row],[Número de Orden]])</f>
        <v>66</v>
      </c>
    </row>
    <row r="666" spans="1:26" x14ac:dyDescent="0.3">
      <c r="A666" s="2">
        <v>664</v>
      </c>
      <c r="B666" s="2">
        <v>20</v>
      </c>
      <c r="C666" s="2" t="s">
        <v>614</v>
      </c>
      <c r="D666" s="4">
        <v>6</v>
      </c>
      <c r="E666" s="15">
        <f>Tabla_Sala[[#This Row],[Hora de Salida]]</f>
        <v>45023.161805555559</v>
      </c>
      <c r="F666" s="16">
        <v>45023.065972222219</v>
      </c>
      <c r="G666" s="16">
        <v>45023.161805555559</v>
      </c>
      <c r="H666" s="16">
        <f>IF(Tabla_Sala[[#This Row],[Estado de la Mesa]]="Ocupada",(Tabla_Sala[[#This Row],[Hora de Salida]]-Tabla_Sala[[#This Row],[Hora de Llegada]]) + 15/1440, Tabla_Sala[[#This Row],[Hora de Salida]]-Tabla_Sala[[#This Row],[Hora de Llegada]])</f>
        <v>9.5833333340124227E-2</v>
      </c>
      <c r="I666" s="16">
        <f>SUMIFS(Tabla_cocina[minutos preparacion],Tabla_cocina[Numero de Orden],Tabla_Sala[[#This Row],[Número de Orden]])</f>
        <v>6.8750000000000006E-2</v>
      </c>
      <c r="J666" s="16">
        <f>IF(Tabla_Sala[[#This Row],[Tiempo de Permanencia]]-Tabla_Sala[[#This Row],[Tiempo Preparacion]] &gt; 0, Tabla_Sala[[#This Row],[Tiempo de Permanencia]]-Tabla_Sala[[#This Row],[Tiempo Preparacion]], 0)</f>
        <v>2.7083333340124222E-2</v>
      </c>
      <c r="K666" s="2" t="s">
        <v>117</v>
      </c>
      <c r="L666" s="2" t="s">
        <v>44</v>
      </c>
      <c r="M666" s="2" t="s">
        <v>41</v>
      </c>
      <c r="N666" s="5">
        <v>31.27</v>
      </c>
      <c r="O666" s="2" t="s">
        <v>42</v>
      </c>
      <c r="P666" s="7">
        <f>SUMIFS(Tabla_cocina[Ganancia Bruta],Tabla_cocina[Numero de Orden],Tabla_Sala[[#This Row],[Número de Orden]])</f>
        <v>122</v>
      </c>
      <c r="Q666" s="7">
        <f>Tabla_Sala[[#This Row],[Propina]]+Tabla_Sala[[#This Row],[Monto Total de la Cuenta]]</f>
        <v>153.27000000000001</v>
      </c>
      <c r="R666" t="str">
        <f t="shared" si="13"/>
        <v>Plato_4,  Plato_12,  Plato_5</v>
      </c>
      <c r="S666" s="2" t="s">
        <v>46</v>
      </c>
      <c r="T666" s="2" t="s">
        <v>24</v>
      </c>
      <c r="U666" s="2" t="s">
        <v>60</v>
      </c>
      <c r="V666" s="2" t="s">
        <v>78</v>
      </c>
      <c r="X666" t="str" cm="1">
        <f t="array" ref="X666">_xlfn.CONCAT(_xlfn._xlws.FILTER(Tabla_cocina[Nombre del Plato], Tabla_cocina[Numero de Orden]=Tabla_Sala[[#This Row],[Número de Orden]]), "")</f>
        <v>Plato_5Plato_12Plato_4</v>
      </c>
      <c r="Y666" s="18" t="b">
        <f>IF(Tabla_Sala[[#This Row],[Tiempo de Degustacion]]&gt;0,TRUE,FALSE)</f>
        <v>1</v>
      </c>
      <c r="Z666" s="3">
        <f>SUMIFS(Tabla_cocina[Costo],Tabla_cocina[Numero de Orden],Tabla_Sala[[#This Row],[Número de Orden]])</f>
        <v>71</v>
      </c>
    </row>
    <row r="667" spans="1:26" x14ac:dyDescent="0.3">
      <c r="A667" s="2">
        <v>665</v>
      </c>
      <c r="B667" s="2">
        <v>6</v>
      </c>
      <c r="C667" s="2" t="s">
        <v>340</v>
      </c>
      <c r="D667" s="4">
        <v>1</v>
      </c>
      <c r="E667" s="15">
        <f>Tabla_Sala[[#This Row],[Hora de Salida]]</f>
        <v>45023.24722222222</v>
      </c>
      <c r="F667" s="16">
        <v>45023.086805555555</v>
      </c>
      <c r="G667" s="16">
        <v>45023.24722222222</v>
      </c>
      <c r="H667" s="16">
        <f>IF(Tabla_Sala[[#This Row],[Estado de la Mesa]]="Ocupada",(Tabla_Sala[[#This Row],[Hora de Salida]]-Tabla_Sala[[#This Row],[Hora de Llegada]]) + 15/1440, Tabla_Sala[[#This Row],[Hora de Salida]]-Tabla_Sala[[#This Row],[Hora de Llegada]])</f>
        <v>0.1708333333323632</v>
      </c>
      <c r="I667" s="16">
        <f>SUMIFS(Tabla_cocina[minutos preparacion],Tabla_cocina[Numero de Orden],Tabla_Sala[[#This Row],[Número de Orden]])</f>
        <v>2.7777777777777776E-2</v>
      </c>
      <c r="J667" s="16">
        <f>IF(Tabla_Sala[[#This Row],[Tiempo de Permanencia]]-Tabla_Sala[[#This Row],[Tiempo Preparacion]] &gt; 0, Tabla_Sala[[#This Row],[Tiempo de Permanencia]]-Tabla_Sala[[#This Row],[Tiempo Preparacion]], 0)</f>
        <v>0.14305555555458543</v>
      </c>
      <c r="K667" s="2" t="s">
        <v>115</v>
      </c>
      <c r="L667" s="2" t="s">
        <v>40</v>
      </c>
      <c r="M667" s="2" t="s">
        <v>47</v>
      </c>
      <c r="N667" s="5">
        <v>25.32</v>
      </c>
      <c r="O667" s="2" t="s">
        <v>55</v>
      </c>
      <c r="P667" s="7">
        <f>SUMIFS(Tabla_cocina[Ganancia Bruta],Tabla_cocina[Numero de Orden],Tabla_Sala[[#This Row],[Número de Orden]])</f>
        <v>129</v>
      </c>
      <c r="Q667" s="7">
        <f>Tabla_Sala[[#This Row],[Propina]]+Tabla_Sala[[#This Row],[Monto Total de la Cuenta]]</f>
        <v>154.32</v>
      </c>
      <c r="R667" t="str">
        <f t="shared" si="13"/>
        <v>Plato_1,  Plato_6</v>
      </c>
      <c r="S667" s="2" t="s">
        <v>58</v>
      </c>
      <c r="T667" s="2" t="s">
        <v>26</v>
      </c>
      <c r="U667" s="2" t="s">
        <v>77</v>
      </c>
      <c r="X667" t="str" cm="1">
        <f t="array" ref="X667">_xlfn.CONCAT(_xlfn._xlws.FILTER(Tabla_cocina[Nombre del Plato], Tabla_cocina[Numero de Orden]=Tabla_Sala[[#This Row],[Número de Orden]]), "")</f>
        <v>Plato_6Plato_1</v>
      </c>
      <c r="Y667" s="18" t="b">
        <f>IF(Tabla_Sala[[#This Row],[Tiempo de Degustacion]]&gt;0,TRUE,FALSE)</f>
        <v>1</v>
      </c>
      <c r="Z667" s="3">
        <f>SUMIFS(Tabla_cocina[Costo],Tabla_cocina[Numero de Orden],Tabla_Sala[[#This Row],[Número de Orden]])</f>
        <v>77</v>
      </c>
    </row>
    <row r="668" spans="1:26" x14ac:dyDescent="0.3">
      <c r="A668" s="2">
        <v>666</v>
      </c>
      <c r="B668" s="2">
        <v>8</v>
      </c>
      <c r="C668" s="2" t="s">
        <v>615</v>
      </c>
      <c r="D668" s="4">
        <v>4</v>
      </c>
      <c r="E668" s="15">
        <f>Tabla_Sala[[#This Row],[Hora de Salida]]</f>
        <v>45023.206250000003</v>
      </c>
      <c r="F668" s="16">
        <v>45023.044444444444</v>
      </c>
      <c r="G668" s="16">
        <v>45023.206250000003</v>
      </c>
      <c r="H668" s="16">
        <f>IF(Tabla_Sala[[#This Row],[Estado de la Mesa]]="Ocupada",(Tabla_Sala[[#This Row],[Hora de Salida]]-Tabla_Sala[[#This Row],[Hora de Llegada]]) + 15/1440, Tabla_Sala[[#This Row],[Hora de Salida]]-Tabla_Sala[[#This Row],[Hora de Llegada]])</f>
        <v>0.16180555555911269</v>
      </c>
      <c r="I668" s="16">
        <f>SUMIFS(Tabla_cocina[minutos preparacion],Tabla_cocina[Numero de Orden],Tabla_Sala[[#This Row],[Número de Orden]])</f>
        <v>1.8749999999999999E-2</v>
      </c>
      <c r="J668" s="16">
        <f>IF(Tabla_Sala[[#This Row],[Tiempo de Permanencia]]-Tabla_Sala[[#This Row],[Tiempo Preparacion]] &gt; 0, Tabla_Sala[[#This Row],[Tiempo de Permanencia]]-Tabla_Sala[[#This Row],[Tiempo Preparacion]], 0)</f>
        <v>0.1430555555591127</v>
      </c>
      <c r="K668" s="2" t="s">
        <v>113</v>
      </c>
      <c r="L668" s="2" t="s">
        <v>40</v>
      </c>
      <c r="M668" s="2" t="s">
        <v>47</v>
      </c>
      <c r="N668" s="5">
        <v>11.86</v>
      </c>
      <c r="O668" s="2" t="s">
        <v>48</v>
      </c>
      <c r="P668" s="7">
        <f>SUMIFS(Tabla_cocina[Ganancia Bruta],Tabla_cocina[Numero de Orden],Tabla_Sala[[#This Row],[Número de Orden]])</f>
        <v>40</v>
      </c>
      <c r="Q668" s="7">
        <f>Tabla_Sala[[#This Row],[Propina]]+Tabla_Sala[[#This Row],[Monto Total de la Cuenta]]</f>
        <v>51.86</v>
      </c>
      <c r="R668" t="str">
        <f t="shared" si="13"/>
        <v>Plato_3</v>
      </c>
      <c r="S668" s="2" t="s">
        <v>52</v>
      </c>
      <c r="T668" s="2" t="s">
        <v>21</v>
      </c>
      <c r="U668" s="2"/>
      <c r="X668" t="str" cm="1">
        <f t="array" ref="X668">_xlfn.CONCAT(_xlfn._xlws.FILTER(Tabla_cocina[Nombre del Plato], Tabla_cocina[Numero de Orden]=Tabla_Sala[[#This Row],[Número de Orden]]), "")</f>
        <v>Plato_3</v>
      </c>
      <c r="Y668" s="18" t="b">
        <f>IF(Tabla_Sala[[#This Row],[Tiempo de Degustacion]]&gt;0,TRUE,FALSE)</f>
        <v>1</v>
      </c>
      <c r="Z668" s="3">
        <f>SUMIFS(Tabla_cocina[Costo],Tabla_cocina[Numero de Orden],Tabla_Sala[[#This Row],[Número de Orden]])</f>
        <v>24</v>
      </c>
    </row>
    <row r="669" spans="1:26" x14ac:dyDescent="0.3">
      <c r="A669" s="2">
        <v>667</v>
      </c>
      <c r="B669" s="2">
        <v>6</v>
      </c>
      <c r="C669" s="2" t="s">
        <v>616</v>
      </c>
      <c r="D669" s="4">
        <v>5</v>
      </c>
      <c r="E669" s="15">
        <f>Tabla_Sala[[#This Row],[Hora de Salida]]</f>
        <v>45023.296527777777</v>
      </c>
      <c r="F669" s="16">
        <v>45023.152083333334</v>
      </c>
      <c r="G669" s="16">
        <v>45023.296527777777</v>
      </c>
      <c r="H669" s="16">
        <f>IF(Tabla_Sala[[#This Row],[Estado de la Mesa]]="Ocupada",(Tabla_Sala[[#This Row],[Hora de Salida]]-Tabla_Sala[[#This Row],[Hora de Llegada]]) + 15/1440, Tabla_Sala[[#This Row],[Hora de Salida]]-Tabla_Sala[[#This Row],[Hora de Llegada]])</f>
        <v>0.1444444444423425</v>
      </c>
      <c r="I669" s="16">
        <f>SUMIFS(Tabla_cocina[minutos preparacion],Tabla_cocina[Numero de Orden],Tabla_Sala[[#This Row],[Número de Orden]])</f>
        <v>8.3333333333333332E-3</v>
      </c>
      <c r="J669" s="16">
        <f>IF(Tabla_Sala[[#This Row],[Tiempo de Permanencia]]-Tabla_Sala[[#This Row],[Tiempo Preparacion]] &gt; 0, Tabla_Sala[[#This Row],[Tiempo de Permanencia]]-Tabla_Sala[[#This Row],[Tiempo Preparacion]], 0)</f>
        <v>0.13611111110900917</v>
      </c>
      <c r="K669" s="2" t="s">
        <v>109</v>
      </c>
      <c r="L669" s="2" t="s">
        <v>40</v>
      </c>
      <c r="M669" s="2" t="s">
        <v>47</v>
      </c>
      <c r="N669" s="5">
        <v>20.49</v>
      </c>
      <c r="O669" s="2" t="s">
        <v>42</v>
      </c>
      <c r="P669" s="7">
        <f>SUMIFS(Tabla_cocina[Ganancia Bruta],Tabla_cocina[Numero de Orden],Tabla_Sala[[#This Row],[Número de Orden]])</f>
        <v>36</v>
      </c>
      <c r="Q669" s="7">
        <f>Tabla_Sala[[#This Row],[Propina]]+Tabla_Sala[[#This Row],[Monto Total de la Cuenta]]</f>
        <v>56.489999999999995</v>
      </c>
      <c r="R669" t="str">
        <f t="shared" si="13"/>
        <v>Plato_19</v>
      </c>
      <c r="S669" s="2" t="s">
        <v>53</v>
      </c>
      <c r="T669" s="2" t="s">
        <v>12</v>
      </c>
      <c r="U669" s="2"/>
      <c r="X669" t="str" cm="1">
        <f t="array" ref="X669">_xlfn.CONCAT(_xlfn._xlws.FILTER(Tabla_cocina[Nombre del Plato], Tabla_cocina[Numero de Orden]=Tabla_Sala[[#This Row],[Número de Orden]]), "")</f>
        <v>Plato_19</v>
      </c>
      <c r="Y669" s="18" t="b">
        <f>IF(Tabla_Sala[[#This Row],[Tiempo de Degustacion]]&gt;0,TRUE,FALSE)</f>
        <v>1</v>
      </c>
      <c r="Z669" s="3">
        <f>SUMIFS(Tabla_cocina[Costo],Tabla_cocina[Numero de Orden],Tabla_Sala[[#This Row],[Número de Orden]])</f>
        <v>22</v>
      </c>
    </row>
    <row r="670" spans="1:26" x14ac:dyDescent="0.3">
      <c r="A670" s="2">
        <v>668</v>
      </c>
      <c r="B670" s="2">
        <v>12</v>
      </c>
      <c r="C670" s="2" t="s">
        <v>352</v>
      </c>
      <c r="D670" s="4">
        <v>4</v>
      </c>
      <c r="E670" s="15">
        <f>Tabla_Sala[[#This Row],[Hora de Salida]]</f>
        <v>45023.195138888892</v>
      </c>
      <c r="F670" s="16">
        <v>45023.071527777778</v>
      </c>
      <c r="G670" s="16">
        <v>45023.195138888892</v>
      </c>
      <c r="H670" s="16">
        <f>IF(Tabla_Sala[[#This Row],[Estado de la Mesa]]="Ocupada",(Tabla_Sala[[#This Row],[Hora de Salida]]-Tabla_Sala[[#This Row],[Hora de Llegada]]) + 15/1440, Tabla_Sala[[#This Row],[Hora de Salida]]-Tabla_Sala[[#This Row],[Hora de Llegada]])</f>
        <v>0.12361111111385981</v>
      </c>
      <c r="I670" s="16">
        <f>SUMIFS(Tabla_cocina[minutos preparacion],Tabla_cocina[Numero de Orden],Tabla_Sala[[#This Row],[Número de Orden]])</f>
        <v>7.9861111111111119E-2</v>
      </c>
      <c r="J670" s="16">
        <f>IF(Tabla_Sala[[#This Row],[Tiempo de Permanencia]]-Tabla_Sala[[#This Row],[Tiempo Preparacion]] &gt; 0, Tabla_Sala[[#This Row],[Tiempo de Permanencia]]-Tabla_Sala[[#This Row],[Tiempo Preparacion]], 0)</f>
        <v>4.3750000002748687E-2</v>
      </c>
      <c r="K670" s="2" t="s">
        <v>111</v>
      </c>
      <c r="L670" s="2" t="s">
        <v>44</v>
      </c>
      <c r="M670" s="2" t="s">
        <v>47</v>
      </c>
      <c r="N670" s="5">
        <v>18.61</v>
      </c>
      <c r="O670" s="2" t="s">
        <v>42</v>
      </c>
      <c r="P670" s="7">
        <f>SUMIFS(Tabla_cocina[Ganancia Bruta],Tabla_cocina[Numero de Orden],Tabla_Sala[[#This Row],[Número de Orden]])</f>
        <v>201</v>
      </c>
      <c r="Q670" s="7">
        <f>Tabla_Sala[[#This Row],[Propina]]+Tabla_Sala[[#This Row],[Monto Total de la Cuenta]]</f>
        <v>219.61</v>
      </c>
      <c r="R670" t="str">
        <f t="shared" si="13"/>
        <v>Plato_10,  Plato_7,  Plato_1</v>
      </c>
      <c r="S670" s="2" t="s">
        <v>58</v>
      </c>
      <c r="T670" s="2" t="s">
        <v>25</v>
      </c>
      <c r="U670" s="2" t="s">
        <v>59</v>
      </c>
      <c r="V670" s="2" t="s">
        <v>71</v>
      </c>
      <c r="X670" t="str" cm="1">
        <f t="array" ref="X670">_xlfn.CONCAT(_xlfn._xlws.FILTER(Tabla_cocina[Nombre del Plato], Tabla_cocina[Numero de Orden]=Tabla_Sala[[#This Row],[Número de Orden]]), "")</f>
        <v>Plato_10Plato_1Plato_7</v>
      </c>
      <c r="Y670" s="18" t="b">
        <f>IF(Tabla_Sala[[#This Row],[Tiempo de Degustacion]]&gt;0,TRUE,FALSE)</f>
        <v>1</v>
      </c>
      <c r="Z670" s="3">
        <f>SUMIFS(Tabla_cocina[Costo],Tabla_cocina[Numero de Orden],Tabla_Sala[[#This Row],[Número de Orden]])</f>
        <v>118</v>
      </c>
    </row>
    <row r="671" spans="1:26" x14ac:dyDescent="0.3">
      <c r="A671" s="2">
        <v>669</v>
      </c>
      <c r="B671" s="2">
        <v>10</v>
      </c>
      <c r="C671" s="2" t="s">
        <v>617</v>
      </c>
      <c r="D671" s="4">
        <v>4</v>
      </c>
      <c r="E671" s="15">
        <f>Tabla_Sala[[#This Row],[Hora de Salida]]</f>
        <v>45023.19027777778</v>
      </c>
      <c r="F671" s="16">
        <v>45023.042361111111</v>
      </c>
      <c r="G671" s="16">
        <v>45023.19027777778</v>
      </c>
      <c r="H671" s="16">
        <f>IF(Tabla_Sala[[#This Row],[Estado de la Mesa]]="Ocupada",(Tabla_Sala[[#This Row],[Hora de Salida]]-Tabla_Sala[[#This Row],[Hora de Llegada]]) + 15/1440, Tabla_Sala[[#This Row],[Hora de Salida]]-Tabla_Sala[[#This Row],[Hora de Llegada]])</f>
        <v>0.14791666666860692</v>
      </c>
      <c r="I671" s="16">
        <f>SUMIFS(Tabla_cocina[minutos preparacion],Tabla_cocina[Numero de Orden],Tabla_Sala[[#This Row],[Número de Orden]])</f>
        <v>4.791666666666667E-2</v>
      </c>
      <c r="J671" s="16">
        <f>IF(Tabla_Sala[[#This Row],[Tiempo de Permanencia]]-Tabla_Sala[[#This Row],[Tiempo Preparacion]] &gt; 0, Tabla_Sala[[#This Row],[Tiempo de Permanencia]]-Tabla_Sala[[#This Row],[Tiempo Preparacion]], 0)</f>
        <v>0.10000000000194026</v>
      </c>
      <c r="K671" s="2" t="s">
        <v>109</v>
      </c>
      <c r="L671" s="2" t="s">
        <v>40</v>
      </c>
      <c r="M671" s="2" t="s">
        <v>47</v>
      </c>
      <c r="N671" s="5">
        <v>10.68</v>
      </c>
      <c r="O671" s="2" t="s">
        <v>48</v>
      </c>
      <c r="P671" s="7">
        <f>SUMIFS(Tabla_cocina[Ganancia Bruta],Tabla_cocina[Numero de Orden],Tabla_Sala[[#This Row],[Número de Orden]])</f>
        <v>181</v>
      </c>
      <c r="Q671" s="7">
        <f>Tabla_Sala[[#This Row],[Propina]]+Tabla_Sala[[#This Row],[Monto Total de la Cuenta]]</f>
        <v>191.68</v>
      </c>
      <c r="R671" t="str">
        <f t="shared" si="13"/>
        <v>Plato_17,  Plato_6,  Plato_15</v>
      </c>
      <c r="S671" s="2" t="s">
        <v>56</v>
      </c>
      <c r="T671" s="2" t="s">
        <v>9</v>
      </c>
      <c r="U671" s="2" t="s">
        <v>77</v>
      </c>
      <c r="V671" s="2" t="s">
        <v>73</v>
      </c>
      <c r="X671" t="str" cm="1">
        <f t="array" ref="X671">_xlfn.CONCAT(_xlfn._xlws.FILTER(Tabla_cocina[Nombre del Plato], Tabla_cocina[Numero de Orden]=Tabla_Sala[[#This Row],[Número de Orden]]), "")</f>
        <v>Plato_15Plato_17Plato_6</v>
      </c>
      <c r="Y671" s="18" t="b">
        <f>IF(Tabla_Sala[[#This Row],[Tiempo de Degustacion]]&gt;0,TRUE,FALSE)</f>
        <v>1</v>
      </c>
      <c r="Z671" s="3">
        <f>SUMIFS(Tabla_cocina[Costo],Tabla_cocina[Numero de Orden],Tabla_Sala[[#This Row],[Número de Orden]])</f>
        <v>108</v>
      </c>
    </row>
    <row r="672" spans="1:26" x14ac:dyDescent="0.3">
      <c r="A672" s="2">
        <v>670</v>
      </c>
      <c r="B672" s="2">
        <v>16</v>
      </c>
      <c r="C672" s="2" t="s">
        <v>618</v>
      </c>
      <c r="D672" s="4">
        <v>6</v>
      </c>
      <c r="E672" s="15">
        <f>Tabla_Sala[[#This Row],[Hora de Salida]]</f>
        <v>45023.133333333331</v>
      </c>
      <c r="F672" s="16">
        <v>45023.077777777777</v>
      </c>
      <c r="G672" s="16">
        <v>45023.133333333331</v>
      </c>
      <c r="H672" s="16">
        <f>IF(Tabla_Sala[[#This Row],[Estado de la Mesa]]="Ocupada",(Tabla_Sala[[#This Row],[Hora de Salida]]-Tabla_Sala[[#This Row],[Hora de Llegada]]) + 15/1440, Tabla_Sala[[#This Row],[Hora de Salida]]-Tabla_Sala[[#This Row],[Hora de Llegada]])</f>
        <v>6.5972222221413787E-2</v>
      </c>
      <c r="I672" s="16">
        <f>SUMIFS(Tabla_cocina[minutos preparacion],Tabla_cocina[Numero de Orden],Tabla_Sala[[#This Row],[Número de Orden]])</f>
        <v>5.2083333333333336E-2</v>
      </c>
      <c r="J672" s="16">
        <f>IF(Tabla_Sala[[#This Row],[Tiempo de Permanencia]]-Tabla_Sala[[#This Row],[Tiempo Preparacion]] &gt; 0, Tabla_Sala[[#This Row],[Tiempo de Permanencia]]-Tabla_Sala[[#This Row],[Tiempo Preparacion]], 0)</f>
        <v>1.3888888888080451E-2</v>
      </c>
      <c r="K672" s="2" t="s">
        <v>113</v>
      </c>
      <c r="L672" s="2" t="s">
        <v>40</v>
      </c>
      <c r="M672" s="2" t="s">
        <v>45</v>
      </c>
      <c r="N672" s="5">
        <v>37.93</v>
      </c>
      <c r="O672" s="2" t="s">
        <v>55</v>
      </c>
      <c r="P672" s="7">
        <f>SUMIFS(Tabla_cocina[Ganancia Bruta],Tabla_cocina[Numero de Orden],Tabla_Sala[[#This Row],[Número de Orden]])</f>
        <v>94</v>
      </c>
      <c r="Q672" s="7">
        <f>Tabla_Sala[[#This Row],[Propina]]+Tabla_Sala[[#This Row],[Monto Total de la Cuenta]]</f>
        <v>131.93</v>
      </c>
      <c r="R672" t="str">
        <f t="shared" si="13"/>
        <v>Plato_14,  Plato_8,  Plato_19</v>
      </c>
      <c r="S672" s="2" t="s">
        <v>58</v>
      </c>
      <c r="T672" s="2" t="s">
        <v>22</v>
      </c>
      <c r="U672" s="2" t="s">
        <v>62</v>
      </c>
      <c r="V672" s="2" t="s">
        <v>51</v>
      </c>
      <c r="X672" t="str" cm="1">
        <f t="array" ref="X672">_xlfn.CONCAT(_xlfn._xlws.FILTER(Tabla_cocina[Nombre del Plato], Tabla_cocina[Numero de Orden]=Tabla_Sala[[#This Row],[Número de Orden]]), "")</f>
        <v>Plato_19Plato_8Plato_14</v>
      </c>
      <c r="Y672" s="18" t="b">
        <f>IF(Tabla_Sala[[#This Row],[Tiempo de Degustacion]]&gt;0,TRUE,FALSE)</f>
        <v>1</v>
      </c>
      <c r="Z672" s="3">
        <f>SUMIFS(Tabla_cocina[Costo],Tabla_cocina[Numero de Orden],Tabla_Sala[[#This Row],[Número de Orden]])</f>
        <v>57</v>
      </c>
    </row>
    <row r="673" spans="1:26" x14ac:dyDescent="0.3">
      <c r="A673" s="2">
        <v>671</v>
      </c>
      <c r="B673" s="2">
        <v>17</v>
      </c>
      <c r="C673" s="2" t="s">
        <v>315</v>
      </c>
      <c r="D673" s="4">
        <v>3</v>
      </c>
      <c r="E673" s="15">
        <f>Tabla_Sala[[#This Row],[Hora de Salida]]</f>
        <v>45023.145833333336</v>
      </c>
      <c r="F673" s="16">
        <v>45023.095833333333</v>
      </c>
      <c r="G673" s="16">
        <v>45023.145833333336</v>
      </c>
      <c r="H673" s="16">
        <f>IF(Tabla_Sala[[#This Row],[Estado de la Mesa]]="Ocupada",(Tabla_Sala[[#This Row],[Hora de Salida]]-Tabla_Sala[[#This Row],[Hora de Llegada]]) + 15/1440, Tabla_Sala[[#This Row],[Hora de Salida]]-Tabla_Sala[[#This Row],[Hora de Llegada]])</f>
        <v>5.0000000002910383E-2</v>
      </c>
      <c r="I673" s="16">
        <f>SUMIFS(Tabla_cocina[minutos preparacion],Tabla_cocina[Numero de Orden],Tabla_Sala[[#This Row],[Número de Orden]])</f>
        <v>6.5972222222222224E-2</v>
      </c>
      <c r="J673" s="16">
        <f>IF(Tabla_Sala[[#This Row],[Tiempo de Permanencia]]-Tabla_Sala[[#This Row],[Tiempo Preparacion]] &gt; 0, Tabla_Sala[[#This Row],[Tiempo de Permanencia]]-Tabla_Sala[[#This Row],[Tiempo Preparacion]], 0)</f>
        <v>0</v>
      </c>
      <c r="K673" s="2" t="s">
        <v>109</v>
      </c>
      <c r="L673" s="2" t="s">
        <v>40</v>
      </c>
      <c r="M673" s="2" t="s">
        <v>45</v>
      </c>
      <c r="N673" s="5">
        <v>32.200000000000003</v>
      </c>
      <c r="O673" s="2" t="s">
        <v>42</v>
      </c>
      <c r="P673" s="7">
        <f>SUMIFS(Tabla_cocina[Ganancia Bruta],Tabla_cocina[Numero de Orden],Tabla_Sala[[#This Row],[Número de Orden]])</f>
        <v>184</v>
      </c>
      <c r="Q673" s="7">
        <f>Tabla_Sala[[#This Row],[Propina]]+Tabla_Sala[[#This Row],[Monto Total de la Cuenta]]</f>
        <v>216.2</v>
      </c>
      <c r="R673" t="str">
        <f t="shared" si="13"/>
        <v>Plato_8,  Plato_1,  Plato_15</v>
      </c>
      <c r="S673" s="2" t="s">
        <v>58</v>
      </c>
      <c r="T673" s="2" t="s">
        <v>17</v>
      </c>
      <c r="U673" s="2" t="s">
        <v>71</v>
      </c>
      <c r="V673" s="2" t="s">
        <v>73</v>
      </c>
      <c r="X673" t="str" cm="1">
        <f t="array" ref="X673">_xlfn.CONCAT(_xlfn._xlws.FILTER(Tabla_cocina[Nombre del Plato], Tabla_cocina[Numero de Orden]=Tabla_Sala[[#This Row],[Número de Orden]]), "")</f>
        <v>Plato_8Plato_15Plato_1</v>
      </c>
      <c r="Y673" s="18" t="b">
        <f>IF(Tabla_Sala[[#This Row],[Tiempo de Degustacion]]&gt;0,TRUE,FALSE)</f>
        <v>0</v>
      </c>
      <c r="Z673" s="3">
        <f>SUMIFS(Tabla_cocina[Costo],Tabla_cocina[Numero de Orden],Tabla_Sala[[#This Row],[Número de Orden]])</f>
        <v>110</v>
      </c>
    </row>
    <row r="674" spans="1:26" x14ac:dyDescent="0.3">
      <c r="A674" s="2">
        <v>672</v>
      </c>
      <c r="B674" s="2">
        <v>12</v>
      </c>
      <c r="C674" s="2" t="s">
        <v>211</v>
      </c>
      <c r="D674" s="4">
        <v>6</v>
      </c>
      <c r="E674" s="15">
        <f>Tabla_Sala[[#This Row],[Hora de Salida]]</f>
        <v>45023.160416666666</v>
      </c>
      <c r="F674" s="16">
        <v>45023.058333333334</v>
      </c>
      <c r="G674" s="16">
        <v>45023.160416666666</v>
      </c>
      <c r="H674" s="16">
        <f>IF(Tabla_Sala[[#This Row],[Estado de la Mesa]]="Ocupada",(Tabla_Sala[[#This Row],[Hora de Salida]]-Tabla_Sala[[#This Row],[Hora de Llegada]]) + 15/1440, Tabla_Sala[[#This Row],[Hora de Salida]]-Tabla_Sala[[#This Row],[Hora de Llegada]])</f>
        <v>0.10208333333139308</v>
      </c>
      <c r="I674" s="16">
        <f>SUMIFS(Tabla_cocina[minutos preparacion],Tabla_cocina[Numero de Orden],Tabla_Sala[[#This Row],[Número de Orden]])</f>
        <v>5.4166666666666669E-2</v>
      </c>
      <c r="J674" s="16">
        <f>IF(Tabla_Sala[[#This Row],[Tiempo de Permanencia]]-Tabla_Sala[[#This Row],[Tiempo Preparacion]] &gt; 0, Tabla_Sala[[#This Row],[Tiempo de Permanencia]]-Tabla_Sala[[#This Row],[Tiempo Preparacion]], 0)</f>
        <v>4.7916666664726409E-2</v>
      </c>
      <c r="K674" s="2" t="s">
        <v>117</v>
      </c>
      <c r="L674" s="2" t="s">
        <v>54</v>
      </c>
      <c r="M674" s="2" t="s">
        <v>47</v>
      </c>
      <c r="N674" s="5">
        <v>29.19</v>
      </c>
      <c r="O674" s="2" t="s">
        <v>42</v>
      </c>
      <c r="P674" s="7">
        <f>SUMIFS(Tabla_cocina[Ganancia Bruta],Tabla_cocina[Numero de Orden],Tabla_Sala[[#This Row],[Número de Orden]])</f>
        <v>157</v>
      </c>
      <c r="Q674" s="7">
        <f>Tabla_Sala[[#This Row],[Propina]]+Tabla_Sala[[#This Row],[Monto Total de la Cuenta]]</f>
        <v>186.19</v>
      </c>
      <c r="R674" t="str">
        <f t="shared" si="13"/>
        <v>Plato_15,  Plato_13,  Plato_12</v>
      </c>
      <c r="S674" s="2" t="s">
        <v>70</v>
      </c>
      <c r="T674" s="2" t="s">
        <v>18</v>
      </c>
      <c r="U674" s="2" t="s">
        <v>65</v>
      </c>
      <c r="V674" s="2" t="s">
        <v>60</v>
      </c>
      <c r="X674" t="str" cm="1">
        <f t="array" ref="X674">_xlfn.CONCAT(_xlfn._xlws.FILTER(Tabla_cocina[Nombre del Plato], Tabla_cocina[Numero de Orden]=Tabla_Sala[[#This Row],[Número de Orden]]), "")</f>
        <v>Plato_15Plato_13Plato_12</v>
      </c>
      <c r="Y674" s="18" t="b">
        <f>IF(Tabla_Sala[[#This Row],[Tiempo de Degustacion]]&gt;0,TRUE,FALSE)</f>
        <v>1</v>
      </c>
      <c r="Z674" s="3">
        <f>SUMIFS(Tabla_cocina[Costo],Tabla_cocina[Numero de Orden],Tabla_Sala[[#This Row],[Número de Orden]])</f>
        <v>94</v>
      </c>
    </row>
    <row r="675" spans="1:26" x14ac:dyDescent="0.3">
      <c r="A675" s="2">
        <v>673</v>
      </c>
      <c r="B675" s="2">
        <v>20</v>
      </c>
      <c r="C675" s="2" t="s">
        <v>272</v>
      </c>
      <c r="D675" s="4">
        <v>6</v>
      </c>
      <c r="E675" s="15">
        <f>Tabla_Sala[[#This Row],[Hora de Salida]]</f>
        <v>45023.119444444441</v>
      </c>
      <c r="F675" s="16">
        <v>45023.025694444441</v>
      </c>
      <c r="G675" s="16">
        <v>45023.119444444441</v>
      </c>
      <c r="H675" s="16">
        <f>IF(Tabla_Sala[[#This Row],[Estado de la Mesa]]="Ocupada",(Tabla_Sala[[#This Row],[Hora de Salida]]-Tabla_Sala[[#This Row],[Hora de Llegada]]) + 15/1440, Tabla_Sala[[#This Row],[Hora de Salida]]-Tabla_Sala[[#This Row],[Hora de Llegada]])</f>
        <v>9.375E-2</v>
      </c>
      <c r="I675" s="16">
        <f>SUMIFS(Tabla_cocina[minutos preparacion],Tabla_cocina[Numero de Orden],Tabla_Sala[[#This Row],[Número de Orden]])</f>
        <v>6.4583333333333326E-2</v>
      </c>
      <c r="J675" s="16">
        <f>IF(Tabla_Sala[[#This Row],[Tiempo de Permanencia]]-Tabla_Sala[[#This Row],[Tiempo Preparacion]] &gt; 0, Tabla_Sala[[#This Row],[Tiempo de Permanencia]]-Tabla_Sala[[#This Row],[Tiempo Preparacion]], 0)</f>
        <v>2.9166666666666674E-2</v>
      </c>
      <c r="K675" s="2" t="s">
        <v>115</v>
      </c>
      <c r="L675" s="2" t="s">
        <v>40</v>
      </c>
      <c r="M675" s="2" t="s">
        <v>47</v>
      </c>
      <c r="N675" s="5">
        <v>36.5</v>
      </c>
      <c r="O675" s="2" t="s">
        <v>42</v>
      </c>
      <c r="P675" s="7">
        <f>SUMIFS(Tabla_cocina[Ganancia Bruta],Tabla_cocina[Numero de Orden],Tabla_Sala[[#This Row],[Número de Orden]])</f>
        <v>265</v>
      </c>
      <c r="Q675" s="7">
        <f>Tabla_Sala[[#This Row],[Propina]]+Tabla_Sala[[#This Row],[Monto Total de la Cuenta]]</f>
        <v>301.5</v>
      </c>
      <c r="R675" t="str">
        <f t="shared" si="13"/>
        <v>Plato_20,  Plato_8,  Plato_2,  Plato_1</v>
      </c>
      <c r="S675" s="2" t="s">
        <v>56</v>
      </c>
      <c r="T675" s="2" t="s">
        <v>11</v>
      </c>
      <c r="U675" s="2" t="s">
        <v>62</v>
      </c>
      <c r="V675" s="2" t="s">
        <v>79</v>
      </c>
      <c r="W675" s="2" t="s">
        <v>71</v>
      </c>
      <c r="X675" t="str" cm="1">
        <f t="array" ref="X675">_xlfn.CONCAT(_xlfn._xlws.FILTER(Tabla_cocina[Nombre del Plato], Tabla_cocina[Numero de Orden]=Tabla_Sala[[#This Row],[Número de Orden]]), "")</f>
        <v>Plato_20Plato_8Plato_2Plato_1</v>
      </c>
      <c r="Y675" s="18" t="b">
        <f>IF(Tabla_Sala[[#This Row],[Tiempo de Degustacion]]&gt;0,TRUE,FALSE)</f>
        <v>1</v>
      </c>
      <c r="Z675" s="3">
        <f>SUMIFS(Tabla_cocina[Costo],Tabla_cocina[Numero de Orden],Tabla_Sala[[#This Row],[Número de Orden]])</f>
        <v>161</v>
      </c>
    </row>
    <row r="676" spans="1:26" x14ac:dyDescent="0.3">
      <c r="A676" s="2">
        <v>674</v>
      </c>
      <c r="B676" s="2">
        <v>1</v>
      </c>
      <c r="C676" s="2" t="s">
        <v>619</v>
      </c>
      <c r="D676" s="4">
        <v>3</v>
      </c>
      <c r="E676" s="15">
        <f>Tabla_Sala[[#This Row],[Hora de Salida]]</f>
        <v>45023.0625</v>
      </c>
      <c r="F676" s="16">
        <v>45023.002083333333</v>
      </c>
      <c r="G676" s="16">
        <v>45023.0625</v>
      </c>
      <c r="H676" s="16">
        <f>IF(Tabla_Sala[[#This Row],[Estado de la Mesa]]="Ocupada",(Tabla_Sala[[#This Row],[Hora de Salida]]-Tabla_Sala[[#This Row],[Hora de Llegada]]) + 15/1440, Tabla_Sala[[#This Row],[Hora de Salida]]-Tabla_Sala[[#This Row],[Hora de Llegada]])</f>
        <v>6.0416666667151731E-2</v>
      </c>
      <c r="I676" s="16">
        <f>SUMIFS(Tabla_cocina[minutos preparacion],Tabla_cocina[Numero de Orden],Tabla_Sala[[#This Row],[Número de Orden]])</f>
        <v>4.5138888888888888E-2</v>
      </c>
      <c r="J676" s="16">
        <f>IF(Tabla_Sala[[#This Row],[Tiempo de Permanencia]]-Tabla_Sala[[#This Row],[Tiempo Preparacion]] &gt; 0, Tabla_Sala[[#This Row],[Tiempo de Permanencia]]-Tabla_Sala[[#This Row],[Tiempo Preparacion]], 0)</f>
        <v>1.5277777778262842E-2</v>
      </c>
      <c r="K676" s="2" t="s">
        <v>115</v>
      </c>
      <c r="L676" s="2" t="s">
        <v>54</v>
      </c>
      <c r="M676" s="2" t="s">
        <v>47</v>
      </c>
      <c r="N676" s="5">
        <v>41.29</v>
      </c>
      <c r="O676" s="2" t="s">
        <v>48</v>
      </c>
      <c r="P676" s="7">
        <f>SUMIFS(Tabla_cocina[Ganancia Bruta],Tabla_cocina[Numero de Orden],Tabla_Sala[[#This Row],[Número de Orden]])</f>
        <v>207</v>
      </c>
      <c r="Q676" s="7">
        <f>Tabla_Sala[[#This Row],[Propina]]+Tabla_Sala[[#This Row],[Monto Total de la Cuenta]]</f>
        <v>248.29</v>
      </c>
      <c r="R676" t="str">
        <f t="shared" si="13"/>
        <v>Plato_12,  Plato_4,  Plato_17,  Plato_13</v>
      </c>
      <c r="S676" s="2" t="s">
        <v>52</v>
      </c>
      <c r="T676" s="2" t="s">
        <v>16</v>
      </c>
      <c r="U676" s="2" t="s">
        <v>67</v>
      </c>
      <c r="V676" s="2" t="s">
        <v>50</v>
      </c>
      <c r="W676" s="2" t="s">
        <v>65</v>
      </c>
      <c r="X676" t="str" cm="1">
        <f t="array" ref="X676">_xlfn.CONCAT(_xlfn._xlws.FILTER(Tabla_cocina[Nombre del Plato], Tabla_cocina[Numero de Orden]=Tabla_Sala[[#This Row],[Número de Orden]]), "")</f>
        <v>Plato_17Plato_13Plato_12Plato_4</v>
      </c>
      <c r="Y676" s="18" t="b">
        <f>IF(Tabla_Sala[[#This Row],[Tiempo de Degustacion]]&gt;0,TRUE,FALSE)</f>
        <v>1</v>
      </c>
      <c r="Z676" s="3">
        <f>SUMIFS(Tabla_cocina[Costo],Tabla_cocina[Numero de Orden],Tabla_Sala[[#This Row],[Número de Orden]])</f>
        <v>123</v>
      </c>
    </row>
    <row r="677" spans="1:26" x14ac:dyDescent="0.3">
      <c r="A677" s="2">
        <v>675</v>
      </c>
      <c r="B677" s="2">
        <v>5</v>
      </c>
      <c r="C677" s="2" t="s">
        <v>620</v>
      </c>
      <c r="D677" s="4">
        <v>2</v>
      </c>
      <c r="E677" s="15">
        <f>Tabla_Sala[[#This Row],[Hora de Salida]]</f>
        <v>45023.189583333333</v>
      </c>
      <c r="F677" s="16">
        <v>45023.037499999999</v>
      </c>
      <c r="G677" s="16">
        <v>45023.189583333333</v>
      </c>
      <c r="H677" s="16">
        <f>IF(Tabla_Sala[[#This Row],[Estado de la Mesa]]="Ocupada",(Tabla_Sala[[#This Row],[Hora de Salida]]-Tabla_Sala[[#This Row],[Hora de Llegada]]) + 15/1440, Tabla_Sala[[#This Row],[Hora de Salida]]-Tabla_Sala[[#This Row],[Hora de Llegada]])</f>
        <v>0.15208333333430346</v>
      </c>
      <c r="I677" s="16">
        <f>SUMIFS(Tabla_cocina[minutos preparacion],Tabla_cocina[Numero de Orden],Tabla_Sala[[#This Row],[Número de Orden]])</f>
        <v>8.4027777777777785E-2</v>
      </c>
      <c r="J677" s="16">
        <f>IF(Tabla_Sala[[#This Row],[Tiempo de Permanencia]]-Tabla_Sala[[#This Row],[Tiempo Preparacion]] &gt; 0, Tabla_Sala[[#This Row],[Tiempo de Permanencia]]-Tabla_Sala[[#This Row],[Tiempo Preparacion]], 0)</f>
        <v>6.8055555556525676E-2</v>
      </c>
      <c r="K677" s="2" t="s">
        <v>113</v>
      </c>
      <c r="L677" s="2" t="s">
        <v>54</v>
      </c>
      <c r="M677" s="2" t="s">
        <v>45</v>
      </c>
      <c r="N677" s="5">
        <v>30.74</v>
      </c>
      <c r="O677" s="2" t="s">
        <v>42</v>
      </c>
      <c r="P677" s="7">
        <f>SUMIFS(Tabla_cocina[Ganancia Bruta],Tabla_cocina[Numero de Orden],Tabla_Sala[[#This Row],[Número de Orden]])</f>
        <v>193</v>
      </c>
      <c r="Q677" s="7">
        <f>Tabla_Sala[[#This Row],[Propina]]+Tabla_Sala[[#This Row],[Monto Total de la Cuenta]]</f>
        <v>223.74</v>
      </c>
      <c r="R677" t="str">
        <f t="shared" si="13"/>
        <v>Plato_1,  Plato_3,  Plato_19</v>
      </c>
      <c r="S677" s="2" t="s">
        <v>66</v>
      </c>
      <c r="T677" s="2" t="s">
        <v>26</v>
      </c>
      <c r="U677" s="2" t="s">
        <v>72</v>
      </c>
      <c r="V677" s="2" t="s">
        <v>51</v>
      </c>
      <c r="X677" t="str" cm="1">
        <f t="array" ref="X677">_xlfn.CONCAT(_xlfn._xlws.FILTER(Tabla_cocina[Nombre del Plato], Tabla_cocina[Numero de Orden]=Tabla_Sala[[#This Row],[Número de Orden]]), "")</f>
        <v>Plato_19Plato_1Plato_3</v>
      </c>
      <c r="Y677" s="18" t="b">
        <f>IF(Tabla_Sala[[#This Row],[Tiempo de Degustacion]]&gt;0,TRUE,FALSE)</f>
        <v>1</v>
      </c>
      <c r="Z677" s="3">
        <f>SUMIFS(Tabla_cocina[Costo],Tabla_cocina[Numero de Orden],Tabla_Sala[[#This Row],[Número de Orden]])</f>
        <v>117</v>
      </c>
    </row>
    <row r="678" spans="1:26" x14ac:dyDescent="0.3">
      <c r="A678" s="2">
        <v>676</v>
      </c>
      <c r="B678" s="2">
        <v>7</v>
      </c>
      <c r="C678" s="2" t="s">
        <v>326</v>
      </c>
      <c r="D678" s="4">
        <v>6</v>
      </c>
      <c r="E678" s="15">
        <f>Tabla_Sala[[#This Row],[Hora de Salida]]</f>
        <v>45023.15625</v>
      </c>
      <c r="F678" s="16">
        <v>45023.019444444442</v>
      </c>
      <c r="G678" s="16">
        <v>45023.15625</v>
      </c>
      <c r="H678" s="16">
        <f>IF(Tabla_Sala[[#This Row],[Estado de la Mesa]]="Ocupada",(Tabla_Sala[[#This Row],[Hora de Salida]]-Tabla_Sala[[#This Row],[Hora de Llegada]]) + 15/1440, Tabla_Sala[[#This Row],[Hora de Salida]]-Tabla_Sala[[#This Row],[Hora de Llegada]])</f>
        <v>0.14722222222432416</v>
      </c>
      <c r="I678" s="16">
        <f>SUMIFS(Tabla_cocina[minutos preparacion],Tabla_cocina[Numero de Orden],Tabla_Sala[[#This Row],[Número de Orden]])</f>
        <v>8.4027777777777771E-2</v>
      </c>
      <c r="J678" s="16">
        <f>IF(Tabla_Sala[[#This Row],[Tiempo de Permanencia]]-Tabla_Sala[[#This Row],[Tiempo Preparacion]] &gt; 0, Tabla_Sala[[#This Row],[Tiempo de Permanencia]]-Tabla_Sala[[#This Row],[Tiempo Preparacion]], 0)</f>
        <v>6.3194444446546386E-2</v>
      </c>
      <c r="K678" s="2" t="s">
        <v>109</v>
      </c>
      <c r="L678" s="2" t="s">
        <v>40</v>
      </c>
      <c r="M678" s="2" t="s">
        <v>47</v>
      </c>
      <c r="N678" s="5">
        <v>41.6</v>
      </c>
      <c r="O678" s="2" t="s">
        <v>55</v>
      </c>
      <c r="P678" s="7">
        <f>SUMIFS(Tabla_cocina[Ganancia Bruta],Tabla_cocina[Numero de Orden],Tabla_Sala[[#This Row],[Número de Orden]])</f>
        <v>124</v>
      </c>
      <c r="Q678" s="7">
        <f>Tabla_Sala[[#This Row],[Propina]]+Tabla_Sala[[#This Row],[Monto Total de la Cuenta]]</f>
        <v>165.6</v>
      </c>
      <c r="R678" t="str">
        <f t="shared" si="13"/>
        <v>Plato_17,  Plato_14,  Plato_16,  Plato_13</v>
      </c>
      <c r="S678" s="2" t="s">
        <v>66</v>
      </c>
      <c r="T678" s="2" t="s">
        <v>9</v>
      </c>
      <c r="U678" s="2" t="s">
        <v>64</v>
      </c>
      <c r="V678" s="2" t="s">
        <v>57</v>
      </c>
      <c r="W678" s="2" t="s">
        <v>65</v>
      </c>
      <c r="X678" t="str" cm="1">
        <f t="array" ref="X678">_xlfn.CONCAT(_xlfn._xlws.FILTER(Tabla_cocina[Nombre del Plato], Tabla_cocina[Numero de Orden]=Tabla_Sala[[#This Row],[Número de Orden]]), "")</f>
        <v>Plato_17Plato_16Plato_14Plato_13</v>
      </c>
      <c r="Y678" s="18" t="b">
        <f>IF(Tabla_Sala[[#This Row],[Tiempo de Degustacion]]&gt;0,TRUE,FALSE)</f>
        <v>1</v>
      </c>
      <c r="Z678" s="3">
        <f>SUMIFS(Tabla_cocina[Costo],Tabla_cocina[Numero de Orden],Tabla_Sala[[#This Row],[Número de Orden]])</f>
        <v>75</v>
      </c>
    </row>
    <row r="679" spans="1:26" x14ac:dyDescent="0.3">
      <c r="A679" s="2">
        <v>677</v>
      </c>
      <c r="B679" s="2">
        <v>14</v>
      </c>
      <c r="C679" s="2" t="s">
        <v>303</v>
      </c>
      <c r="D679" s="4">
        <v>6</v>
      </c>
      <c r="E679" s="15">
        <f>Tabla_Sala[[#This Row],[Hora de Salida]]</f>
        <v>45023.109027777777</v>
      </c>
      <c r="F679" s="16">
        <v>45023.023611111108</v>
      </c>
      <c r="G679" s="16">
        <v>45023.109027777777</v>
      </c>
      <c r="H679" s="16">
        <f>IF(Tabla_Sala[[#This Row],[Estado de la Mesa]]="Ocupada",(Tabla_Sala[[#This Row],[Hora de Salida]]-Tabla_Sala[[#This Row],[Hora de Llegada]]) + 15/1440, Tabla_Sala[[#This Row],[Hora de Salida]]-Tabla_Sala[[#This Row],[Hora de Llegada]])</f>
        <v>9.5833333335273593E-2</v>
      </c>
      <c r="I679" s="16">
        <f>SUMIFS(Tabla_cocina[minutos preparacion],Tabla_cocina[Numero de Orden],Tabla_Sala[[#This Row],[Número de Orden]])</f>
        <v>0.10277777777777777</v>
      </c>
      <c r="J679" s="16">
        <f>IF(Tabla_Sala[[#This Row],[Tiempo de Permanencia]]-Tabla_Sala[[#This Row],[Tiempo Preparacion]] &gt; 0, Tabla_Sala[[#This Row],[Tiempo de Permanencia]]-Tabla_Sala[[#This Row],[Tiempo Preparacion]], 0)</f>
        <v>0</v>
      </c>
      <c r="K679" s="2" t="s">
        <v>113</v>
      </c>
      <c r="L679" s="2" t="s">
        <v>40</v>
      </c>
      <c r="M679" s="2" t="s">
        <v>47</v>
      </c>
      <c r="N679" s="5">
        <v>12.57</v>
      </c>
      <c r="O679" s="2" t="s">
        <v>55</v>
      </c>
      <c r="P679" s="7">
        <f>SUMIFS(Tabla_cocina[Ganancia Bruta],Tabla_cocina[Numero de Orden],Tabla_Sala[[#This Row],[Número de Orden]])</f>
        <v>144</v>
      </c>
      <c r="Q679" s="7">
        <f>Tabla_Sala[[#This Row],[Propina]]+Tabla_Sala[[#This Row],[Monto Total de la Cuenta]]</f>
        <v>156.57</v>
      </c>
      <c r="R679" t="str">
        <f t="shared" si="13"/>
        <v>Plato_3,  Plato_8,  Plato_18</v>
      </c>
      <c r="S679" s="2" t="s">
        <v>58</v>
      </c>
      <c r="T679" s="2" t="s">
        <v>21</v>
      </c>
      <c r="U679" s="2" t="s">
        <v>62</v>
      </c>
      <c r="V679" s="2" t="s">
        <v>74</v>
      </c>
      <c r="X679" t="str" cm="1">
        <f t="array" ref="X679">_xlfn.CONCAT(_xlfn._xlws.FILTER(Tabla_cocina[Nombre del Plato], Tabla_cocina[Numero de Orden]=Tabla_Sala[[#This Row],[Número de Orden]]), "")</f>
        <v>Plato_8Plato_18Plato_3</v>
      </c>
      <c r="Y679" s="18" t="b">
        <f>IF(Tabla_Sala[[#This Row],[Tiempo de Degustacion]]&gt;0,TRUE,FALSE)</f>
        <v>0</v>
      </c>
      <c r="Z679" s="3">
        <f>SUMIFS(Tabla_cocina[Costo],Tabla_cocina[Numero de Orden],Tabla_Sala[[#This Row],[Número de Orden]])</f>
        <v>86</v>
      </c>
    </row>
    <row r="680" spans="1:26" x14ac:dyDescent="0.3">
      <c r="A680" s="2">
        <v>678</v>
      </c>
      <c r="B680" s="2">
        <v>19</v>
      </c>
      <c r="C680" s="2" t="s">
        <v>611</v>
      </c>
      <c r="D680" s="4">
        <v>1</v>
      </c>
      <c r="E680" s="15">
        <f>Tabla_Sala[[#This Row],[Hora de Salida]]</f>
        <v>45023.223611111112</v>
      </c>
      <c r="F680" s="16">
        <v>45023.125694444447</v>
      </c>
      <c r="G680" s="16">
        <v>45023.223611111112</v>
      </c>
      <c r="H680" s="16">
        <f>IF(Tabla_Sala[[#This Row],[Estado de la Mesa]]="Ocupada",(Tabla_Sala[[#This Row],[Hora de Salida]]-Tabla_Sala[[#This Row],[Hora de Llegada]]) + 15/1440, Tabla_Sala[[#This Row],[Hora de Salida]]-Tabla_Sala[[#This Row],[Hora de Llegada]])</f>
        <v>0.10833333333236321</v>
      </c>
      <c r="I680" s="16">
        <f>SUMIFS(Tabla_cocina[minutos preparacion],Tabla_cocina[Numero de Orden],Tabla_Sala[[#This Row],[Número de Orden]])</f>
        <v>8.4027777777777771E-2</v>
      </c>
      <c r="J680" s="16">
        <f>IF(Tabla_Sala[[#This Row],[Tiempo de Permanencia]]-Tabla_Sala[[#This Row],[Tiempo Preparacion]] &gt; 0, Tabla_Sala[[#This Row],[Tiempo de Permanencia]]-Tabla_Sala[[#This Row],[Tiempo Preparacion]], 0)</f>
        <v>2.430555555458544E-2</v>
      </c>
      <c r="K680" s="2" t="s">
        <v>109</v>
      </c>
      <c r="L680" s="2" t="s">
        <v>40</v>
      </c>
      <c r="M680" s="2" t="s">
        <v>47</v>
      </c>
      <c r="N680" s="5">
        <v>26.76</v>
      </c>
      <c r="O680" s="2" t="s">
        <v>55</v>
      </c>
      <c r="P680" s="7">
        <f>SUMIFS(Tabla_cocina[Ganancia Bruta],Tabla_cocina[Numero de Orden],Tabla_Sala[[#This Row],[Número de Orden]])</f>
        <v>204</v>
      </c>
      <c r="Q680" s="7">
        <f>Tabla_Sala[[#This Row],[Propina]]+Tabla_Sala[[#This Row],[Monto Total de la Cuenta]]</f>
        <v>230.76</v>
      </c>
      <c r="R680" t="str">
        <f t="shared" si="13"/>
        <v>Plato_9,  Plato_12,  Plato_8,  Plato_7</v>
      </c>
      <c r="S680" s="2" t="s">
        <v>70</v>
      </c>
      <c r="T680" s="2" t="s">
        <v>13</v>
      </c>
      <c r="U680" s="2" t="s">
        <v>60</v>
      </c>
      <c r="V680" s="2" t="s">
        <v>62</v>
      </c>
      <c r="W680" s="2" t="s">
        <v>59</v>
      </c>
      <c r="X680" t="str" cm="1">
        <f t="array" ref="X680">_xlfn.CONCAT(_xlfn._xlws.FILTER(Tabla_cocina[Nombre del Plato], Tabla_cocina[Numero de Orden]=Tabla_Sala[[#This Row],[Número de Orden]]), "")</f>
        <v>Plato_8Plato_9Plato_7Plato_12</v>
      </c>
      <c r="Y680" s="18" t="b">
        <f>IF(Tabla_Sala[[#This Row],[Tiempo de Degustacion]]&gt;0,TRUE,FALSE)</f>
        <v>1</v>
      </c>
      <c r="Z680" s="3">
        <f>SUMIFS(Tabla_cocina[Costo],Tabla_cocina[Numero de Orden],Tabla_Sala[[#This Row],[Número de Orden]])</f>
        <v>120</v>
      </c>
    </row>
    <row r="681" spans="1:26" x14ac:dyDescent="0.3">
      <c r="A681" s="2">
        <v>679</v>
      </c>
      <c r="B681" s="2">
        <v>9</v>
      </c>
      <c r="C681" s="2" t="s">
        <v>237</v>
      </c>
      <c r="D681" s="4">
        <v>4</v>
      </c>
      <c r="E681" s="15">
        <f>Tabla_Sala[[#This Row],[Hora de Salida]]</f>
        <v>45023.127083333333</v>
      </c>
      <c r="F681" s="16">
        <v>45023.001388888886</v>
      </c>
      <c r="G681" s="16">
        <v>45023.127083333333</v>
      </c>
      <c r="H681" s="16">
        <f>IF(Tabla_Sala[[#This Row],[Estado de la Mesa]]="Ocupada",(Tabla_Sala[[#This Row],[Hora de Salida]]-Tabla_Sala[[#This Row],[Hora de Llegada]]) + 15/1440, Tabla_Sala[[#This Row],[Hora de Salida]]-Tabla_Sala[[#This Row],[Hora de Llegada]])</f>
        <v>0.13611111111337473</v>
      </c>
      <c r="I681" s="16">
        <f>SUMIFS(Tabla_cocina[minutos preparacion],Tabla_cocina[Numero de Orden],Tabla_Sala[[#This Row],[Número de Orden]])</f>
        <v>7.3611111111111113E-2</v>
      </c>
      <c r="J681" s="16">
        <f>IF(Tabla_Sala[[#This Row],[Tiempo de Permanencia]]-Tabla_Sala[[#This Row],[Tiempo Preparacion]] &gt; 0, Tabla_Sala[[#This Row],[Tiempo de Permanencia]]-Tabla_Sala[[#This Row],[Tiempo Preparacion]], 0)</f>
        <v>6.250000000226362E-2</v>
      </c>
      <c r="K681" s="2" t="s">
        <v>113</v>
      </c>
      <c r="L681" s="2" t="s">
        <v>40</v>
      </c>
      <c r="M681" s="2" t="s">
        <v>47</v>
      </c>
      <c r="N681" s="5">
        <v>36.43</v>
      </c>
      <c r="O681" s="2" t="s">
        <v>55</v>
      </c>
      <c r="P681" s="7">
        <f>SUMIFS(Tabla_cocina[Ganancia Bruta],Tabla_cocina[Numero de Orden],Tabla_Sala[[#This Row],[Número de Orden]])</f>
        <v>199</v>
      </c>
      <c r="Q681" s="7">
        <f>Tabla_Sala[[#This Row],[Propina]]+Tabla_Sala[[#This Row],[Monto Total de la Cuenta]]</f>
        <v>235.43</v>
      </c>
      <c r="R681" t="str">
        <f t="shared" si="13"/>
        <v>Plato_13,  Plato_10,  Plato_16,  Plato_1</v>
      </c>
      <c r="S681" s="2" t="s">
        <v>70</v>
      </c>
      <c r="T681" s="2" t="s">
        <v>23</v>
      </c>
      <c r="U681" s="2" t="s">
        <v>69</v>
      </c>
      <c r="V681" s="2" t="s">
        <v>57</v>
      </c>
      <c r="W681" s="2" t="s">
        <v>71</v>
      </c>
      <c r="X681" t="str" cm="1">
        <f t="array" ref="X681">_xlfn.CONCAT(_xlfn._xlws.FILTER(Tabla_cocina[Nombre del Plato], Tabla_cocina[Numero de Orden]=Tabla_Sala[[#This Row],[Número de Orden]]), "")</f>
        <v>Plato_16Plato_10Plato_1Plato_13</v>
      </c>
      <c r="Y681" s="18" t="b">
        <f>IF(Tabla_Sala[[#This Row],[Tiempo de Degustacion]]&gt;0,TRUE,FALSE)</f>
        <v>1</v>
      </c>
      <c r="Z681" s="3">
        <f>SUMIFS(Tabla_cocina[Costo],Tabla_cocina[Numero de Orden],Tabla_Sala[[#This Row],[Número de Orden]])</f>
        <v>118</v>
      </c>
    </row>
    <row r="682" spans="1:26" x14ac:dyDescent="0.3">
      <c r="A682" s="2">
        <v>680</v>
      </c>
      <c r="B682" s="2">
        <v>5</v>
      </c>
      <c r="C682" s="2" t="s">
        <v>621</v>
      </c>
      <c r="D682" s="4">
        <v>4</v>
      </c>
      <c r="E682" s="15">
        <f>Tabla_Sala[[#This Row],[Hora de Salida]]</f>
        <v>45023.222222222219</v>
      </c>
      <c r="F682" s="16">
        <v>45023.057638888888</v>
      </c>
      <c r="G682" s="16">
        <v>45023.222222222219</v>
      </c>
      <c r="H682" s="16">
        <f>IF(Tabla_Sala[[#This Row],[Estado de la Mesa]]="Ocupada",(Tabla_Sala[[#This Row],[Hora de Salida]]-Tabla_Sala[[#This Row],[Hora de Llegada]]) + 15/1440, Tabla_Sala[[#This Row],[Hora de Salida]]-Tabla_Sala[[#This Row],[Hora de Llegada]])</f>
        <v>0.16458333333139308</v>
      </c>
      <c r="I682" s="16">
        <f>SUMIFS(Tabla_cocina[minutos preparacion],Tabla_cocina[Numero de Orden],Tabla_Sala[[#This Row],[Número de Orden]])</f>
        <v>7.7083333333333323E-2</v>
      </c>
      <c r="J682" s="16">
        <f>IF(Tabla_Sala[[#This Row],[Tiempo de Permanencia]]-Tabla_Sala[[#This Row],[Tiempo Preparacion]] &gt; 0, Tabla_Sala[[#This Row],[Tiempo de Permanencia]]-Tabla_Sala[[#This Row],[Tiempo Preparacion]], 0)</f>
        <v>8.7499999998059755E-2</v>
      </c>
      <c r="K682" s="2" t="s">
        <v>109</v>
      </c>
      <c r="L682" s="2" t="s">
        <v>40</v>
      </c>
      <c r="M682" s="2" t="s">
        <v>45</v>
      </c>
      <c r="N682" s="5">
        <v>12.06</v>
      </c>
      <c r="O682" s="2" t="s">
        <v>42</v>
      </c>
      <c r="P682" s="7">
        <f>SUMIFS(Tabla_cocina[Ganancia Bruta],Tabla_cocina[Numero de Orden],Tabla_Sala[[#This Row],[Número de Orden]])</f>
        <v>162</v>
      </c>
      <c r="Q682" s="7">
        <f>Tabla_Sala[[#This Row],[Propina]]+Tabla_Sala[[#This Row],[Monto Total de la Cuenta]]</f>
        <v>174.06</v>
      </c>
      <c r="R682" t="str">
        <f t="shared" si="13"/>
        <v>Plato_4,  Plato_3,  Plato_11</v>
      </c>
      <c r="S682" s="2" t="s">
        <v>52</v>
      </c>
      <c r="T682" s="2" t="s">
        <v>24</v>
      </c>
      <c r="U682" s="2" t="s">
        <v>72</v>
      </c>
      <c r="V682" s="2" t="s">
        <v>63</v>
      </c>
      <c r="X682" t="str" cm="1">
        <f t="array" ref="X682">_xlfn.CONCAT(_xlfn._xlws.FILTER(Tabla_cocina[Nombre del Plato], Tabla_cocina[Numero de Orden]=Tabla_Sala[[#This Row],[Número de Orden]]), "")</f>
        <v>Plato_11Plato_3Plato_4</v>
      </c>
      <c r="Y682" s="18" t="b">
        <f>IF(Tabla_Sala[[#This Row],[Tiempo de Degustacion]]&gt;0,TRUE,FALSE)</f>
        <v>1</v>
      </c>
      <c r="Z682" s="3">
        <f>SUMIFS(Tabla_cocina[Costo],Tabla_cocina[Numero de Orden],Tabla_Sala[[#This Row],[Número de Orden]])</f>
        <v>96</v>
      </c>
    </row>
    <row r="683" spans="1:26" x14ac:dyDescent="0.3">
      <c r="A683" s="2">
        <v>681</v>
      </c>
      <c r="B683" s="2">
        <v>2</v>
      </c>
      <c r="C683" s="2" t="s">
        <v>204</v>
      </c>
      <c r="D683" s="4">
        <v>4</v>
      </c>
      <c r="E683" s="15">
        <f>Tabla_Sala[[#This Row],[Hora de Salida]]</f>
        <v>45023.284722222219</v>
      </c>
      <c r="F683" s="16">
        <v>45023.12222222222</v>
      </c>
      <c r="G683" s="16">
        <v>45023.284722222219</v>
      </c>
      <c r="H683" s="16">
        <f>IF(Tabla_Sala[[#This Row],[Estado de la Mesa]]="Ocupada",(Tabla_Sala[[#This Row],[Hora de Salida]]-Tabla_Sala[[#This Row],[Hora de Llegada]]) + 15/1440, Tabla_Sala[[#This Row],[Hora de Salida]]-Tabla_Sala[[#This Row],[Hora de Llegada]])</f>
        <v>0.16249999999854481</v>
      </c>
      <c r="I683" s="16">
        <f>SUMIFS(Tabla_cocina[minutos preparacion],Tabla_cocina[Numero de Orden],Tabla_Sala[[#This Row],[Número de Orden]])</f>
        <v>4.5138888888888888E-2</v>
      </c>
      <c r="J683" s="16">
        <f>IF(Tabla_Sala[[#This Row],[Tiempo de Permanencia]]-Tabla_Sala[[#This Row],[Tiempo Preparacion]] &gt; 0, Tabla_Sala[[#This Row],[Tiempo de Permanencia]]-Tabla_Sala[[#This Row],[Tiempo Preparacion]], 0)</f>
        <v>0.11736111110965591</v>
      </c>
      <c r="K683" s="2" t="s">
        <v>117</v>
      </c>
      <c r="L683" s="2" t="s">
        <v>40</v>
      </c>
      <c r="M683" s="2" t="s">
        <v>41</v>
      </c>
      <c r="N683" s="5">
        <v>37.07</v>
      </c>
      <c r="O683" s="2" t="s">
        <v>48</v>
      </c>
      <c r="P683" s="7">
        <f>SUMIFS(Tabla_cocina[Ganancia Bruta],Tabla_cocina[Numero de Orden],Tabla_Sala[[#This Row],[Número de Orden]])</f>
        <v>75</v>
      </c>
      <c r="Q683" s="7">
        <f>Tabla_Sala[[#This Row],[Propina]]+Tabla_Sala[[#This Row],[Monto Total de la Cuenta]]</f>
        <v>112.07</v>
      </c>
      <c r="R683" t="str">
        <f t="shared" si="13"/>
        <v>Plato_11,  Plato_13</v>
      </c>
      <c r="S683" s="2" t="s">
        <v>52</v>
      </c>
      <c r="T683" s="2" t="s">
        <v>14</v>
      </c>
      <c r="U683" s="2" t="s">
        <v>65</v>
      </c>
      <c r="X683" t="str" cm="1">
        <f t="array" ref="X683">_xlfn.CONCAT(_xlfn._xlws.FILTER(Tabla_cocina[Nombre del Plato], Tabla_cocina[Numero de Orden]=Tabla_Sala[[#This Row],[Número de Orden]]), "")</f>
        <v>Plato_11Plato_13</v>
      </c>
      <c r="Y683" s="18" t="b">
        <f>IF(Tabla_Sala[[#This Row],[Tiempo de Degustacion]]&gt;0,TRUE,FALSE)</f>
        <v>1</v>
      </c>
      <c r="Z683" s="3">
        <f>SUMIFS(Tabla_cocina[Costo],Tabla_cocina[Numero de Orden],Tabla_Sala[[#This Row],[Número de Orden]])</f>
        <v>46</v>
      </c>
    </row>
    <row r="684" spans="1:26" x14ac:dyDescent="0.3">
      <c r="A684" s="2">
        <v>682</v>
      </c>
      <c r="B684" s="2">
        <v>1</v>
      </c>
      <c r="C684" s="2" t="s">
        <v>197</v>
      </c>
      <c r="D684" s="4">
        <v>5</v>
      </c>
      <c r="E684" s="15">
        <f>Tabla_Sala[[#This Row],[Hora de Salida]]</f>
        <v>45023.170138888891</v>
      </c>
      <c r="F684" s="16">
        <v>45023.05972222222</v>
      </c>
      <c r="G684" s="16">
        <v>45023.170138888891</v>
      </c>
      <c r="H684" s="16">
        <f>IF(Tabla_Sala[[#This Row],[Estado de la Mesa]]="Ocupada",(Tabla_Sala[[#This Row],[Hora de Salida]]-Tabla_Sala[[#This Row],[Hora de Llegada]]) + 15/1440, Tabla_Sala[[#This Row],[Hora de Salida]]-Tabla_Sala[[#This Row],[Hora de Llegada]])</f>
        <v>0.12083333333672878</v>
      </c>
      <c r="I684" s="16">
        <f>SUMIFS(Tabla_cocina[minutos preparacion],Tabla_cocina[Numero de Orden],Tabla_Sala[[#This Row],[Número de Orden]])</f>
        <v>2.9861111111111113E-2</v>
      </c>
      <c r="J684" s="16">
        <f>IF(Tabla_Sala[[#This Row],[Tiempo de Permanencia]]-Tabla_Sala[[#This Row],[Tiempo Preparacion]] &gt; 0, Tabla_Sala[[#This Row],[Tiempo de Permanencia]]-Tabla_Sala[[#This Row],[Tiempo Preparacion]], 0)</f>
        <v>9.0972222225617669E-2</v>
      </c>
      <c r="K684" s="2" t="s">
        <v>115</v>
      </c>
      <c r="L684" s="2" t="s">
        <v>44</v>
      </c>
      <c r="M684" s="2" t="s">
        <v>47</v>
      </c>
      <c r="N684" s="5">
        <v>21.04</v>
      </c>
      <c r="O684" s="2" t="s">
        <v>55</v>
      </c>
      <c r="P684" s="7">
        <f>SUMIFS(Tabla_cocina[Ganancia Bruta],Tabla_cocina[Numero de Orden],Tabla_Sala[[#This Row],[Número de Orden]])</f>
        <v>23</v>
      </c>
      <c r="Q684" s="7">
        <f>Tabla_Sala[[#This Row],[Propina]]+Tabla_Sala[[#This Row],[Monto Total de la Cuenta]]</f>
        <v>44.04</v>
      </c>
      <c r="R684" t="str">
        <f t="shared" si="13"/>
        <v>Plato_14</v>
      </c>
      <c r="S684" s="2" t="s">
        <v>56</v>
      </c>
      <c r="T684" s="2" t="s">
        <v>22</v>
      </c>
      <c r="U684" s="2"/>
      <c r="X684" t="str" cm="1">
        <f t="array" ref="X684">_xlfn.CONCAT(_xlfn._xlws.FILTER(Tabla_cocina[Nombre del Plato], Tabla_cocina[Numero de Orden]=Tabla_Sala[[#This Row],[Número de Orden]]), "")</f>
        <v>Plato_14</v>
      </c>
      <c r="Y684" s="18" t="b">
        <f>IF(Tabla_Sala[[#This Row],[Tiempo de Degustacion]]&gt;0,TRUE,FALSE)</f>
        <v>1</v>
      </c>
      <c r="Z684" s="3">
        <f>SUMIFS(Tabla_cocina[Costo],Tabla_cocina[Numero de Orden],Tabla_Sala[[#This Row],[Número de Orden]])</f>
        <v>14</v>
      </c>
    </row>
    <row r="685" spans="1:26" x14ac:dyDescent="0.3">
      <c r="A685" s="2">
        <v>683</v>
      </c>
      <c r="B685" s="2">
        <v>2</v>
      </c>
      <c r="C685" s="2" t="s">
        <v>622</v>
      </c>
      <c r="D685" s="4">
        <v>6</v>
      </c>
      <c r="E685" s="15">
        <f>Tabla_Sala[[#This Row],[Hora de Salida]]</f>
        <v>45023.265277777777</v>
      </c>
      <c r="F685" s="16">
        <v>45023.163888888892</v>
      </c>
      <c r="G685" s="16">
        <v>45023.265277777777</v>
      </c>
      <c r="H685" s="16">
        <f>IF(Tabla_Sala[[#This Row],[Estado de la Mesa]]="Ocupada",(Tabla_Sala[[#This Row],[Hora de Salida]]-Tabla_Sala[[#This Row],[Hora de Llegada]]) + 15/1440, Tabla_Sala[[#This Row],[Hora de Salida]]-Tabla_Sala[[#This Row],[Hora de Llegada]])</f>
        <v>0.11180555555135167</v>
      </c>
      <c r="I685" s="16">
        <f>SUMIFS(Tabla_cocina[minutos preparacion],Tabla_cocina[Numero de Orden],Tabla_Sala[[#This Row],[Número de Orden]])</f>
        <v>5.694444444444445E-2</v>
      </c>
      <c r="J685" s="16">
        <f>IF(Tabla_Sala[[#This Row],[Tiempo de Permanencia]]-Tabla_Sala[[#This Row],[Tiempo Preparacion]] &gt; 0, Tabla_Sala[[#This Row],[Tiempo de Permanencia]]-Tabla_Sala[[#This Row],[Tiempo Preparacion]], 0)</f>
        <v>5.4861111106907223E-2</v>
      </c>
      <c r="K685" s="2" t="s">
        <v>115</v>
      </c>
      <c r="L685" s="2" t="s">
        <v>40</v>
      </c>
      <c r="M685" s="2" t="s">
        <v>47</v>
      </c>
      <c r="N685" s="5">
        <v>40.42</v>
      </c>
      <c r="O685" s="2" t="s">
        <v>55</v>
      </c>
      <c r="P685" s="7">
        <f>SUMIFS(Tabla_cocina[Ganancia Bruta],Tabla_cocina[Numero de Orden],Tabla_Sala[[#This Row],[Número de Orden]])</f>
        <v>164</v>
      </c>
      <c r="Q685" s="7">
        <f>Tabla_Sala[[#This Row],[Propina]]+Tabla_Sala[[#This Row],[Monto Total de la Cuenta]]</f>
        <v>204.42000000000002</v>
      </c>
      <c r="R685" t="str">
        <f t="shared" si="13"/>
        <v>Plato_5,  Plato_3,  Plato_20,  Plato_17</v>
      </c>
      <c r="S685" s="2" t="s">
        <v>46</v>
      </c>
      <c r="T685" s="2" t="s">
        <v>19</v>
      </c>
      <c r="U685" s="2" t="s">
        <v>72</v>
      </c>
      <c r="V685" s="2" t="s">
        <v>68</v>
      </c>
      <c r="W685" s="2" t="s">
        <v>50</v>
      </c>
      <c r="X685" t="str" cm="1">
        <f t="array" ref="X685">_xlfn.CONCAT(_xlfn._xlws.FILTER(Tabla_cocina[Nombre del Plato], Tabla_cocina[Numero de Orden]=Tabla_Sala[[#This Row],[Número de Orden]]), "")</f>
        <v>Plato_20Plato_17Plato_5Plato_3</v>
      </c>
      <c r="Y685" s="18" t="b">
        <f>IF(Tabla_Sala[[#This Row],[Tiempo de Degustacion]]&gt;0,TRUE,FALSE)</f>
        <v>1</v>
      </c>
      <c r="Z685" s="3">
        <f>SUMIFS(Tabla_cocina[Costo],Tabla_cocina[Numero de Orden],Tabla_Sala[[#This Row],[Número de Orden]])</f>
        <v>100</v>
      </c>
    </row>
    <row r="686" spans="1:26" x14ac:dyDescent="0.3">
      <c r="A686" s="2">
        <v>684</v>
      </c>
      <c r="B686" s="2">
        <v>10</v>
      </c>
      <c r="C686" s="2" t="s">
        <v>623</v>
      </c>
      <c r="D686" s="4">
        <v>6</v>
      </c>
      <c r="E686" s="15">
        <f>Tabla_Sala[[#This Row],[Hora de Salida]]</f>
        <v>45023.194444444445</v>
      </c>
      <c r="F686" s="16">
        <v>45023.145138888889</v>
      </c>
      <c r="G686" s="16">
        <v>45023.194444444445</v>
      </c>
      <c r="H686" s="16">
        <f>IF(Tabla_Sala[[#This Row],[Estado de la Mesa]]="Ocupada",(Tabla_Sala[[#This Row],[Hora de Salida]]-Tabla_Sala[[#This Row],[Hora de Llegada]]) + 15/1440, Tabla_Sala[[#This Row],[Hora de Salida]]-Tabla_Sala[[#This Row],[Hora de Llegada]])</f>
        <v>5.9722222222868972E-2</v>
      </c>
      <c r="I686" s="16">
        <f>SUMIFS(Tabla_cocina[minutos preparacion],Tabla_cocina[Numero de Orden],Tabla_Sala[[#This Row],[Número de Orden]])</f>
        <v>7.6388888888888895E-2</v>
      </c>
      <c r="J686" s="16">
        <f>IF(Tabla_Sala[[#This Row],[Tiempo de Permanencia]]-Tabla_Sala[[#This Row],[Tiempo Preparacion]] &gt; 0, Tabla_Sala[[#This Row],[Tiempo de Permanencia]]-Tabla_Sala[[#This Row],[Tiempo Preparacion]], 0)</f>
        <v>0</v>
      </c>
      <c r="K686" s="2" t="s">
        <v>117</v>
      </c>
      <c r="L686" s="2" t="s">
        <v>54</v>
      </c>
      <c r="M686" s="2" t="s">
        <v>47</v>
      </c>
      <c r="N686" s="5">
        <v>48.15</v>
      </c>
      <c r="O686" s="2" t="s">
        <v>55</v>
      </c>
      <c r="P686" s="7">
        <f>SUMIFS(Tabla_cocina[Ganancia Bruta],Tabla_cocina[Numero de Orden],Tabla_Sala[[#This Row],[Número de Orden]])</f>
        <v>180</v>
      </c>
      <c r="Q686" s="7">
        <f>Tabla_Sala[[#This Row],[Propina]]+Tabla_Sala[[#This Row],[Monto Total de la Cuenta]]</f>
        <v>228.15</v>
      </c>
      <c r="R686" t="str">
        <f t="shared" si="13"/>
        <v>Plato_19,  Plato_17,  Plato_10,  Plato_9</v>
      </c>
      <c r="S686" s="2" t="s">
        <v>70</v>
      </c>
      <c r="T686" s="2" t="s">
        <v>12</v>
      </c>
      <c r="U686" s="2" t="s">
        <v>50</v>
      </c>
      <c r="V686" s="2" t="s">
        <v>69</v>
      </c>
      <c r="W686" s="2" t="s">
        <v>75</v>
      </c>
      <c r="X686" t="str" cm="1">
        <f t="array" ref="X686">_xlfn.CONCAT(_xlfn._xlws.FILTER(Tabla_cocina[Nombre del Plato], Tabla_cocina[Numero de Orden]=Tabla_Sala[[#This Row],[Número de Orden]]), "")</f>
        <v>Plato_19Plato_17Plato_9Plato_10</v>
      </c>
      <c r="Y686" s="18" t="b">
        <f>IF(Tabla_Sala[[#This Row],[Tiempo de Degustacion]]&gt;0,TRUE,FALSE)</f>
        <v>0</v>
      </c>
      <c r="Z686" s="3">
        <f>SUMIFS(Tabla_cocina[Costo],Tabla_cocina[Numero de Orden],Tabla_Sala[[#This Row],[Número de Orden]])</f>
        <v>107</v>
      </c>
    </row>
    <row r="687" spans="1:26" x14ac:dyDescent="0.3">
      <c r="A687" s="2">
        <v>685</v>
      </c>
      <c r="B687" s="2">
        <v>5</v>
      </c>
      <c r="C687" s="2" t="s">
        <v>272</v>
      </c>
      <c r="D687" s="4">
        <v>5</v>
      </c>
      <c r="E687" s="15">
        <f>Tabla_Sala[[#This Row],[Hora de Salida]]</f>
        <v>45023.071527777778</v>
      </c>
      <c r="F687" s="16">
        <v>45023.019444444442</v>
      </c>
      <c r="G687" s="16">
        <v>45023.071527777778</v>
      </c>
      <c r="H687" s="16">
        <f>IF(Tabla_Sala[[#This Row],[Estado de la Mesa]]="Ocupada",(Tabla_Sala[[#This Row],[Hora de Salida]]-Tabla_Sala[[#This Row],[Hora de Llegada]]) + 15/1440, Tabla_Sala[[#This Row],[Hora de Salida]]-Tabla_Sala[[#This Row],[Hora de Llegada]])</f>
        <v>5.2083333335758653E-2</v>
      </c>
      <c r="I687" s="16">
        <f>SUMIFS(Tabla_cocina[minutos preparacion],Tabla_cocina[Numero de Orden],Tabla_Sala[[#This Row],[Número de Orden]])</f>
        <v>1.1805555555555555E-2</v>
      </c>
      <c r="J687" s="16">
        <f>IF(Tabla_Sala[[#This Row],[Tiempo de Permanencia]]-Tabla_Sala[[#This Row],[Tiempo Preparacion]] &gt; 0, Tabla_Sala[[#This Row],[Tiempo de Permanencia]]-Tabla_Sala[[#This Row],[Tiempo Preparacion]], 0)</f>
        <v>4.0277777780203097E-2</v>
      </c>
      <c r="K687" s="2" t="s">
        <v>113</v>
      </c>
      <c r="L687" s="2" t="s">
        <v>40</v>
      </c>
      <c r="M687" s="2" t="s">
        <v>41</v>
      </c>
      <c r="N687" s="5">
        <v>19.89</v>
      </c>
      <c r="O687" s="2" t="s">
        <v>48</v>
      </c>
      <c r="P687" s="7">
        <f>SUMIFS(Tabla_cocina[Ganancia Bruta],Tabla_cocina[Numero de Orden],Tabla_Sala[[#This Row],[Número de Orden]])</f>
        <v>54</v>
      </c>
      <c r="Q687" s="7">
        <f>Tabla_Sala[[#This Row],[Propina]]+Tabla_Sala[[#This Row],[Monto Total de la Cuenta]]</f>
        <v>73.89</v>
      </c>
      <c r="R687" t="str">
        <f t="shared" si="13"/>
        <v>Plato_6</v>
      </c>
      <c r="S687" s="2" t="s">
        <v>43</v>
      </c>
      <c r="T687" s="2" t="s">
        <v>10</v>
      </c>
      <c r="U687" s="2"/>
      <c r="X687" t="str" cm="1">
        <f t="array" ref="X687">_xlfn.CONCAT(_xlfn._xlws.FILTER(Tabla_cocina[Nombre del Plato], Tabla_cocina[Numero de Orden]=Tabla_Sala[[#This Row],[Número de Orden]]), "")</f>
        <v>Plato_6</v>
      </c>
      <c r="Y687" s="18" t="b">
        <f>IF(Tabla_Sala[[#This Row],[Tiempo de Degustacion]]&gt;0,TRUE,FALSE)</f>
        <v>1</v>
      </c>
      <c r="Z687" s="3">
        <f>SUMIFS(Tabla_cocina[Costo],Tabla_cocina[Numero de Orden],Tabla_Sala[[#This Row],[Número de Orden]])</f>
        <v>32</v>
      </c>
    </row>
    <row r="688" spans="1:26" x14ac:dyDescent="0.3">
      <c r="A688" s="2">
        <v>686</v>
      </c>
      <c r="B688" s="2">
        <v>10</v>
      </c>
      <c r="C688" s="2" t="s">
        <v>574</v>
      </c>
      <c r="D688" s="4">
        <v>6</v>
      </c>
      <c r="E688" s="15">
        <f>Tabla_Sala[[#This Row],[Hora de Salida]]</f>
        <v>45023.152083333334</v>
      </c>
      <c r="F688" s="16">
        <v>45023.05</v>
      </c>
      <c r="G688" s="16">
        <v>45023.152083333334</v>
      </c>
      <c r="H688" s="16">
        <f>IF(Tabla_Sala[[#This Row],[Estado de la Mesa]]="Ocupada",(Tabla_Sala[[#This Row],[Hora de Salida]]-Tabla_Sala[[#This Row],[Hora de Llegada]]) + 15/1440, Tabla_Sala[[#This Row],[Hora de Salida]]-Tabla_Sala[[#This Row],[Hora de Llegada]])</f>
        <v>0.10208333333139308</v>
      </c>
      <c r="I688" s="16">
        <f>SUMIFS(Tabla_cocina[minutos preparacion],Tabla_cocina[Numero de Orden],Tabla_Sala[[#This Row],[Número de Orden]])</f>
        <v>4.0277777777777773E-2</v>
      </c>
      <c r="J688" s="16">
        <f>IF(Tabla_Sala[[#This Row],[Tiempo de Permanencia]]-Tabla_Sala[[#This Row],[Tiempo Preparacion]] &gt; 0, Tabla_Sala[[#This Row],[Tiempo de Permanencia]]-Tabla_Sala[[#This Row],[Tiempo Preparacion]], 0)</f>
        <v>6.1805555553615305E-2</v>
      </c>
      <c r="K688" s="2" t="s">
        <v>111</v>
      </c>
      <c r="L688" s="2" t="s">
        <v>40</v>
      </c>
      <c r="M688" s="2" t="s">
        <v>45</v>
      </c>
      <c r="N688" s="5">
        <v>15.83</v>
      </c>
      <c r="O688" s="2" t="s">
        <v>42</v>
      </c>
      <c r="P688" s="7">
        <f>SUMIFS(Tabla_cocina[Ganancia Bruta],Tabla_cocina[Numero de Orden],Tabla_Sala[[#This Row],[Número de Orden]])</f>
        <v>102</v>
      </c>
      <c r="Q688" s="7">
        <f>Tabla_Sala[[#This Row],[Propina]]+Tabla_Sala[[#This Row],[Monto Total de la Cuenta]]</f>
        <v>117.83</v>
      </c>
      <c r="R688" t="str">
        <f t="shared" si="13"/>
        <v>Plato_17,  Plato_3</v>
      </c>
      <c r="S688" s="2" t="s">
        <v>52</v>
      </c>
      <c r="T688" s="2" t="s">
        <v>9</v>
      </c>
      <c r="U688" s="2" t="s">
        <v>72</v>
      </c>
      <c r="X688" t="str" cm="1">
        <f t="array" ref="X688">_xlfn.CONCAT(_xlfn._xlws.FILTER(Tabla_cocina[Nombre del Plato], Tabla_cocina[Numero de Orden]=Tabla_Sala[[#This Row],[Número de Orden]]), "")</f>
        <v>Plato_17Plato_3</v>
      </c>
      <c r="Y688" s="18" t="b">
        <f>IF(Tabla_Sala[[#This Row],[Tiempo de Degustacion]]&gt;0,TRUE,FALSE)</f>
        <v>1</v>
      </c>
      <c r="Z688" s="3">
        <f>SUMIFS(Tabla_cocina[Costo],Tabla_cocina[Numero de Orden],Tabla_Sala[[#This Row],[Número de Orden]])</f>
        <v>62</v>
      </c>
    </row>
    <row r="689" spans="1:26" x14ac:dyDescent="0.3">
      <c r="A689" s="2">
        <v>687</v>
      </c>
      <c r="B689" s="2">
        <v>2</v>
      </c>
      <c r="C689" s="2" t="s">
        <v>520</v>
      </c>
      <c r="D689" s="4">
        <v>6</v>
      </c>
      <c r="E689" s="15">
        <f>Tabla_Sala[[#This Row],[Hora de Salida]]</f>
        <v>45023.23541666667</v>
      </c>
      <c r="F689" s="16">
        <v>45023.07916666667</v>
      </c>
      <c r="G689" s="16">
        <v>45023.23541666667</v>
      </c>
      <c r="H689" s="16">
        <f>IF(Tabla_Sala[[#This Row],[Estado de la Mesa]]="Ocupada",(Tabla_Sala[[#This Row],[Hora de Salida]]-Tabla_Sala[[#This Row],[Hora de Llegada]]) + 15/1440, Tabla_Sala[[#This Row],[Hora de Salida]]-Tabla_Sala[[#This Row],[Hora de Llegada]])</f>
        <v>0.15625</v>
      </c>
      <c r="I689" s="16">
        <f>SUMIFS(Tabla_cocina[minutos preparacion],Tabla_cocina[Numero de Orden],Tabla_Sala[[#This Row],[Número de Orden]])</f>
        <v>2.013888888888889E-2</v>
      </c>
      <c r="J689" s="16">
        <f>IF(Tabla_Sala[[#This Row],[Tiempo de Permanencia]]-Tabla_Sala[[#This Row],[Tiempo Preparacion]] &gt; 0, Tabla_Sala[[#This Row],[Tiempo de Permanencia]]-Tabla_Sala[[#This Row],[Tiempo Preparacion]], 0)</f>
        <v>0.1361111111111111</v>
      </c>
      <c r="K689" s="2" t="s">
        <v>117</v>
      </c>
      <c r="L689" s="2" t="s">
        <v>40</v>
      </c>
      <c r="M689" s="2" t="s">
        <v>45</v>
      </c>
      <c r="N689" s="5">
        <v>10.53</v>
      </c>
      <c r="O689" s="2" t="s">
        <v>48</v>
      </c>
      <c r="P689" s="7">
        <f>SUMIFS(Tabla_cocina[Ganancia Bruta],Tabla_cocina[Numero de Orden],Tabla_Sala[[#This Row],[Número de Orden]])</f>
        <v>72</v>
      </c>
      <c r="Q689" s="7">
        <f>Tabla_Sala[[#This Row],[Propina]]+Tabla_Sala[[#This Row],[Monto Total de la Cuenta]]</f>
        <v>82.53</v>
      </c>
      <c r="R689" t="str">
        <f t="shared" si="13"/>
        <v>Plato_19</v>
      </c>
      <c r="S689" s="2" t="s">
        <v>43</v>
      </c>
      <c r="T689" s="2" t="s">
        <v>12</v>
      </c>
      <c r="U689" s="2"/>
      <c r="X689" t="str" cm="1">
        <f t="array" ref="X689">_xlfn.CONCAT(_xlfn._xlws.FILTER(Tabla_cocina[Nombre del Plato], Tabla_cocina[Numero de Orden]=Tabla_Sala[[#This Row],[Número de Orden]]), "")</f>
        <v>Plato_19</v>
      </c>
      <c r="Y689" s="18" t="b">
        <f>IF(Tabla_Sala[[#This Row],[Tiempo de Degustacion]]&gt;0,TRUE,FALSE)</f>
        <v>1</v>
      </c>
      <c r="Z689" s="3">
        <f>SUMIFS(Tabla_cocina[Costo],Tabla_cocina[Numero de Orden],Tabla_Sala[[#This Row],[Número de Orden]])</f>
        <v>44</v>
      </c>
    </row>
    <row r="690" spans="1:26" x14ac:dyDescent="0.3">
      <c r="A690" s="2">
        <v>688</v>
      </c>
      <c r="B690" s="2">
        <v>3</v>
      </c>
      <c r="C690" s="2" t="s">
        <v>624</v>
      </c>
      <c r="D690" s="4">
        <v>1</v>
      </c>
      <c r="E690" s="15">
        <f>Tabla_Sala[[#This Row],[Hora de Salida]]</f>
        <v>45023.210416666669</v>
      </c>
      <c r="F690" s="16">
        <v>45023.143055555556</v>
      </c>
      <c r="G690" s="16">
        <v>45023.210416666669</v>
      </c>
      <c r="H690" s="16">
        <f>IF(Tabla_Sala[[#This Row],[Estado de la Mesa]]="Ocupada",(Tabla_Sala[[#This Row],[Hora de Salida]]-Tabla_Sala[[#This Row],[Hora de Llegada]]) + 15/1440, Tabla_Sala[[#This Row],[Hora de Salida]]-Tabla_Sala[[#This Row],[Hora de Llegada]])</f>
        <v>7.7777777779071286E-2</v>
      </c>
      <c r="I690" s="16">
        <f>SUMIFS(Tabla_cocina[minutos preparacion],Tabla_cocina[Numero de Orden],Tabla_Sala[[#This Row],[Número de Orden]])</f>
        <v>9.7222222222222224E-3</v>
      </c>
      <c r="J690" s="16">
        <f>IF(Tabla_Sala[[#This Row],[Tiempo de Permanencia]]-Tabla_Sala[[#This Row],[Tiempo Preparacion]] &gt; 0, Tabla_Sala[[#This Row],[Tiempo de Permanencia]]-Tabla_Sala[[#This Row],[Tiempo Preparacion]], 0)</f>
        <v>6.8055555556849057E-2</v>
      </c>
      <c r="K690" s="2" t="s">
        <v>111</v>
      </c>
      <c r="L690" s="2" t="s">
        <v>40</v>
      </c>
      <c r="M690" s="2" t="s">
        <v>47</v>
      </c>
      <c r="N690" s="5">
        <v>48.7</v>
      </c>
      <c r="O690" s="2" t="s">
        <v>55</v>
      </c>
      <c r="P690" s="7">
        <f>SUMIFS(Tabla_cocina[Ganancia Bruta],Tabla_cocina[Numero de Orden],Tabla_Sala[[#This Row],[Número de Orden]])</f>
        <v>29</v>
      </c>
      <c r="Q690" s="7">
        <f>Tabla_Sala[[#This Row],[Propina]]+Tabla_Sala[[#This Row],[Monto Total de la Cuenta]]</f>
        <v>77.7</v>
      </c>
      <c r="R690" t="str">
        <f t="shared" si="13"/>
        <v>Plato_9</v>
      </c>
      <c r="S690" s="2" t="s">
        <v>76</v>
      </c>
      <c r="T690" s="2" t="s">
        <v>13</v>
      </c>
      <c r="U690" s="2"/>
      <c r="X690" t="str" cm="1">
        <f t="array" ref="X690">_xlfn.CONCAT(_xlfn._xlws.FILTER(Tabla_cocina[Nombre del Plato], Tabla_cocina[Numero de Orden]=Tabla_Sala[[#This Row],[Número de Orden]]), "")</f>
        <v>Plato_9</v>
      </c>
      <c r="Y690" s="18" t="b">
        <f>IF(Tabla_Sala[[#This Row],[Tiempo de Degustacion]]&gt;0,TRUE,FALSE)</f>
        <v>1</v>
      </c>
      <c r="Z690" s="3">
        <f>SUMIFS(Tabla_cocina[Costo],Tabla_cocina[Numero de Orden],Tabla_Sala[[#This Row],[Número de Orden]])</f>
        <v>17</v>
      </c>
    </row>
    <row r="691" spans="1:26" x14ac:dyDescent="0.3">
      <c r="A691" s="2">
        <v>689</v>
      </c>
      <c r="B691" s="2">
        <v>14</v>
      </c>
      <c r="C691" s="2" t="s">
        <v>625</v>
      </c>
      <c r="D691" s="4">
        <v>1</v>
      </c>
      <c r="E691" s="15">
        <f>Tabla_Sala[[#This Row],[Hora de Salida]]</f>
        <v>45023.098611111112</v>
      </c>
      <c r="F691" s="16">
        <v>45023.025000000001</v>
      </c>
      <c r="G691" s="16">
        <v>45023.098611111112</v>
      </c>
      <c r="H691" s="16">
        <f>IF(Tabla_Sala[[#This Row],[Estado de la Mesa]]="Ocupada",(Tabla_Sala[[#This Row],[Hora de Salida]]-Tabla_Sala[[#This Row],[Hora de Llegada]]) + 15/1440, Tabla_Sala[[#This Row],[Hora de Salida]]-Tabla_Sala[[#This Row],[Hora de Llegada]])</f>
        <v>8.4027777777616094E-2</v>
      </c>
      <c r="I691" s="16">
        <f>SUMIFS(Tabla_cocina[minutos preparacion],Tabla_cocina[Numero de Orden],Tabla_Sala[[#This Row],[Número de Orden]])</f>
        <v>2.0138888888888887E-2</v>
      </c>
      <c r="J691" s="16">
        <f>IF(Tabla_Sala[[#This Row],[Tiempo de Permanencia]]-Tabla_Sala[[#This Row],[Tiempo Preparacion]] &gt; 0, Tabla_Sala[[#This Row],[Tiempo de Permanencia]]-Tabla_Sala[[#This Row],[Tiempo Preparacion]], 0)</f>
        <v>6.3888888888727208E-2</v>
      </c>
      <c r="K691" s="2" t="s">
        <v>111</v>
      </c>
      <c r="L691" s="2" t="s">
        <v>40</v>
      </c>
      <c r="M691" s="2" t="s">
        <v>47</v>
      </c>
      <c r="N691" s="5">
        <v>10.25</v>
      </c>
      <c r="O691" s="2" t="s">
        <v>55</v>
      </c>
      <c r="P691" s="7">
        <f>SUMIFS(Tabla_cocina[Ganancia Bruta],Tabla_cocina[Numero de Orden],Tabla_Sala[[#This Row],[Número de Orden]])</f>
        <v>165</v>
      </c>
      <c r="Q691" s="7">
        <f>Tabla_Sala[[#This Row],[Propina]]+Tabla_Sala[[#This Row],[Monto Total de la Cuenta]]</f>
        <v>175.25</v>
      </c>
      <c r="R691" t="str">
        <f t="shared" si="13"/>
        <v>Plato_14,  Plato_1,  Plato_13</v>
      </c>
      <c r="S691" s="2" t="s">
        <v>52</v>
      </c>
      <c r="T691" s="2" t="s">
        <v>22</v>
      </c>
      <c r="U691" s="2" t="s">
        <v>71</v>
      </c>
      <c r="V691" s="2" t="s">
        <v>65</v>
      </c>
      <c r="X691" t="str" cm="1">
        <f t="array" ref="X691">_xlfn.CONCAT(_xlfn._xlws.FILTER(Tabla_cocina[Nombre del Plato], Tabla_cocina[Numero de Orden]=Tabla_Sala[[#This Row],[Número de Orden]]), "")</f>
        <v>Plato_1Plato_14Plato_13</v>
      </c>
      <c r="Y691" s="18" t="b">
        <f>IF(Tabla_Sala[[#This Row],[Tiempo de Degustacion]]&gt;0,TRUE,FALSE)</f>
        <v>1</v>
      </c>
      <c r="Z691" s="3">
        <f>SUMIFS(Tabla_cocina[Costo],Tabla_cocina[Numero de Orden],Tabla_Sala[[#This Row],[Número de Orden]])</f>
        <v>100</v>
      </c>
    </row>
    <row r="692" spans="1:26" x14ac:dyDescent="0.3">
      <c r="A692" s="2">
        <v>690</v>
      </c>
      <c r="B692" s="2">
        <v>15</v>
      </c>
      <c r="C692" s="2" t="s">
        <v>538</v>
      </c>
      <c r="D692" s="4">
        <v>4</v>
      </c>
      <c r="E692" s="15">
        <f>Tabla_Sala[[#This Row],[Hora de Salida]]</f>
        <v>45023.238194444442</v>
      </c>
      <c r="F692" s="16">
        <v>45023.113194444442</v>
      </c>
      <c r="G692" s="16">
        <v>45023.238194444442</v>
      </c>
      <c r="H692" s="16">
        <f>IF(Tabla_Sala[[#This Row],[Estado de la Mesa]]="Ocupada",(Tabla_Sala[[#This Row],[Hora de Salida]]-Tabla_Sala[[#This Row],[Hora de Llegada]]) + 15/1440, Tabla_Sala[[#This Row],[Hora de Salida]]-Tabla_Sala[[#This Row],[Hora de Llegada]])</f>
        <v>0.125</v>
      </c>
      <c r="I692" s="16">
        <f>SUMIFS(Tabla_cocina[minutos preparacion],Tabla_cocina[Numero de Orden],Tabla_Sala[[#This Row],[Número de Orden]])</f>
        <v>9.9305555555555564E-2</v>
      </c>
      <c r="J692" s="16">
        <f>IF(Tabla_Sala[[#This Row],[Tiempo de Permanencia]]-Tabla_Sala[[#This Row],[Tiempo Preparacion]] &gt; 0, Tabla_Sala[[#This Row],[Tiempo de Permanencia]]-Tabla_Sala[[#This Row],[Tiempo Preparacion]], 0)</f>
        <v>2.5694444444444436E-2</v>
      </c>
      <c r="K692" s="2" t="s">
        <v>115</v>
      </c>
      <c r="L692" s="2" t="s">
        <v>54</v>
      </c>
      <c r="M692" s="2" t="s">
        <v>41</v>
      </c>
      <c r="N692" s="5">
        <v>37.22</v>
      </c>
      <c r="O692" s="2" t="s">
        <v>42</v>
      </c>
      <c r="P692" s="7">
        <f>SUMIFS(Tabla_cocina[Ganancia Bruta],Tabla_cocina[Numero de Orden],Tabla_Sala[[#This Row],[Número de Orden]])</f>
        <v>191</v>
      </c>
      <c r="Q692" s="7">
        <f>Tabla_Sala[[#This Row],[Propina]]+Tabla_Sala[[#This Row],[Monto Total de la Cuenta]]</f>
        <v>228.22</v>
      </c>
      <c r="R692" t="str">
        <f t="shared" si="13"/>
        <v>Plato_20,  Plato_17,  Plato_16,  Plato_11</v>
      </c>
      <c r="S692" s="2" t="s">
        <v>43</v>
      </c>
      <c r="T692" s="2" t="s">
        <v>11</v>
      </c>
      <c r="U692" s="2" t="s">
        <v>50</v>
      </c>
      <c r="V692" s="2" t="s">
        <v>57</v>
      </c>
      <c r="W692" s="2" t="s">
        <v>63</v>
      </c>
      <c r="X692" t="str" cm="1">
        <f t="array" ref="X692">_xlfn.CONCAT(_xlfn._xlws.FILTER(Tabla_cocina[Nombre del Plato], Tabla_cocina[Numero de Orden]=Tabla_Sala[[#This Row],[Número de Orden]]), "")</f>
        <v>Plato_20Plato_11Plato_17Plato_16</v>
      </c>
      <c r="Y692" s="18" t="b">
        <f>IF(Tabla_Sala[[#This Row],[Tiempo de Degustacion]]&gt;0,TRUE,FALSE)</f>
        <v>1</v>
      </c>
      <c r="Z692" s="3">
        <f>SUMIFS(Tabla_cocina[Costo],Tabla_cocina[Numero de Orden],Tabla_Sala[[#This Row],[Número de Orden]])</f>
        <v>115</v>
      </c>
    </row>
    <row r="693" spans="1:26" x14ac:dyDescent="0.3">
      <c r="A693" s="2">
        <v>691</v>
      </c>
      <c r="B693" s="2">
        <v>19</v>
      </c>
      <c r="C693" s="2" t="s">
        <v>145</v>
      </c>
      <c r="D693" s="4">
        <v>4</v>
      </c>
      <c r="E693" s="15">
        <f>Tabla_Sala[[#This Row],[Hora de Salida]]</f>
        <v>45023.220138888886</v>
      </c>
      <c r="F693" s="16">
        <v>45023.071527777778</v>
      </c>
      <c r="G693" s="16">
        <v>45023.220138888886</v>
      </c>
      <c r="H693" s="16">
        <f>IF(Tabla_Sala[[#This Row],[Estado de la Mesa]]="Ocupada",(Tabla_Sala[[#This Row],[Hora de Salida]]-Tabla_Sala[[#This Row],[Hora de Llegada]]) + 15/1440, Tabla_Sala[[#This Row],[Hora de Salida]]-Tabla_Sala[[#This Row],[Hora de Llegada]])</f>
        <v>0.1590277777747057</v>
      </c>
      <c r="I693" s="16">
        <f>SUMIFS(Tabla_cocina[minutos preparacion],Tabla_cocina[Numero de Orden],Tabla_Sala[[#This Row],[Número de Orden]])</f>
        <v>2.361111111111111E-2</v>
      </c>
      <c r="J693" s="16">
        <f>IF(Tabla_Sala[[#This Row],[Tiempo de Permanencia]]-Tabla_Sala[[#This Row],[Tiempo Preparacion]] &gt; 0, Tabla_Sala[[#This Row],[Tiempo de Permanencia]]-Tabla_Sala[[#This Row],[Tiempo Preparacion]], 0)</f>
        <v>0.13541666666359459</v>
      </c>
      <c r="K693" s="2" t="s">
        <v>109</v>
      </c>
      <c r="L693" s="2" t="s">
        <v>54</v>
      </c>
      <c r="M693" s="2" t="s">
        <v>41</v>
      </c>
      <c r="N693" s="5">
        <v>13.9</v>
      </c>
      <c r="O693" s="2" t="s">
        <v>55</v>
      </c>
      <c r="P693" s="7">
        <f>SUMIFS(Tabla_cocina[Ganancia Bruta],Tabla_cocina[Numero de Orden],Tabla_Sala[[#This Row],[Número de Orden]])</f>
        <v>66</v>
      </c>
      <c r="Q693" s="7">
        <f>Tabla_Sala[[#This Row],[Propina]]+Tabla_Sala[[#This Row],[Monto Total de la Cuenta]]</f>
        <v>79.900000000000006</v>
      </c>
      <c r="R693" t="str">
        <f t="shared" si="13"/>
        <v>Plato_5</v>
      </c>
      <c r="S693" s="2" t="s">
        <v>46</v>
      </c>
      <c r="T693" s="2" t="s">
        <v>19</v>
      </c>
      <c r="U693" s="2"/>
      <c r="X693" t="str" cm="1">
        <f t="array" ref="X693">_xlfn.CONCAT(_xlfn._xlws.FILTER(Tabla_cocina[Nombre del Plato], Tabla_cocina[Numero de Orden]=Tabla_Sala[[#This Row],[Número de Orden]]), "")</f>
        <v>Plato_5</v>
      </c>
      <c r="Y693" s="18" t="b">
        <f>IF(Tabla_Sala[[#This Row],[Tiempo de Degustacion]]&gt;0,TRUE,FALSE)</f>
        <v>1</v>
      </c>
      <c r="Z693" s="3">
        <f>SUMIFS(Tabla_cocina[Costo],Tabla_cocina[Numero de Orden],Tabla_Sala[[#This Row],[Número de Orden]])</f>
        <v>39</v>
      </c>
    </row>
    <row r="694" spans="1:26" x14ac:dyDescent="0.3">
      <c r="A694" s="2">
        <v>692</v>
      </c>
      <c r="B694" s="2">
        <v>9</v>
      </c>
      <c r="C694" s="2" t="s">
        <v>291</v>
      </c>
      <c r="D694" s="4">
        <v>2</v>
      </c>
      <c r="E694" s="15">
        <f>Tabla_Sala[[#This Row],[Hora de Salida]]</f>
        <v>45023.18472222222</v>
      </c>
      <c r="F694" s="16">
        <v>45023.036805555559</v>
      </c>
      <c r="G694" s="16">
        <v>45023.18472222222</v>
      </c>
      <c r="H694" s="16">
        <f>IF(Tabla_Sala[[#This Row],[Estado de la Mesa]]="Ocupada",(Tabla_Sala[[#This Row],[Hora de Salida]]-Tabla_Sala[[#This Row],[Hora de Llegada]]) + 15/1440, Tabla_Sala[[#This Row],[Hora de Salida]]-Tabla_Sala[[#This Row],[Hora de Llegada]])</f>
        <v>0.14791666666133096</v>
      </c>
      <c r="I694" s="16">
        <f>SUMIFS(Tabla_cocina[minutos preparacion],Tabla_cocina[Numero de Orden],Tabla_Sala[[#This Row],[Número de Orden]])</f>
        <v>6.9444444444444434E-2</v>
      </c>
      <c r="J694" s="16">
        <f>IF(Tabla_Sala[[#This Row],[Tiempo de Permanencia]]-Tabla_Sala[[#This Row],[Tiempo Preparacion]] &gt; 0, Tabla_Sala[[#This Row],[Tiempo de Permanencia]]-Tabla_Sala[[#This Row],[Tiempo Preparacion]], 0)</f>
        <v>7.8472222216886531E-2</v>
      </c>
      <c r="K694" s="2" t="s">
        <v>111</v>
      </c>
      <c r="L694" s="2" t="s">
        <v>54</v>
      </c>
      <c r="M694" s="2" t="s">
        <v>47</v>
      </c>
      <c r="N694" s="5">
        <v>25.92</v>
      </c>
      <c r="O694" s="2" t="s">
        <v>42</v>
      </c>
      <c r="P694" s="7">
        <f>SUMIFS(Tabla_cocina[Ganancia Bruta],Tabla_cocina[Numero de Orden],Tabla_Sala[[#This Row],[Número de Orden]])</f>
        <v>173</v>
      </c>
      <c r="Q694" s="7">
        <f>Tabla_Sala[[#This Row],[Propina]]+Tabla_Sala[[#This Row],[Monto Total de la Cuenta]]</f>
        <v>198.92000000000002</v>
      </c>
      <c r="R694" t="str">
        <f t="shared" si="13"/>
        <v>Plato_8,  Plato_2,  Plato_4,  Plato_3</v>
      </c>
      <c r="S694" s="2" t="s">
        <v>76</v>
      </c>
      <c r="T694" s="2" t="s">
        <v>17</v>
      </c>
      <c r="U694" s="2" t="s">
        <v>79</v>
      </c>
      <c r="V694" s="2" t="s">
        <v>67</v>
      </c>
      <c r="W694" s="2" t="s">
        <v>72</v>
      </c>
      <c r="X694" t="str" cm="1">
        <f t="array" ref="X694">_xlfn.CONCAT(_xlfn._xlws.FILTER(Tabla_cocina[Nombre del Plato], Tabla_cocina[Numero de Orden]=Tabla_Sala[[#This Row],[Número de Orden]]), "")</f>
        <v>Plato_8Plato_2Plato_3Plato_4</v>
      </c>
      <c r="Y694" s="18" t="b">
        <f>IF(Tabla_Sala[[#This Row],[Tiempo de Degustacion]]&gt;0,TRUE,FALSE)</f>
        <v>1</v>
      </c>
      <c r="Z694" s="3">
        <f>SUMIFS(Tabla_cocina[Costo],Tabla_cocina[Numero de Orden],Tabla_Sala[[#This Row],[Número de Orden]])</f>
        <v>103</v>
      </c>
    </row>
    <row r="695" spans="1:26" x14ac:dyDescent="0.3">
      <c r="A695" s="2">
        <v>693</v>
      </c>
      <c r="B695" s="2">
        <v>15</v>
      </c>
      <c r="C695" s="2" t="s">
        <v>454</v>
      </c>
      <c r="D695" s="4">
        <v>4</v>
      </c>
      <c r="E695" s="15">
        <f>Tabla_Sala[[#This Row],[Hora de Salida]]</f>
        <v>45023.313194444447</v>
      </c>
      <c r="F695" s="16">
        <v>45023.155555555553</v>
      </c>
      <c r="G695" s="16">
        <v>45023.313194444447</v>
      </c>
      <c r="H695" s="16">
        <f>IF(Tabla_Sala[[#This Row],[Estado de la Mesa]]="Ocupada",(Tabla_Sala[[#This Row],[Hora de Salida]]-Tabla_Sala[[#This Row],[Hora de Llegada]]) + 15/1440, Tabla_Sala[[#This Row],[Hora de Salida]]-Tabla_Sala[[#This Row],[Hora de Llegada]])</f>
        <v>0.15763888889341615</v>
      </c>
      <c r="I695" s="16">
        <f>SUMIFS(Tabla_cocina[minutos preparacion],Tabla_cocina[Numero de Orden],Tabla_Sala[[#This Row],[Número de Orden]])</f>
        <v>3.0555555555555555E-2</v>
      </c>
      <c r="J695" s="16">
        <f>IF(Tabla_Sala[[#This Row],[Tiempo de Permanencia]]-Tabla_Sala[[#This Row],[Tiempo Preparacion]] &gt; 0, Tabla_Sala[[#This Row],[Tiempo de Permanencia]]-Tabla_Sala[[#This Row],[Tiempo Preparacion]], 0)</f>
        <v>0.12708333333786059</v>
      </c>
      <c r="K695" s="2" t="s">
        <v>109</v>
      </c>
      <c r="L695" s="2" t="s">
        <v>40</v>
      </c>
      <c r="M695" s="2" t="s">
        <v>47</v>
      </c>
      <c r="N695" s="5">
        <v>28.31</v>
      </c>
      <c r="O695" s="2" t="s">
        <v>48</v>
      </c>
      <c r="P695" s="7">
        <f>SUMIFS(Tabla_cocina[Ganancia Bruta],Tabla_cocina[Numero de Orden],Tabla_Sala[[#This Row],[Número de Orden]])</f>
        <v>78</v>
      </c>
      <c r="Q695" s="7">
        <f>Tabla_Sala[[#This Row],[Propina]]+Tabla_Sala[[#This Row],[Monto Total de la Cuenta]]</f>
        <v>106.31</v>
      </c>
      <c r="R695" t="str">
        <f t="shared" si="13"/>
        <v>Plato_19,  Plato_13</v>
      </c>
      <c r="S695" s="2" t="s">
        <v>66</v>
      </c>
      <c r="T695" s="2" t="s">
        <v>12</v>
      </c>
      <c r="U695" s="2" t="s">
        <v>65</v>
      </c>
      <c r="X695" t="str" cm="1">
        <f t="array" ref="X695">_xlfn.CONCAT(_xlfn._xlws.FILTER(Tabla_cocina[Nombre del Plato], Tabla_cocina[Numero de Orden]=Tabla_Sala[[#This Row],[Número de Orden]]), "")</f>
        <v>Plato_19Plato_13</v>
      </c>
      <c r="Y695" s="18" t="b">
        <f>IF(Tabla_Sala[[#This Row],[Tiempo de Degustacion]]&gt;0,TRUE,FALSE)</f>
        <v>1</v>
      </c>
      <c r="Z695" s="3">
        <f>SUMIFS(Tabla_cocina[Costo],Tabla_cocina[Numero de Orden],Tabla_Sala[[#This Row],[Número de Orden]])</f>
        <v>48</v>
      </c>
    </row>
    <row r="696" spans="1:26" x14ac:dyDescent="0.3">
      <c r="A696" s="2">
        <v>694</v>
      </c>
      <c r="B696" s="2">
        <v>5</v>
      </c>
      <c r="C696" s="2" t="s">
        <v>134</v>
      </c>
      <c r="D696" s="4">
        <v>4</v>
      </c>
      <c r="E696" s="15">
        <f>Tabla_Sala[[#This Row],[Hora de Salida]]</f>
        <v>45023.217361111114</v>
      </c>
      <c r="F696" s="16">
        <v>45023.07708333333</v>
      </c>
      <c r="G696" s="16">
        <v>45023.217361111114</v>
      </c>
      <c r="H696" s="16">
        <f>IF(Tabla_Sala[[#This Row],[Estado de la Mesa]]="Ocupada",(Tabla_Sala[[#This Row],[Hora de Salida]]-Tabla_Sala[[#This Row],[Hora de Llegada]]) + 15/1440, Tabla_Sala[[#This Row],[Hora de Salida]]-Tabla_Sala[[#This Row],[Hora de Llegada]])</f>
        <v>0.14027777778392192</v>
      </c>
      <c r="I696" s="16">
        <f>SUMIFS(Tabla_cocina[minutos preparacion],Tabla_cocina[Numero de Orden],Tabla_Sala[[#This Row],[Número de Orden]])</f>
        <v>8.8888888888888878E-2</v>
      </c>
      <c r="J696" s="16">
        <f>IF(Tabla_Sala[[#This Row],[Tiempo de Permanencia]]-Tabla_Sala[[#This Row],[Tiempo Preparacion]] &gt; 0, Tabla_Sala[[#This Row],[Tiempo de Permanencia]]-Tabla_Sala[[#This Row],[Tiempo Preparacion]], 0)</f>
        <v>5.1388888895033041E-2</v>
      </c>
      <c r="K696" s="2" t="s">
        <v>113</v>
      </c>
      <c r="L696" s="2" t="s">
        <v>40</v>
      </c>
      <c r="M696" s="2" t="s">
        <v>47</v>
      </c>
      <c r="N696" s="5">
        <v>23.66</v>
      </c>
      <c r="O696" s="2" t="s">
        <v>48</v>
      </c>
      <c r="P696" s="7">
        <f>SUMIFS(Tabla_cocina[Ganancia Bruta],Tabla_cocina[Numero de Orden],Tabla_Sala[[#This Row],[Número de Orden]])</f>
        <v>157</v>
      </c>
      <c r="Q696" s="7">
        <f>Tabla_Sala[[#This Row],[Propina]]+Tabla_Sala[[#This Row],[Monto Total de la Cuenta]]</f>
        <v>180.66</v>
      </c>
      <c r="R696" t="str">
        <f t="shared" si="13"/>
        <v>Plato_3,  Plato_4,  Plato_20,  Plato_13</v>
      </c>
      <c r="S696" s="2" t="s">
        <v>56</v>
      </c>
      <c r="T696" s="2" t="s">
        <v>21</v>
      </c>
      <c r="U696" s="2" t="s">
        <v>67</v>
      </c>
      <c r="V696" s="2" t="s">
        <v>68</v>
      </c>
      <c r="W696" s="2" t="s">
        <v>65</v>
      </c>
      <c r="X696" t="str" cm="1">
        <f t="array" ref="X696">_xlfn.CONCAT(_xlfn._xlws.FILTER(Tabla_cocina[Nombre del Plato], Tabla_cocina[Numero de Orden]=Tabla_Sala[[#This Row],[Número de Orden]]), "")</f>
        <v>Plato_20Plato_13Plato_3Plato_4</v>
      </c>
      <c r="Y696" s="18" t="b">
        <f>IF(Tabla_Sala[[#This Row],[Tiempo de Degustacion]]&gt;0,TRUE,FALSE)</f>
        <v>1</v>
      </c>
      <c r="Z696" s="3">
        <f>SUMIFS(Tabla_cocina[Costo],Tabla_cocina[Numero de Orden],Tabla_Sala[[#This Row],[Número de Orden]])</f>
        <v>94</v>
      </c>
    </row>
    <row r="697" spans="1:26" x14ac:dyDescent="0.3">
      <c r="A697" s="2">
        <v>695</v>
      </c>
      <c r="B697" s="2">
        <v>9</v>
      </c>
      <c r="C697" s="2" t="s">
        <v>375</v>
      </c>
      <c r="D697" s="4">
        <v>1</v>
      </c>
      <c r="E697" s="15">
        <f>Tabla_Sala[[#This Row],[Hora de Salida]]</f>
        <v>45023.230555555558</v>
      </c>
      <c r="F697" s="16">
        <v>45023.084722222222</v>
      </c>
      <c r="G697" s="16">
        <v>45023.230555555558</v>
      </c>
      <c r="H697" s="16">
        <f>IF(Tabla_Sala[[#This Row],[Estado de la Mesa]]="Ocupada",(Tabla_Sala[[#This Row],[Hora de Salida]]-Tabla_Sala[[#This Row],[Hora de Llegada]]) + 15/1440, Tabla_Sala[[#This Row],[Hora de Salida]]-Tabla_Sala[[#This Row],[Hora de Llegada]])</f>
        <v>0.15625000000242531</v>
      </c>
      <c r="I697" s="16">
        <f>SUMIFS(Tabla_cocina[minutos preparacion],Tabla_cocina[Numero de Orden],Tabla_Sala[[#This Row],[Número de Orden]])</f>
        <v>2.5694444444444443E-2</v>
      </c>
      <c r="J697" s="16">
        <f>IF(Tabla_Sala[[#This Row],[Tiempo de Permanencia]]-Tabla_Sala[[#This Row],[Tiempo Preparacion]] &gt; 0, Tabla_Sala[[#This Row],[Tiempo de Permanencia]]-Tabla_Sala[[#This Row],[Tiempo Preparacion]], 0)</f>
        <v>0.13055555555798087</v>
      </c>
      <c r="K697" s="2" t="s">
        <v>109</v>
      </c>
      <c r="L697" s="2" t="s">
        <v>40</v>
      </c>
      <c r="M697" s="2" t="s">
        <v>47</v>
      </c>
      <c r="N697" s="5">
        <v>18.23</v>
      </c>
      <c r="O697" s="2" t="s">
        <v>55</v>
      </c>
      <c r="P697" s="7">
        <f>SUMIFS(Tabla_cocina[Ganancia Bruta],Tabla_cocina[Numero de Orden],Tabla_Sala[[#This Row],[Número de Orden]])</f>
        <v>116</v>
      </c>
      <c r="Q697" s="7">
        <f>Tabla_Sala[[#This Row],[Propina]]+Tabla_Sala[[#This Row],[Monto Total de la Cuenta]]</f>
        <v>134.22999999999999</v>
      </c>
      <c r="R697" t="str">
        <f t="shared" si="13"/>
        <v>Plato_16,  Plato_2</v>
      </c>
      <c r="S697" s="2" t="s">
        <v>56</v>
      </c>
      <c r="T697" s="2" t="s">
        <v>15</v>
      </c>
      <c r="U697" s="2" t="s">
        <v>79</v>
      </c>
      <c r="X697" t="str" cm="1">
        <f t="array" ref="X697">_xlfn.CONCAT(_xlfn._xlws.FILTER(Tabla_cocina[Nombre del Plato], Tabla_cocina[Numero de Orden]=Tabla_Sala[[#This Row],[Número de Orden]]), "")</f>
        <v>Plato_2Plato_16</v>
      </c>
      <c r="Y697" s="18" t="b">
        <f>IF(Tabla_Sala[[#This Row],[Tiempo de Degustacion]]&gt;0,TRUE,FALSE)</f>
        <v>1</v>
      </c>
      <c r="Z697" s="3">
        <f>SUMIFS(Tabla_cocina[Costo],Tabla_cocina[Numero de Orden],Tabla_Sala[[#This Row],[Número de Orden]])</f>
        <v>68</v>
      </c>
    </row>
    <row r="698" spans="1:26" x14ac:dyDescent="0.3">
      <c r="A698" s="2">
        <v>696</v>
      </c>
      <c r="B698" s="2">
        <v>2</v>
      </c>
      <c r="C698" s="2" t="s">
        <v>274</v>
      </c>
      <c r="D698" s="4">
        <v>6</v>
      </c>
      <c r="E698" s="15">
        <f>Tabla_Sala[[#This Row],[Hora de Salida]]</f>
        <v>45023.257638888892</v>
      </c>
      <c r="F698" s="16">
        <v>45023.094444444447</v>
      </c>
      <c r="G698" s="16">
        <v>45023.257638888892</v>
      </c>
      <c r="H698" s="16">
        <f>IF(Tabla_Sala[[#This Row],[Estado de la Mesa]]="Ocupada",(Tabla_Sala[[#This Row],[Hora de Salida]]-Tabla_Sala[[#This Row],[Hora de Llegada]]) + 15/1440, Tabla_Sala[[#This Row],[Hora de Salida]]-Tabla_Sala[[#This Row],[Hora de Llegada]])</f>
        <v>0.17361111111191954</v>
      </c>
      <c r="I698" s="16">
        <f>SUMIFS(Tabla_cocina[minutos preparacion],Tabla_cocina[Numero de Orden],Tabla_Sala[[#This Row],[Número de Orden]])</f>
        <v>1.5972222222222221E-2</v>
      </c>
      <c r="J698" s="16">
        <f>IF(Tabla_Sala[[#This Row],[Tiempo de Permanencia]]-Tabla_Sala[[#This Row],[Tiempo Preparacion]] &gt; 0, Tabla_Sala[[#This Row],[Tiempo de Permanencia]]-Tabla_Sala[[#This Row],[Tiempo Preparacion]], 0)</f>
        <v>0.15763888888969732</v>
      </c>
      <c r="K698" s="2" t="s">
        <v>111</v>
      </c>
      <c r="L698" s="2" t="s">
        <v>54</v>
      </c>
      <c r="M698" s="2" t="s">
        <v>47</v>
      </c>
      <c r="N698" s="5">
        <v>18.760000000000002</v>
      </c>
      <c r="O698" s="2" t="s">
        <v>55</v>
      </c>
      <c r="P698" s="7">
        <f>SUMIFS(Tabla_cocina[Ganancia Bruta],Tabla_cocina[Numero de Orden],Tabla_Sala[[#This Row],[Número de Orden]])</f>
        <v>46</v>
      </c>
      <c r="Q698" s="7">
        <f>Tabla_Sala[[#This Row],[Propina]]+Tabla_Sala[[#This Row],[Monto Total de la Cuenta]]</f>
        <v>64.760000000000005</v>
      </c>
      <c r="R698" t="str">
        <f t="shared" si="13"/>
        <v>Plato_14</v>
      </c>
      <c r="S698" s="2" t="s">
        <v>53</v>
      </c>
      <c r="T698" s="2" t="s">
        <v>22</v>
      </c>
      <c r="U698" s="2"/>
      <c r="X698" t="str" cm="1">
        <f t="array" ref="X698">_xlfn.CONCAT(_xlfn._xlws.FILTER(Tabla_cocina[Nombre del Plato], Tabla_cocina[Numero de Orden]=Tabla_Sala[[#This Row],[Número de Orden]]), "")</f>
        <v>Plato_14</v>
      </c>
      <c r="Y698" s="18" t="b">
        <f>IF(Tabla_Sala[[#This Row],[Tiempo de Degustacion]]&gt;0,TRUE,FALSE)</f>
        <v>1</v>
      </c>
      <c r="Z698" s="3">
        <f>SUMIFS(Tabla_cocina[Costo],Tabla_cocina[Numero de Orden],Tabla_Sala[[#This Row],[Número de Orden]])</f>
        <v>28</v>
      </c>
    </row>
    <row r="699" spans="1:26" x14ac:dyDescent="0.3">
      <c r="A699" s="2">
        <v>697</v>
      </c>
      <c r="B699" s="2">
        <v>4</v>
      </c>
      <c r="C699" s="2" t="s">
        <v>626</v>
      </c>
      <c r="D699" s="4">
        <v>1</v>
      </c>
      <c r="E699" s="15">
        <f>Tabla_Sala[[#This Row],[Hora de Salida]]</f>
        <v>45023.279166666667</v>
      </c>
      <c r="F699" s="16">
        <v>45023.158333333333</v>
      </c>
      <c r="G699" s="16">
        <v>45023.279166666667</v>
      </c>
      <c r="H699" s="16">
        <f>IF(Tabla_Sala[[#This Row],[Estado de la Mesa]]="Ocupada",(Tabla_Sala[[#This Row],[Hora de Salida]]-Tabla_Sala[[#This Row],[Hora de Llegada]]) + 15/1440, Tabla_Sala[[#This Row],[Hora de Salida]]-Tabla_Sala[[#This Row],[Hora de Llegada]])</f>
        <v>0.12083333333430346</v>
      </c>
      <c r="I699" s="16">
        <f>SUMIFS(Tabla_cocina[minutos preparacion],Tabla_cocina[Numero de Orden],Tabla_Sala[[#This Row],[Número de Orden]])</f>
        <v>7.4305555555555555E-2</v>
      </c>
      <c r="J699" s="16">
        <f>IF(Tabla_Sala[[#This Row],[Tiempo de Permanencia]]-Tabla_Sala[[#This Row],[Tiempo Preparacion]] &gt; 0, Tabla_Sala[[#This Row],[Tiempo de Permanencia]]-Tabla_Sala[[#This Row],[Tiempo Preparacion]], 0)</f>
        <v>4.6527777778747906E-2</v>
      </c>
      <c r="K699" s="2" t="s">
        <v>113</v>
      </c>
      <c r="L699" s="2" t="s">
        <v>40</v>
      </c>
      <c r="M699" s="2" t="s">
        <v>47</v>
      </c>
      <c r="N699" s="5">
        <v>34.35</v>
      </c>
      <c r="O699" s="2" t="s">
        <v>42</v>
      </c>
      <c r="P699" s="7">
        <f>SUMIFS(Tabla_cocina[Ganancia Bruta],Tabla_cocina[Numero de Orden],Tabla_Sala[[#This Row],[Número de Orden]])</f>
        <v>199</v>
      </c>
      <c r="Q699" s="7">
        <f>Tabla_Sala[[#This Row],[Propina]]+Tabla_Sala[[#This Row],[Monto Total de la Cuenta]]</f>
        <v>233.35</v>
      </c>
      <c r="R699" t="str">
        <f t="shared" si="13"/>
        <v>Plato_14,  Plato_11,  Plato_2,  Plato_6</v>
      </c>
      <c r="S699" s="2" t="s">
        <v>61</v>
      </c>
      <c r="T699" s="2" t="s">
        <v>22</v>
      </c>
      <c r="U699" s="2" t="s">
        <v>63</v>
      </c>
      <c r="V699" s="2" t="s">
        <v>79</v>
      </c>
      <c r="W699" s="2" t="s">
        <v>77</v>
      </c>
      <c r="X699" t="str" cm="1">
        <f t="array" ref="X699">_xlfn.CONCAT(_xlfn._xlws.FILTER(Tabla_cocina[Nombre del Plato], Tabla_cocina[Numero de Orden]=Tabla_Sala[[#This Row],[Número de Orden]]), "")</f>
        <v>Plato_11Plato_2Plato_6Plato_14</v>
      </c>
      <c r="Y699" s="18" t="b">
        <f>IF(Tabla_Sala[[#This Row],[Tiempo de Degustacion]]&gt;0,TRUE,FALSE)</f>
        <v>1</v>
      </c>
      <c r="Z699" s="3">
        <f>SUMIFS(Tabla_cocina[Costo],Tabla_cocina[Numero de Orden],Tabla_Sala[[#This Row],[Número de Orden]])</f>
        <v>120</v>
      </c>
    </row>
    <row r="700" spans="1:26" x14ac:dyDescent="0.3">
      <c r="A700" s="2">
        <v>698</v>
      </c>
      <c r="B700" s="2">
        <v>19</v>
      </c>
      <c r="C700" s="2" t="s">
        <v>261</v>
      </c>
      <c r="D700" s="4">
        <v>4</v>
      </c>
      <c r="E700" s="15">
        <f>Tabla_Sala[[#This Row],[Hora de Salida]]</f>
        <v>45023.267361111109</v>
      </c>
      <c r="F700" s="16">
        <v>45023.104166666664</v>
      </c>
      <c r="G700" s="16">
        <v>45023.267361111109</v>
      </c>
      <c r="H700" s="16">
        <f>IF(Tabla_Sala[[#This Row],[Estado de la Mesa]]="Ocupada",(Tabla_Sala[[#This Row],[Hora de Salida]]-Tabla_Sala[[#This Row],[Hora de Llegada]]) + 15/1440, Tabla_Sala[[#This Row],[Hora de Salida]]-Tabla_Sala[[#This Row],[Hora de Llegada]])</f>
        <v>0.16319444444525288</v>
      </c>
      <c r="I700" s="16">
        <f>SUMIFS(Tabla_cocina[minutos preparacion],Tabla_cocina[Numero de Orden],Tabla_Sala[[#This Row],[Número de Orden]])</f>
        <v>7.013888888888889E-2</v>
      </c>
      <c r="J700" s="16">
        <f>IF(Tabla_Sala[[#This Row],[Tiempo de Permanencia]]-Tabla_Sala[[#This Row],[Tiempo Preparacion]] &gt; 0, Tabla_Sala[[#This Row],[Tiempo de Permanencia]]-Tabla_Sala[[#This Row],[Tiempo Preparacion]], 0)</f>
        <v>9.3055555556363995E-2</v>
      </c>
      <c r="K700" s="2" t="s">
        <v>111</v>
      </c>
      <c r="L700" s="2" t="s">
        <v>54</v>
      </c>
      <c r="M700" s="2" t="s">
        <v>47</v>
      </c>
      <c r="N700" s="5">
        <v>39.89</v>
      </c>
      <c r="O700" s="2" t="s">
        <v>48</v>
      </c>
      <c r="P700" s="7">
        <f>SUMIFS(Tabla_cocina[Ganancia Bruta],Tabla_cocina[Numero de Orden],Tabla_Sala[[#This Row],[Número de Orden]])</f>
        <v>185</v>
      </c>
      <c r="Q700" s="7">
        <f>Tabla_Sala[[#This Row],[Propina]]+Tabla_Sala[[#This Row],[Monto Total de la Cuenta]]</f>
        <v>224.89</v>
      </c>
      <c r="R700" t="str">
        <f t="shared" si="13"/>
        <v>Plato_6,  Plato_10,  Plato_14,  Plato_13</v>
      </c>
      <c r="S700" s="2" t="s">
        <v>58</v>
      </c>
      <c r="T700" s="2" t="s">
        <v>10</v>
      </c>
      <c r="U700" s="2" t="s">
        <v>69</v>
      </c>
      <c r="V700" s="2" t="s">
        <v>64</v>
      </c>
      <c r="W700" s="2" t="s">
        <v>65</v>
      </c>
      <c r="X700" t="str" cm="1">
        <f t="array" ref="X700">_xlfn.CONCAT(_xlfn._xlws.FILTER(Tabla_cocina[Nombre del Plato], Tabla_cocina[Numero de Orden]=Tabla_Sala[[#This Row],[Número de Orden]]), "")</f>
        <v>Plato_6Plato_10Plato_14Plato_13</v>
      </c>
      <c r="Y700" s="18" t="b">
        <f>IF(Tabla_Sala[[#This Row],[Tiempo de Degustacion]]&gt;0,TRUE,FALSE)</f>
        <v>1</v>
      </c>
      <c r="Z700" s="3">
        <f>SUMIFS(Tabla_cocina[Costo],Tabla_cocina[Numero de Orden],Tabla_Sala[[#This Row],[Número de Orden]])</f>
        <v>112</v>
      </c>
    </row>
    <row r="701" spans="1:26" x14ac:dyDescent="0.3">
      <c r="A701" s="2">
        <v>699</v>
      </c>
      <c r="B701" s="2">
        <v>8</v>
      </c>
      <c r="C701" s="2" t="s">
        <v>486</v>
      </c>
      <c r="D701" s="4">
        <v>6</v>
      </c>
      <c r="E701" s="15">
        <f>Tabla_Sala[[#This Row],[Hora de Salida]]</f>
        <v>45023.12222222222</v>
      </c>
      <c r="F701" s="16">
        <v>45023.065972222219</v>
      </c>
      <c r="G701" s="16">
        <v>45023.12222222222</v>
      </c>
      <c r="H701" s="16">
        <f>IF(Tabla_Sala[[#This Row],[Estado de la Mesa]]="Ocupada",(Tabla_Sala[[#This Row],[Hora de Salida]]-Tabla_Sala[[#This Row],[Hora de Llegada]]) + 15/1440, Tabla_Sala[[#This Row],[Hora de Salida]]-Tabla_Sala[[#This Row],[Hora de Llegada]])</f>
        <v>5.6250000001455192E-2</v>
      </c>
      <c r="I701" s="16">
        <f>SUMIFS(Tabla_cocina[minutos preparacion],Tabla_cocina[Numero de Orden],Tabla_Sala[[#This Row],[Número de Orden]])</f>
        <v>7.6388888888888886E-3</v>
      </c>
      <c r="J701" s="16">
        <f>IF(Tabla_Sala[[#This Row],[Tiempo de Permanencia]]-Tabla_Sala[[#This Row],[Tiempo Preparacion]] &gt; 0, Tabla_Sala[[#This Row],[Tiempo de Permanencia]]-Tabla_Sala[[#This Row],[Tiempo Preparacion]], 0)</f>
        <v>4.8611111112566302E-2</v>
      </c>
      <c r="K701" s="2" t="s">
        <v>113</v>
      </c>
      <c r="L701" s="2" t="s">
        <v>40</v>
      </c>
      <c r="M701" s="2" t="s">
        <v>47</v>
      </c>
      <c r="N701" s="5">
        <v>38.44</v>
      </c>
      <c r="O701" s="2" t="s">
        <v>42</v>
      </c>
      <c r="P701" s="7">
        <f>SUMIFS(Tabla_cocina[Ganancia Bruta],Tabla_cocina[Numero de Orden],Tabla_Sala[[#This Row],[Número de Orden]])</f>
        <v>58</v>
      </c>
      <c r="Q701" s="7">
        <f>Tabla_Sala[[#This Row],[Propina]]+Tabla_Sala[[#This Row],[Monto Total de la Cuenta]]</f>
        <v>96.44</v>
      </c>
      <c r="R701" t="str">
        <f t="shared" si="13"/>
        <v>Plato_9</v>
      </c>
      <c r="S701" s="2" t="s">
        <v>43</v>
      </c>
      <c r="T701" s="2" t="s">
        <v>13</v>
      </c>
      <c r="U701" s="2"/>
      <c r="X701" t="str" cm="1">
        <f t="array" ref="X701">_xlfn.CONCAT(_xlfn._xlws.FILTER(Tabla_cocina[Nombre del Plato], Tabla_cocina[Numero de Orden]=Tabla_Sala[[#This Row],[Número de Orden]]), "")</f>
        <v>Plato_9</v>
      </c>
      <c r="Y701" s="18" t="b">
        <f>IF(Tabla_Sala[[#This Row],[Tiempo de Degustacion]]&gt;0,TRUE,FALSE)</f>
        <v>1</v>
      </c>
      <c r="Z701" s="3">
        <f>SUMIFS(Tabla_cocina[Costo],Tabla_cocina[Numero de Orden],Tabla_Sala[[#This Row],[Número de Orden]])</f>
        <v>34</v>
      </c>
    </row>
    <row r="702" spans="1:26" x14ac:dyDescent="0.3">
      <c r="A702" s="2">
        <v>700</v>
      </c>
      <c r="B702" s="2">
        <v>8</v>
      </c>
      <c r="C702" s="2" t="s">
        <v>627</v>
      </c>
      <c r="D702" s="4">
        <v>2</v>
      </c>
      <c r="E702" s="15">
        <f>Tabla_Sala[[#This Row],[Hora de Salida]]</f>
        <v>45023.118055555555</v>
      </c>
      <c r="F702" s="16">
        <v>45023.015972222223</v>
      </c>
      <c r="G702" s="16">
        <v>45023.118055555555</v>
      </c>
      <c r="H702" s="16">
        <f>IF(Tabla_Sala[[#This Row],[Estado de la Mesa]]="Ocupada",(Tabla_Sala[[#This Row],[Hora de Salida]]-Tabla_Sala[[#This Row],[Hora de Llegada]]) + 15/1440, Tabla_Sala[[#This Row],[Hora de Salida]]-Tabla_Sala[[#This Row],[Hora de Llegada]])</f>
        <v>0.10208333333139308</v>
      </c>
      <c r="I702" s="16">
        <f>SUMIFS(Tabla_cocina[minutos preparacion],Tabla_cocina[Numero de Orden],Tabla_Sala[[#This Row],[Número de Orden]])</f>
        <v>5.9722222222222218E-2</v>
      </c>
      <c r="J702" s="16">
        <f>IF(Tabla_Sala[[#This Row],[Tiempo de Permanencia]]-Tabla_Sala[[#This Row],[Tiempo Preparacion]] &gt; 0, Tabla_Sala[[#This Row],[Tiempo de Permanencia]]-Tabla_Sala[[#This Row],[Tiempo Preparacion]], 0)</f>
        <v>4.236111110917086E-2</v>
      </c>
      <c r="K702" s="2" t="s">
        <v>113</v>
      </c>
      <c r="L702" s="2" t="s">
        <v>40</v>
      </c>
      <c r="M702" s="2" t="s">
        <v>47</v>
      </c>
      <c r="N702" s="5">
        <v>21.66</v>
      </c>
      <c r="O702" s="2" t="s">
        <v>42</v>
      </c>
      <c r="P702" s="7">
        <f>SUMIFS(Tabla_cocina[Ganancia Bruta],Tabla_cocina[Numero de Orden],Tabla_Sala[[#This Row],[Número de Orden]])</f>
        <v>234</v>
      </c>
      <c r="Q702" s="7">
        <f>Tabla_Sala[[#This Row],[Propina]]+Tabla_Sala[[#This Row],[Monto Total de la Cuenta]]</f>
        <v>255.66</v>
      </c>
      <c r="R702" t="str">
        <f t="shared" si="13"/>
        <v>Plato_18,  Plato_10,  Plato_6</v>
      </c>
      <c r="S702" s="2" t="s">
        <v>76</v>
      </c>
      <c r="T702" s="2" t="s">
        <v>20</v>
      </c>
      <c r="U702" s="2" t="s">
        <v>69</v>
      </c>
      <c r="V702" s="2" t="s">
        <v>77</v>
      </c>
      <c r="X702" t="str" cm="1">
        <f t="array" ref="X702">_xlfn.CONCAT(_xlfn._xlws.FILTER(Tabla_cocina[Nombre del Plato], Tabla_cocina[Numero de Orden]=Tabla_Sala[[#This Row],[Número de Orden]]), "")</f>
        <v>Plato_18Plato_6Plato_10</v>
      </c>
      <c r="Y702" s="18" t="b">
        <f>IF(Tabla_Sala[[#This Row],[Tiempo de Degustacion]]&gt;0,TRUE,FALSE)</f>
        <v>1</v>
      </c>
      <c r="Z702" s="3">
        <f>SUMIFS(Tabla_cocina[Costo],Tabla_cocina[Numero de Orden],Tabla_Sala[[#This Row],[Número de Orden]])</f>
        <v>137</v>
      </c>
    </row>
    <row r="703" spans="1:26" x14ac:dyDescent="0.3">
      <c r="A703" s="2">
        <v>701</v>
      </c>
      <c r="B703" s="2">
        <v>19</v>
      </c>
      <c r="C703" s="2" t="s">
        <v>628</v>
      </c>
      <c r="D703" s="4">
        <v>5</v>
      </c>
      <c r="E703" s="15">
        <f>Tabla_Sala[[#This Row],[Hora de Salida]]</f>
        <v>45023.239583333336</v>
      </c>
      <c r="F703" s="16">
        <v>45023.138888888891</v>
      </c>
      <c r="G703" s="16">
        <v>45023.239583333336</v>
      </c>
      <c r="H703" s="16">
        <f>IF(Tabla_Sala[[#This Row],[Estado de la Mesa]]="Ocupada",(Tabla_Sala[[#This Row],[Hora de Salida]]-Tabla_Sala[[#This Row],[Hora de Llegada]]) + 15/1440, Tabla_Sala[[#This Row],[Hora de Salida]]-Tabla_Sala[[#This Row],[Hora de Llegada]])</f>
        <v>0.10069444444525288</v>
      </c>
      <c r="I703" s="16">
        <f>SUMIFS(Tabla_cocina[minutos preparacion],Tabla_cocina[Numero de Orden],Tabla_Sala[[#This Row],[Número de Orden]])</f>
        <v>6.7361111111111122E-2</v>
      </c>
      <c r="J703" s="16">
        <f>IF(Tabla_Sala[[#This Row],[Tiempo de Permanencia]]-Tabla_Sala[[#This Row],[Tiempo Preparacion]] &gt; 0, Tabla_Sala[[#This Row],[Tiempo de Permanencia]]-Tabla_Sala[[#This Row],[Tiempo Preparacion]], 0)</f>
        <v>3.3333333334141763E-2</v>
      </c>
      <c r="K703" s="2" t="s">
        <v>117</v>
      </c>
      <c r="L703" s="2" t="s">
        <v>40</v>
      </c>
      <c r="M703" s="2" t="s">
        <v>47</v>
      </c>
      <c r="N703" s="5">
        <v>39.83</v>
      </c>
      <c r="O703" s="2" t="s">
        <v>48</v>
      </c>
      <c r="P703" s="7">
        <f>SUMIFS(Tabla_cocina[Ganancia Bruta],Tabla_cocina[Numero de Orden],Tabla_Sala[[#This Row],[Número de Orden]])</f>
        <v>102</v>
      </c>
      <c r="Q703" s="7">
        <f>Tabla_Sala[[#This Row],[Propina]]+Tabla_Sala[[#This Row],[Monto Total de la Cuenta]]</f>
        <v>141.82999999999998</v>
      </c>
      <c r="R703" t="str">
        <f t="shared" si="13"/>
        <v>Plato_11,  Plato_4</v>
      </c>
      <c r="S703" s="2" t="s">
        <v>58</v>
      </c>
      <c r="T703" s="2" t="s">
        <v>14</v>
      </c>
      <c r="U703" s="2" t="s">
        <v>67</v>
      </c>
      <c r="X703" t="str" cm="1">
        <f t="array" ref="X703">_xlfn.CONCAT(_xlfn._xlws.FILTER(Tabla_cocina[Nombre del Plato], Tabla_cocina[Numero de Orden]=Tabla_Sala[[#This Row],[Número de Orden]]), "")</f>
        <v>Plato_11Plato_4</v>
      </c>
      <c r="Y703" s="18" t="b">
        <f>IF(Tabla_Sala[[#This Row],[Tiempo de Degustacion]]&gt;0,TRUE,FALSE)</f>
        <v>1</v>
      </c>
      <c r="Z703" s="3">
        <f>SUMIFS(Tabla_cocina[Costo],Tabla_cocina[Numero de Orden],Tabla_Sala[[#This Row],[Número de Orden]])</f>
        <v>60</v>
      </c>
    </row>
    <row r="704" spans="1:26" x14ac:dyDescent="0.3">
      <c r="A704" s="2">
        <v>702</v>
      </c>
      <c r="B704" s="2">
        <v>13</v>
      </c>
      <c r="C704" s="2" t="s">
        <v>629</v>
      </c>
      <c r="D704" s="4">
        <v>2</v>
      </c>
      <c r="E704" s="15">
        <f>Tabla_Sala[[#This Row],[Hora de Salida]]</f>
        <v>45023.21875</v>
      </c>
      <c r="F704" s="16">
        <v>45023.104166666664</v>
      </c>
      <c r="G704" s="16">
        <v>45023.21875</v>
      </c>
      <c r="H704" s="16">
        <f>IF(Tabla_Sala[[#This Row],[Estado de la Mesa]]="Ocupada",(Tabla_Sala[[#This Row],[Hora de Salida]]-Tabla_Sala[[#This Row],[Hora de Llegada]]) + 15/1440, Tabla_Sala[[#This Row],[Hora de Salida]]-Tabla_Sala[[#This Row],[Hora de Llegada]])</f>
        <v>0.11458333333575865</v>
      </c>
      <c r="I704" s="16">
        <f>SUMIFS(Tabla_cocina[minutos preparacion],Tabla_cocina[Numero de Orden],Tabla_Sala[[#This Row],[Número de Orden]])</f>
        <v>0.1076388888888889</v>
      </c>
      <c r="J704" s="16">
        <f>IF(Tabla_Sala[[#This Row],[Tiempo de Permanencia]]-Tabla_Sala[[#This Row],[Tiempo Preparacion]] &gt; 0, Tabla_Sala[[#This Row],[Tiempo de Permanencia]]-Tabla_Sala[[#This Row],[Tiempo Preparacion]], 0)</f>
        <v>6.9444444468697575E-3</v>
      </c>
      <c r="K704" s="2" t="s">
        <v>109</v>
      </c>
      <c r="L704" s="2" t="s">
        <v>54</v>
      </c>
      <c r="M704" s="2" t="s">
        <v>47</v>
      </c>
      <c r="N704" s="5">
        <v>47.07</v>
      </c>
      <c r="O704" s="2" t="s">
        <v>48</v>
      </c>
      <c r="P704" s="7">
        <f>SUMIFS(Tabla_cocina[Ganancia Bruta],Tabla_cocina[Numero de Orden],Tabla_Sala[[#This Row],[Número de Orden]])</f>
        <v>195</v>
      </c>
      <c r="Q704" s="7">
        <f>Tabla_Sala[[#This Row],[Propina]]+Tabla_Sala[[#This Row],[Monto Total de la Cuenta]]</f>
        <v>242.07</v>
      </c>
      <c r="R704" t="str">
        <f t="shared" si="13"/>
        <v>Plato_4,  Plato_13,  Plato_6,  Plato_16</v>
      </c>
      <c r="S704" s="2" t="s">
        <v>49</v>
      </c>
      <c r="T704" s="2" t="s">
        <v>24</v>
      </c>
      <c r="U704" s="2" t="s">
        <v>65</v>
      </c>
      <c r="V704" s="2" t="s">
        <v>77</v>
      </c>
      <c r="W704" s="2" t="s">
        <v>57</v>
      </c>
      <c r="X704" t="str" cm="1">
        <f t="array" ref="X704">_xlfn.CONCAT(_xlfn._xlws.FILTER(Tabla_cocina[Nombre del Plato], Tabla_cocina[Numero de Orden]=Tabla_Sala[[#This Row],[Número de Orden]]), "")</f>
        <v>Plato_16Plato_6Plato_13Plato_4</v>
      </c>
      <c r="Y704" s="18" t="b">
        <f>IF(Tabla_Sala[[#This Row],[Tiempo de Degustacion]]&gt;0,TRUE,FALSE)</f>
        <v>1</v>
      </c>
      <c r="Z704" s="3">
        <f>SUMIFS(Tabla_cocina[Costo],Tabla_cocina[Numero de Orden],Tabla_Sala[[#This Row],[Número de Orden]])</f>
        <v>113</v>
      </c>
    </row>
    <row r="705" spans="1:26" x14ac:dyDescent="0.3">
      <c r="A705" s="2">
        <v>703</v>
      </c>
      <c r="B705" s="2">
        <v>9</v>
      </c>
      <c r="C705" s="2" t="s">
        <v>630</v>
      </c>
      <c r="D705" s="4">
        <v>5</v>
      </c>
      <c r="E705" s="15">
        <f>Tabla_Sala[[#This Row],[Hora de Salida]]</f>
        <v>45023.09652777778</v>
      </c>
      <c r="F705" s="16">
        <v>45023.011805555558</v>
      </c>
      <c r="G705" s="16">
        <v>45023.09652777778</v>
      </c>
      <c r="H705" s="16">
        <f>IF(Tabla_Sala[[#This Row],[Estado de la Mesa]]="Ocupada",(Tabla_Sala[[#This Row],[Hora de Salida]]-Tabla_Sala[[#This Row],[Hora de Llegada]]) + 15/1440, Tabla_Sala[[#This Row],[Hora de Salida]]-Tabla_Sala[[#This Row],[Hora de Llegada]])</f>
        <v>9.5138888888565518E-2</v>
      </c>
      <c r="I705" s="16">
        <f>SUMIFS(Tabla_cocina[minutos preparacion],Tabla_cocina[Numero de Orden],Tabla_Sala[[#This Row],[Número de Orden]])</f>
        <v>2.013888888888889E-2</v>
      </c>
      <c r="J705" s="16">
        <f>IF(Tabla_Sala[[#This Row],[Tiempo de Permanencia]]-Tabla_Sala[[#This Row],[Tiempo Preparacion]] &gt; 0, Tabla_Sala[[#This Row],[Tiempo de Permanencia]]-Tabla_Sala[[#This Row],[Tiempo Preparacion]], 0)</f>
        <v>7.4999999999676631E-2</v>
      </c>
      <c r="K705" s="2" t="s">
        <v>111</v>
      </c>
      <c r="L705" s="2" t="s">
        <v>40</v>
      </c>
      <c r="M705" s="2" t="s">
        <v>47</v>
      </c>
      <c r="N705" s="5">
        <v>22.24</v>
      </c>
      <c r="O705" s="2" t="s">
        <v>55</v>
      </c>
      <c r="P705" s="7">
        <f>SUMIFS(Tabla_cocina[Ganancia Bruta],Tabla_cocina[Numero de Orden],Tabla_Sala[[#This Row],[Número de Orden]])</f>
        <v>63</v>
      </c>
      <c r="Q705" s="7">
        <f>Tabla_Sala[[#This Row],[Propina]]+Tabla_Sala[[#This Row],[Monto Total de la Cuenta]]</f>
        <v>85.24</v>
      </c>
      <c r="R705" t="str">
        <f t="shared" si="13"/>
        <v>Plato_13</v>
      </c>
      <c r="S705" s="2" t="s">
        <v>56</v>
      </c>
      <c r="T705" s="2" t="s">
        <v>23</v>
      </c>
      <c r="U705" s="2"/>
      <c r="X705" t="str" cm="1">
        <f t="array" ref="X705">_xlfn.CONCAT(_xlfn._xlws.FILTER(Tabla_cocina[Nombre del Plato], Tabla_cocina[Numero de Orden]=Tabla_Sala[[#This Row],[Número de Orden]]), "")</f>
        <v>Plato_13</v>
      </c>
      <c r="Y705" s="18" t="b">
        <f>IF(Tabla_Sala[[#This Row],[Tiempo de Degustacion]]&gt;0,TRUE,FALSE)</f>
        <v>1</v>
      </c>
      <c r="Z705" s="3">
        <f>SUMIFS(Tabla_cocina[Costo],Tabla_cocina[Numero de Orden],Tabla_Sala[[#This Row],[Número de Orden]])</f>
        <v>39</v>
      </c>
    </row>
    <row r="706" spans="1:26" x14ac:dyDescent="0.3">
      <c r="A706" s="2">
        <v>704</v>
      </c>
      <c r="B706" s="2">
        <v>13</v>
      </c>
      <c r="C706" s="2" t="s">
        <v>631</v>
      </c>
      <c r="D706" s="4">
        <v>6</v>
      </c>
      <c r="E706" s="15">
        <f>Tabla_Sala[[#This Row],[Hora de Salida]]</f>
        <v>45023.186805555553</v>
      </c>
      <c r="F706" s="16">
        <v>45023.069444444445</v>
      </c>
      <c r="G706" s="16">
        <v>45023.186805555553</v>
      </c>
      <c r="H706" s="16">
        <f>IF(Tabla_Sala[[#This Row],[Estado de la Mesa]]="Ocupada",(Tabla_Sala[[#This Row],[Hora de Salida]]-Tabla_Sala[[#This Row],[Hora de Llegada]]) + 15/1440, Tabla_Sala[[#This Row],[Hora de Salida]]-Tabla_Sala[[#This Row],[Hora de Llegada]])</f>
        <v>0.11736111110803904</v>
      </c>
      <c r="I706" s="16">
        <f>SUMIFS(Tabla_cocina[minutos preparacion],Tabla_cocina[Numero de Orden],Tabla_Sala[[#This Row],[Número de Orden]])</f>
        <v>2.6388888888888889E-2</v>
      </c>
      <c r="J706" s="16">
        <f>IF(Tabla_Sala[[#This Row],[Tiempo de Permanencia]]-Tabla_Sala[[#This Row],[Tiempo Preparacion]] &gt; 0, Tabla_Sala[[#This Row],[Tiempo de Permanencia]]-Tabla_Sala[[#This Row],[Tiempo Preparacion]], 0)</f>
        <v>9.0972222219150148E-2</v>
      </c>
      <c r="K706" s="2" t="s">
        <v>113</v>
      </c>
      <c r="L706" s="2" t="s">
        <v>54</v>
      </c>
      <c r="M706" s="2" t="s">
        <v>47</v>
      </c>
      <c r="N706" s="5">
        <v>33.29</v>
      </c>
      <c r="O706" s="2" t="s">
        <v>42</v>
      </c>
      <c r="P706" s="7">
        <f>SUMIFS(Tabla_cocina[Ganancia Bruta],Tabla_cocina[Numero de Orden],Tabla_Sala[[#This Row],[Número de Orden]])</f>
        <v>18</v>
      </c>
      <c r="Q706" s="7">
        <f>Tabla_Sala[[#This Row],[Propina]]+Tabla_Sala[[#This Row],[Monto Total de la Cuenta]]</f>
        <v>51.29</v>
      </c>
      <c r="R706" t="str">
        <f t="shared" si="13"/>
        <v>Plato_4</v>
      </c>
      <c r="S706" s="2" t="s">
        <v>58</v>
      </c>
      <c r="T706" s="2" t="s">
        <v>24</v>
      </c>
      <c r="U706" s="2"/>
      <c r="X706" t="str" cm="1">
        <f t="array" ref="X706">_xlfn.CONCAT(_xlfn._xlws.FILTER(Tabla_cocina[Nombre del Plato], Tabla_cocina[Numero de Orden]=Tabla_Sala[[#This Row],[Número de Orden]]), "")</f>
        <v>Plato_4</v>
      </c>
      <c r="Y706" s="18" t="b">
        <f>IF(Tabla_Sala[[#This Row],[Tiempo de Degustacion]]&gt;0,TRUE,FALSE)</f>
        <v>1</v>
      </c>
      <c r="Z706" s="3">
        <f>SUMIFS(Tabla_cocina[Costo],Tabla_cocina[Numero de Orden],Tabla_Sala[[#This Row],[Número de Orden]])</f>
        <v>10</v>
      </c>
    </row>
    <row r="707" spans="1:26" x14ac:dyDescent="0.3">
      <c r="A707" s="2">
        <v>705</v>
      </c>
      <c r="B707" s="2">
        <v>12</v>
      </c>
      <c r="C707" s="2" t="s">
        <v>567</v>
      </c>
      <c r="D707" s="4">
        <v>3</v>
      </c>
      <c r="E707" s="15">
        <f>Tabla_Sala[[#This Row],[Hora de Salida]]</f>
        <v>45023.120138888888</v>
      </c>
      <c r="F707" s="16">
        <v>45023.074999999997</v>
      </c>
      <c r="G707" s="16">
        <v>45023.120138888888</v>
      </c>
      <c r="H707" s="16">
        <f>IF(Tabla_Sala[[#This Row],[Estado de la Mesa]]="Ocupada",(Tabla_Sala[[#This Row],[Hora de Salida]]-Tabla_Sala[[#This Row],[Hora de Llegada]]) + 15/1440, Tabla_Sala[[#This Row],[Hora de Salida]]-Tabla_Sala[[#This Row],[Hora de Llegada]])</f>
        <v>4.5138888890505768E-2</v>
      </c>
      <c r="I707" s="16">
        <f>SUMIFS(Tabla_cocina[minutos preparacion],Tabla_cocina[Numero de Orden],Tabla_Sala[[#This Row],[Número de Orden]])</f>
        <v>2.2916666666666669E-2</v>
      </c>
      <c r="J707" s="16">
        <f>IF(Tabla_Sala[[#This Row],[Tiempo de Permanencia]]-Tabla_Sala[[#This Row],[Tiempo Preparacion]] &gt; 0, Tabla_Sala[[#This Row],[Tiempo de Permanencia]]-Tabla_Sala[[#This Row],[Tiempo Preparacion]], 0)</f>
        <v>2.22222222238391E-2</v>
      </c>
      <c r="K707" s="2" t="s">
        <v>113</v>
      </c>
      <c r="L707" s="2" t="s">
        <v>40</v>
      </c>
      <c r="M707" s="2" t="s">
        <v>47</v>
      </c>
      <c r="N707" s="5">
        <v>43.07</v>
      </c>
      <c r="O707" s="2" t="s">
        <v>48</v>
      </c>
      <c r="P707" s="7">
        <f>SUMIFS(Tabla_cocina[Ganancia Bruta],Tabla_cocina[Numero de Orden],Tabla_Sala[[#This Row],[Número de Orden]])</f>
        <v>112</v>
      </c>
      <c r="Q707" s="7">
        <f>Tabla_Sala[[#This Row],[Propina]]+Tabla_Sala[[#This Row],[Monto Total de la Cuenta]]</f>
        <v>155.07</v>
      </c>
      <c r="R707" t="str">
        <f t="shared" ref="R707:R769" si="14">_xlfn.TEXTJOIN(", ",TRUE,T707:W707)</f>
        <v>Plato_3,  Plato_10</v>
      </c>
      <c r="S707" s="2" t="s">
        <v>56</v>
      </c>
      <c r="T707" s="2" t="s">
        <v>21</v>
      </c>
      <c r="U707" s="2" t="s">
        <v>69</v>
      </c>
      <c r="X707" t="str" cm="1">
        <f t="array" ref="X707">_xlfn.CONCAT(_xlfn._xlws.FILTER(Tabla_cocina[Nombre del Plato], Tabla_cocina[Numero de Orden]=Tabla_Sala[[#This Row],[Número de Orden]]), "")</f>
        <v>Plato_10Plato_3</v>
      </c>
      <c r="Y707" s="18" t="b">
        <f>IF(Tabla_Sala[[#This Row],[Tiempo de Degustacion]]&gt;0,TRUE,FALSE)</f>
        <v>1</v>
      </c>
      <c r="Z707" s="3">
        <f>SUMIFS(Tabla_cocina[Costo],Tabla_cocina[Numero de Orden],Tabla_Sala[[#This Row],[Número de Orden]])</f>
        <v>66</v>
      </c>
    </row>
    <row r="708" spans="1:26" x14ac:dyDescent="0.3">
      <c r="A708" s="2">
        <v>706</v>
      </c>
      <c r="B708" s="2">
        <v>20</v>
      </c>
      <c r="C708" s="2" t="s">
        <v>632</v>
      </c>
      <c r="D708" s="4">
        <v>6</v>
      </c>
      <c r="E708" s="15">
        <f>Tabla_Sala[[#This Row],[Hora de Salida]]</f>
        <v>45023.20416666667</v>
      </c>
      <c r="F708" s="16">
        <v>45023.051388888889</v>
      </c>
      <c r="G708" s="16">
        <v>45023.20416666667</v>
      </c>
      <c r="H708" s="16">
        <f>IF(Tabla_Sala[[#This Row],[Estado de la Mesa]]="Ocupada",(Tabla_Sala[[#This Row],[Hora de Salida]]-Tabla_Sala[[#This Row],[Hora de Llegada]]) + 15/1440, Tabla_Sala[[#This Row],[Hora de Salida]]-Tabla_Sala[[#This Row],[Hora de Llegada]])</f>
        <v>0.16319444444767819</v>
      </c>
      <c r="I708" s="16">
        <f>SUMIFS(Tabla_cocina[minutos preparacion],Tabla_cocina[Numero de Orden],Tabla_Sala[[#This Row],[Número de Orden]])</f>
        <v>2.2916666666666665E-2</v>
      </c>
      <c r="J708" s="16">
        <f>IF(Tabla_Sala[[#This Row],[Tiempo de Permanencia]]-Tabla_Sala[[#This Row],[Tiempo Preparacion]] &gt; 0, Tabla_Sala[[#This Row],[Tiempo de Permanencia]]-Tabla_Sala[[#This Row],[Tiempo Preparacion]], 0)</f>
        <v>0.14027777778101153</v>
      </c>
      <c r="K708" s="2" t="s">
        <v>111</v>
      </c>
      <c r="L708" s="2" t="s">
        <v>40</v>
      </c>
      <c r="M708" s="2" t="s">
        <v>47</v>
      </c>
      <c r="N708" s="5">
        <v>44.45</v>
      </c>
      <c r="O708" s="2" t="s">
        <v>55</v>
      </c>
      <c r="P708" s="7">
        <f>SUMIFS(Tabla_cocina[Ganancia Bruta],Tabla_cocina[Numero de Orden],Tabla_Sala[[#This Row],[Número de Orden]])</f>
        <v>54</v>
      </c>
      <c r="Q708" s="7">
        <f>Tabla_Sala[[#This Row],[Propina]]+Tabla_Sala[[#This Row],[Monto Total de la Cuenta]]</f>
        <v>98.45</v>
      </c>
      <c r="R708" t="str">
        <f t="shared" si="14"/>
        <v>Plato_4</v>
      </c>
      <c r="S708" s="2" t="s">
        <v>76</v>
      </c>
      <c r="T708" s="2" t="s">
        <v>24</v>
      </c>
      <c r="U708" s="2"/>
      <c r="X708" t="str" cm="1">
        <f t="array" ref="X708">_xlfn.CONCAT(_xlfn._xlws.FILTER(Tabla_cocina[Nombre del Plato], Tabla_cocina[Numero de Orden]=Tabla_Sala[[#This Row],[Número de Orden]]), "")</f>
        <v>Plato_4</v>
      </c>
      <c r="Y708" s="18" t="b">
        <f>IF(Tabla_Sala[[#This Row],[Tiempo de Degustacion]]&gt;0,TRUE,FALSE)</f>
        <v>1</v>
      </c>
      <c r="Z708" s="3">
        <f>SUMIFS(Tabla_cocina[Costo],Tabla_cocina[Numero de Orden],Tabla_Sala[[#This Row],[Número de Orden]])</f>
        <v>30</v>
      </c>
    </row>
    <row r="709" spans="1:26" x14ac:dyDescent="0.3">
      <c r="A709" s="2">
        <v>707</v>
      </c>
      <c r="B709" s="2">
        <v>15</v>
      </c>
      <c r="C709" s="2" t="s">
        <v>633</v>
      </c>
      <c r="D709" s="4">
        <v>1</v>
      </c>
      <c r="E709" s="15">
        <f>Tabla_Sala[[#This Row],[Hora de Salida]]</f>
        <v>45023.224305555559</v>
      </c>
      <c r="F709" s="16">
        <v>45023.128472222219</v>
      </c>
      <c r="G709" s="16">
        <v>45023.224305555559</v>
      </c>
      <c r="H709" s="16">
        <f>IF(Tabla_Sala[[#This Row],[Estado de la Mesa]]="Ocupada",(Tabla_Sala[[#This Row],[Hora de Salida]]-Tabla_Sala[[#This Row],[Hora de Llegada]]) + 15/1440, Tabla_Sala[[#This Row],[Hora de Salida]]-Tabla_Sala[[#This Row],[Hora de Llegada]])</f>
        <v>9.5833333340124227E-2</v>
      </c>
      <c r="I709" s="16">
        <f>SUMIFS(Tabla_cocina[minutos preparacion],Tabla_cocina[Numero de Orden],Tabla_Sala[[#This Row],[Número de Orden]])</f>
        <v>9.5138888888888884E-2</v>
      </c>
      <c r="J709" s="16">
        <f>IF(Tabla_Sala[[#This Row],[Tiempo de Permanencia]]-Tabla_Sala[[#This Row],[Tiempo Preparacion]] &gt; 0, Tabla_Sala[[#This Row],[Tiempo de Permanencia]]-Tabla_Sala[[#This Row],[Tiempo Preparacion]], 0)</f>
        <v>6.9444445123534315E-4</v>
      </c>
      <c r="K709" s="2" t="s">
        <v>113</v>
      </c>
      <c r="L709" s="2" t="s">
        <v>44</v>
      </c>
      <c r="M709" s="2" t="s">
        <v>47</v>
      </c>
      <c r="N709" s="5">
        <v>40.39</v>
      </c>
      <c r="O709" s="2" t="s">
        <v>42</v>
      </c>
      <c r="P709" s="7">
        <f>SUMIFS(Tabla_cocina[Ganancia Bruta],Tabla_cocina[Numero de Orden],Tabla_Sala[[#This Row],[Número de Orden]])</f>
        <v>185</v>
      </c>
      <c r="Q709" s="7">
        <f>Tabla_Sala[[#This Row],[Propina]]+Tabla_Sala[[#This Row],[Monto Total de la Cuenta]]</f>
        <v>225.39</v>
      </c>
      <c r="R709" t="str">
        <f t="shared" si="14"/>
        <v>Plato_15,  Plato_13,  Plato_2,  Plato_19</v>
      </c>
      <c r="S709" s="2" t="s">
        <v>61</v>
      </c>
      <c r="T709" s="2" t="s">
        <v>18</v>
      </c>
      <c r="U709" s="2" t="s">
        <v>65</v>
      </c>
      <c r="V709" s="2" t="s">
        <v>79</v>
      </c>
      <c r="W709" s="2" t="s">
        <v>51</v>
      </c>
      <c r="X709" t="str" cm="1">
        <f t="array" ref="X709">_xlfn.CONCAT(_xlfn._xlws.FILTER(Tabla_cocina[Nombre del Plato], Tabla_cocina[Numero de Orden]=Tabla_Sala[[#This Row],[Número de Orden]]), "")</f>
        <v>Plato_19Plato_15Plato_2Plato_13</v>
      </c>
      <c r="Y709" s="18" t="b">
        <f>IF(Tabla_Sala[[#This Row],[Tiempo de Degustacion]]&gt;0,TRUE,FALSE)</f>
        <v>1</v>
      </c>
      <c r="Z709" s="3">
        <f>SUMIFS(Tabla_cocina[Costo],Tabla_cocina[Numero de Orden],Tabla_Sala[[#This Row],[Número de Orden]])</f>
        <v>112</v>
      </c>
    </row>
    <row r="710" spans="1:26" x14ac:dyDescent="0.3">
      <c r="A710" s="2">
        <v>708</v>
      </c>
      <c r="B710" s="2">
        <v>5</v>
      </c>
      <c r="C710" s="2" t="s">
        <v>634</v>
      </c>
      <c r="D710" s="4">
        <v>2</v>
      </c>
      <c r="E710" s="15">
        <f>Tabla_Sala[[#This Row],[Hora de Salida]]</f>
        <v>45023.308333333334</v>
      </c>
      <c r="F710" s="16">
        <v>45023.15</v>
      </c>
      <c r="G710" s="16">
        <v>45023.308333333334</v>
      </c>
      <c r="H710" s="16">
        <f>IF(Tabla_Sala[[#This Row],[Estado de la Mesa]]="Ocupada",(Tabla_Sala[[#This Row],[Hora de Salida]]-Tabla_Sala[[#This Row],[Hora de Llegada]]) + 15/1440, Tabla_Sala[[#This Row],[Hora de Salida]]-Tabla_Sala[[#This Row],[Hora de Llegada]])</f>
        <v>0.16874999999951493</v>
      </c>
      <c r="I710" s="16">
        <f>SUMIFS(Tabla_cocina[minutos preparacion],Tabla_cocina[Numero de Orden],Tabla_Sala[[#This Row],[Número de Orden]])</f>
        <v>1.6666666666666666E-2</v>
      </c>
      <c r="J710" s="16">
        <f>IF(Tabla_Sala[[#This Row],[Tiempo de Permanencia]]-Tabla_Sala[[#This Row],[Tiempo Preparacion]] &gt; 0, Tabla_Sala[[#This Row],[Tiempo de Permanencia]]-Tabla_Sala[[#This Row],[Tiempo Preparacion]], 0)</f>
        <v>0.15208333333284826</v>
      </c>
      <c r="K710" s="2" t="s">
        <v>109</v>
      </c>
      <c r="L710" s="2" t="s">
        <v>54</v>
      </c>
      <c r="M710" s="2" t="s">
        <v>47</v>
      </c>
      <c r="N710" s="5">
        <v>41.8</v>
      </c>
      <c r="O710" s="2" t="s">
        <v>55</v>
      </c>
      <c r="P710" s="7">
        <f>SUMIFS(Tabla_cocina[Ganancia Bruta],Tabla_cocina[Numero de Orden],Tabla_Sala[[#This Row],[Número de Orden]])</f>
        <v>54</v>
      </c>
      <c r="Q710" s="7">
        <f>Tabla_Sala[[#This Row],[Propina]]+Tabla_Sala[[#This Row],[Monto Total de la Cuenta]]</f>
        <v>95.8</v>
      </c>
      <c r="R710" t="str">
        <f t="shared" si="14"/>
        <v>Plato_6</v>
      </c>
      <c r="S710" s="2" t="s">
        <v>43</v>
      </c>
      <c r="T710" s="2" t="s">
        <v>10</v>
      </c>
      <c r="U710" s="2"/>
      <c r="X710" t="str" cm="1">
        <f t="array" ref="X710">_xlfn.CONCAT(_xlfn._xlws.FILTER(Tabla_cocina[Nombre del Plato], Tabla_cocina[Numero de Orden]=Tabla_Sala[[#This Row],[Número de Orden]]), "")</f>
        <v>Plato_6</v>
      </c>
      <c r="Y710" s="18" t="b">
        <f>IF(Tabla_Sala[[#This Row],[Tiempo de Degustacion]]&gt;0,TRUE,FALSE)</f>
        <v>1</v>
      </c>
      <c r="Z710" s="3">
        <f>SUMIFS(Tabla_cocina[Costo],Tabla_cocina[Numero de Orden],Tabla_Sala[[#This Row],[Número de Orden]])</f>
        <v>32</v>
      </c>
    </row>
    <row r="711" spans="1:26" x14ac:dyDescent="0.3">
      <c r="A711" s="2">
        <v>709</v>
      </c>
      <c r="B711" s="2">
        <v>8</v>
      </c>
      <c r="C711" s="2" t="s">
        <v>570</v>
      </c>
      <c r="D711" s="4">
        <v>4</v>
      </c>
      <c r="E711" s="15">
        <f>Tabla_Sala[[#This Row],[Hora de Salida]]</f>
        <v>45023.152777777781</v>
      </c>
      <c r="F711" s="16">
        <v>45023.079861111109</v>
      </c>
      <c r="G711" s="16">
        <v>45023.152777777781</v>
      </c>
      <c r="H711" s="16">
        <f>IF(Tabla_Sala[[#This Row],[Estado de la Mesa]]="Ocupada",(Tabla_Sala[[#This Row],[Hora de Salida]]-Tabla_Sala[[#This Row],[Hora de Llegada]]) + 15/1440, Tabla_Sala[[#This Row],[Hora de Salida]]-Tabla_Sala[[#This Row],[Hora de Llegada]])</f>
        <v>8.3333333338183976E-2</v>
      </c>
      <c r="I711" s="16">
        <f>SUMIFS(Tabla_cocina[minutos preparacion],Tabla_cocina[Numero de Orden],Tabla_Sala[[#This Row],[Número de Orden]])</f>
        <v>6.805555555555555E-2</v>
      </c>
      <c r="J711" s="16">
        <f>IF(Tabla_Sala[[#This Row],[Tiempo de Permanencia]]-Tabla_Sala[[#This Row],[Tiempo Preparacion]] &gt; 0, Tabla_Sala[[#This Row],[Tiempo de Permanencia]]-Tabla_Sala[[#This Row],[Tiempo Preparacion]], 0)</f>
        <v>1.5277777782628427E-2</v>
      </c>
      <c r="K711" s="2" t="s">
        <v>113</v>
      </c>
      <c r="L711" s="2" t="s">
        <v>40</v>
      </c>
      <c r="M711" s="2" t="s">
        <v>45</v>
      </c>
      <c r="N711" s="5">
        <v>26.15</v>
      </c>
      <c r="O711" s="2" t="s">
        <v>55</v>
      </c>
      <c r="P711" s="7">
        <f>SUMIFS(Tabla_cocina[Ganancia Bruta],Tabla_cocina[Numero de Orden],Tabla_Sala[[#This Row],[Número de Orden]])</f>
        <v>193</v>
      </c>
      <c r="Q711" s="7">
        <f>Tabla_Sala[[#This Row],[Propina]]+Tabla_Sala[[#This Row],[Monto Total de la Cuenta]]</f>
        <v>219.15</v>
      </c>
      <c r="R711" t="str">
        <f t="shared" si="14"/>
        <v>Plato_13,  Plato_8,  Plato_11,  Plato_1</v>
      </c>
      <c r="S711" s="2" t="s">
        <v>66</v>
      </c>
      <c r="T711" s="2" t="s">
        <v>23</v>
      </c>
      <c r="U711" s="2" t="s">
        <v>62</v>
      </c>
      <c r="V711" s="2" t="s">
        <v>63</v>
      </c>
      <c r="W711" s="2" t="s">
        <v>71</v>
      </c>
      <c r="X711" t="str" cm="1">
        <f t="array" ref="X711">_xlfn.CONCAT(_xlfn._xlws.FILTER(Tabla_cocina[Nombre del Plato], Tabla_cocina[Numero de Orden]=Tabla_Sala[[#This Row],[Número de Orden]]), "")</f>
        <v>Plato_8Plato_11Plato_1Plato_13</v>
      </c>
      <c r="Y711" s="18" t="b">
        <f>IF(Tabla_Sala[[#This Row],[Tiempo de Degustacion]]&gt;0,TRUE,FALSE)</f>
        <v>1</v>
      </c>
      <c r="Z711" s="3">
        <f>SUMIFS(Tabla_cocina[Costo],Tabla_cocina[Numero de Orden],Tabla_Sala[[#This Row],[Número de Orden]])</f>
        <v>117</v>
      </c>
    </row>
    <row r="712" spans="1:26" x14ac:dyDescent="0.3">
      <c r="A712" s="2">
        <v>710</v>
      </c>
      <c r="B712" s="2">
        <v>18</v>
      </c>
      <c r="C712" s="2" t="s">
        <v>635</v>
      </c>
      <c r="D712" s="4">
        <v>1</v>
      </c>
      <c r="E712" s="15">
        <f>Tabla_Sala[[#This Row],[Hora de Salida]]</f>
        <v>45023.151388888888</v>
      </c>
      <c r="F712" s="16">
        <v>45023.102777777778</v>
      </c>
      <c r="G712" s="16">
        <v>45023.151388888888</v>
      </c>
      <c r="H712" s="16">
        <f>IF(Tabla_Sala[[#This Row],[Estado de la Mesa]]="Ocupada",(Tabla_Sala[[#This Row],[Hora de Salida]]-Tabla_Sala[[#This Row],[Hora de Llegada]]) + 15/1440, Tabla_Sala[[#This Row],[Hora de Salida]]-Tabla_Sala[[#This Row],[Hora de Llegada]])</f>
        <v>5.9027777776160896E-2</v>
      </c>
      <c r="I712" s="16">
        <f>SUMIFS(Tabla_cocina[minutos preparacion],Tabla_cocina[Numero de Orden],Tabla_Sala[[#This Row],[Número de Orden]])</f>
        <v>9.7222222222222238E-2</v>
      </c>
      <c r="J712" s="16">
        <f>IF(Tabla_Sala[[#This Row],[Tiempo de Permanencia]]-Tabla_Sala[[#This Row],[Tiempo Preparacion]] &gt; 0, Tabla_Sala[[#This Row],[Tiempo de Permanencia]]-Tabla_Sala[[#This Row],[Tiempo Preparacion]], 0)</f>
        <v>0</v>
      </c>
      <c r="K712" s="2" t="s">
        <v>115</v>
      </c>
      <c r="L712" s="2" t="s">
        <v>40</v>
      </c>
      <c r="M712" s="2" t="s">
        <v>47</v>
      </c>
      <c r="N712" s="5">
        <v>28.43</v>
      </c>
      <c r="O712" s="2" t="s">
        <v>55</v>
      </c>
      <c r="P712" s="7">
        <f>SUMIFS(Tabla_cocina[Ganancia Bruta],Tabla_cocina[Numero de Orden],Tabla_Sala[[#This Row],[Número de Orden]])</f>
        <v>138</v>
      </c>
      <c r="Q712" s="7">
        <f>Tabla_Sala[[#This Row],[Propina]]+Tabla_Sala[[#This Row],[Monto Total de la Cuenta]]</f>
        <v>166.43</v>
      </c>
      <c r="R712" t="str">
        <f t="shared" si="14"/>
        <v>Plato_3,  Plato_12,  Plato_4,  Plato_14</v>
      </c>
      <c r="S712" s="2" t="s">
        <v>43</v>
      </c>
      <c r="T712" s="2" t="s">
        <v>21</v>
      </c>
      <c r="U712" s="2" t="s">
        <v>60</v>
      </c>
      <c r="V712" s="2" t="s">
        <v>67</v>
      </c>
      <c r="W712" s="2" t="s">
        <v>64</v>
      </c>
      <c r="X712" t="str" cm="1">
        <f t="array" ref="X712">_xlfn.CONCAT(_xlfn._xlws.FILTER(Tabla_cocina[Nombre del Plato], Tabla_cocina[Numero de Orden]=Tabla_Sala[[#This Row],[Número de Orden]]), "")</f>
        <v>Plato_14Plato_3Plato_12Plato_4</v>
      </c>
      <c r="Y712" s="18" t="b">
        <f>IF(Tabla_Sala[[#This Row],[Tiempo de Degustacion]]&gt;0,TRUE,FALSE)</f>
        <v>0</v>
      </c>
      <c r="Z712" s="3">
        <f>SUMIFS(Tabla_cocina[Costo],Tabla_cocina[Numero de Orden],Tabla_Sala[[#This Row],[Número de Orden]])</f>
        <v>81</v>
      </c>
    </row>
    <row r="713" spans="1:26" x14ac:dyDescent="0.3">
      <c r="A713" s="2">
        <v>711</v>
      </c>
      <c r="B713" s="2">
        <v>20</v>
      </c>
      <c r="C713" s="2" t="s">
        <v>144</v>
      </c>
      <c r="D713" s="4">
        <v>6</v>
      </c>
      <c r="E713" s="15">
        <f>Tabla_Sala[[#This Row],[Hora de Salida]]</f>
        <v>45023.220833333333</v>
      </c>
      <c r="F713" s="16">
        <v>45023.07708333333</v>
      </c>
      <c r="G713" s="16">
        <v>45023.220833333333</v>
      </c>
      <c r="H713" s="16">
        <f>IF(Tabla_Sala[[#This Row],[Estado de la Mesa]]="Ocupada",(Tabla_Sala[[#This Row],[Hora de Salida]]-Tabla_Sala[[#This Row],[Hora de Llegada]]) + 15/1440, Tabla_Sala[[#This Row],[Hora de Salida]]-Tabla_Sala[[#This Row],[Hora de Llegada]])</f>
        <v>0.15416666666957704</v>
      </c>
      <c r="I713" s="16">
        <f>SUMIFS(Tabla_cocina[minutos preparacion],Tabla_cocina[Numero de Orden],Tabla_Sala[[#This Row],[Número de Orden]])</f>
        <v>4.0972222222222222E-2</v>
      </c>
      <c r="J713" s="16">
        <f>IF(Tabla_Sala[[#This Row],[Tiempo de Permanencia]]-Tabla_Sala[[#This Row],[Tiempo Preparacion]] &gt; 0, Tabla_Sala[[#This Row],[Tiempo de Permanencia]]-Tabla_Sala[[#This Row],[Tiempo Preparacion]], 0)</f>
        <v>0.11319444444735483</v>
      </c>
      <c r="K713" s="2" t="s">
        <v>111</v>
      </c>
      <c r="L713" s="2" t="s">
        <v>40</v>
      </c>
      <c r="M713" s="2" t="s">
        <v>41</v>
      </c>
      <c r="N713" s="5">
        <v>49.74</v>
      </c>
      <c r="O713" s="2" t="s">
        <v>55</v>
      </c>
      <c r="P713" s="7">
        <f>SUMIFS(Tabla_cocina[Ganancia Bruta],Tabla_cocina[Numero de Orden],Tabla_Sala[[#This Row],[Número de Orden]])</f>
        <v>166</v>
      </c>
      <c r="Q713" s="7">
        <f>Tabla_Sala[[#This Row],[Propina]]+Tabla_Sala[[#This Row],[Monto Total de la Cuenta]]</f>
        <v>215.74</v>
      </c>
      <c r="R713" t="str">
        <f t="shared" si="14"/>
        <v>Plato_18,  Plato_15</v>
      </c>
      <c r="S713" s="2" t="s">
        <v>61</v>
      </c>
      <c r="T713" s="2" t="s">
        <v>20</v>
      </c>
      <c r="U713" s="2" t="s">
        <v>73</v>
      </c>
      <c r="X713" t="str" cm="1">
        <f t="array" ref="X713">_xlfn.CONCAT(_xlfn._xlws.FILTER(Tabla_cocina[Nombre del Plato], Tabla_cocina[Numero de Orden]=Tabla_Sala[[#This Row],[Número de Orden]]), "")</f>
        <v>Plato_18Plato_15</v>
      </c>
      <c r="Y713" s="18" t="b">
        <f>IF(Tabla_Sala[[#This Row],[Tiempo de Degustacion]]&gt;0,TRUE,FALSE)</f>
        <v>1</v>
      </c>
      <c r="Z713" s="3">
        <f>SUMIFS(Tabla_cocina[Costo],Tabla_cocina[Numero de Orden],Tabla_Sala[[#This Row],[Número de Orden]])</f>
        <v>98</v>
      </c>
    </row>
    <row r="714" spans="1:26" x14ac:dyDescent="0.3">
      <c r="A714" s="2">
        <v>712</v>
      </c>
      <c r="B714" s="2">
        <v>10</v>
      </c>
      <c r="C714" s="2" t="s">
        <v>636</v>
      </c>
      <c r="D714" s="4">
        <v>5</v>
      </c>
      <c r="E714" s="15">
        <f>Tabla_Sala[[#This Row],[Hora de Salida]]</f>
        <v>45023.102083333331</v>
      </c>
      <c r="F714" s="16">
        <v>45023.004166666666</v>
      </c>
      <c r="G714" s="16">
        <v>45023.102083333331</v>
      </c>
      <c r="H714" s="16">
        <f>IF(Tabla_Sala[[#This Row],[Estado de la Mesa]]="Ocupada",(Tabla_Sala[[#This Row],[Hora de Salida]]-Tabla_Sala[[#This Row],[Hora de Llegada]]) + 15/1440, Tabla_Sala[[#This Row],[Hora de Salida]]-Tabla_Sala[[#This Row],[Hora de Llegada]])</f>
        <v>9.7916666665696539E-2</v>
      </c>
      <c r="I714" s="16">
        <f>SUMIFS(Tabla_cocina[minutos preparacion],Tabla_cocina[Numero de Orden],Tabla_Sala[[#This Row],[Número de Orden]])</f>
        <v>3.4027777777777775E-2</v>
      </c>
      <c r="J714" s="16">
        <f>IF(Tabla_Sala[[#This Row],[Tiempo de Permanencia]]-Tabla_Sala[[#This Row],[Tiempo Preparacion]] &gt; 0, Tabla_Sala[[#This Row],[Tiempo de Permanencia]]-Tabla_Sala[[#This Row],[Tiempo Preparacion]], 0)</f>
        <v>6.3888888887918771E-2</v>
      </c>
      <c r="K714" s="2" t="s">
        <v>113</v>
      </c>
      <c r="L714" s="2" t="s">
        <v>44</v>
      </c>
      <c r="M714" s="2" t="s">
        <v>45</v>
      </c>
      <c r="N714" s="5">
        <v>42.21</v>
      </c>
      <c r="O714" s="2" t="s">
        <v>42</v>
      </c>
      <c r="P714" s="7">
        <f>SUMIFS(Tabla_cocina[Ganancia Bruta],Tabla_cocina[Numero de Orden],Tabla_Sala[[#This Row],[Número de Orden]])</f>
        <v>48</v>
      </c>
      <c r="Q714" s="7">
        <f>Tabla_Sala[[#This Row],[Propina]]+Tabla_Sala[[#This Row],[Monto Total de la Cuenta]]</f>
        <v>90.210000000000008</v>
      </c>
      <c r="R714" t="str">
        <f t="shared" si="14"/>
        <v>Plato_7</v>
      </c>
      <c r="S714" s="2" t="s">
        <v>53</v>
      </c>
      <c r="T714" s="2" t="s">
        <v>5</v>
      </c>
      <c r="U714" s="2"/>
      <c r="X714" t="str" cm="1">
        <f t="array" ref="X714">_xlfn.CONCAT(_xlfn._xlws.FILTER(Tabla_cocina[Nombre del Plato], Tabla_cocina[Numero de Orden]=Tabla_Sala[[#This Row],[Número de Orden]]), "")</f>
        <v>Plato_7</v>
      </c>
      <c r="Y714" s="18" t="b">
        <f>IF(Tabla_Sala[[#This Row],[Tiempo de Degustacion]]&gt;0,TRUE,FALSE)</f>
        <v>1</v>
      </c>
      <c r="Z714" s="3">
        <f>SUMIFS(Tabla_cocina[Costo],Tabla_cocina[Numero de Orden],Tabla_Sala[[#This Row],[Número de Orden]])</f>
        <v>28</v>
      </c>
    </row>
    <row r="715" spans="1:26" x14ac:dyDescent="0.3">
      <c r="A715" s="2">
        <v>713</v>
      </c>
      <c r="B715" s="2">
        <v>6</v>
      </c>
      <c r="C715" s="2" t="s">
        <v>637</v>
      </c>
      <c r="D715" s="4">
        <v>4</v>
      </c>
      <c r="E715" s="15">
        <f>Tabla_Sala[[#This Row],[Hora de Salida]]</f>
        <v>45023.119444444441</v>
      </c>
      <c r="F715" s="16">
        <v>45023.010416666664</v>
      </c>
      <c r="G715" s="16">
        <v>45023.119444444441</v>
      </c>
      <c r="H715" s="16">
        <f>IF(Tabla_Sala[[#This Row],[Estado de la Mesa]]="Ocupada",(Tabla_Sala[[#This Row],[Hora de Salida]]-Tabla_Sala[[#This Row],[Hora de Llegada]]) + 15/1440, Tabla_Sala[[#This Row],[Hora de Salida]]-Tabla_Sala[[#This Row],[Hora de Llegada]])</f>
        <v>0.10902777777664596</v>
      </c>
      <c r="I715" s="16">
        <f>SUMIFS(Tabla_cocina[minutos preparacion],Tabla_cocina[Numero de Orden],Tabla_Sala[[#This Row],[Número de Orden]])</f>
        <v>8.6805555555555552E-2</v>
      </c>
      <c r="J715" s="16">
        <f>IF(Tabla_Sala[[#This Row],[Tiempo de Permanencia]]-Tabla_Sala[[#This Row],[Tiempo Preparacion]] &gt; 0, Tabla_Sala[[#This Row],[Tiempo de Permanencia]]-Tabla_Sala[[#This Row],[Tiempo Preparacion]], 0)</f>
        <v>2.222222222109041E-2</v>
      </c>
      <c r="K715" s="2" t="s">
        <v>111</v>
      </c>
      <c r="L715" s="2" t="s">
        <v>54</v>
      </c>
      <c r="M715" s="2" t="s">
        <v>47</v>
      </c>
      <c r="N715" s="5">
        <v>35.11</v>
      </c>
      <c r="O715" s="2" t="s">
        <v>48</v>
      </c>
      <c r="P715" s="7">
        <f>SUMIFS(Tabla_cocina[Ganancia Bruta],Tabla_cocina[Numero de Orden],Tabla_Sala[[#This Row],[Número de Orden]])</f>
        <v>360</v>
      </c>
      <c r="Q715" s="7">
        <f>Tabla_Sala[[#This Row],[Propina]]+Tabla_Sala[[#This Row],[Monto Total de la Cuenta]]</f>
        <v>395.11</v>
      </c>
      <c r="R715" t="str">
        <f t="shared" si="14"/>
        <v>Plato_11,  Plato_9,  Plato_15,  Plato_10</v>
      </c>
      <c r="S715" s="2" t="s">
        <v>61</v>
      </c>
      <c r="T715" s="2" t="s">
        <v>14</v>
      </c>
      <c r="U715" s="2" t="s">
        <v>75</v>
      </c>
      <c r="V715" s="2" t="s">
        <v>73</v>
      </c>
      <c r="W715" s="2" t="s">
        <v>69</v>
      </c>
      <c r="X715" t="str" cm="1">
        <f t="array" ref="X715">_xlfn.CONCAT(_xlfn._xlws.FILTER(Tabla_cocina[Nombre del Plato], Tabla_cocina[Numero de Orden]=Tabla_Sala[[#This Row],[Número de Orden]]), "")</f>
        <v>Plato_11Plato_15Plato_9Plato_10</v>
      </c>
      <c r="Y715" s="18" t="b">
        <f>IF(Tabla_Sala[[#This Row],[Tiempo de Degustacion]]&gt;0,TRUE,FALSE)</f>
        <v>1</v>
      </c>
      <c r="Z715" s="3">
        <f>SUMIFS(Tabla_cocina[Costo],Tabla_cocina[Numero de Orden],Tabla_Sala[[#This Row],[Número de Orden]])</f>
        <v>213</v>
      </c>
    </row>
    <row r="716" spans="1:26" x14ac:dyDescent="0.3">
      <c r="A716" s="2">
        <v>714</v>
      </c>
      <c r="B716" s="2">
        <v>19</v>
      </c>
      <c r="C716" s="2" t="s">
        <v>350</v>
      </c>
      <c r="D716" s="4">
        <v>2</v>
      </c>
      <c r="E716" s="15">
        <f>Tabla_Sala[[#This Row],[Hora de Salida]]</f>
        <v>45023.170138888891</v>
      </c>
      <c r="F716" s="16">
        <v>45023.097916666666</v>
      </c>
      <c r="G716" s="16">
        <v>45023.170138888891</v>
      </c>
      <c r="H716" s="16">
        <f>IF(Tabla_Sala[[#This Row],[Estado de la Mesa]]="Ocupada",(Tabla_Sala[[#This Row],[Hora de Salida]]-Tabla_Sala[[#This Row],[Hora de Llegada]]) + 15/1440, Tabla_Sala[[#This Row],[Hora de Salida]]-Tabla_Sala[[#This Row],[Hora de Llegada]])</f>
        <v>7.2222222224809229E-2</v>
      </c>
      <c r="I716" s="16">
        <f>SUMIFS(Tabla_cocina[minutos preparacion],Tabla_cocina[Numero de Orden],Tabla_Sala[[#This Row],[Número de Orden]])</f>
        <v>4.3749999999999997E-2</v>
      </c>
      <c r="J716" s="16">
        <f>IF(Tabla_Sala[[#This Row],[Tiempo de Permanencia]]-Tabla_Sala[[#This Row],[Tiempo Preparacion]] &gt; 0, Tabla_Sala[[#This Row],[Tiempo de Permanencia]]-Tabla_Sala[[#This Row],[Tiempo Preparacion]], 0)</f>
        <v>2.8472222224809232E-2</v>
      </c>
      <c r="K716" s="2" t="s">
        <v>115</v>
      </c>
      <c r="L716" s="2" t="s">
        <v>40</v>
      </c>
      <c r="M716" s="2" t="s">
        <v>47</v>
      </c>
      <c r="N716" s="5">
        <v>10.69</v>
      </c>
      <c r="O716" s="2" t="s">
        <v>48</v>
      </c>
      <c r="P716" s="7">
        <f>SUMIFS(Tabla_cocina[Ganancia Bruta],Tabla_cocina[Numero de Orden],Tabla_Sala[[#This Row],[Número de Orden]])</f>
        <v>225</v>
      </c>
      <c r="Q716" s="7">
        <f>Tabla_Sala[[#This Row],[Propina]]+Tabla_Sala[[#This Row],[Monto Total de la Cuenta]]</f>
        <v>235.69</v>
      </c>
      <c r="R716" t="str">
        <f t="shared" si="14"/>
        <v>Plato_18,  Plato_2,  Plato_11</v>
      </c>
      <c r="S716" s="2" t="s">
        <v>46</v>
      </c>
      <c r="T716" s="2" t="s">
        <v>20</v>
      </c>
      <c r="U716" s="2" t="s">
        <v>79</v>
      </c>
      <c r="V716" s="2" t="s">
        <v>63</v>
      </c>
      <c r="X716" t="str" cm="1">
        <f t="array" ref="X716">_xlfn.CONCAT(_xlfn._xlws.FILTER(Tabla_cocina[Nombre del Plato], Tabla_cocina[Numero de Orden]=Tabla_Sala[[#This Row],[Número de Orden]]), "")</f>
        <v>Plato_18Plato_11Plato_2</v>
      </c>
      <c r="Y716" s="18" t="b">
        <f>IF(Tabla_Sala[[#This Row],[Tiempo de Degustacion]]&gt;0,TRUE,FALSE)</f>
        <v>1</v>
      </c>
      <c r="Z716" s="3">
        <f>SUMIFS(Tabla_cocina[Costo],Tabla_cocina[Numero de Orden],Tabla_Sala[[#This Row],[Número de Orden]])</f>
        <v>134</v>
      </c>
    </row>
    <row r="717" spans="1:26" x14ac:dyDescent="0.3">
      <c r="A717" s="2">
        <v>715</v>
      </c>
      <c r="B717" s="2">
        <v>12</v>
      </c>
      <c r="C717" s="2" t="s">
        <v>638</v>
      </c>
      <c r="D717" s="4">
        <v>6</v>
      </c>
      <c r="E717" s="15">
        <f>Tabla_Sala[[#This Row],[Hora de Salida]]</f>
        <v>45023.177083333336</v>
      </c>
      <c r="F717" s="16">
        <v>45023.072916666664</v>
      </c>
      <c r="G717" s="16">
        <v>45023.177083333336</v>
      </c>
      <c r="H717" s="16">
        <f>IF(Tabla_Sala[[#This Row],[Estado de la Mesa]]="Ocupada",(Tabla_Sala[[#This Row],[Hora de Salida]]-Tabla_Sala[[#This Row],[Hora de Llegada]]) + 15/1440, Tabla_Sala[[#This Row],[Hora de Salida]]-Tabla_Sala[[#This Row],[Hora de Llegada]])</f>
        <v>0.11458333333818398</v>
      </c>
      <c r="I717" s="16">
        <f>SUMIFS(Tabla_cocina[minutos preparacion],Tabla_cocina[Numero de Orden],Tabla_Sala[[#This Row],[Número de Orden]])</f>
        <v>9.4444444444444442E-2</v>
      </c>
      <c r="J717" s="16">
        <f>IF(Tabla_Sala[[#This Row],[Tiempo de Permanencia]]-Tabla_Sala[[#This Row],[Tiempo Preparacion]] &gt; 0, Tabla_Sala[[#This Row],[Tiempo de Permanencia]]-Tabla_Sala[[#This Row],[Tiempo Preparacion]], 0)</f>
        <v>2.0138888893739534E-2</v>
      </c>
      <c r="K717" s="2" t="s">
        <v>109</v>
      </c>
      <c r="L717" s="2" t="s">
        <v>40</v>
      </c>
      <c r="M717" s="2" t="s">
        <v>41</v>
      </c>
      <c r="N717" s="5">
        <v>39.909999999999997</v>
      </c>
      <c r="O717" s="2" t="s">
        <v>55</v>
      </c>
      <c r="P717" s="7">
        <f>SUMIFS(Tabla_cocina[Ganancia Bruta],Tabla_cocina[Numero de Orden],Tabla_Sala[[#This Row],[Número de Orden]])</f>
        <v>246</v>
      </c>
      <c r="Q717" s="7">
        <f>Tabla_Sala[[#This Row],[Propina]]+Tabla_Sala[[#This Row],[Monto Total de la Cuenta]]</f>
        <v>285.90999999999997</v>
      </c>
      <c r="R717" t="str">
        <f t="shared" si="14"/>
        <v>Plato_2,  Plato_6,  Plato_1,  Plato_4</v>
      </c>
      <c r="S717" s="2" t="s">
        <v>53</v>
      </c>
      <c r="T717" s="2" t="s">
        <v>7</v>
      </c>
      <c r="U717" s="2" t="s">
        <v>77</v>
      </c>
      <c r="V717" s="2" t="s">
        <v>71</v>
      </c>
      <c r="W717" s="2" t="s">
        <v>67</v>
      </c>
      <c r="X717" t="str" cm="1">
        <f t="array" ref="X717">_xlfn.CONCAT(_xlfn._xlws.FILTER(Tabla_cocina[Nombre del Plato], Tabla_cocina[Numero de Orden]=Tabla_Sala[[#This Row],[Número de Orden]]), "")</f>
        <v>Plato_2Plato_6Plato_1Plato_4</v>
      </c>
      <c r="Y717" s="18" t="b">
        <f>IF(Tabla_Sala[[#This Row],[Tiempo de Degustacion]]&gt;0,TRUE,FALSE)</f>
        <v>1</v>
      </c>
      <c r="Z717" s="3">
        <f>SUMIFS(Tabla_cocina[Costo],Tabla_cocina[Numero de Orden],Tabla_Sala[[#This Row],[Número de Orden]])</f>
        <v>145</v>
      </c>
    </row>
    <row r="718" spans="1:26" x14ac:dyDescent="0.3">
      <c r="A718" s="2">
        <v>716</v>
      </c>
      <c r="B718" s="2">
        <v>12</v>
      </c>
      <c r="C718" s="2" t="s">
        <v>419</v>
      </c>
      <c r="D718" s="4">
        <v>4</v>
      </c>
      <c r="E718" s="15">
        <f>Tabla_Sala[[#This Row],[Hora de Salida]]</f>
        <v>45023.197222222225</v>
      </c>
      <c r="F718" s="16">
        <v>45023.074305555558</v>
      </c>
      <c r="G718" s="16">
        <v>45023.197222222225</v>
      </c>
      <c r="H718" s="16">
        <f>IF(Tabla_Sala[[#This Row],[Estado de la Mesa]]="Ocupada",(Tabla_Sala[[#This Row],[Hora de Salida]]-Tabla_Sala[[#This Row],[Hora de Llegada]]) + 15/1440, Tabla_Sala[[#This Row],[Hora de Salida]]-Tabla_Sala[[#This Row],[Hora de Llegada]])</f>
        <v>0.13333333333381839</v>
      </c>
      <c r="I718" s="16">
        <f>SUMIFS(Tabla_cocina[minutos preparacion],Tabla_cocina[Numero de Orden],Tabla_Sala[[#This Row],[Número de Orden]])</f>
        <v>6.25E-2</v>
      </c>
      <c r="J718" s="16">
        <f>IF(Tabla_Sala[[#This Row],[Tiempo de Permanencia]]-Tabla_Sala[[#This Row],[Tiempo Preparacion]] &gt; 0, Tabla_Sala[[#This Row],[Tiempo de Permanencia]]-Tabla_Sala[[#This Row],[Tiempo Preparacion]], 0)</f>
        <v>7.0833333333818388E-2</v>
      </c>
      <c r="K718" s="2" t="s">
        <v>113</v>
      </c>
      <c r="L718" s="2" t="s">
        <v>54</v>
      </c>
      <c r="M718" s="2" t="s">
        <v>47</v>
      </c>
      <c r="N718" s="5">
        <v>44.73</v>
      </c>
      <c r="O718" s="2" t="s">
        <v>55</v>
      </c>
      <c r="P718" s="7">
        <f>SUMIFS(Tabla_cocina[Ganancia Bruta],Tabla_cocina[Numero de Orden],Tabla_Sala[[#This Row],[Número de Orden]])</f>
        <v>231</v>
      </c>
      <c r="Q718" s="7">
        <f>Tabla_Sala[[#This Row],[Propina]]+Tabla_Sala[[#This Row],[Monto Total de la Cuenta]]</f>
        <v>275.73</v>
      </c>
      <c r="R718" t="str">
        <f t="shared" si="14"/>
        <v>Plato_13,  Plato_1,  Plato_17</v>
      </c>
      <c r="S718" s="2" t="s">
        <v>49</v>
      </c>
      <c r="T718" s="2" t="s">
        <v>23</v>
      </c>
      <c r="U718" s="2" t="s">
        <v>71</v>
      </c>
      <c r="V718" s="2" t="s">
        <v>50</v>
      </c>
      <c r="X718" t="str" cm="1">
        <f t="array" ref="X718">_xlfn.CONCAT(_xlfn._xlws.FILTER(Tabla_cocina[Nombre del Plato], Tabla_cocina[Numero de Orden]=Tabla_Sala[[#This Row],[Número de Orden]]), "")</f>
        <v>Plato_17Plato_1Plato_13</v>
      </c>
      <c r="Y718" s="18" t="b">
        <f>IF(Tabla_Sala[[#This Row],[Tiempo de Degustacion]]&gt;0,TRUE,FALSE)</f>
        <v>1</v>
      </c>
      <c r="Z718" s="3">
        <f>SUMIFS(Tabla_cocina[Costo],Tabla_cocina[Numero de Orden],Tabla_Sala[[#This Row],[Número de Orden]])</f>
        <v>141</v>
      </c>
    </row>
    <row r="719" spans="1:26" x14ac:dyDescent="0.3">
      <c r="A719" s="2">
        <v>717</v>
      </c>
      <c r="B719" s="2">
        <v>8</v>
      </c>
      <c r="C719" s="2" t="s">
        <v>546</v>
      </c>
      <c r="D719" s="4">
        <v>5</v>
      </c>
      <c r="E719" s="15">
        <f>Tabla_Sala[[#This Row],[Hora de Salida]]</f>
        <v>45023.252083333333</v>
      </c>
      <c r="F719" s="16">
        <v>45023.163888888892</v>
      </c>
      <c r="G719" s="16">
        <v>45023.252083333333</v>
      </c>
      <c r="H719" s="16">
        <f>IF(Tabla_Sala[[#This Row],[Estado de la Mesa]]="Ocupada",(Tabla_Sala[[#This Row],[Hora de Salida]]-Tabla_Sala[[#This Row],[Hora de Llegada]]) + 15/1440, Tabla_Sala[[#This Row],[Hora de Salida]]-Tabla_Sala[[#This Row],[Hora de Llegada]])</f>
        <v>8.819444444088731E-2</v>
      </c>
      <c r="I719" s="16">
        <f>SUMIFS(Tabla_cocina[minutos preparacion],Tabla_cocina[Numero de Orden],Tabla_Sala[[#This Row],[Número de Orden]])</f>
        <v>0.05</v>
      </c>
      <c r="J719" s="16">
        <f>IF(Tabla_Sala[[#This Row],[Tiempo de Permanencia]]-Tabla_Sala[[#This Row],[Tiempo Preparacion]] &gt; 0, Tabla_Sala[[#This Row],[Tiempo de Permanencia]]-Tabla_Sala[[#This Row],[Tiempo Preparacion]], 0)</f>
        <v>3.8194444440887307E-2</v>
      </c>
      <c r="K719" s="2" t="s">
        <v>111</v>
      </c>
      <c r="L719" s="2" t="s">
        <v>40</v>
      </c>
      <c r="M719" s="2" t="s">
        <v>47</v>
      </c>
      <c r="N719" s="5">
        <v>23.67</v>
      </c>
      <c r="O719" s="2" t="s">
        <v>48</v>
      </c>
      <c r="P719" s="7">
        <f>SUMIFS(Tabla_cocina[Ganancia Bruta],Tabla_cocina[Numero de Orden],Tabla_Sala[[#This Row],[Número de Orden]])</f>
        <v>155</v>
      </c>
      <c r="Q719" s="7">
        <f>Tabla_Sala[[#This Row],[Propina]]+Tabla_Sala[[#This Row],[Monto Total de la Cuenta]]</f>
        <v>178.67000000000002</v>
      </c>
      <c r="R719" t="str">
        <f t="shared" si="14"/>
        <v>Plato_5,  Plato_2,  Plato_6</v>
      </c>
      <c r="S719" s="2" t="s">
        <v>58</v>
      </c>
      <c r="T719" s="2" t="s">
        <v>19</v>
      </c>
      <c r="U719" s="2" t="s">
        <v>79</v>
      </c>
      <c r="V719" s="2" t="s">
        <v>77</v>
      </c>
      <c r="X719" t="str" cm="1">
        <f t="array" ref="X719">_xlfn.CONCAT(_xlfn._xlws.FILTER(Tabla_cocina[Nombre del Plato], Tabla_cocina[Numero de Orden]=Tabla_Sala[[#This Row],[Número de Orden]]), "")</f>
        <v>Plato_2Plato_6Plato_5</v>
      </c>
      <c r="Y719" s="18" t="b">
        <f>IF(Tabla_Sala[[#This Row],[Tiempo de Degustacion]]&gt;0,TRUE,FALSE)</f>
        <v>1</v>
      </c>
      <c r="Z719" s="3">
        <f>SUMIFS(Tabla_cocina[Costo],Tabla_cocina[Numero de Orden],Tabla_Sala[[#This Row],[Número de Orden]])</f>
        <v>92</v>
      </c>
    </row>
    <row r="720" spans="1:26" x14ac:dyDescent="0.3">
      <c r="A720" s="2">
        <v>718</v>
      </c>
      <c r="B720" s="2">
        <v>7</v>
      </c>
      <c r="C720" s="2" t="s">
        <v>397</v>
      </c>
      <c r="D720" s="4">
        <v>6</v>
      </c>
      <c r="E720" s="15">
        <f>Tabla_Sala[[#This Row],[Hora de Salida]]</f>
        <v>45023.29583333333</v>
      </c>
      <c r="F720" s="16">
        <v>45023.137499999997</v>
      </c>
      <c r="G720" s="16">
        <v>45023.29583333333</v>
      </c>
      <c r="H720" s="16">
        <f>IF(Tabla_Sala[[#This Row],[Estado de la Mesa]]="Ocupada",(Tabla_Sala[[#This Row],[Hora de Salida]]-Tabla_Sala[[#This Row],[Hora de Llegada]]) + 15/1440, Tabla_Sala[[#This Row],[Hora de Salida]]-Tabla_Sala[[#This Row],[Hora de Llegada]])</f>
        <v>0.15833333333284827</v>
      </c>
      <c r="I720" s="16">
        <f>SUMIFS(Tabla_cocina[minutos preparacion],Tabla_cocina[Numero de Orden],Tabla_Sala[[#This Row],[Número de Orden]])</f>
        <v>4.027777777777778E-2</v>
      </c>
      <c r="J720" s="16">
        <f>IF(Tabla_Sala[[#This Row],[Tiempo de Permanencia]]-Tabla_Sala[[#This Row],[Tiempo Preparacion]] &gt; 0, Tabla_Sala[[#This Row],[Tiempo de Permanencia]]-Tabla_Sala[[#This Row],[Tiempo Preparacion]], 0)</f>
        <v>0.1180555555550705</v>
      </c>
      <c r="K720" s="2" t="s">
        <v>113</v>
      </c>
      <c r="L720" s="2" t="s">
        <v>44</v>
      </c>
      <c r="M720" s="2" t="s">
        <v>47</v>
      </c>
      <c r="N720" s="5">
        <v>37.21</v>
      </c>
      <c r="O720" s="2" t="s">
        <v>48</v>
      </c>
      <c r="P720" s="7">
        <f>SUMIFS(Tabla_cocina[Ganancia Bruta],Tabla_cocina[Numero de Orden],Tabla_Sala[[#This Row],[Número de Orden]])</f>
        <v>20</v>
      </c>
      <c r="Q720" s="7">
        <f>Tabla_Sala[[#This Row],[Propina]]+Tabla_Sala[[#This Row],[Monto Total de la Cuenta]]</f>
        <v>57.21</v>
      </c>
      <c r="R720" t="str">
        <f t="shared" si="14"/>
        <v>Plato_3</v>
      </c>
      <c r="S720" s="2" t="s">
        <v>56</v>
      </c>
      <c r="T720" s="2" t="s">
        <v>21</v>
      </c>
      <c r="U720" s="2"/>
      <c r="X720" t="str" cm="1">
        <f t="array" ref="X720">_xlfn.CONCAT(_xlfn._xlws.FILTER(Tabla_cocina[Nombre del Plato], Tabla_cocina[Numero de Orden]=Tabla_Sala[[#This Row],[Número de Orden]]), "")</f>
        <v>Plato_3</v>
      </c>
      <c r="Y720" s="18" t="b">
        <f>IF(Tabla_Sala[[#This Row],[Tiempo de Degustacion]]&gt;0,TRUE,FALSE)</f>
        <v>1</v>
      </c>
      <c r="Z720" s="3">
        <f>SUMIFS(Tabla_cocina[Costo],Tabla_cocina[Numero de Orden],Tabla_Sala[[#This Row],[Número de Orden]])</f>
        <v>12</v>
      </c>
    </row>
    <row r="721" spans="1:26" x14ac:dyDescent="0.3">
      <c r="A721" s="2">
        <v>719</v>
      </c>
      <c r="B721" s="2">
        <v>16</v>
      </c>
      <c r="C721" s="2" t="s">
        <v>639</v>
      </c>
      <c r="D721" s="4">
        <v>3</v>
      </c>
      <c r="E721" s="15">
        <f>Tabla_Sala[[#This Row],[Hora de Salida]]</f>
        <v>45023.117361111108</v>
      </c>
      <c r="F721" s="16">
        <v>45023.054166666669</v>
      </c>
      <c r="G721" s="16">
        <v>45023.117361111108</v>
      </c>
      <c r="H721" s="16">
        <f>IF(Tabla_Sala[[#This Row],[Estado de la Mesa]]="Ocupada",(Tabla_Sala[[#This Row],[Hora de Salida]]-Tabla_Sala[[#This Row],[Hora de Llegada]]) + 15/1440, Tabla_Sala[[#This Row],[Hora de Salida]]-Tabla_Sala[[#This Row],[Hora de Llegada]])</f>
        <v>6.3194444439432118E-2</v>
      </c>
      <c r="I721" s="16">
        <f>SUMIFS(Tabla_cocina[minutos preparacion],Tabla_cocina[Numero de Orden],Tabla_Sala[[#This Row],[Número de Orden]])</f>
        <v>4.8611111111111112E-2</v>
      </c>
      <c r="J721" s="16">
        <f>IF(Tabla_Sala[[#This Row],[Tiempo de Permanencia]]-Tabla_Sala[[#This Row],[Tiempo Preparacion]] &gt; 0, Tabla_Sala[[#This Row],[Tiempo de Permanencia]]-Tabla_Sala[[#This Row],[Tiempo Preparacion]], 0)</f>
        <v>1.4583333328321006E-2</v>
      </c>
      <c r="K721" s="2" t="s">
        <v>111</v>
      </c>
      <c r="L721" s="2" t="s">
        <v>40</v>
      </c>
      <c r="M721" s="2" t="s">
        <v>41</v>
      </c>
      <c r="N721" s="5">
        <v>17.23</v>
      </c>
      <c r="O721" s="2" t="s">
        <v>48</v>
      </c>
      <c r="P721" s="7">
        <f>SUMIFS(Tabla_cocina[Ganancia Bruta],Tabla_cocina[Numero de Orden],Tabla_Sala[[#This Row],[Número de Orden]])</f>
        <v>107</v>
      </c>
      <c r="Q721" s="7">
        <f>Tabla_Sala[[#This Row],[Propina]]+Tabla_Sala[[#This Row],[Monto Total de la Cuenta]]</f>
        <v>124.23</v>
      </c>
      <c r="R721" t="str">
        <f t="shared" si="14"/>
        <v>Plato_20,  Plato_12,  Plato_9</v>
      </c>
      <c r="S721" s="2" t="s">
        <v>46</v>
      </c>
      <c r="T721" s="2" t="s">
        <v>11</v>
      </c>
      <c r="U721" s="2" t="s">
        <v>60</v>
      </c>
      <c r="V721" s="2" t="s">
        <v>75</v>
      </c>
      <c r="X721" t="str" cm="1">
        <f t="array" ref="X721">_xlfn.CONCAT(_xlfn._xlws.FILTER(Tabla_cocina[Nombre del Plato], Tabla_cocina[Numero de Orden]=Tabla_Sala[[#This Row],[Número de Orden]]), "")</f>
        <v>Plato_20Plato_9Plato_12</v>
      </c>
      <c r="Y721" s="18" t="b">
        <f>IF(Tabla_Sala[[#This Row],[Tiempo de Degustacion]]&gt;0,TRUE,FALSE)</f>
        <v>1</v>
      </c>
      <c r="Z721" s="3">
        <f>SUMIFS(Tabla_cocina[Costo],Tabla_cocina[Numero de Orden],Tabla_Sala[[#This Row],[Número de Orden]])</f>
        <v>64</v>
      </c>
    </row>
    <row r="722" spans="1:26" x14ac:dyDescent="0.3">
      <c r="A722" s="2">
        <v>720</v>
      </c>
      <c r="B722" s="2">
        <v>4</v>
      </c>
      <c r="C722" s="2" t="s">
        <v>640</v>
      </c>
      <c r="D722" s="4">
        <v>5</v>
      </c>
      <c r="E722" s="15">
        <f>Tabla_Sala[[#This Row],[Hora de Salida]]</f>
        <v>45023.240277777775</v>
      </c>
      <c r="F722" s="16">
        <v>45023.092361111114</v>
      </c>
      <c r="G722" s="16">
        <v>45023.240277777775</v>
      </c>
      <c r="H722" s="16">
        <f>IF(Tabla_Sala[[#This Row],[Estado de la Mesa]]="Ocupada",(Tabla_Sala[[#This Row],[Hora de Salida]]-Tabla_Sala[[#This Row],[Hora de Llegada]]) + 15/1440, Tabla_Sala[[#This Row],[Hora de Salida]]-Tabla_Sala[[#This Row],[Hora de Llegada]])</f>
        <v>0.14791666666133096</v>
      </c>
      <c r="I722" s="16">
        <f>SUMIFS(Tabla_cocina[minutos preparacion],Tabla_cocina[Numero de Orden],Tabla_Sala[[#This Row],[Número de Orden]])</f>
        <v>9.2361111111111116E-2</v>
      </c>
      <c r="J722" s="16">
        <f>IF(Tabla_Sala[[#This Row],[Tiempo de Permanencia]]-Tabla_Sala[[#This Row],[Tiempo Preparacion]] &gt; 0, Tabla_Sala[[#This Row],[Tiempo de Permanencia]]-Tabla_Sala[[#This Row],[Tiempo Preparacion]], 0)</f>
        <v>5.5555555550219848E-2</v>
      </c>
      <c r="K722" s="2" t="s">
        <v>109</v>
      </c>
      <c r="L722" s="2" t="s">
        <v>40</v>
      </c>
      <c r="M722" s="2" t="s">
        <v>47</v>
      </c>
      <c r="N722" s="5">
        <v>40.28</v>
      </c>
      <c r="O722" s="2" t="s">
        <v>42</v>
      </c>
      <c r="P722" s="7">
        <f>SUMIFS(Tabla_cocina[Ganancia Bruta],Tabla_cocina[Numero de Orden],Tabla_Sala[[#This Row],[Número de Orden]])</f>
        <v>168</v>
      </c>
      <c r="Q722" s="7">
        <f>Tabla_Sala[[#This Row],[Propina]]+Tabla_Sala[[#This Row],[Monto Total de la Cuenta]]</f>
        <v>208.28</v>
      </c>
      <c r="R722" t="str">
        <f t="shared" si="14"/>
        <v>Plato_11,  Plato_9,  Plato_7</v>
      </c>
      <c r="S722" s="2" t="s">
        <v>52</v>
      </c>
      <c r="T722" s="2" t="s">
        <v>14</v>
      </c>
      <c r="U722" s="2" t="s">
        <v>75</v>
      </c>
      <c r="V722" s="2" t="s">
        <v>59</v>
      </c>
      <c r="X722" t="str" cm="1">
        <f t="array" ref="X722">_xlfn.CONCAT(_xlfn._xlws.FILTER(Tabla_cocina[Nombre del Plato], Tabla_cocina[Numero de Orden]=Tabla_Sala[[#This Row],[Número de Orden]]), "")</f>
        <v>Plato_11Plato_9Plato_7</v>
      </c>
      <c r="Y722" s="18" t="b">
        <f>IF(Tabla_Sala[[#This Row],[Tiempo de Degustacion]]&gt;0,TRUE,FALSE)</f>
        <v>1</v>
      </c>
      <c r="Z722" s="3">
        <f>SUMIFS(Tabla_cocina[Costo],Tabla_cocina[Numero de Orden],Tabla_Sala[[#This Row],[Número de Orden]])</f>
        <v>99</v>
      </c>
    </row>
    <row r="723" spans="1:26" x14ac:dyDescent="0.3">
      <c r="A723" s="2">
        <v>721</v>
      </c>
      <c r="B723" s="2">
        <v>6</v>
      </c>
      <c r="C723" s="2" t="s">
        <v>196</v>
      </c>
      <c r="D723" s="4">
        <v>2</v>
      </c>
      <c r="E723" s="15">
        <f>Tabla_Sala[[#This Row],[Hora de Salida]]</f>
        <v>45023.292361111111</v>
      </c>
      <c r="F723" s="16">
        <v>45023.161805555559</v>
      </c>
      <c r="G723" s="16">
        <v>45023.292361111111</v>
      </c>
      <c r="H723" s="16">
        <f>IF(Tabla_Sala[[#This Row],[Estado de la Mesa]]="Ocupada",(Tabla_Sala[[#This Row],[Hora de Salida]]-Tabla_Sala[[#This Row],[Hora de Llegada]]) + 15/1440, Tabla_Sala[[#This Row],[Hora de Salida]]-Tabla_Sala[[#This Row],[Hora de Llegada]])</f>
        <v>0.13055555555183673</v>
      </c>
      <c r="I723" s="16">
        <f>SUMIFS(Tabla_cocina[minutos preparacion],Tabla_cocina[Numero de Orden],Tabla_Sala[[#This Row],[Número de Orden]])</f>
        <v>9.2361111111111102E-2</v>
      </c>
      <c r="J723" s="16">
        <f>IF(Tabla_Sala[[#This Row],[Tiempo de Permanencia]]-Tabla_Sala[[#This Row],[Tiempo Preparacion]] &gt; 0, Tabla_Sala[[#This Row],[Tiempo de Permanencia]]-Tabla_Sala[[#This Row],[Tiempo Preparacion]], 0)</f>
        <v>3.8194444440725631E-2</v>
      </c>
      <c r="K723" s="2" t="s">
        <v>113</v>
      </c>
      <c r="L723" s="2" t="s">
        <v>44</v>
      </c>
      <c r="M723" s="2" t="s">
        <v>47</v>
      </c>
      <c r="N723" s="5">
        <v>47.13</v>
      </c>
      <c r="O723" s="2" t="s">
        <v>48</v>
      </c>
      <c r="P723" s="7">
        <f>SUMIFS(Tabla_cocina[Ganancia Bruta],Tabla_cocina[Numero de Orden],Tabla_Sala[[#This Row],[Número de Orden]])</f>
        <v>218</v>
      </c>
      <c r="Q723" s="7">
        <f>Tabla_Sala[[#This Row],[Propina]]+Tabla_Sala[[#This Row],[Monto Total de la Cuenta]]</f>
        <v>265.13</v>
      </c>
      <c r="R723" t="str">
        <f t="shared" si="14"/>
        <v>Plato_9,  Plato_19,  Plato_7,  Plato_6</v>
      </c>
      <c r="S723" s="2" t="s">
        <v>52</v>
      </c>
      <c r="T723" s="2" t="s">
        <v>13</v>
      </c>
      <c r="U723" s="2" t="s">
        <v>51</v>
      </c>
      <c r="V723" s="2" t="s">
        <v>59</v>
      </c>
      <c r="W723" s="2" t="s">
        <v>77</v>
      </c>
      <c r="X723" t="str" cm="1">
        <f t="array" ref="X723">_xlfn.CONCAT(_xlfn._xlws.FILTER(Tabla_cocina[Nombre del Plato], Tabla_cocina[Numero de Orden]=Tabla_Sala[[#This Row],[Número de Orden]]), "")</f>
        <v>Plato_19Plato_9Plato_6Plato_7</v>
      </c>
      <c r="Y723" s="18" t="b">
        <f>IF(Tabla_Sala[[#This Row],[Tiempo de Degustacion]]&gt;0,TRUE,FALSE)</f>
        <v>1</v>
      </c>
      <c r="Z723" s="3">
        <f>SUMIFS(Tabla_cocina[Costo],Tabla_cocina[Numero de Orden],Tabla_Sala[[#This Row],[Número de Orden]])</f>
        <v>129</v>
      </c>
    </row>
    <row r="724" spans="1:26" x14ac:dyDescent="0.3">
      <c r="A724" s="2">
        <v>722</v>
      </c>
      <c r="B724" s="2">
        <v>13</v>
      </c>
      <c r="C724" s="2" t="s">
        <v>641</v>
      </c>
      <c r="D724" s="4">
        <v>5</v>
      </c>
      <c r="E724" s="15">
        <f>Tabla_Sala[[#This Row],[Hora de Salida]]</f>
        <v>45023.172222222223</v>
      </c>
      <c r="F724" s="16">
        <v>45023.118750000001</v>
      </c>
      <c r="G724" s="16">
        <v>45023.172222222223</v>
      </c>
      <c r="H724" s="16">
        <f>IF(Tabla_Sala[[#This Row],[Estado de la Mesa]]="Ocupada",(Tabla_Sala[[#This Row],[Hora de Salida]]-Tabla_Sala[[#This Row],[Hora de Llegada]]) + 15/1440, Tabla_Sala[[#This Row],[Hora de Salida]]-Tabla_Sala[[#This Row],[Hora de Llegada]])</f>
        <v>5.3472222221898846E-2</v>
      </c>
      <c r="I724" s="16">
        <f>SUMIFS(Tabla_cocina[minutos preparacion],Tabla_cocina[Numero de Orden],Tabla_Sala[[#This Row],[Número de Orden]])</f>
        <v>4.0972222222222222E-2</v>
      </c>
      <c r="J724" s="16">
        <f>IF(Tabla_Sala[[#This Row],[Tiempo de Permanencia]]-Tabla_Sala[[#This Row],[Tiempo Preparacion]] &gt; 0, Tabla_Sala[[#This Row],[Tiempo de Permanencia]]-Tabla_Sala[[#This Row],[Tiempo Preparacion]], 0)</f>
        <v>1.2499999999676624E-2</v>
      </c>
      <c r="K724" s="2" t="s">
        <v>113</v>
      </c>
      <c r="L724" s="2" t="s">
        <v>40</v>
      </c>
      <c r="M724" s="2" t="s">
        <v>47</v>
      </c>
      <c r="N724" s="5">
        <v>20.62</v>
      </c>
      <c r="O724" s="2" t="s">
        <v>48</v>
      </c>
      <c r="P724" s="7">
        <f>SUMIFS(Tabla_cocina[Ganancia Bruta],Tabla_cocina[Numero de Orden],Tabla_Sala[[#This Row],[Número de Orden]])</f>
        <v>85</v>
      </c>
      <c r="Q724" s="7">
        <f>Tabla_Sala[[#This Row],[Propina]]+Tabla_Sala[[#This Row],[Monto Total de la Cuenta]]</f>
        <v>105.62</v>
      </c>
      <c r="R724" t="str">
        <f t="shared" si="14"/>
        <v>Plato_13,  Plato_5</v>
      </c>
      <c r="S724" s="2" t="s">
        <v>66</v>
      </c>
      <c r="T724" s="2" t="s">
        <v>23</v>
      </c>
      <c r="U724" s="2" t="s">
        <v>78</v>
      </c>
      <c r="X724" t="str" cm="1">
        <f t="array" ref="X724">_xlfn.CONCAT(_xlfn._xlws.FILTER(Tabla_cocina[Nombre del Plato], Tabla_cocina[Numero de Orden]=Tabla_Sala[[#This Row],[Número de Orden]]), "")</f>
        <v>Plato_5Plato_13</v>
      </c>
      <c r="Y724" s="18" t="b">
        <f>IF(Tabla_Sala[[#This Row],[Tiempo de Degustacion]]&gt;0,TRUE,FALSE)</f>
        <v>1</v>
      </c>
      <c r="Z724" s="3">
        <f>SUMIFS(Tabla_cocina[Costo],Tabla_cocina[Numero de Orden],Tabla_Sala[[#This Row],[Número de Orden]])</f>
        <v>52</v>
      </c>
    </row>
    <row r="725" spans="1:26" x14ac:dyDescent="0.3">
      <c r="A725" s="2">
        <v>723</v>
      </c>
      <c r="B725" s="2">
        <v>12</v>
      </c>
      <c r="C725" s="2" t="s">
        <v>215</v>
      </c>
      <c r="D725" s="4">
        <v>2</v>
      </c>
      <c r="E725" s="15">
        <f>Tabla_Sala[[#This Row],[Hora de Salida]]</f>
        <v>45023.200694444444</v>
      </c>
      <c r="F725" s="16">
        <v>45023.065972222219</v>
      </c>
      <c r="G725" s="16">
        <v>45023.200694444444</v>
      </c>
      <c r="H725" s="16">
        <f>IF(Tabla_Sala[[#This Row],[Estado de la Mesa]]="Ocupada",(Tabla_Sala[[#This Row],[Hora de Salida]]-Tabla_Sala[[#This Row],[Hora de Llegada]]) + 15/1440, Tabla_Sala[[#This Row],[Hora de Salida]]-Tabla_Sala[[#This Row],[Hora de Llegada]])</f>
        <v>0.13472222222480923</v>
      </c>
      <c r="I725" s="16">
        <f>SUMIFS(Tabla_cocina[minutos preparacion],Tabla_cocina[Numero de Orden],Tabla_Sala[[#This Row],[Número de Orden]])</f>
        <v>2.1527777777777778E-2</v>
      </c>
      <c r="J725" s="16">
        <f>IF(Tabla_Sala[[#This Row],[Tiempo de Permanencia]]-Tabla_Sala[[#This Row],[Tiempo Preparacion]] &gt; 0, Tabla_Sala[[#This Row],[Tiempo de Permanencia]]-Tabla_Sala[[#This Row],[Tiempo Preparacion]], 0)</f>
        <v>0.11319444444703144</v>
      </c>
      <c r="K725" s="2" t="s">
        <v>117</v>
      </c>
      <c r="L725" s="2" t="s">
        <v>44</v>
      </c>
      <c r="M725" s="2" t="s">
        <v>45</v>
      </c>
      <c r="N725" s="5">
        <v>27.79</v>
      </c>
      <c r="O725" s="2" t="s">
        <v>48</v>
      </c>
      <c r="P725" s="7">
        <f>SUMIFS(Tabla_cocina[Ganancia Bruta],Tabla_cocina[Numero de Orden],Tabla_Sala[[#This Row],[Número de Orden]])</f>
        <v>126</v>
      </c>
      <c r="Q725" s="7">
        <f>Tabla_Sala[[#This Row],[Propina]]+Tabla_Sala[[#This Row],[Monto Total de la Cuenta]]</f>
        <v>153.79</v>
      </c>
      <c r="R725" t="str">
        <f t="shared" si="14"/>
        <v>Plato_16,  Plato_8</v>
      </c>
      <c r="S725" s="2" t="s">
        <v>70</v>
      </c>
      <c r="T725" s="2" t="s">
        <v>15</v>
      </c>
      <c r="U725" s="2" t="s">
        <v>62</v>
      </c>
      <c r="X725" t="str" cm="1">
        <f t="array" ref="X725">_xlfn.CONCAT(_xlfn._xlws.FILTER(Tabla_cocina[Nombre del Plato], Tabla_cocina[Numero de Orden]=Tabla_Sala[[#This Row],[Número de Orden]]), "")</f>
        <v>Plato_8Plato_16</v>
      </c>
      <c r="Y725" s="18" t="b">
        <f>IF(Tabla_Sala[[#This Row],[Tiempo de Degustacion]]&gt;0,TRUE,FALSE)</f>
        <v>1</v>
      </c>
      <c r="Z725" s="3">
        <f>SUMIFS(Tabla_cocina[Costo],Tabla_cocina[Numero de Orden],Tabla_Sala[[#This Row],[Número de Orden]])</f>
        <v>74</v>
      </c>
    </row>
    <row r="726" spans="1:26" x14ac:dyDescent="0.3">
      <c r="A726" s="2">
        <v>724</v>
      </c>
      <c r="B726" s="2">
        <v>8</v>
      </c>
      <c r="C726" s="2" t="s">
        <v>160</v>
      </c>
      <c r="D726" s="4">
        <v>6</v>
      </c>
      <c r="E726" s="15">
        <f>Tabla_Sala[[#This Row],[Hora de Salida]]</f>
        <v>45023.177083333336</v>
      </c>
      <c r="F726" s="16">
        <v>45023.12222222222</v>
      </c>
      <c r="G726" s="16">
        <v>45023.177083333336</v>
      </c>
      <c r="H726" s="16">
        <f>IF(Tabla_Sala[[#This Row],[Estado de la Mesa]]="Ocupada",(Tabla_Sala[[#This Row],[Hora de Salida]]-Tabla_Sala[[#This Row],[Hora de Llegada]]) + 15/1440, Tabla_Sala[[#This Row],[Hora de Salida]]-Tabla_Sala[[#This Row],[Hora de Llegada]])</f>
        <v>5.4861111115314998E-2</v>
      </c>
      <c r="I726" s="16">
        <f>SUMIFS(Tabla_cocina[minutos preparacion],Tabla_cocina[Numero de Orden],Tabla_Sala[[#This Row],[Número de Orden]])</f>
        <v>3.888888888888889E-2</v>
      </c>
      <c r="J726" s="16">
        <f>IF(Tabla_Sala[[#This Row],[Tiempo de Permanencia]]-Tabla_Sala[[#This Row],[Tiempo Preparacion]] &gt; 0, Tabla_Sala[[#This Row],[Tiempo de Permanencia]]-Tabla_Sala[[#This Row],[Tiempo Preparacion]], 0)</f>
        <v>1.5972222226426108E-2</v>
      </c>
      <c r="K726" s="2" t="s">
        <v>115</v>
      </c>
      <c r="L726" s="2" t="s">
        <v>54</v>
      </c>
      <c r="M726" s="2" t="s">
        <v>45</v>
      </c>
      <c r="N726" s="5">
        <v>14.12</v>
      </c>
      <c r="O726" s="2" t="s">
        <v>48</v>
      </c>
      <c r="P726" s="7">
        <f>SUMIFS(Tabla_cocina[Ganancia Bruta],Tabla_cocina[Numero de Orden],Tabla_Sala[[#This Row],[Número de Orden]])</f>
        <v>66</v>
      </c>
      <c r="Q726" s="7">
        <f>Tabla_Sala[[#This Row],[Propina]]+Tabla_Sala[[#This Row],[Monto Total de la Cuenta]]</f>
        <v>80.12</v>
      </c>
      <c r="R726" t="str">
        <f t="shared" si="14"/>
        <v>Plato_5</v>
      </c>
      <c r="S726" s="2" t="s">
        <v>56</v>
      </c>
      <c r="T726" s="2" t="s">
        <v>19</v>
      </c>
      <c r="U726" s="2"/>
      <c r="X726" t="str" cm="1">
        <f t="array" ref="X726">_xlfn.CONCAT(_xlfn._xlws.FILTER(Tabla_cocina[Nombre del Plato], Tabla_cocina[Numero de Orden]=Tabla_Sala[[#This Row],[Número de Orden]]), "")</f>
        <v>Plato_5</v>
      </c>
      <c r="Y726" s="18" t="b">
        <f>IF(Tabla_Sala[[#This Row],[Tiempo de Degustacion]]&gt;0,TRUE,FALSE)</f>
        <v>1</v>
      </c>
      <c r="Z726" s="3">
        <f>SUMIFS(Tabla_cocina[Costo],Tabla_cocina[Numero de Orden],Tabla_Sala[[#This Row],[Número de Orden]])</f>
        <v>39</v>
      </c>
    </row>
    <row r="727" spans="1:26" x14ac:dyDescent="0.3">
      <c r="A727" s="2">
        <v>725</v>
      </c>
      <c r="B727" s="2">
        <v>10</v>
      </c>
      <c r="C727" s="2" t="s">
        <v>642</v>
      </c>
      <c r="D727" s="4">
        <v>4</v>
      </c>
      <c r="E727" s="15">
        <f>Tabla_Sala[[#This Row],[Hora de Salida]]</f>
        <v>45023.138888888891</v>
      </c>
      <c r="F727" s="16">
        <v>45023.074999999997</v>
      </c>
      <c r="G727" s="16">
        <v>45023.138888888891</v>
      </c>
      <c r="H727" s="16">
        <f>IF(Tabla_Sala[[#This Row],[Estado de la Mesa]]="Ocupada",(Tabla_Sala[[#This Row],[Hora de Salida]]-Tabla_Sala[[#This Row],[Hora de Llegada]]) + 15/1440, Tabla_Sala[[#This Row],[Hora de Salida]]-Tabla_Sala[[#This Row],[Hora de Llegada]])</f>
        <v>7.4305555560082823E-2</v>
      </c>
      <c r="I727" s="16">
        <f>SUMIFS(Tabla_cocina[minutos preparacion],Tabla_cocina[Numero de Orden],Tabla_Sala[[#This Row],[Número de Orden]])</f>
        <v>5.9027777777777776E-2</v>
      </c>
      <c r="J727" s="16">
        <f>IF(Tabla_Sala[[#This Row],[Tiempo de Permanencia]]-Tabla_Sala[[#This Row],[Tiempo Preparacion]] &gt; 0, Tabla_Sala[[#This Row],[Tiempo de Permanencia]]-Tabla_Sala[[#This Row],[Tiempo Preparacion]], 0)</f>
        <v>1.5277777782305046E-2</v>
      </c>
      <c r="K727" s="2" t="s">
        <v>117</v>
      </c>
      <c r="L727" s="2" t="s">
        <v>40</v>
      </c>
      <c r="M727" s="2" t="s">
        <v>45</v>
      </c>
      <c r="N727" s="5">
        <v>18.66</v>
      </c>
      <c r="O727" s="2" t="s">
        <v>55</v>
      </c>
      <c r="P727" s="7">
        <f>SUMIFS(Tabla_cocina[Ganancia Bruta],Tabla_cocina[Numero de Orden],Tabla_Sala[[#This Row],[Número de Orden]])</f>
        <v>168</v>
      </c>
      <c r="Q727" s="7">
        <f>Tabla_Sala[[#This Row],[Propina]]+Tabla_Sala[[#This Row],[Monto Total de la Cuenta]]</f>
        <v>186.66</v>
      </c>
      <c r="R727" t="str">
        <f t="shared" si="14"/>
        <v>Plato_18,  Plato_5</v>
      </c>
      <c r="S727" s="2" t="s">
        <v>70</v>
      </c>
      <c r="T727" s="2" t="s">
        <v>20</v>
      </c>
      <c r="U727" s="2" t="s">
        <v>78</v>
      </c>
      <c r="X727" t="str" cm="1">
        <f t="array" ref="X727">_xlfn.CONCAT(_xlfn._xlws.FILTER(Tabla_cocina[Nombre del Plato], Tabla_cocina[Numero de Orden]=Tabla_Sala[[#This Row],[Número de Orden]]), "")</f>
        <v>Plato_18Plato_5</v>
      </c>
      <c r="Y727" s="18" t="b">
        <f>IF(Tabla_Sala[[#This Row],[Tiempo de Degustacion]]&gt;0,TRUE,FALSE)</f>
        <v>1</v>
      </c>
      <c r="Z727" s="3">
        <f>SUMIFS(Tabla_cocina[Costo],Tabla_cocina[Numero de Orden],Tabla_Sala[[#This Row],[Número de Orden]])</f>
        <v>99</v>
      </c>
    </row>
    <row r="728" spans="1:26" x14ac:dyDescent="0.3">
      <c r="A728" s="2">
        <v>726</v>
      </c>
      <c r="B728" s="2">
        <v>11</v>
      </c>
      <c r="C728" s="2" t="s">
        <v>285</v>
      </c>
      <c r="D728" s="4">
        <v>2</v>
      </c>
      <c r="E728" s="15">
        <f>Tabla_Sala[[#This Row],[Hora de Salida]]</f>
        <v>45023.238194444442</v>
      </c>
      <c r="F728" s="16">
        <v>45023.102777777778</v>
      </c>
      <c r="G728" s="16">
        <v>45023.238194444442</v>
      </c>
      <c r="H728" s="16">
        <f>IF(Tabla_Sala[[#This Row],[Estado de la Mesa]]="Ocupada",(Tabla_Sala[[#This Row],[Hora de Salida]]-Tabla_Sala[[#This Row],[Hora de Llegada]]) + 15/1440, Tabla_Sala[[#This Row],[Hora de Salida]]-Tabla_Sala[[#This Row],[Hora de Llegada]])</f>
        <v>0.13541666666424135</v>
      </c>
      <c r="I728" s="16">
        <f>SUMIFS(Tabla_cocina[minutos preparacion],Tabla_cocina[Numero de Orden],Tabla_Sala[[#This Row],[Número de Orden]])</f>
        <v>5.1388888888888887E-2</v>
      </c>
      <c r="J728" s="16">
        <f>IF(Tabla_Sala[[#This Row],[Tiempo de Permanencia]]-Tabla_Sala[[#This Row],[Tiempo Preparacion]] &gt; 0, Tabla_Sala[[#This Row],[Tiempo de Permanencia]]-Tabla_Sala[[#This Row],[Tiempo Preparacion]], 0)</f>
        <v>8.4027777775352461E-2</v>
      </c>
      <c r="K728" s="2" t="s">
        <v>115</v>
      </c>
      <c r="L728" s="2" t="s">
        <v>44</v>
      </c>
      <c r="M728" s="2" t="s">
        <v>47</v>
      </c>
      <c r="N728" s="5">
        <v>41.38</v>
      </c>
      <c r="O728" s="2" t="s">
        <v>42</v>
      </c>
      <c r="P728" s="7">
        <f>SUMIFS(Tabla_cocina[Ganancia Bruta],Tabla_cocina[Numero de Orden],Tabla_Sala[[#This Row],[Número de Orden]])</f>
        <v>126</v>
      </c>
      <c r="Q728" s="7">
        <f>Tabla_Sala[[#This Row],[Propina]]+Tabla_Sala[[#This Row],[Monto Total de la Cuenta]]</f>
        <v>167.38</v>
      </c>
      <c r="R728" t="str">
        <f t="shared" si="14"/>
        <v>Plato_5,  Plato_19,  Plato_14</v>
      </c>
      <c r="S728" s="2" t="s">
        <v>43</v>
      </c>
      <c r="T728" s="2" t="s">
        <v>19</v>
      </c>
      <c r="U728" s="2" t="s">
        <v>51</v>
      </c>
      <c r="V728" s="2" t="s">
        <v>64</v>
      </c>
      <c r="X728" t="str" cm="1">
        <f t="array" ref="X728">_xlfn.CONCAT(_xlfn._xlws.FILTER(Tabla_cocina[Nombre del Plato], Tabla_cocina[Numero de Orden]=Tabla_Sala[[#This Row],[Número de Orden]]), "")</f>
        <v>Plato_19Plato_14Plato_5</v>
      </c>
      <c r="Y728" s="18" t="b">
        <f>IF(Tabla_Sala[[#This Row],[Tiempo de Degustacion]]&gt;0,TRUE,FALSE)</f>
        <v>1</v>
      </c>
      <c r="Z728" s="3">
        <f>SUMIFS(Tabla_cocina[Costo],Tabla_cocina[Numero de Orden],Tabla_Sala[[#This Row],[Número de Orden]])</f>
        <v>76</v>
      </c>
    </row>
    <row r="729" spans="1:26" x14ac:dyDescent="0.3">
      <c r="A729" s="2">
        <v>727</v>
      </c>
      <c r="B729" s="2">
        <v>17</v>
      </c>
      <c r="C729" s="2" t="s">
        <v>565</v>
      </c>
      <c r="D729" s="4">
        <v>6</v>
      </c>
      <c r="E729" s="15">
        <f>Tabla_Sala[[#This Row],[Hora de Salida]]</f>
        <v>45023.126388888886</v>
      </c>
      <c r="F729" s="16">
        <v>45023.021527777775</v>
      </c>
      <c r="G729" s="16">
        <v>45023.126388888886</v>
      </c>
      <c r="H729" s="16">
        <f>IF(Tabla_Sala[[#This Row],[Estado de la Mesa]]="Ocupada",(Tabla_Sala[[#This Row],[Hora de Salida]]-Tabla_Sala[[#This Row],[Hora de Llegada]]) + 15/1440, Tabla_Sala[[#This Row],[Hora de Salida]]-Tabla_Sala[[#This Row],[Hora de Llegada]])</f>
        <v>0.10486111111094942</v>
      </c>
      <c r="I729" s="16">
        <f>SUMIFS(Tabla_cocina[minutos preparacion],Tabla_cocina[Numero de Orden],Tabla_Sala[[#This Row],[Número de Orden]])</f>
        <v>1.4583333333333334E-2</v>
      </c>
      <c r="J729" s="16">
        <f>IF(Tabla_Sala[[#This Row],[Tiempo de Permanencia]]-Tabla_Sala[[#This Row],[Tiempo Preparacion]] &gt; 0, Tabla_Sala[[#This Row],[Tiempo de Permanencia]]-Tabla_Sala[[#This Row],[Tiempo Preparacion]], 0)</f>
        <v>9.0277777777616086E-2</v>
      </c>
      <c r="K729" s="2" t="s">
        <v>113</v>
      </c>
      <c r="L729" s="2" t="s">
        <v>54</v>
      </c>
      <c r="M729" s="2" t="s">
        <v>41</v>
      </c>
      <c r="N729" s="5">
        <v>13.24</v>
      </c>
      <c r="O729" s="2" t="s">
        <v>42</v>
      </c>
      <c r="P729" s="7">
        <f>SUMIFS(Tabla_cocina[Ganancia Bruta],Tabla_cocina[Numero de Orden],Tabla_Sala[[#This Row],[Número de Orden]])</f>
        <v>40</v>
      </c>
      <c r="Q729" s="7">
        <f>Tabla_Sala[[#This Row],[Propina]]+Tabla_Sala[[#This Row],[Monto Total de la Cuenta]]</f>
        <v>53.24</v>
      </c>
      <c r="R729" t="str">
        <f t="shared" si="14"/>
        <v>Plato_3</v>
      </c>
      <c r="S729" s="2" t="s">
        <v>46</v>
      </c>
      <c r="T729" s="2" t="s">
        <v>21</v>
      </c>
      <c r="U729" s="2"/>
      <c r="X729" t="str" cm="1">
        <f t="array" ref="X729">_xlfn.CONCAT(_xlfn._xlws.FILTER(Tabla_cocina[Nombre del Plato], Tabla_cocina[Numero de Orden]=Tabla_Sala[[#This Row],[Número de Orden]]), "")</f>
        <v>Plato_3</v>
      </c>
      <c r="Y729" s="18" t="b">
        <f>IF(Tabla_Sala[[#This Row],[Tiempo de Degustacion]]&gt;0,TRUE,FALSE)</f>
        <v>1</v>
      </c>
      <c r="Z729" s="3">
        <f>SUMIFS(Tabla_cocina[Costo],Tabla_cocina[Numero de Orden],Tabla_Sala[[#This Row],[Número de Orden]])</f>
        <v>24</v>
      </c>
    </row>
    <row r="730" spans="1:26" x14ac:dyDescent="0.3">
      <c r="A730" s="2">
        <v>728</v>
      </c>
      <c r="B730" s="2">
        <v>9</v>
      </c>
      <c r="C730" s="2" t="s">
        <v>388</v>
      </c>
      <c r="D730" s="4">
        <v>6</v>
      </c>
      <c r="E730" s="15">
        <f>Tabla_Sala[[#This Row],[Hora de Salida]]</f>
        <v>45023.186805555553</v>
      </c>
      <c r="F730" s="16">
        <v>45023.087500000001</v>
      </c>
      <c r="G730" s="16">
        <v>45023.186805555553</v>
      </c>
      <c r="H730" s="16">
        <f>IF(Tabla_Sala[[#This Row],[Estado de la Mesa]]="Ocupada",(Tabla_Sala[[#This Row],[Hora de Salida]]-Tabla_Sala[[#This Row],[Hora de Llegada]]) + 15/1440, Tabla_Sala[[#This Row],[Hora de Salida]]-Tabla_Sala[[#This Row],[Hora de Llegada]])</f>
        <v>0.1097222222185034</v>
      </c>
      <c r="I730" s="16">
        <f>SUMIFS(Tabla_cocina[minutos preparacion],Tabla_cocina[Numero de Orden],Tabla_Sala[[#This Row],[Número de Orden]])</f>
        <v>0.05</v>
      </c>
      <c r="J730" s="16">
        <f>IF(Tabla_Sala[[#This Row],[Tiempo de Permanencia]]-Tabla_Sala[[#This Row],[Tiempo Preparacion]] &gt; 0, Tabla_Sala[[#This Row],[Tiempo de Permanencia]]-Tabla_Sala[[#This Row],[Tiempo Preparacion]], 0)</f>
        <v>5.9722222218503401E-2</v>
      </c>
      <c r="K730" s="2" t="s">
        <v>111</v>
      </c>
      <c r="L730" s="2" t="s">
        <v>44</v>
      </c>
      <c r="M730" s="2" t="s">
        <v>41</v>
      </c>
      <c r="N730" s="5">
        <v>34.28</v>
      </c>
      <c r="O730" s="2" t="s">
        <v>55</v>
      </c>
      <c r="P730" s="7">
        <f>SUMIFS(Tabla_cocina[Ganancia Bruta],Tabla_cocina[Numero de Orden],Tabla_Sala[[#This Row],[Número de Orden]])</f>
        <v>195</v>
      </c>
      <c r="Q730" s="7">
        <f>Tabla_Sala[[#This Row],[Propina]]+Tabla_Sala[[#This Row],[Monto Total de la Cuenta]]</f>
        <v>229.28</v>
      </c>
      <c r="R730" t="str">
        <f t="shared" si="14"/>
        <v>Plato_4,  Plato_6,  Plato_15</v>
      </c>
      <c r="S730" s="2" t="s">
        <v>76</v>
      </c>
      <c r="T730" s="2" t="s">
        <v>24</v>
      </c>
      <c r="U730" s="2" t="s">
        <v>77</v>
      </c>
      <c r="V730" s="2" t="s">
        <v>73</v>
      </c>
      <c r="X730" t="str" cm="1">
        <f t="array" ref="X730">_xlfn.CONCAT(_xlfn._xlws.FILTER(Tabla_cocina[Nombre del Plato], Tabla_cocina[Numero de Orden]=Tabla_Sala[[#This Row],[Número de Orden]]), "")</f>
        <v>Plato_15Plato_6Plato_4</v>
      </c>
      <c r="Y730" s="18" t="b">
        <f>IF(Tabla_Sala[[#This Row],[Tiempo de Degustacion]]&gt;0,TRUE,FALSE)</f>
        <v>1</v>
      </c>
      <c r="Z730" s="3">
        <f>SUMIFS(Tabla_cocina[Costo],Tabla_cocina[Numero de Orden],Tabla_Sala[[#This Row],[Número de Orden]])</f>
        <v>115</v>
      </c>
    </row>
    <row r="731" spans="1:26" x14ac:dyDescent="0.3">
      <c r="A731" s="2">
        <v>729</v>
      </c>
      <c r="B731" s="2">
        <v>20</v>
      </c>
      <c r="C731" s="2" t="s">
        <v>327</v>
      </c>
      <c r="D731" s="4">
        <v>2</v>
      </c>
      <c r="E731" s="15">
        <f>Tabla_Sala[[#This Row],[Hora de Salida]]</f>
        <v>45023.253472222219</v>
      </c>
      <c r="F731" s="16">
        <v>45023.117361111108</v>
      </c>
      <c r="G731" s="16">
        <v>45023.253472222219</v>
      </c>
      <c r="H731" s="16">
        <f>IF(Tabla_Sala[[#This Row],[Estado de la Mesa]]="Ocupada",(Tabla_Sala[[#This Row],[Hora de Salida]]-Tabla_Sala[[#This Row],[Hora de Llegada]]) + 15/1440, Tabla_Sala[[#This Row],[Hora de Salida]]-Tabla_Sala[[#This Row],[Hora de Llegada]])</f>
        <v>0.14652777777761608</v>
      </c>
      <c r="I731" s="16">
        <f>SUMIFS(Tabla_cocina[minutos preparacion],Tabla_cocina[Numero de Orden],Tabla_Sala[[#This Row],[Número de Orden]])</f>
        <v>4.5138888888888888E-2</v>
      </c>
      <c r="J731" s="16">
        <f>IF(Tabla_Sala[[#This Row],[Tiempo de Permanencia]]-Tabla_Sala[[#This Row],[Tiempo Preparacion]] &gt; 0, Tabla_Sala[[#This Row],[Tiempo de Permanencia]]-Tabla_Sala[[#This Row],[Tiempo Preparacion]], 0)</f>
        <v>0.10138888888872719</v>
      </c>
      <c r="K731" s="2" t="s">
        <v>115</v>
      </c>
      <c r="L731" s="2" t="s">
        <v>44</v>
      </c>
      <c r="M731" s="2" t="s">
        <v>47</v>
      </c>
      <c r="N731" s="5">
        <v>18.97</v>
      </c>
      <c r="O731" s="2" t="s">
        <v>55</v>
      </c>
      <c r="P731" s="7">
        <f>SUMIFS(Tabla_cocina[Ganancia Bruta],Tabla_cocina[Numero de Orden],Tabla_Sala[[#This Row],[Número de Orden]])</f>
        <v>128</v>
      </c>
      <c r="Q731" s="7">
        <f>Tabla_Sala[[#This Row],[Propina]]+Tabla_Sala[[#This Row],[Monto Total de la Cuenta]]</f>
        <v>146.97</v>
      </c>
      <c r="R731" t="str">
        <f t="shared" si="14"/>
        <v>Plato_18,  Plato_3</v>
      </c>
      <c r="S731" s="2" t="s">
        <v>61</v>
      </c>
      <c r="T731" s="2" t="s">
        <v>20</v>
      </c>
      <c r="U731" s="2" t="s">
        <v>72</v>
      </c>
      <c r="X731" t="str" cm="1">
        <f t="array" ref="X731">_xlfn.CONCAT(_xlfn._xlws.FILTER(Tabla_cocina[Nombre del Plato], Tabla_cocina[Numero de Orden]=Tabla_Sala[[#This Row],[Número de Orden]]), "")</f>
        <v>Plato_18Plato_3</v>
      </c>
      <c r="Y731" s="18" t="b">
        <f>IF(Tabla_Sala[[#This Row],[Tiempo de Degustacion]]&gt;0,TRUE,FALSE)</f>
        <v>1</v>
      </c>
      <c r="Z731" s="3">
        <f>SUMIFS(Tabla_cocina[Costo],Tabla_cocina[Numero de Orden],Tabla_Sala[[#This Row],[Número de Orden]])</f>
        <v>76</v>
      </c>
    </row>
    <row r="732" spans="1:26" x14ac:dyDescent="0.3">
      <c r="A732" s="2">
        <v>730</v>
      </c>
      <c r="B732" s="2">
        <v>8</v>
      </c>
      <c r="C732" s="2" t="s">
        <v>571</v>
      </c>
      <c r="D732" s="4">
        <v>3</v>
      </c>
      <c r="E732" s="15">
        <f>Tabla_Sala[[#This Row],[Hora de Salida]]</f>
        <v>45023.106249999997</v>
      </c>
      <c r="F732" s="16">
        <v>45023.020138888889</v>
      </c>
      <c r="G732" s="16">
        <v>45023.106249999997</v>
      </c>
      <c r="H732" s="16">
        <f>IF(Tabla_Sala[[#This Row],[Estado de la Mesa]]="Ocupada",(Tabla_Sala[[#This Row],[Hora de Salida]]-Tabla_Sala[[#This Row],[Hora de Llegada]]) + 15/1440, Tabla_Sala[[#This Row],[Hora de Salida]]-Tabla_Sala[[#This Row],[Hora de Llegada]])</f>
        <v>9.6527777774705711E-2</v>
      </c>
      <c r="I732" s="16">
        <f>SUMIFS(Tabla_cocina[minutos preparacion],Tabla_cocina[Numero de Orden],Tabla_Sala[[#This Row],[Número de Orden]])</f>
        <v>5.486111111111111E-2</v>
      </c>
      <c r="J732" s="16">
        <f>IF(Tabla_Sala[[#This Row],[Tiempo de Permanencia]]-Tabla_Sala[[#This Row],[Tiempo Preparacion]] &gt; 0, Tabla_Sala[[#This Row],[Tiempo de Permanencia]]-Tabla_Sala[[#This Row],[Tiempo Preparacion]], 0)</f>
        <v>4.1666666663594601E-2</v>
      </c>
      <c r="K732" s="2" t="s">
        <v>109</v>
      </c>
      <c r="L732" s="2" t="s">
        <v>40</v>
      </c>
      <c r="M732" s="2" t="s">
        <v>47</v>
      </c>
      <c r="N732" s="5">
        <v>15.02</v>
      </c>
      <c r="O732" s="2" t="s">
        <v>55</v>
      </c>
      <c r="P732" s="7">
        <f>SUMIFS(Tabla_cocina[Ganancia Bruta],Tabla_cocina[Numero de Orden],Tabla_Sala[[#This Row],[Número de Orden]])</f>
        <v>114</v>
      </c>
      <c r="Q732" s="7">
        <f>Tabla_Sala[[#This Row],[Propina]]+Tabla_Sala[[#This Row],[Monto Total de la Cuenta]]</f>
        <v>129.02000000000001</v>
      </c>
      <c r="R732" t="str">
        <f t="shared" si="14"/>
        <v>Plato_2,  Plato_7</v>
      </c>
      <c r="S732" s="2" t="s">
        <v>43</v>
      </c>
      <c r="T732" s="2" t="s">
        <v>7</v>
      </c>
      <c r="U732" s="2" t="s">
        <v>59</v>
      </c>
      <c r="X732" t="str" cm="1">
        <f t="array" ref="X732">_xlfn.CONCAT(_xlfn._xlws.FILTER(Tabla_cocina[Nombre del Plato], Tabla_cocina[Numero de Orden]=Tabla_Sala[[#This Row],[Número de Orden]]), "")</f>
        <v>Plato_2Plato_7</v>
      </c>
      <c r="Y732" s="18" t="b">
        <f>IF(Tabla_Sala[[#This Row],[Tiempo de Degustacion]]&gt;0,TRUE,FALSE)</f>
        <v>1</v>
      </c>
      <c r="Z732" s="3">
        <f>SUMIFS(Tabla_cocina[Costo],Tabla_cocina[Numero de Orden],Tabla_Sala[[#This Row],[Número de Orden]])</f>
        <v>68</v>
      </c>
    </row>
    <row r="733" spans="1:26" x14ac:dyDescent="0.3">
      <c r="A733" s="2">
        <v>731</v>
      </c>
      <c r="B733" s="2">
        <v>17</v>
      </c>
      <c r="C733" s="2" t="s">
        <v>459</v>
      </c>
      <c r="D733" s="4">
        <v>3</v>
      </c>
      <c r="E733" s="15">
        <f>Tabla_Sala[[#This Row],[Hora de Salida]]</f>
        <v>45023.267361111109</v>
      </c>
      <c r="F733" s="16">
        <v>45023.136111111111</v>
      </c>
      <c r="G733" s="16">
        <v>45023.267361111109</v>
      </c>
      <c r="H733" s="16">
        <f>IF(Tabla_Sala[[#This Row],[Estado de la Mesa]]="Ocupada",(Tabla_Sala[[#This Row],[Hora de Salida]]-Tabla_Sala[[#This Row],[Hora de Llegada]]) + 15/1440, Tabla_Sala[[#This Row],[Hora de Salida]]-Tabla_Sala[[#This Row],[Hora de Llegada]])</f>
        <v>0.13124999999854481</v>
      </c>
      <c r="I733" s="16">
        <f>SUMIFS(Tabla_cocina[minutos preparacion],Tabla_cocina[Numero de Orden],Tabla_Sala[[#This Row],[Número de Orden]])</f>
        <v>3.2638888888888891E-2</v>
      </c>
      <c r="J733" s="16">
        <f>IF(Tabla_Sala[[#This Row],[Tiempo de Permanencia]]-Tabla_Sala[[#This Row],[Tiempo Preparacion]] &gt; 0, Tabla_Sala[[#This Row],[Tiempo de Permanencia]]-Tabla_Sala[[#This Row],[Tiempo Preparacion]], 0)</f>
        <v>9.8611111109655925E-2</v>
      </c>
      <c r="K733" s="2" t="s">
        <v>113</v>
      </c>
      <c r="L733" s="2" t="s">
        <v>40</v>
      </c>
      <c r="M733" s="2" t="s">
        <v>47</v>
      </c>
      <c r="N733" s="5">
        <v>14.35</v>
      </c>
      <c r="O733" s="2" t="s">
        <v>42</v>
      </c>
      <c r="P733" s="7">
        <f>SUMIFS(Tabla_cocina[Ganancia Bruta],Tabla_cocina[Numero de Orden],Tabla_Sala[[#This Row],[Número de Orden]])</f>
        <v>64</v>
      </c>
      <c r="Q733" s="7">
        <f>Tabla_Sala[[#This Row],[Propina]]+Tabla_Sala[[#This Row],[Monto Total de la Cuenta]]</f>
        <v>78.349999999999994</v>
      </c>
      <c r="R733" t="str">
        <f t="shared" si="14"/>
        <v>Plato_15</v>
      </c>
      <c r="S733" s="2" t="s">
        <v>70</v>
      </c>
      <c r="T733" s="2" t="s">
        <v>18</v>
      </c>
      <c r="U733" s="2"/>
      <c r="X733" t="str" cm="1">
        <f t="array" ref="X733">_xlfn.CONCAT(_xlfn._xlws.FILTER(Tabla_cocina[Nombre del Plato], Tabla_cocina[Numero de Orden]=Tabla_Sala[[#This Row],[Número de Orden]]), "")</f>
        <v>Plato_15</v>
      </c>
      <c r="Y733" s="18" t="b">
        <f>IF(Tabla_Sala[[#This Row],[Tiempo de Degustacion]]&gt;0,TRUE,FALSE)</f>
        <v>1</v>
      </c>
      <c r="Z733" s="3">
        <f>SUMIFS(Tabla_cocina[Costo],Tabla_cocina[Numero de Orden],Tabla_Sala[[#This Row],[Número de Orden]])</f>
        <v>38</v>
      </c>
    </row>
    <row r="734" spans="1:26" x14ac:dyDescent="0.3">
      <c r="A734" s="2">
        <v>732</v>
      </c>
      <c r="B734" s="2">
        <v>12</v>
      </c>
      <c r="C734" s="2" t="s">
        <v>643</v>
      </c>
      <c r="D734" s="4">
        <v>3</v>
      </c>
      <c r="E734" s="15">
        <f>Tabla_Sala[[#This Row],[Hora de Salida]]</f>
        <v>45023.300694444442</v>
      </c>
      <c r="F734" s="16">
        <v>45023.136805555558</v>
      </c>
      <c r="G734" s="16">
        <v>45023.300694444442</v>
      </c>
      <c r="H734" s="16">
        <f>IF(Tabla_Sala[[#This Row],[Estado de la Mesa]]="Ocupada",(Tabla_Sala[[#This Row],[Hora de Salida]]-Tabla_Sala[[#This Row],[Hora de Llegada]]) + 15/1440, Tabla_Sala[[#This Row],[Hora de Salida]]-Tabla_Sala[[#This Row],[Hora de Llegada]])</f>
        <v>0.163888888884685</v>
      </c>
      <c r="I734" s="16">
        <f>SUMIFS(Tabla_cocina[minutos preparacion],Tabla_cocina[Numero de Orden],Tabla_Sala[[#This Row],[Número de Orden]])</f>
        <v>8.4027777777777785E-2</v>
      </c>
      <c r="J734" s="16">
        <f>IF(Tabla_Sala[[#This Row],[Tiempo de Permanencia]]-Tabla_Sala[[#This Row],[Tiempo Preparacion]] &gt; 0, Tabla_Sala[[#This Row],[Tiempo de Permanencia]]-Tabla_Sala[[#This Row],[Tiempo Preparacion]], 0)</f>
        <v>7.9861111106907218E-2</v>
      </c>
      <c r="K734" s="2" t="s">
        <v>117</v>
      </c>
      <c r="L734" s="2" t="s">
        <v>40</v>
      </c>
      <c r="M734" s="2" t="s">
        <v>47</v>
      </c>
      <c r="N734" s="5">
        <v>43.35</v>
      </c>
      <c r="O734" s="2" t="s">
        <v>42</v>
      </c>
      <c r="P734" s="7">
        <f>SUMIFS(Tabla_cocina[Ganancia Bruta],Tabla_cocina[Numero de Orden],Tabla_Sala[[#This Row],[Número de Orden]])</f>
        <v>306</v>
      </c>
      <c r="Q734" s="7">
        <f>Tabla_Sala[[#This Row],[Propina]]+Tabla_Sala[[#This Row],[Monto Total de la Cuenta]]</f>
        <v>349.35</v>
      </c>
      <c r="R734" t="str">
        <f t="shared" si="14"/>
        <v>Plato_20,  Plato_10,  Plato_19</v>
      </c>
      <c r="S734" s="2" t="s">
        <v>49</v>
      </c>
      <c r="T734" s="2" t="s">
        <v>11</v>
      </c>
      <c r="U734" s="2" t="s">
        <v>69</v>
      </c>
      <c r="V734" s="2" t="s">
        <v>51</v>
      </c>
      <c r="X734" t="str" cm="1">
        <f t="array" ref="X734">_xlfn.CONCAT(_xlfn._xlws.FILTER(Tabla_cocina[Nombre del Plato], Tabla_cocina[Numero de Orden]=Tabla_Sala[[#This Row],[Número de Orden]]), "")</f>
        <v>Plato_20Plato_19Plato_10</v>
      </c>
      <c r="Y734" s="18" t="b">
        <f>IF(Tabla_Sala[[#This Row],[Tiempo de Degustacion]]&gt;0,TRUE,FALSE)</f>
        <v>1</v>
      </c>
      <c r="Z734" s="3">
        <f>SUMIFS(Tabla_cocina[Costo],Tabla_cocina[Numero de Orden],Tabla_Sala[[#This Row],[Número de Orden]])</f>
        <v>186</v>
      </c>
    </row>
    <row r="735" spans="1:26" x14ac:dyDescent="0.3">
      <c r="A735" s="2">
        <v>733</v>
      </c>
      <c r="B735" s="2">
        <v>14</v>
      </c>
      <c r="C735" s="2" t="s">
        <v>270</v>
      </c>
      <c r="D735" s="4">
        <v>6</v>
      </c>
      <c r="E735" s="15">
        <f>Tabla_Sala[[#This Row],[Hora de Salida]]</f>
        <v>45023.227777777778</v>
      </c>
      <c r="F735" s="16">
        <v>45023.152777777781</v>
      </c>
      <c r="G735" s="16">
        <v>45023.227777777778</v>
      </c>
      <c r="H735" s="16">
        <f>IF(Tabla_Sala[[#This Row],[Estado de la Mesa]]="Ocupada",(Tabla_Sala[[#This Row],[Hora de Salida]]-Tabla_Sala[[#This Row],[Hora de Llegada]]) + 15/1440, Tabla_Sala[[#This Row],[Hora de Salida]]-Tabla_Sala[[#This Row],[Hora de Llegada]])</f>
        <v>7.4999999997089617E-2</v>
      </c>
      <c r="I735" s="16">
        <f>SUMIFS(Tabla_cocina[minutos preparacion],Tabla_cocina[Numero de Orden],Tabla_Sala[[#This Row],[Número de Orden]])</f>
        <v>5.1388888888888887E-2</v>
      </c>
      <c r="J735" s="16">
        <f>IF(Tabla_Sala[[#This Row],[Tiempo de Permanencia]]-Tabla_Sala[[#This Row],[Tiempo Preparacion]] &gt; 0, Tabla_Sala[[#This Row],[Tiempo de Permanencia]]-Tabla_Sala[[#This Row],[Tiempo Preparacion]], 0)</f>
        <v>2.361111110820073E-2</v>
      </c>
      <c r="K735" s="2" t="s">
        <v>117</v>
      </c>
      <c r="L735" s="2" t="s">
        <v>54</v>
      </c>
      <c r="M735" s="2" t="s">
        <v>47</v>
      </c>
      <c r="N735" s="5">
        <v>35.090000000000003</v>
      </c>
      <c r="O735" s="2" t="s">
        <v>48</v>
      </c>
      <c r="P735" s="7">
        <f>SUMIFS(Tabla_cocina[Ganancia Bruta],Tabla_cocina[Numero de Orden],Tabla_Sala[[#This Row],[Número de Orden]])</f>
        <v>186</v>
      </c>
      <c r="Q735" s="7">
        <f>Tabla_Sala[[#This Row],[Propina]]+Tabla_Sala[[#This Row],[Monto Total de la Cuenta]]</f>
        <v>221.09</v>
      </c>
      <c r="R735" t="str">
        <f t="shared" si="14"/>
        <v>Plato_19,  Plato_7,  Plato_6</v>
      </c>
      <c r="S735" s="2" t="s">
        <v>76</v>
      </c>
      <c r="T735" s="2" t="s">
        <v>12</v>
      </c>
      <c r="U735" s="2" t="s">
        <v>59</v>
      </c>
      <c r="V735" s="2" t="s">
        <v>77</v>
      </c>
      <c r="X735" t="str" cm="1">
        <f t="array" ref="X735">_xlfn.CONCAT(_xlfn._xlws.FILTER(Tabla_cocina[Nombre del Plato], Tabla_cocina[Numero de Orden]=Tabla_Sala[[#This Row],[Número de Orden]]), "")</f>
        <v>Plato_19Plato_6Plato_7</v>
      </c>
      <c r="Y735" s="18" t="b">
        <f>IF(Tabla_Sala[[#This Row],[Tiempo de Degustacion]]&gt;0,TRUE,FALSE)</f>
        <v>1</v>
      </c>
      <c r="Z735" s="3">
        <f>SUMIFS(Tabla_cocina[Costo],Tabla_cocina[Numero de Orden],Tabla_Sala[[#This Row],[Número de Orden]])</f>
        <v>112</v>
      </c>
    </row>
    <row r="736" spans="1:26" x14ac:dyDescent="0.3">
      <c r="A736" s="2">
        <v>734</v>
      </c>
      <c r="B736" s="2">
        <v>14</v>
      </c>
      <c r="C736" s="2" t="s">
        <v>644</v>
      </c>
      <c r="D736" s="4">
        <v>2</v>
      </c>
      <c r="E736" s="15">
        <f>Tabla_Sala[[#This Row],[Hora de Salida]]</f>
        <v>45023.206250000003</v>
      </c>
      <c r="F736" s="16">
        <v>45023.102083333331</v>
      </c>
      <c r="G736" s="16">
        <v>45023.206250000003</v>
      </c>
      <c r="H736" s="16">
        <f>IF(Tabla_Sala[[#This Row],[Estado de la Mesa]]="Ocupada",(Tabla_Sala[[#This Row],[Hora de Salida]]-Tabla_Sala[[#This Row],[Hora de Llegada]]) + 15/1440, Tabla_Sala[[#This Row],[Hora de Salida]]-Tabla_Sala[[#This Row],[Hora de Llegada]])</f>
        <v>0.10416666667151731</v>
      </c>
      <c r="I736" s="16">
        <f>SUMIFS(Tabla_cocina[minutos preparacion],Tabla_cocina[Numero de Orden],Tabla_Sala[[#This Row],[Número de Orden]])</f>
        <v>3.6111111111111108E-2</v>
      </c>
      <c r="J736" s="16">
        <f>IF(Tabla_Sala[[#This Row],[Tiempo de Permanencia]]-Tabla_Sala[[#This Row],[Tiempo Preparacion]] &gt; 0, Tabla_Sala[[#This Row],[Tiempo de Permanencia]]-Tabla_Sala[[#This Row],[Tiempo Preparacion]], 0)</f>
        <v>6.8055555560406197E-2</v>
      </c>
      <c r="K736" s="2" t="s">
        <v>113</v>
      </c>
      <c r="L736" s="2" t="s">
        <v>40</v>
      </c>
      <c r="M736" s="2" t="s">
        <v>45</v>
      </c>
      <c r="N736" s="5">
        <v>46.82</v>
      </c>
      <c r="O736" s="2" t="s">
        <v>48</v>
      </c>
      <c r="P736" s="7">
        <f>SUMIFS(Tabla_cocina[Ganancia Bruta],Tabla_cocina[Numero de Orden],Tabla_Sala[[#This Row],[Número de Orden]])</f>
        <v>139</v>
      </c>
      <c r="Q736" s="7">
        <f>Tabla_Sala[[#This Row],[Propina]]+Tabla_Sala[[#This Row],[Monto Total de la Cuenta]]</f>
        <v>185.82</v>
      </c>
      <c r="R736" t="str">
        <f t="shared" si="14"/>
        <v>Plato_15,  Plato_7,  Plato_12</v>
      </c>
      <c r="S736" s="2" t="s">
        <v>56</v>
      </c>
      <c r="T736" s="2" t="s">
        <v>18</v>
      </c>
      <c r="U736" s="2" t="s">
        <v>59</v>
      </c>
      <c r="V736" s="2" t="s">
        <v>60</v>
      </c>
      <c r="X736" t="str" cm="1">
        <f t="array" ref="X736">_xlfn.CONCAT(_xlfn._xlws.FILTER(Tabla_cocina[Nombre del Plato], Tabla_cocina[Numero de Orden]=Tabla_Sala[[#This Row],[Número de Orden]]), "")</f>
        <v>Plato_15Plato_7Plato_12</v>
      </c>
      <c r="Y736" s="18" t="b">
        <f>IF(Tabla_Sala[[#This Row],[Tiempo de Degustacion]]&gt;0,TRUE,FALSE)</f>
        <v>1</v>
      </c>
      <c r="Z736" s="3">
        <f>SUMIFS(Tabla_cocina[Costo],Tabla_cocina[Numero de Orden],Tabla_Sala[[#This Row],[Número de Orden]])</f>
        <v>82</v>
      </c>
    </row>
    <row r="737" spans="1:26" x14ac:dyDescent="0.3">
      <c r="A737" s="2">
        <v>735</v>
      </c>
      <c r="B737" s="2">
        <v>20</v>
      </c>
      <c r="C737" s="2" t="s">
        <v>396</v>
      </c>
      <c r="D737" s="4">
        <v>4</v>
      </c>
      <c r="E737" s="15">
        <f>Tabla_Sala[[#This Row],[Hora de Salida]]</f>
        <v>45023.157638888886</v>
      </c>
      <c r="F737" s="16">
        <v>45023.077777777777</v>
      </c>
      <c r="G737" s="16">
        <v>45023.157638888886</v>
      </c>
      <c r="H737" s="16">
        <f>IF(Tabla_Sala[[#This Row],[Estado de la Mesa]]="Ocupada",(Tabla_Sala[[#This Row],[Hora de Salida]]-Tabla_Sala[[#This Row],[Hora de Llegada]]) + 15/1440, Tabla_Sala[[#This Row],[Hora de Salida]]-Tabla_Sala[[#This Row],[Hora de Llegada]])</f>
        <v>7.9861111109494232E-2</v>
      </c>
      <c r="I737" s="16">
        <f>SUMIFS(Tabla_cocina[minutos preparacion],Tabla_cocina[Numero de Orden],Tabla_Sala[[#This Row],[Número de Orden]])</f>
        <v>6.041666666666666E-2</v>
      </c>
      <c r="J737" s="16">
        <f>IF(Tabla_Sala[[#This Row],[Tiempo de Permanencia]]-Tabla_Sala[[#This Row],[Tiempo Preparacion]] &gt; 0, Tabla_Sala[[#This Row],[Tiempo de Permanencia]]-Tabla_Sala[[#This Row],[Tiempo Preparacion]], 0)</f>
        <v>1.9444444442827571E-2</v>
      </c>
      <c r="K737" s="2" t="s">
        <v>109</v>
      </c>
      <c r="L737" s="2" t="s">
        <v>44</v>
      </c>
      <c r="M737" s="2" t="s">
        <v>47</v>
      </c>
      <c r="N737" s="5">
        <v>38.43</v>
      </c>
      <c r="O737" s="2" t="s">
        <v>48</v>
      </c>
      <c r="P737" s="7">
        <f>SUMIFS(Tabla_cocina[Ganancia Bruta],Tabla_cocina[Numero de Orden],Tabla_Sala[[#This Row],[Número de Orden]])</f>
        <v>142</v>
      </c>
      <c r="Q737" s="7">
        <f>Tabla_Sala[[#This Row],[Propina]]+Tabla_Sala[[#This Row],[Monto Total de la Cuenta]]</f>
        <v>180.43</v>
      </c>
      <c r="R737" t="str">
        <f t="shared" si="14"/>
        <v>Plato_14,  Plato_15</v>
      </c>
      <c r="S737" s="2" t="s">
        <v>43</v>
      </c>
      <c r="T737" s="2" t="s">
        <v>22</v>
      </c>
      <c r="U737" s="2" t="s">
        <v>73</v>
      </c>
      <c r="X737" t="str" cm="1">
        <f t="array" ref="X737">_xlfn.CONCAT(_xlfn._xlws.FILTER(Tabla_cocina[Nombre del Plato], Tabla_cocina[Numero de Orden]=Tabla_Sala[[#This Row],[Número de Orden]]), "")</f>
        <v>Plato_15Plato_14</v>
      </c>
      <c r="Y737" s="18" t="b">
        <f>IF(Tabla_Sala[[#This Row],[Tiempo de Degustacion]]&gt;0,TRUE,FALSE)</f>
        <v>1</v>
      </c>
      <c r="Z737" s="3">
        <f>SUMIFS(Tabla_cocina[Costo],Tabla_cocina[Numero de Orden],Tabla_Sala[[#This Row],[Número de Orden]])</f>
        <v>85</v>
      </c>
    </row>
    <row r="738" spans="1:26" x14ac:dyDescent="0.3">
      <c r="A738" s="2">
        <v>736</v>
      </c>
      <c r="B738" s="2">
        <v>17</v>
      </c>
      <c r="C738" s="2" t="s">
        <v>276</v>
      </c>
      <c r="D738" s="4">
        <v>2</v>
      </c>
      <c r="E738" s="15">
        <f>Tabla_Sala[[#This Row],[Hora de Salida]]</f>
        <v>45023.14166666667</v>
      </c>
      <c r="F738" s="16">
        <v>45023.047222222223</v>
      </c>
      <c r="G738" s="16">
        <v>45023.14166666667</v>
      </c>
      <c r="H738" s="16">
        <f>IF(Tabla_Sala[[#This Row],[Estado de la Mesa]]="Ocupada",(Tabla_Sala[[#This Row],[Hora de Salida]]-Tabla_Sala[[#This Row],[Hora de Llegada]]) + 15/1440, Tabla_Sala[[#This Row],[Hora de Salida]]-Tabla_Sala[[#This Row],[Hora de Llegada]])</f>
        <v>0.10486111111337475</v>
      </c>
      <c r="I738" s="16">
        <f>SUMIFS(Tabla_cocina[minutos preparacion],Tabla_cocina[Numero de Orden],Tabla_Sala[[#This Row],[Número de Orden]])</f>
        <v>6.3888888888888884E-2</v>
      </c>
      <c r="J738" s="16">
        <f>IF(Tabla_Sala[[#This Row],[Tiempo de Permanencia]]-Tabla_Sala[[#This Row],[Tiempo Preparacion]] &gt; 0, Tabla_Sala[[#This Row],[Tiempo de Permanencia]]-Tabla_Sala[[#This Row],[Tiempo Preparacion]], 0)</f>
        <v>4.0972222224485863E-2</v>
      </c>
      <c r="K738" s="2" t="s">
        <v>117</v>
      </c>
      <c r="L738" s="2" t="s">
        <v>44</v>
      </c>
      <c r="M738" s="2" t="s">
        <v>47</v>
      </c>
      <c r="N738" s="5">
        <v>25.91</v>
      </c>
      <c r="O738" s="2" t="s">
        <v>55</v>
      </c>
      <c r="P738" s="7">
        <f>SUMIFS(Tabla_cocina[Ganancia Bruta],Tabla_cocina[Numero de Orden],Tabla_Sala[[#This Row],[Número de Orden]])</f>
        <v>215</v>
      </c>
      <c r="Q738" s="7">
        <f>Tabla_Sala[[#This Row],[Propina]]+Tabla_Sala[[#This Row],[Monto Total de la Cuenta]]</f>
        <v>240.91</v>
      </c>
      <c r="R738" t="str">
        <f t="shared" si="14"/>
        <v>Plato_5,  Plato_16,  Plato_17</v>
      </c>
      <c r="S738" s="2" t="s">
        <v>43</v>
      </c>
      <c r="T738" s="2" t="s">
        <v>19</v>
      </c>
      <c r="U738" s="2" t="s">
        <v>57</v>
      </c>
      <c r="V738" s="2" t="s">
        <v>50</v>
      </c>
      <c r="X738" t="str" cm="1">
        <f t="array" ref="X738">_xlfn.CONCAT(_xlfn._xlws.FILTER(Tabla_cocina[Nombre del Plato], Tabla_cocina[Numero de Orden]=Tabla_Sala[[#This Row],[Número de Orden]]), "")</f>
        <v>Plato_17Plato_16Plato_5</v>
      </c>
      <c r="Y738" s="18" t="b">
        <f>IF(Tabla_Sala[[#This Row],[Tiempo de Degustacion]]&gt;0,TRUE,FALSE)</f>
        <v>1</v>
      </c>
      <c r="Z738" s="3">
        <f>SUMIFS(Tabla_cocina[Costo],Tabla_cocina[Numero de Orden],Tabla_Sala[[#This Row],[Número de Orden]])</f>
        <v>128</v>
      </c>
    </row>
    <row r="739" spans="1:26" x14ac:dyDescent="0.3">
      <c r="A739" s="2">
        <v>737</v>
      </c>
      <c r="B739" s="2">
        <v>6</v>
      </c>
      <c r="C739" s="2" t="s">
        <v>645</v>
      </c>
      <c r="D739" s="4">
        <v>1</v>
      </c>
      <c r="E739" s="15">
        <f>Tabla_Sala[[#This Row],[Hora de Salida]]</f>
        <v>45023.129166666666</v>
      </c>
      <c r="F739" s="16">
        <v>45023.027083333334</v>
      </c>
      <c r="G739" s="16">
        <v>45023.129166666666</v>
      </c>
      <c r="H739" s="16">
        <f>IF(Tabla_Sala[[#This Row],[Estado de la Mesa]]="Ocupada",(Tabla_Sala[[#This Row],[Hora de Salida]]-Tabla_Sala[[#This Row],[Hora de Llegada]]) + 15/1440, Tabla_Sala[[#This Row],[Hora de Salida]]-Tabla_Sala[[#This Row],[Hora de Llegada]])</f>
        <v>0.10208333333139308</v>
      </c>
      <c r="I739" s="16">
        <f>SUMIFS(Tabla_cocina[minutos preparacion],Tabla_cocina[Numero de Orden],Tabla_Sala[[#This Row],[Número de Orden]])</f>
        <v>1.5277777777777777E-2</v>
      </c>
      <c r="J739" s="16">
        <f>IF(Tabla_Sala[[#This Row],[Tiempo de Permanencia]]-Tabla_Sala[[#This Row],[Tiempo Preparacion]] &gt; 0, Tabla_Sala[[#This Row],[Tiempo de Permanencia]]-Tabla_Sala[[#This Row],[Tiempo Preparacion]], 0)</f>
        <v>8.6805555553615299E-2</v>
      </c>
      <c r="K739" s="2" t="s">
        <v>113</v>
      </c>
      <c r="L739" s="2" t="s">
        <v>44</v>
      </c>
      <c r="M739" s="2" t="s">
        <v>41</v>
      </c>
      <c r="N739" s="5">
        <v>24.09</v>
      </c>
      <c r="O739" s="2" t="s">
        <v>42</v>
      </c>
      <c r="P739" s="7">
        <f>SUMIFS(Tabla_cocina[Ganancia Bruta],Tabla_cocina[Numero de Orden],Tabla_Sala[[#This Row],[Número de Orden]])</f>
        <v>118</v>
      </c>
      <c r="Q739" s="7">
        <f>Tabla_Sala[[#This Row],[Propina]]+Tabla_Sala[[#This Row],[Monto Total de la Cuenta]]</f>
        <v>142.09</v>
      </c>
      <c r="R739" t="str">
        <f t="shared" si="14"/>
        <v>Plato_9,  Plato_2</v>
      </c>
      <c r="S739" s="2" t="s">
        <v>52</v>
      </c>
      <c r="T739" s="2" t="s">
        <v>13</v>
      </c>
      <c r="U739" s="2" t="s">
        <v>79</v>
      </c>
      <c r="X739" t="str" cm="1">
        <f t="array" ref="X739">_xlfn.CONCAT(_xlfn._xlws.FILTER(Tabla_cocina[Nombre del Plato], Tabla_cocina[Numero de Orden]=Tabla_Sala[[#This Row],[Número de Orden]]), "")</f>
        <v>Plato_2Plato_9</v>
      </c>
      <c r="Y739" s="18" t="b">
        <f>IF(Tabla_Sala[[#This Row],[Tiempo de Degustacion]]&gt;0,TRUE,FALSE)</f>
        <v>1</v>
      </c>
      <c r="Z739" s="3">
        <f>SUMIFS(Tabla_cocina[Costo],Tabla_cocina[Numero de Orden],Tabla_Sala[[#This Row],[Número de Orden]])</f>
        <v>70</v>
      </c>
    </row>
    <row r="740" spans="1:26" x14ac:dyDescent="0.3">
      <c r="A740" s="2">
        <v>738</v>
      </c>
      <c r="B740" s="2">
        <v>15</v>
      </c>
      <c r="C740" s="2" t="s">
        <v>524</v>
      </c>
      <c r="D740" s="4">
        <v>1</v>
      </c>
      <c r="E740" s="15">
        <f>Tabla_Sala[[#This Row],[Hora de Salida]]</f>
        <v>45023.086111111108</v>
      </c>
      <c r="F740" s="16">
        <v>45023.035416666666</v>
      </c>
      <c r="G740" s="16">
        <v>45023.086111111108</v>
      </c>
      <c r="H740" s="16">
        <f>IF(Tabla_Sala[[#This Row],[Estado de la Mesa]]="Ocupada",(Tabla_Sala[[#This Row],[Hora de Salida]]-Tabla_Sala[[#This Row],[Hora de Llegada]]) + 15/1440, Tabla_Sala[[#This Row],[Hora de Salida]]-Tabla_Sala[[#This Row],[Hora de Llegada]])</f>
        <v>6.1111111109009165E-2</v>
      </c>
      <c r="I740" s="16">
        <f>SUMIFS(Tabla_cocina[minutos preparacion],Tabla_cocina[Numero de Orden],Tabla_Sala[[#This Row],[Número de Orden]])</f>
        <v>6.5277777777777768E-2</v>
      </c>
      <c r="J740" s="16">
        <f>IF(Tabla_Sala[[#This Row],[Tiempo de Permanencia]]-Tabla_Sala[[#This Row],[Tiempo Preparacion]] &gt; 0, Tabla_Sala[[#This Row],[Tiempo de Permanencia]]-Tabla_Sala[[#This Row],[Tiempo Preparacion]], 0)</f>
        <v>0</v>
      </c>
      <c r="K740" s="2" t="s">
        <v>109</v>
      </c>
      <c r="L740" s="2" t="s">
        <v>40</v>
      </c>
      <c r="M740" s="2" t="s">
        <v>47</v>
      </c>
      <c r="N740" s="5">
        <v>17.37</v>
      </c>
      <c r="O740" s="2" t="s">
        <v>55</v>
      </c>
      <c r="P740" s="7">
        <f>SUMIFS(Tabla_cocina[Ganancia Bruta],Tabla_cocina[Numero de Orden],Tabla_Sala[[#This Row],[Número de Orden]])</f>
        <v>134</v>
      </c>
      <c r="Q740" s="7">
        <f>Tabla_Sala[[#This Row],[Propina]]+Tabla_Sala[[#This Row],[Monto Total de la Cuenta]]</f>
        <v>151.37</v>
      </c>
      <c r="R740" t="str">
        <f t="shared" si="14"/>
        <v>Plato_10,  Plato_16,  Plato_4</v>
      </c>
      <c r="S740" s="2" t="s">
        <v>43</v>
      </c>
      <c r="T740" s="2" t="s">
        <v>25</v>
      </c>
      <c r="U740" s="2" t="s">
        <v>57</v>
      </c>
      <c r="V740" s="2" t="s">
        <v>67</v>
      </c>
      <c r="X740" t="str" cm="1">
        <f t="array" ref="X740">_xlfn.CONCAT(_xlfn._xlws.FILTER(Tabla_cocina[Nombre del Plato], Tabla_cocina[Numero de Orden]=Tabla_Sala[[#This Row],[Número de Orden]]), "")</f>
        <v>Plato_16Plato_10Plato_4</v>
      </c>
      <c r="Y740" s="18" t="b">
        <f>IF(Tabla_Sala[[#This Row],[Tiempo de Degustacion]]&gt;0,TRUE,FALSE)</f>
        <v>0</v>
      </c>
      <c r="Z740" s="3">
        <f>SUMIFS(Tabla_cocina[Costo],Tabla_cocina[Numero de Orden],Tabla_Sala[[#This Row],[Número de Orden]])</f>
        <v>76</v>
      </c>
    </row>
    <row r="741" spans="1:26" x14ac:dyDescent="0.3">
      <c r="A741" s="2">
        <v>739</v>
      </c>
      <c r="B741" s="2">
        <v>10</v>
      </c>
      <c r="C741" s="2" t="s">
        <v>646</v>
      </c>
      <c r="D741" s="4">
        <v>5</v>
      </c>
      <c r="E741" s="15">
        <f>Tabla_Sala[[#This Row],[Hora de Salida]]</f>
        <v>45023.256944444445</v>
      </c>
      <c r="F741" s="16">
        <v>45023.161805555559</v>
      </c>
      <c r="G741" s="16">
        <v>45023.256944444445</v>
      </c>
      <c r="H741" s="16">
        <f>IF(Tabla_Sala[[#This Row],[Estado de la Mesa]]="Ocupada",(Tabla_Sala[[#This Row],[Hora de Salida]]-Tabla_Sala[[#This Row],[Hora de Llegada]]) + 15/1440, Tabla_Sala[[#This Row],[Hora de Salida]]-Tabla_Sala[[#This Row],[Hora de Llegada]])</f>
        <v>9.5138888886140194E-2</v>
      </c>
      <c r="I741" s="16">
        <f>SUMIFS(Tabla_cocina[minutos preparacion],Tabla_cocina[Numero de Orden],Tabla_Sala[[#This Row],[Número de Orden]])</f>
        <v>3.7499999999999999E-2</v>
      </c>
      <c r="J741" s="16">
        <f>IF(Tabla_Sala[[#This Row],[Tiempo de Permanencia]]-Tabla_Sala[[#This Row],[Tiempo Preparacion]] &gt; 0, Tabla_Sala[[#This Row],[Tiempo de Permanencia]]-Tabla_Sala[[#This Row],[Tiempo Preparacion]], 0)</f>
        <v>5.7638888886140195E-2</v>
      </c>
      <c r="K741" s="2" t="s">
        <v>113</v>
      </c>
      <c r="L741" s="2" t="s">
        <v>40</v>
      </c>
      <c r="M741" s="2" t="s">
        <v>41</v>
      </c>
      <c r="N741" s="5">
        <v>33.69</v>
      </c>
      <c r="O741" s="2" t="s">
        <v>42</v>
      </c>
      <c r="P741" s="7">
        <f>SUMIFS(Tabla_cocina[Ganancia Bruta],Tabla_cocina[Numero de Orden],Tabla_Sala[[#This Row],[Número de Orden]])</f>
        <v>46</v>
      </c>
      <c r="Q741" s="7">
        <f>Tabla_Sala[[#This Row],[Propina]]+Tabla_Sala[[#This Row],[Monto Total de la Cuenta]]</f>
        <v>79.69</v>
      </c>
      <c r="R741" t="str">
        <f t="shared" si="14"/>
        <v>Plato_14</v>
      </c>
      <c r="S741" s="2" t="s">
        <v>46</v>
      </c>
      <c r="T741" s="2" t="s">
        <v>22</v>
      </c>
      <c r="U741" s="2"/>
      <c r="X741" t="str" cm="1">
        <f t="array" ref="X741">_xlfn.CONCAT(_xlfn._xlws.FILTER(Tabla_cocina[Nombre del Plato], Tabla_cocina[Numero de Orden]=Tabla_Sala[[#This Row],[Número de Orden]]), "")</f>
        <v>Plato_14</v>
      </c>
      <c r="Y741" s="18" t="b">
        <f>IF(Tabla_Sala[[#This Row],[Tiempo de Degustacion]]&gt;0,TRUE,FALSE)</f>
        <v>1</v>
      </c>
      <c r="Z741" s="3">
        <f>SUMIFS(Tabla_cocina[Costo],Tabla_cocina[Numero de Orden],Tabla_Sala[[#This Row],[Número de Orden]])</f>
        <v>28</v>
      </c>
    </row>
    <row r="742" spans="1:26" x14ac:dyDescent="0.3">
      <c r="A742" s="2">
        <v>740</v>
      </c>
      <c r="B742" s="2">
        <v>16</v>
      </c>
      <c r="C742" s="2" t="s">
        <v>647</v>
      </c>
      <c r="D742" s="4">
        <v>6</v>
      </c>
      <c r="E742" s="15">
        <f>Tabla_Sala[[#This Row],[Hora de Salida]]</f>
        <v>45023.26666666667</v>
      </c>
      <c r="F742" s="16">
        <v>45023.15902777778</v>
      </c>
      <c r="G742" s="16">
        <v>45023.26666666667</v>
      </c>
      <c r="H742" s="16">
        <f>IF(Tabla_Sala[[#This Row],[Estado de la Mesa]]="Ocupada",(Tabla_Sala[[#This Row],[Hora de Salida]]-Tabla_Sala[[#This Row],[Hora de Llegada]]) + 15/1440, Tabla_Sala[[#This Row],[Hora de Salida]]-Tabla_Sala[[#This Row],[Hora de Llegada]])</f>
        <v>0.10763888889050577</v>
      </c>
      <c r="I742" s="16">
        <f>SUMIFS(Tabla_cocina[minutos preparacion],Tabla_cocina[Numero de Orden],Tabla_Sala[[#This Row],[Número de Orden]])</f>
        <v>7.8472222222222221E-2</v>
      </c>
      <c r="J742" s="16">
        <f>IF(Tabla_Sala[[#This Row],[Tiempo de Permanencia]]-Tabla_Sala[[#This Row],[Tiempo Preparacion]] &gt; 0, Tabla_Sala[[#This Row],[Tiempo de Permanencia]]-Tabla_Sala[[#This Row],[Tiempo Preparacion]], 0)</f>
        <v>2.9166666668283547E-2</v>
      </c>
      <c r="K742" s="2" t="s">
        <v>111</v>
      </c>
      <c r="L742" s="2" t="s">
        <v>40</v>
      </c>
      <c r="M742" s="2" t="s">
        <v>41</v>
      </c>
      <c r="N742" s="5">
        <v>16.05</v>
      </c>
      <c r="O742" s="2" t="s">
        <v>42</v>
      </c>
      <c r="P742" s="7">
        <f>SUMIFS(Tabla_cocina[Ganancia Bruta],Tabla_cocina[Numero de Orden],Tabla_Sala[[#This Row],[Número de Orden]])</f>
        <v>293</v>
      </c>
      <c r="Q742" s="7">
        <f>Tabla_Sala[[#This Row],[Propina]]+Tabla_Sala[[#This Row],[Monto Total de la Cuenta]]</f>
        <v>309.05</v>
      </c>
      <c r="R742" t="str">
        <f t="shared" si="14"/>
        <v>Plato_16,  Plato_15,  Plato_19,  Plato_14</v>
      </c>
      <c r="S742" s="2" t="s">
        <v>66</v>
      </c>
      <c r="T742" s="2" t="s">
        <v>15</v>
      </c>
      <c r="U742" s="2" t="s">
        <v>73</v>
      </c>
      <c r="V742" s="2" t="s">
        <v>51</v>
      </c>
      <c r="W742" s="2" t="s">
        <v>64</v>
      </c>
      <c r="X742" t="str" cm="1">
        <f t="array" ref="X742">_xlfn.CONCAT(_xlfn._xlws.FILTER(Tabla_cocina[Nombre del Plato], Tabla_cocina[Numero de Orden]=Tabla_Sala[[#This Row],[Número de Orden]]), "")</f>
        <v>Plato_19Plato_15Plato_16Plato_14</v>
      </c>
      <c r="Y742" s="18" t="b">
        <f>IF(Tabla_Sala[[#This Row],[Tiempo de Degustacion]]&gt;0,TRUE,FALSE)</f>
        <v>1</v>
      </c>
      <c r="Z742" s="3">
        <f>SUMIFS(Tabla_cocina[Costo],Tabla_cocina[Numero de Orden],Tabla_Sala[[#This Row],[Número de Orden]])</f>
        <v>175</v>
      </c>
    </row>
    <row r="743" spans="1:26" x14ac:dyDescent="0.3">
      <c r="A743" s="2">
        <v>741</v>
      </c>
      <c r="B743" s="2">
        <v>14</v>
      </c>
      <c r="C743" s="2" t="s">
        <v>451</v>
      </c>
      <c r="D743" s="4">
        <v>4</v>
      </c>
      <c r="E743" s="15">
        <f>Tabla_Sala[[#This Row],[Hora de Salida]]</f>
        <v>45023.182638888888</v>
      </c>
      <c r="F743" s="16">
        <v>45023.020138888889</v>
      </c>
      <c r="G743" s="16">
        <v>45023.182638888888</v>
      </c>
      <c r="H743" s="16">
        <f>IF(Tabla_Sala[[#This Row],[Estado de la Mesa]]="Ocupada",(Tabla_Sala[[#This Row],[Hora de Salida]]-Tabla_Sala[[#This Row],[Hora de Llegada]]) + 15/1440, Tabla_Sala[[#This Row],[Hora de Salida]]-Tabla_Sala[[#This Row],[Hora de Llegada]])</f>
        <v>0.17291666666521147</v>
      </c>
      <c r="I743" s="16">
        <f>SUMIFS(Tabla_cocina[minutos preparacion],Tabla_cocina[Numero de Orden],Tabla_Sala[[#This Row],[Número de Orden]])</f>
        <v>0.11458333333333333</v>
      </c>
      <c r="J743" s="16">
        <f>IF(Tabla_Sala[[#This Row],[Tiempo de Permanencia]]-Tabla_Sala[[#This Row],[Tiempo Preparacion]] &gt; 0, Tabla_Sala[[#This Row],[Tiempo de Permanencia]]-Tabla_Sala[[#This Row],[Tiempo Preparacion]], 0)</f>
        <v>5.8333333331878137E-2</v>
      </c>
      <c r="K743" s="2" t="s">
        <v>113</v>
      </c>
      <c r="L743" s="2" t="s">
        <v>40</v>
      </c>
      <c r="M743" s="2" t="s">
        <v>41</v>
      </c>
      <c r="N743" s="5">
        <v>40.31</v>
      </c>
      <c r="O743" s="2" t="s">
        <v>55</v>
      </c>
      <c r="P743" s="7">
        <f>SUMIFS(Tabla_cocina[Ganancia Bruta],Tabla_cocina[Numero de Orden],Tabla_Sala[[#This Row],[Número de Orden]])</f>
        <v>285</v>
      </c>
      <c r="Q743" s="7">
        <f>Tabla_Sala[[#This Row],[Propina]]+Tabla_Sala[[#This Row],[Monto Total de la Cuenta]]</f>
        <v>325.31</v>
      </c>
      <c r="R743" t="str">
        <f t="shared" si="14"/>
        <v>Plato_7,  Plato_9,  Plato_11,  Plato_16</v>
      </c>
      <c r="S743" s="2" t="s">
        <v>61</v>
      </c>
      <c r="T743" s="2" t="s">
        <v>5</v>
      </c>
      <c r="U743" s="2" t="s">
        <v>75</v>
      </c>
      <c r="V743" s="2" t="s">
        <v>63</v>
      </c>
      <c r="W743" s="2" t="s">
        <v>57</v>
      </c>
      <c r="X743" t="str" cm="1">
        <f t="array" ref="X743">_xlfn.CONCAT(_xlfn._xlws.FILTER(Tabla_cocina[Nombre del Plato], Tabla_cocina[Numero de Orden]=Tabla_Sala[[#This Row],[Número de Orden]]), "")</f>
        <v>Plato_11Plato_9Plato_16Plato_7</v>
      </c>
      <c r="Y743" s="18" t="b">
        <f>IF(Tabla_Sala[[#This Row],[Tiempo de Degustacion]]&gt;0,TRUE,FALSE)</f>
        <v>1</v>
      </c>
      <c r="Z743" s="3">
        <f>SUMIFS(Tabla_cocina[Costo],Tabla_cocina[Numero de Orden],Tabla_Sala[[#This Row],[Número de Orden]])</f>
        <v>168</v>
      </c>
    </row>
    <row r="744" spans="1:26" x14ac:dyDescent="0.3">
      <c r="A744" s="2">
        <v>742</v>
      </c>
      <c r="B744" s="2">
        <v>20</v>
      </c>
      <c r="C744" s="2" t="s">
        <v>544</v>
      </c>
      <c r="D744" s="4">
        <v>4</v>
      </c>
      <c r="E744" s="15">
        <f>Tabla_Sala[[#This Row],[Hora de Salida]]</f>
        <v>45023.098611111112</v>
      </c>
      <c r="F744" s="16">
        <v>45023.025000000001</v>
      </c>
      <c r="G744" s="16">
        <v>45023.098611111112</v>
      </c>
      <c r="H744" s="16">
        <f>IF(Tabla_Sala[[#This Row],[Estado de la Mesa]]="Ocupada",(Tabla_Sala[[#This Row],[Hora de Salida]]-Tabla_Sala[[#This Row],[Hora de Llegada]]) + 15/1440, Tabla_Sala[[#This Row],[Hora de Salida]]-Tabla_Sala[[#This Row],[Hora de Llegada]])</f>
        <v>7.3611111110949423E-2</v>
      </c>
      <c r="I744" s="16">
        <f>SUMIFS(Tabla_cocina[minutos preparacion],Tabla_cocina[Numero de Orden],Tabla_Sala[[#This Row],[Número de Orden]])</f>
        <v>0.10069444444444445</v>
      </c>
      <c r="J744" s="16">
        <f>IF(Tabla_Sala[[#This Row],[Tiempo de Permanencia]]-Tabla_Sala[[#This Row],[Tiempo Preparacion]] &gt; 0, Tabla_Sala[[#This Row],[Tiempo de Permanencia]]-Tabla_Sala[[#This Row],[Tiempo Preparacion]], 0)</f>
        <v>0</v>
      </c>
      <c r="K744" s="2" t="s">
        <v>113</v>
      </c>
      <c r="L744" s="2" t="s">
        <v>44</v>
      </c>
      <c r="M744" s="2" t="s">
        <v>47</v>
      </c>
      <c r="N744" s="5">
        <v>10.51</v>
      </c>
      <c r="O744" s="2" t="s">
        <v>42</v>
      </c>
      <c r="P744" s="7">
        <f>SUMIFS(Tabla_cocina[Ganancia Bruta],Tabla_cocina[Numero de Orden],Tabla_Sala[[#This Row],[Número de Orden]])</f>
        <v>166</v>
      </c>
      <c r="Q744" s="7">
        <f>Tabla_Sala[[#This Row],[Propina]]+Tabla_Sala[[#This Row],[Monto Total de la Cuenta]]</f>
        <v>176.51</v>
      </c>
      <c r="R744" t="str">
        <f t="shared" si="14"/>
        <v>Plato_17,  Plato_2,  Plato_10,  Plato_12</v>
      </c>
      <c r="S744" s="2" t="s">
        <v>46</v>
      </c>
      <c r="T744" s="2" t="s">
        <v>9</v>
      </c>
      <c r="U744" s="2" t="s">
        <v>79</v>
      </c>
      <c r="V744" s="2" t="s">
        <v>69</v>
      </c>
      <c r="W744" s="2" t="s">
        <v>60</v>
      </c>
      <c r="X744" t="str" cm="1">
        <f t="array" ref="X744">_xlfn.CONCAT(_xlfn._xlws.FILTER(Tabla_cocina[Nombre del Plato], Tabla_cocina[Numero de Orden]=Tabla_Sala[[#This Row],[Número de Orden]]), "")</f>
        <v>Plato_17Plato_2Plato_10Plato_12</v>
      </c>
      <c r="Y744" s="18" t="b">
        <f>IF(Tabla_Sala[[#This Row],[Tiempo de Degustacion]]&gt;0,TRUE,FALSE)</f>
        <v>0</v>
      </c>
      <c r="Z744" s="3">
        <f>SUMIFS(Tabla_cocina[Costo],Tabla_cocina[Numero de Orden],Tabla_Sala[[#This Row],[Número de Orden]])</f>
        <v>99</v>
      </c>
    </row>
    <row r="745" spans="1:26" x14ac:dyDescent="0.3">
      <c r="A745" s="2">
        <v>743</v>
      </c>
      <c r="B745" s="2">
        <v>19</v>
      </c>
      <c r="C745" s="2" t="s">
        <v>401</v>
      </c>
      <c r="D745" s="4">
        <v>2</v>
      </c>
      <c r="E745" s="15">
        <f>Tabla_Sala[[#This Row],[Hora de Salida]]</f>
        <v>45023.322222222225</v>
      </c>
      <c r="F745" s="16">
        <v>45023.157638888886</v>
      </c>
      <c r="G745" s="16">
        <v>45023.322222222225</v>
      </c>
      <c r="H745" s="16">
        <f>IF(Tabla_Sala[[#This Row],[Estado de la Mesa]]="Ocupada",(Tabla_Sala[[#This Row],[Hora de Salida]]-Tabla_Sala[[#This Row],[Hora de Llegada]]) + 15/1440, Tabla_Sala[[#This Row],[Hora de Salida]]-Tabla_Sala[[#This Row],[Hora de Llegada]])</f>
        <v>0.17500000000533569</v>
      </c>
      <c r="I745" s="16">
        <f>SUMIFS(Tabla_cocina[minutos preparacion],Tabla_cocina[Numero de Orden],Tabla_Sala[[#This Row],[Número de Orden]])</f>
        <v>9.930555555555555E-2</v>
      </c>
      <c r="J745" s="16">
        <f>IF(Tabla_Sala[[#This Row],[Tiempo de Permanencia]]-Tabla_Sala[[#This Row],[Tiempo Preparacion]] &gt; 0, Tabla_Sala[[#This Row],[Tiempo de Permanencia]]-Tabla_Sala[[#This Row],[Tiempo Preparacion]], 0)</f>
        <v>7.5694444449780143E-2</v>
      </c>
      <c r="K745" s="2" t="s">
        <v>109</v>
      </c>
      <c r="L745" s="2" t="s">
        <v>40</v>
      </c>
      <c r="M745" s="2" t="s">
        <v>41</v>
      </c>
      <c r="N745" s="5">
        <v>25.7</v>
      </c>
      <c r="O745" s="2" t="s">
        <v>55</v>
      </c>
      <c r="P745" s="7">
        <f>SUMIFS(Tabla_cocina[Ganancia Bruta],Tabla_cocina[Numero de Orden],Tabla_Sala[[#This Row],[Número de Orden]])</f>
        <v>134</v>
      </c>
      <c r="Q745" s="7">
        <f>Tabla_Sala[[#This Row],[Propina]]+Tabla_Sala[[#This Row],[Monto Total de la Cuenta]]</f>
        <v>159.69999999999999</v>
      </c>
      <c r="R745" t="str">
        <f t="shared" si="14"/>
        <v>Plato_10,  Plato_4,  Plato_14</v>
      </c>
      <c r="S745" s="2" t="s">
        <v>49</v>
      </c>
      <c r="T745" s="2" t="s">
        <v>25</v>
      </c>
      <c r="U745" s="2" t="s">
        <v>67</v>
      </c>
      <c r="V745" s="2" t="s">
        <v>64</v>
      </c>
      <c r="X745" t="str" cm="1">
        <f t="array" ref="X745">_xlfn.CONCAT(_xlfn._xlws.FILTER(Tabla_cocina[Nombre del Plato], Tabla_cocina[Numero de Orden]=Tabla_Sala[[#This Row],[Número de Orden]]), "")</f>
        <v>Plato_10Plato_14Plato_4</v>
      </c>
      <c r="Y745" s="18" t="b">
        <f>IF(Tabla_Sala[[#This Row],[Tiempo de Degustacion]]&gt;0,TRUE,FALSE)</f>
        <v>1</v>
      </c>
      <c r="Z745" s="3">
        <f>SUMIFS(Tabla_cocina[Costo],Tabla_cocina[Numero de Orden],Tabla_Sala[[#This Row],[Número de Orden]])</f>
        <v>78</v>
      </c>
    </row>
    <row r="746" spans="1:26" x14ac:dyDescent="0.3">
      <c r="A746" s="2">
        <v>744</v>
      </c>
      <c r="B746" s="2">
        <v>11</v>
      </c>
      <c r="C746" s="2" t="s">
        <v>120</v>
      </c>
      <c r="D746" s="4">
        <v>1</v>
      </c>
      <c r="E746" s="15">
        <f>Tabla_Sala[[#This Row],[Hora de Salida]]</f>
        <v>45023.242361111108</v>
      </c>
      <c r="F746" s="16">
        <v>45023.082638888889</v>
      </c>
      <c r="G746" s="16">
        <v>45023.242361111108</v>
      </c>
      <c r="H746" s="16">
        <f>IF(Tabla_Sala[[#This Row],[Estado de la Mesa]]="Ocupada",(Tabla_Sala[[#This Row],[Hora de Salida]]-Tabla_Sala[[#This Row],[Hora de Llegada]]) + 15/1440, Tabla_Sala[[#This Row],[Hora de Salida]]-Tabla_Sala[[#This Row],[Hora de Llegada]])</f>
        <v>0.15972222221898846</v>
      </c>
      <c r="I746" s="16">
        <f>SUMIFS(Tabla_cocina[minutos preparacion],Tabla_cocina[Numero de Orden],Tabla_Sala[[#This Row],[Número de Orden]])</f>
        <v>4.6527777777777779E-2</v>
      </c>
      <c r="J746" s="16">
        <f>IF(Tabla_Sala[[#This Row],[Tiempo de Permanencia]]-Tabla_Sala[[#This Row],[Tiempo Preparacion]] &gt; 0, Tabla_Sala[[#This Row],[Tiempo de Permanencia]]-Tabla_Sala[[#This Row],[Tiempo Preparacion]], 0)</f>
        <v>0.11319444444121068</v>
      </c>
      <c r="K746" s="2" t="s">
        <v>111</v>
      </c>
      <c r="L746" s="2" t="s">
        <v>40</v>
      </c>
      <c r="M746" s="2" t="s">
        <v>47</v>
      </c>
      <c r="N746" s="5">
        <v>26.5</v>
      </c>
      <c r="O746" s="2" t="s">
        <v>48</v>
      </c>
      <c r="P746" s="7">
        <f>SUMIFS(Tabla_cocina[Ganancia Bruta],Tabla_cocina[Numero de Orden],Tabla_Sala[[#This Row],[Número de Orden]])</f>
        <v>76</v>
      </c>
      <c r="Q746" s="7">
        <f>Tabla_Sala[[#This Row],[Propina]]+Tabla_Sala[[#This Row],[Monto Total de la Cuenta]]</f>
        <v>102.5</v>
      </c>
      <c r="R746" t="str">
        <f t="shared" si="14"/>
        <v>Plato_4,  Plato_9</v>
      </c>
      <c r="S746" s="2" t="s">
        <v>43</v>
      </c>
      <c r="T746" s="2" t="s">
        <v>24</v>
      </c>
      <c r="U746" s="2" t="s">
        <v>75</v>
      </c>
      <c r="X746" t="str" cm="1">
        <f t="array" ref="X746">_xlfn.CONCAT(_xlfn._xlws.FILTER(Tabla_cocina[Nombre del Plato], Tabla_cocina[Numero de Orden]=Tabla_Sala[[#This Row],[Número de Orden]]), "")</f>
        <v>Plato_9Plato_4</v>
      </c>
      <c r="Y746" s="18" t="b">
        <f>IF(Tabla_Sala[[#This Row],[Tiempo de Degustacion]]&gt;0,TRUE,FALSE)</f>
        <v>1</v>
      </c>
      <c r="Z746" s="3">
        <f>SUMIFS(Tabla_cocina[Costo],Tabla_cocina[Numero de Orden],Tabla_Sala[[#This Row],[Número de Orden]])</f>
        <v>44</v>
      </c>
    </row>
    <row r="747" spans="1:26" x14ac:dyDescent="0.3">
      <c r="A747" s="2">
        <v>745</v>
      </c>
      <c r="B747" s="2">
        <v>3</v>
      </c>
      <c r="C747" s="2" t="s">
        <v>626</v>
      </c>
      <c r="D747" s="4">
        <v>1</v>
      </c>
      <c r="E747" s="15">
        <f>Tabla_Sala[[#This Row],[Hora de Salida]]</f>
        <v>45023.202777777777</v>
      </c>
      <c r="F747" s="16">
        <v>45023.106944444444</v>
      </c>
      <c r="G747" s="16">
        <v>45023.202777777777</v>
      </c>
      <c r="H747" s="16">
        <f>IF(Tabla_Sala[[#This Row],[Estado de la Mesa]]="Ocupada",(Tabla_Sala[[#This Row],[Hora de Salida]]-Tabla_Sala[[#This Row],[Hora de Llegada]]) + 15/1440, Tabla_Sala[[#This Row],[Hora de Salida]]-Tabla_Sala[[#This Row],[Hora de Llegada]])</f>
        <v>9.5833333332848269E-2</v>
      </c>
      <c r="I747" s="16">
        <f>SUMIFS(Tabla_cocina[minutos preparacion],Tabla_cocina[Numero de Orden],Tabla_Sala[[#This Row],[Número de Orden]])</f>
        <v>5.0694444444444438E-2</v>
      </c>
      <c r="J747" s="16">
        <f>IF(Tabla_Sala[[#This Row],[Tiempo de Permanencia]]-Tabla_Sala[[#This Row],[Tiempo Preparacion]] &gt; 0, Tabla_Sala[[#This Row],[Tiempo de Permanencia]]-Tabla_Sala[[#This Row],[Tiempo Preparacion]], 0)</f>
        <v>4.5138888888403832E-2</v>
      </c>
      <c r="K747" s="2" t="s">
        <v>115</v>
      </c>
      <c r="L747" s="2" t="s">
        <v>40</v>
      </c>
      <c r="M747" s="2" t="s">
        <v>45</v>
      </c>
      <c r="N747" s="5">
        <v>18.75</v>
      </c>
      <c r="O747" s="2" t="s">
        <v>48</v>
      </c>
      <c r="P747" s="7">
        <f>SUMIFS(Tabla_cocina[Ganancia Bruta],Tabla_cocina[Numero de Orden],Tabla_Sala[[#This Row],[Número de Orden]])</f>
        <v>284</v>
      </c>
      <c r="Q747" s="7">
        <f>Tabla_Sala[[#This Row],[Propina]]+Tabla_Sala[[#This Row],[Monto Total de la Cuenta]]</f>
        <v>302.75</v>
      </c>
      <c r="R747" t="str">
        <f t="shared" si="14"/>
        <v>Plato_8,  Plato_7,  Plato_1,  Plato_6</v>
      </c>
      <c r="S747" s="2" t="s">
        <v>58</v>
      </c>
      <c r="T747" s="2" t="s">
        <v>17</v>
      </c>
      <c r="U747" s="2" t="s">
        <v>59</v>
      </c>
      <c r="V747" s="2" t="s">
        <v>71</v>
      </c>
      <c r="W747" s="2" t="s">
        <v>77</v>
      </c>
      <c r="X747" t="str" cm="1">
        <f t="array" ref="X747">_xlfn.CONCAT(_xlfn._xlws.FILTER(Tabla_cocina[Nombre del Plato], Tabla_cocina[Numero de Orden]=Tabla_Sala[[#This Row],[Número de Orden]]), "")</f>
        <v>Plato_8Plato_6Plato_1Plato_7</v>
      </c>
      <c r="Y747" s="18" t="b">
        <f>IF(Tabla_Sala[[#This Row],[Tiempo de Degustacion]]&gt;0,TRUE,FALSE)</f>
        <v>1</v>
      </c>
      <c r="Z747" s="3">
        <f>SUMIFS(Tabla_cocina[Costo],Tabla_cocina[Numero de Orden],Tabla_Sala[[#This Row],[Número de Orden]])</f>
        <v>169</v>
      </c>
    </row>
    <row r="748" spans="1:26" x14ac:dyDescent="0.3">
      <c r="A748" s="2">
        <v>746</v>
      </c>
      <c r="B748" s="2">
        <v>13</v>
      </c>
      <c r="C748" s="2" t="s">
        <v>631</v>
      </c>
      <c r="D748" s="4">
        <v>2</v>
      </c>
      <c r="E748" s="15">
        <f>Tabla_Sala[[#This Row],[Hora de Salida]]</f>
        <v>45023.268750000003</v>
      </c>
      <c r="F748" s="16">
        <v>45023.131944444445</v>
      </c>
      <c r="G748" s="16">
        <v>45023.268750000003</v>
      </c>
      <c r="H748" s="16">
        <f>IF(Tabla_Sala[[#This Row],[Estado de la Mesa]]="Ocupada",(Tabla_Sala[[#This Row],[Hora de Salida]]-Tabla_Sala[[#This Row],[Hora de Llegada]]) + 15/1440, Tabla_Sala[[#This Row],[Hora de Salida]]-Tabla_Sala[[#This Row],[Hora de Llegada]])</f>
        <v>0.14722222222432416</v>
      </c>
      <c r="I748" s="16">
        <f>SUMIFS(Tabla_cocina[minutos preparacion],Tabla_cocina[Numero de Orden],Tabla_Sala[[#This Row],[Número de Orden]])</f>
        <v>5.3472222222222227E-2</v>
      </c>
      <c r="J748" s="16">
        <f>IF(Tabla_Sala[[#This Row],[Tiempo de Permanencia]]-Tabla_Sala[[#This Row],[Tiempo Preparacion]] &gt; 0, Tabla_Sala[[#This Row],[Tiempo de Permanencia]]-Tabla_Sala[[#This Row],[Tiempo Preparacion]], 0)</f>
        <v>9.375000000210193E-2</v>
      </c>
      <c r="K748" s="2" t="s">
        <v>111</v>
      </c>
      <c r="L748" s="2" t="s">
        <v>40</v>
      </c>
      <c r="M748" s="2" t="s">
        <v>47</v>
      </c>
      <c r="N748" s="5">
        <v>44.9</v>
      </c>
      <c r="O748" s="2" t="s">
        <v>55</v>
      </c>
      <c r="P748" s="7">
        <f>SUMIFS(Tabla_cocina[Ganancia Bruta],Tabla_cocina[Numero de Orden],Tabla_Sala[[#This Row],[Número de Orden]])</f>
        <v>201</v>
      </c>
      <c r="Q748" s="7">
        <f>Tabla_Sala[[#This Row],[Propina]]+Tabla_Sala[[#This Row],[Monto Total de la Cuenta]]</f>
        <v>245.9</v>
      </c>
      <c r="R748" t="str">
        <f t="shared" si="14"/>
        <v>Plato_8,  Plato_15</v>
      </c>
      <c r="S748" s="2" t="s">
        <v>70</v>
      </c>
      <c r="T748" s="2" t="s">
        <v>17</v>
      </c>
      <c r="U748" s="2" t="s">
        <v>73</v>
      </c>
      <c r="X748" t="str" cm="1">
        <f t="array" ref="X748">_xlfn.CONCAT(_xlfn._xlws.FILTER(Tabla_cocina[Nombre del Plato], Tabla_cocina[Numero de Orden]=Tabla_Sala[[#This Row],[Número de Orden]]), "")</f>
        <v>Plato_8Plato_15</v>
      </c>
      <c r="Y748" s="18" t="b">
        <f>IF(Tabla_Sala[[#This Row],[Tiempo de Degustacion]]&gt;0,TRUE,FALSE)</f>
        <v>1</v>
      </c>
      <c r="Z748" s="3">
        <f>SUMIFS(Tabla_cocina[Costo],Tabla_cocina[Numero de Orden],Tabla_Sala[[#This Row],[Número de Orden]])</f>
        <v>120</v>
      </c>
    </row>
    <row r="749" spans="1:26" x14ac:dyDescent="0.3">
      <c r="A749" s="2">
        <v>747</v>
      </c>
      <c r="B749" s="2">
        <v>16</v>
      </c>
      <c r="C749" s="2" t="s">
        <v>648</v>
      </c>
      <c r="D749" s="4">
        <v>3</v>
      </c>
      <c r="E749" s="15">
        <f>Tabla_Sala[[#This Row],[Hora de Salida]]</f>
        <v>45023.200694444444</v>
      </c>
      <c r="F749" s="16">
        <v>45023.120138888888</v>
      </c>
      <c r="G749" s="16">
        <v>45023.200694444444</v>
      </c>
      <c r="H749" s="16">
        <f>IF(Tabla_Sala[[#This Row],[Estado de la Mesa]]="Ocupada",(Tabla_Sala[[#This Row],[Hora de Salida]]-Tabla_Sala[[#This Row],[Hora de Llegada]]) + 15/1440, Tabla_Sala[[#This Row],[Hora de Salida]]-Tabla_Sala[[#This Row],[Hora de Llegada]])</f>
        <v>8.0555555556202307E-2</v>
      </c>
      <c r="I749" s="16">
        <f>SUMIFS(Tabla_cocina[minutos preparacion],Tabla_cocina[Numero de Orden],Tabla_Sala[[#This Row],[Número de Orden]])</f>
        <v>1.9444444444444445E-2</v>
      </c>
      <c r="J749" s="16">
        <f>IF(Tabla_Sala[[#This Row],[Tiempo de Permanencia]]-Tabla_Sala[[#This Row],[Tiempo Preparacion]] &gt; 0, Tabla_Sala[[#This Row],[Tiempo de Permanencia]]-Tabla_Sala[[#This Row],[Tiempo Preparacion]], 0)</f>
        <v>6.1111111111757863E-2</v>
      </c>
      <c r="K749" s="2" t="s">
        <v>111</v>
      </c>
      <c r="L749" s="2" t="s">
        <v>44</v>
      </c>
      <c r="M749" s="2" t="s">
        <v>41</v>
      </c>
      <c r="N749" s="5">
        <v>37.229999999999997</v>
      </c>
      <c r="O749" s="2" t="s">
        <v>42</v>
      </c>
      <c r="P749" s="7">
        <f>SUMIFS(Tabla_cocina[Ganancia Bruta],Tabla_cocina[Numero de Orden],Tabla_Sala[[#This Row],[Número de Orden]])</f>
        <v>25</v>
      </c>
      <c r="Q749" s="7">
        <f>Tabla_Sala[[#This Row],[Propina]]+Tabla_Sala[[#This Row],[Monto Total de la Cuenta]]</f>
        <v>62.23</v>
      </c>
      <c r="R749" t="str">
        <f t="shared" si="14"/>
        <v>Plato_1</v>
      </c>
      <c r="S749" s="2" t="s">
        <v>61</v>
      </c>
      <c r="T749" s="2" t="s">
        <v>26</v>
      </c>
      <c r="U749" s="2"/>
      <c r="X749" t="str" cm="1">
        <f t="array" ref="X749">_xlfn.CONCAT(_xlfn._xlws.FILTER(Tabla_cocina[Nombre del Plato], Tabla_cocina[Numero de Orden]=Tabla_Sala[[#This Row],[Número de Orden]]), "")</f>
        <v>Plato_1</v>
      </c>
      <c r="Y749" s="18" t="b">
        <f>IF(Tabla_Sala[[#This Row],[Tiempo de Degustacion]]&gt;0,TRUE,FALSE)</f>
        <v>1</v>
      </c>
      <c r="Z749" s="3">
        <f>SUMIFS(Tabla_cocina[Costo],Tabla_cocina[Numero de Orden],Tabla_Sala[[#This Row],[Número de Orden]])</f>
        <v>15</v>
      </c>
    </row>
    <row r="750" spans="1:26" x14ac:dyDescent="0.3">
      <c r="A750" s="2">
        <v>748</v>
      </c>
      <c r="B750" s="2">
        <v>2</v>
      </c>
      <c r="C750" s="2" t="s">
        <v>649</v>
      </c>
      <c r="D750" s="4">
        <v>4</v>
      </c>
      <c r="E750" s="15">
        <f>Tabla_Sala[[#This Row],[Hora de Salida]]</f>
        <v>45023.248611111114</v>
      </c>
      <c r="F750" s="16">
        <v>45023.105555555558</v>
      </c>
      <c r="G750" s="16">
        <v>45023.248611111114</v>
      </c>
      <c r="H750" s="16">
        <f>IF(Tabla_Sala[[#This Row],[Estado de la Mesa]]="Ocupada",(Tabla_Sala[[#This Row],[Hora de Salida]]-Tabla_Sala[[#This Row],[Hora de Llegada]]) + 15/1440, Tabla_Sala[[#This Row],[Hora de Salida]]-Tabla_Sala[[#This Row],[Hora de Llegada]])</f>
        <v>0.14305555555620231</v>
      </c>
      <c r="I750" s="16">
        <f>SUMIFS(Tabla_cocina[minutos preparacion],Tabla_cocina[Numero de Orden],Tabla_Sala[[#This Row],[Número de Orden]])</f>
        <v>2.5694444444444443E-2</v>
      </c>
      <c r="J750" s="16">
        <f>IF(Tabla_Sala[[#This Row],[Tiempo de Permanencia]]-Tabla_Sala[[#This Row],[Tiempo Preparacion]] &gt; 0, Tabla_Sala[[#This Row],[Tiempo de Permanencia]]-Tabla_Sala[[#This Row],[Tiempo Preparacion]], 0)</f>
        <v>0.11736111111175787</v>
      </c>
      <c r="K750" s="2" t="s">
        <v>113</v>
      </c>
      <c r="L750" s="2" t="s">
        <v>40</v>
      </c>
      <c r="M750" s="2" t="s">
        <v>47</v>
      </c>
      <c r="N750" s="5">
        <v>12.55</v>
      </c>
      <c r="O750" s="2" t="s">
        <v>42</v>
      </c>
      <c r="P750" s="7">
        <f>SUMIFS(Tabla_cocina[Ganancia Bruta],Tabla_cocina[Numero de Orden],Tabla_Sala[[#This Row],[Número de Orden]])</f>
        <v>110</v>
      </c>
      <c r="Q750" s="7">
        <f>Tabla_Sala[[#This Row],[Propina]]+Tabla_Sala[[#This Row],[Monto Total de la Cuenta]]</f>
        <v>122.55</v>
      </c>
      <c r="R750" t="str">
        <f t="shared" si="14"/>
        <v>Plato_15,  Plato_10</v>
      </c>
      <c r="S750" s="2" t="s">
        <v>56</v>
      </c>
      <c r="T750" s="2" t="s">
        <v>18</v>
      </c>
      <c r="U750" s="2" t="s">
        <v>69</v>
      </c>
      <c r="X750" t="str" cm="1">
        <f t="array" ref="X750">_xlfn.CONCAT(_xlfn._xlws.FILTER(Tabla_cocina[Nombre del Plato], Tabla_cocina[Numero de Orden]=Tabla_Sala[[#This Row],[Número de Orden]]), "")</f>
        <v>Plato_15Plato_10</v>
      </c>
      <c r="Y750" s="18" t="b">
        <f>IF(Tabla_Sala[[#This Row],[Tiempo de Degustacion]]&gt;0,TRUE,FALSE)</f>
        <v>1</v>
      </c>
      <c r="Z750" s="3">
        <f>SUMIFS(Tabla_cocina[Costo],Tabla_cocina[Numero de Orden],Tabla_Sala[[#This Row],[Número de Orden]])</f>
        <v>64</v>
      </c>
    </row>
    <row r="751" spans="1:26" x14ac:dyDescent="0.3">
      <c r="A751" s="2">
        <v>749</v>
      </c>
      <c r="B751" s="2">
        <v>1</v>
      </c>
      <c r="C751" s="2" t="s">
        <v>648</v>
      </c>
      <c r="D751" s="4">
        <v>2</v>
      </c>
      <c r="E751" s="15">
        <f>Tabla_Sala[[#This Row],[Hora de Salida]]</f>
        <v>45023.119444444441</v>
      </c>
      <c r="F751" s="16">
        <v>45023.056250000001</v>
      </c>
      <c r="G751" s="16">
        <v>45023.119444444441</v>
      </c>
      <c r="H751" s="16">
        <f>IF(Tabla_Sala[[#This Row],[Estado de la Mesa]]="Ocupada",(Tabla_Sala[[#This Row],[Hora de Salida]]-Tabla_Sala[[#This Row],[Hora de Llegada]]) + 15/1440, Tabla_Sala[[#This Row],[Hora de Salida]]-Tabla_Sala[[#This Row],[Hora de Llegada]])</f>
        <v>7.3611111106098789E-2</v>
      </c>
      <c r="I751" s="16">
        <f>SUMIFS(Tabla_cocina[minutos preparacion],Tabla_cocina[Numero de Orden],Tabla_Sala[[#This Row],[Número de Orden]])</f>
        <v>5.5555555555555558E-3</v>
      </c>
      <c r="J751" s="16">
        <f>IF(Tabla_Sala[[#This Row],[Tiempo de Permanencia]]-Tabla_Sala[[#This Row],[Tiempo Preparacion]] &gt; 0, Tabla_Sala[[#This Row],[Tiempo de Permanencia]]-Tabla_Sala[[#This Row],[Tiempo Preparacion]], 0)</f>
        <v>6.805555555054324E-2</v>
      </c>
      <c r="K751" s="2" t="s">
        <v>117</v>
      </c>
      <c r="L751" s="2" t="s">
        <v>40</v>
      </c>
      <c r="M751" s="2" t="s">
        <v>41</v>
      </c>
      <c r="N751" s="5">
        <v>24.12</v>
      </c>
      <c r="O751" s="2" t="s">
        <v>55</v>
      </c>
      <c r="P751" s="7">
        <f>SUMIFS(Tabla_cocina[Ganancia Bruta],Tabla_cocina[Numero de Orden],Tabla_Sala[[#This Row],[Número de Orden]])</f>
        <v>70</v>
      </c>
      <c r="Q751" s="7">
        <f>Tabla_Sala[[#This Row],[Propina]]+Tabla_Sala[[#This Row],[Monto Total de la Cuenta]]</f>
        <v>94.12</v>
      </c>
      <c r="R751" t="str">
        <f t="shared" si="14"/>
        <v>Plato_8</v>
      </c>
      <c r="S751" s="2" t="s">
        <v>53</v>
      </c>
      <c r="T751" s="2" t="s">
        <v>17</v>
      </c>
      <c r="U751" s="2"/>
      <c r="X751" t="str" cm="1">
        <f t="array" ref="X751">_xlfn.CONCAT(_xlfn._xlws.FILTER(Tabla_cocina[Nombre del Plato], Tabla_cocina[Numero de Orden]=Tabla_Sala[[#This Row],[Número de Orden]]), "")</f>
        <v>Plato_8</v>
      </c>
      <c r="Y751" s="18" t="b">
        <f>IF(Tabla_Sala[[#This Row],[Tiempo de Degustacion]]&gt;0,TRUE,FALSE)</f>
        <v>1</v>
      </c>
      <c r="Z751" s="3">
        <f>SUMIFS(Tabla_cocina[Costo],Tabla_cocina[Numero de Orden],Tabla_Sala[[#This Row],[Número de Orden]])</f>
        <v>42</v>
      </c>
    </row>
    <row r="752" spans="1:26" x14ac:dyDescent="0.3">
      <c r="A752" s="2">
        <v>750</v>
      </c>
      <c r="B752" s="2">
        <v>6</v>
      </c>
      <c r="C752" s="2" t="s">
        <v>650</v>
      </c>
      <c r="D752" s="4">
        <v>4</v>
      </c>
      <c r="E752" s="15">
        <f>Tabla_Sala[[#This Row],[Hora de Salida]]</f>
        <v>45023.125</v>
      </c>
      <c r="F752" s="16">
        <v>45023.073611111111</v>
      </c>
      <c r="G752" s="16">
        <v>45023.125</v>
      </c>
      <c r="H752" s="16">
        <f>IF(Tabla_Sala[[#This Row],[Estado de la Mesa]]="Ocupada",(Tabla_Sala[[#This Row],[Hora de Salida]]-Tabla_Sala[[#This Row],[Hora de Llegada]]) + 15/1440, Tabla_Sala[[#This Row],[Hora de Salida]]-Tabla_Sala[[#This Row],[Hora de Llegada]])</f>
        <v>5.1388888889050577E-2</v>
      </c>
      <c r="I752" s="16">
        <f>SUMIFS(Tabla_cocina[minutos preparacion],Tabla_cocina[Numero de Orden],Tabla_Sala[[#This Row],[Número de Orden]])</f>
        <v>5.9722222222222225E-2</v>
      </c>
      <c r="J752" s="16">
        <f>IF(Tabla_Sala[[#This Row],[Tiempo de Permanencia]]-Tabla_Sala[[#This Row],[Tiempo Preparacion]] &gt; 0, Tabla_Sala[[#This Row],[Tiempo de Permanencia]]-Tabla_Sala[[#This Row],[Tiempo Preparacion]], 0)</f>
        <v>0</v>
      </c>
      <c r="K752" s="2" t="s">
        <v>111</v>
      </c>
      <c r="L752" s="2" t="s">
        <v>40</v>
      </c>
      <c r="M752" s="2" t="s">
        <v>47</v>
      </c>
      <c r="N752" s="5">
        <v>21.82</v>
      </c>
      <c r="O752" s="2" t="s">
        <v>48</v>
      </c>
      <c r="P752" s="7">
        <f>SUMIFS(Tabla_cocina[Ganancia Bruta],Tabla_cocina[Numero de Orden],Tabla_Sala[[#This Row],[Número de Orden]])</f>
        <v>119</v>
      </c>
      <c r="Q752" s="7">
        <f>Tabla_Sala[[#This Row],[Propina]]+Tabla_Sala[[#This Row],[Monto Total de la Cuenta]]</f>
        <v>140.82</v>
      </c>
      <c r="R752" t="str">
        <f t="shared" si="14"/>
        <v>Plato_17,  Plato_10</v>
      </c>
      <c r="S752" s="2" t="s">
        <v>58</v>
      </c>
      <c r="T752" s="2" t="s">
        <v>9</v>
      </c>
      <c r="U752" s="2" t="s">
        <v>69</v>
      </c>
      <c r="X752" t="str" cm="1">
        <f t="array" ref="X752">_xlfn.CONCAT(_xlfn._xlws.FILTER(Tabla_cocina[Nombre del Plato], Tabla_cocina[Numero de Orden]=Tabla_Sala[[#This Row],[Número de Orden]]), "")</f>
        <v>Plato_17Plato_10</v>
      </c>
      <c r="Y752" s="18" t="b">
        <f>IF(Tabla_Sala[[#This Row],[Tiempo de Degustacion]]&gt;0,TRUE,FALSE)</f>
        <v>0</v>
      </c>
      <c r="Z752" s="3">
        <f>SUMIFS(Tabla_cocina[Costo],Tabla_cocina[Numero de Orden],Tabla_Sala[[#This Row],[Número de Orden]])</f>
        <v>72</v>
      </c>
    </row>
    <row r="753" spans="1:26" x14ac:dyDescent="0.3">
      <c r="A753" s="2">
        <v>751</v>
      </c>
      <c r="B753" s="2">
        <v>17</v>
      </c>
      <c r="C753" s="2" t="s">
        <v>462</v>
      </c>
      <c r="D753" s="4">
        <v>6</v>
      </c>
      <c r="E753" s="15">
        <f>Tabla_Sala[[#This Row],[Hora de Salida]]</f>
        <v>45023.131944444445</v>
      </c>
      <c r="F753" s="16">
        <v>45023.063888888886</v>
      </c>
      <c r="G753" s="16">
        <v>45023.131944444445</v>
      </c>
      <c r="H753" s="16">
        <f>IF(Tabla_Sala[[#This Row],[Estado de la Mesa]]="Ocupada",(Tabla_Sala[[#This Row],[Hora de Salida]]-Tabla_Sala[[#This Row],[Hora de Llegada]]) + 15/1440, Tabla_Sala[[#This Row],[Hora de Salida]]-Tabla_Sala[[#This Row],[Hora de Llegada]])</f>
        <v>6.805555555911269E-2</v>
      </c>
      <c r="I753" s="16">
        <f>SUMIFS(Tabla_cocina[minutos preparacion],Tabla_cocina[Numero de Orden],Tabla_Sala[[#This Row],[Número de Orden]])</f>
        <v>6.0416666666666667E-2</v>
      </c>
      <c r="J753" s="16">
        <f>IF(Tabla_Sala[[#This Row],[Tiempo de Permanencia]]-Tabla_Sala[[#This Row],[Tiempo Preparacion]] &gt; 0, Tabla_Sala[[#This Row],[Tiempo de Permanencia]]-Tabla_Sala[[#This Row],[Tiempo Preparacion]], 0)</f>
        <v>7.6388888924460233E-3</v>
      </c>
      <c r="K753" s="2" t="s">
        <v>113</v>
      </c>
      <c r="L753" s="2" t="s">
        <v>44</v>
      </c>
      <c r="M753" s="2" t="s">
        <v>47</v>
      </c>
      <c r="N753" s="5">
        <v>49.35</v>
      </c>
      <c r="O753" s="2" t="s">
        <v>48</v>
      </c>
      <c r="P753" s="7">
        <f>SUMIFS(Tabla_cocina[Ganancia Bruta],Tabla_cocina[Numero de Orden],Tabla_Sala[[#This Row],[Número de Orden]])</f>
        <v>170</v>
      </c>
      <c r="Q753" s="7">
        <f>Tabla_Sala[[#This Row],[Propina]]+Tabla_Sala[[#This Row],[Monto Total de la Cuenta]]</f>
        <v>219.35</v>
      </c>
      <c r="R753" t="str">
        <f t="shared" si="14"/>
        <v>Plato_9,  Plato_1,  Plato_5</v>
      </c>
      <c r="S753" s="2" t="s">
        <v>49</v>
      </c>
      <c r="T753" s="2" t="s">
        <v>13</v>
      </c>
      <c r="U753" s="2" t="s">
        <v>71</v>
      </c>
      <c r="V753" s="2" t="s">
        <v>78</v>
      </c>
      <c r="X753" t="str" cm="1">
        <f t="array" ref="X753">_xlfn.CONCAT(_xlfn._xlws.FILTER(Tabla_cocina[Nombre del Plato], Tabla_cocina[Numero de Orden]=Tabla_Sala[[#This Row],[Número de Orden]]), "")</f>
        <v>Plato_9Plato_1Plato_5</v>
      </c>
      <c r="Y753" s="18" t="b">
        <f>IF(Tabla_Sala[[#This Row],[Tiempo de Degustacion]]&gt;0,TRUE,FALSE)</f>
        <v>1</v>
      </c>
      <c r="Z753" s="3">
        <f>SUMIFS(Tabla_cocina[Costo],Tabla_cocina[Numero de Orden],Tabla_Sala[[#This Row],[Número de Orden]])</f>
        <v>101</v>
      </c>
    </row>
    <row r="754" spans="1:26" x14ac:dyDescent="0.3">
      <c r="A754" s="2">
        <v>752</v>
      </c>
      <c r="B754" s="2">
        <v>3</v>
      </c>
      <c r="C754" s="2" t="s">
        <v>464</v>
      </c>
      <c r="D754" s="4">
        <v>5</v>
      </c>
      <c r="E754" s="15">
        <f>Tabla_Sala[[#This Row],[Hora de Salida]]</f>
        <v>45023.182638888888</v>
      </c>
      <c r="F754" s="16">
        <v>45023.086805555555</v>
      </c>
      <c r="G754" s="16">
        <v>45023.182638888888</v>
      </c>
      <c r="H754" s="16">
        <f>IF(Tabla_Sala[[#This Row],[Estado de la Mesa]]="Ocupada",(Tabla_Sala[[#This Row],[Hora de Salida]]-Tabla_Sala[[#This Row],[Hora de Llegada]]) + 15/1440, Tabla_Sala[[#This Row],[Hora de Salida]]-Tabla_Sala[[#This Row],[Hora de Llegada]])</f>
        <v>9.5833333332848269E-2</v>
      </c>
      <c r="I754" s="16">
        <f>SUMIFS(Tabla_cocina[minutos preparacion],Tabla_cocina[Numero de Orden],Tabla_Sala[[#This Row],[Número de Orden]])</f>
        <v>2.0833333333333332E-2</v>
      </c>
      <c r="J754" s="16">
        <f>IF(Tabla_Sala[[#This Row],[Tiempo de Permanencia]]-Tabla_Sala[[#This Row],[Tiempo Preparacion]] &gt; 0, Tabla_Sala[[#This Row],[Tiempo de Permanencia]]-Tabla_Sala[[#This Row],[Tiempo Preparacion]], 0)</f>
        <v>7.4999999999514941E-2</v>
      </c>
      <c r="K754" s="2" t="s">
        <v>109</v>
      </c>
      <c r="L754" s="2" t="s">
        <v>40</v>
      </c>
      <c r="M754" s="2" t="s">
        <v>47</v>
      </c>
      <c r="N754" s="5">
        <v>46.27</v>
      </c>
      <c r="O754" s="2" t="s">
        <v>48</v>
      </c>
      <c r="P754" s="7">
        <f>SUMIFS(Tabla_cocina[Ganancia Bruta],Tabla_cocina[Numero de Orden],Tabla_Sala[[#This Row],[Número de Orden]])</f>
        <v>60</v>
      </c>
      <c r="Q754" s="7">
        <f>Tabla_Sala[[#This Row],[Propina]]+Tabla_Sala[[#This Row],[Monto Total de la Cuenta]]</f>
        <v>106.27000000000001</v>
      </c>
      <c r="R754" t="str">
        <f t="shared" si="14"/>
        <v>Plato_2</v>
      </c>
      <c r="S754" s="2" t="s">
        <v>53</v>
      </c>
      <c r="T754" s="2" t="s">
        <v>7</v>
      </c>
      <c r="U754" s="2"/>
      <c r="X754" t="str" cm="1">
        <f t="array" ref="X754">_xlfn.CONCAT(_xlfn._xlws.FILTER(Tabla_cocina[Nombre del Plato], Tabla_cocina[Numero de Orden]=Tabla_Sala[[#This Row],[Número de Orden]]), "")</f>
        <v>Plato_2</v>
      </c>
      <c r="Y754" s="18" t="b">
        <f>IF(Tabla_Sala[[#This Row],[Tiempo de Degustacion]]&gt;0,TRUE,FALSE)</f>
        <v>1</v>
      </c>
      <c r="Z754" s="3">
        <f>SUMIFS(Tabla_cocina[Costo],Tabla_cocina[Numero de Orden],Tabla_Sala[[#This Row],[Número de Orden]])</f>
        <v>36</v>
      </c>
    </row>
    <row r="755" spans="1:26" x14ac:dyDescent="0.3">
      <c r="A755" s="2">
        <v>753</v>
      </c>
      <c r="B755" s="2">
        <v>11</v>
      </c>
      <c r="C755" s="2" t="s">
        <v>363</v>
      </c>
      <c r="D755" s="4">
        <v>4</v>
      </c>
      <c r="E755" s="15">
        <f>Tabla_Sala[[#This Row],[Hora de Salida]]</f>
        <v>45023.193055555559</v>
      </c>
      <c r="F755" s="16">
        <v>45023.102083333331</v>
      </c>
      <c r="G755" s="16">
        <v>45023.193055555559</v>
      </c>
      <c r="H755" s="16">
        <f>IF(Tabla_Sala[[#This Row],[Estado de la Mesa]]="Ocupada",(Tabla_Sala[[#This Row],[Hora de Salida]]-Tabla_Sala[[#This Row],[Hora de Llegada]]) + 15/1440, Tabla_Sala[[#This Row],[Hora de Salida]]-Tabla_Sala[[#This Row],[Hora de Llegada]])</f>
        <v>9.0972222227719612E-2</v>
      </c>
      <c r="I755" s="16">
        <f>SUMIFS(Tabla_cocina[minutos preparacion],Tabla_cocina[Numero de Orden],Tabla_Sala[[#This Row],[Número de Orden]])</f>
        <v>8.8888888888888878E-2</v>
      </c>
      <c r="J755" s="16">
        <f>IF(Tabla_Sala[[#This Row],[Tiempo de Permanencia]]-Tabla_Sala[[#This Row],[Tiempo Preparacion]] &gt; 0, Tabla_Sala[[#This Row],[Tiempo de Permanencia]]-Tabla_Sala[[#This Row],[Tiempo Preparacion]], 0)</f>
        <v>2.083333338830734E-3</v>
      </c>
      <c r="K755" s="2" t="s">
        <v>117</v>
      </c>
      <c r="L755" s="2" t="s">
        <v>40</v>
      </c>
      <c r="M755" s="2" t="s">
        <v>41</v>
      </c>
      <c r="N755" s="5">
        <v>26.24</v>
      </c>
      <c r="O755" s="2" t="s">
        <v>48</v>
      </c>
      <c r="P755" s="7">
        <f>SUMIFS(Tabla_cocina[Ganancia Bruta],Tabla_cocina[Numero de Orden],Tabla_Sala[[#This Row],[Número de Orden]])</f>
        <v>163</v>
      </c>
      <c r="Q755" s="7">
        <f>Tabla_Sala[[#This Row],[Propina]]+Tabla_Sala[[#This Row],[Monto Total de la Cuenta]]</f>
        <v>189.24</v>
      </c>
      <c r="R755" t="str">
        <f t="shared" si="14"/>
        <v>Plato_15,  Plato_14,  Plato_7,  Plato_19</v>
      </c>
      <c r="S755" s="2" t="s">
        <v>70</v>
      </c>
      <c r="T755" s="2" t="s">
        <v>18</v>
      </c>
      <c r="U755" s="2" t="s">
        <v>64</v>
      </c>
      <c r="V755" s="2" t="s">
        <v>59</v>
      </c>
      <c r="W755" s="2" t="s">
        <v>51</v>
      </c>
      <c r="X755" t="str" cm="1">
        <f t="array" ref="X755">_xlfn.CONCAT(_xlfn._xlws.FILTER(Tabla_cocina[Nombre del Plato], Tabla_cocina[Numero de Orden]=Tabla_Sala[[#This Row],[Número de Orden]]), "")</f>
        <v>Plato_19Plato_15Plato_7Plato_14</v>
      </c>
      <c r="Y755" s="18" t="b">
        <f>IF(Tabla_Sala[[#This Row],[Tiempo de Degustacion]]&gt;0,TRUE,FALSE)</f>
        <v>1</v>
      </c>
      <c r="Z755" s="3">
        <f>SUMIFS(Tabla_cocina[Costo],Tabla_cocina[Numero de Orden],Tabla_Sala[[#This Row],[Número de Orden]])</f>
        <v>97</v>
      </c>
    </row>
    <row r="756" spans="1:26" x14ac:dyDescent="0.3">
      <c r="A756" s="2">
        <v>754</v>
      </c>
      <c r="B756" s="2">
        <v>8</v>
      </c>
      <c r="C756" s="2" t="s">
        <v>440</v>
      </c>
      <c r="D756" s="4">
        <v>3</v>
      </c>
      <c r="E756" s="15">
        <f>Tabla_Sala[[#This Row],[Hora de Salida]]</f>
        <v>45023.191666666666</v>
      </c>
      <c r="F756" s="16">
        <v>45023.13958333333</v>
      </c>
      <c r="G756" s="16">
        <v>45023.191666666666</v>
      </c>
      <c r="H756" s="16">
        <f>IF(Tabla_Sala[[#This Row],[Estado de la Mesa]]="Ocupada",(Tabla_Sala[[#This Row],[Hora de Salida]]-Tabla_Sala[[#This Row],[Hora de Llegada]]) + 15/1440, Tabla_Sala[[#This Row],[Hora de Salida]]-Tabla_Sala[[#This Row],[Hora de Llegada]])</f>
        <v>5.2083333335758653E-2</v>
      </c>
      <c r="I756" s="16">
        <f>SUMIFS(Tabla_cocina[minutos preparacion],Tabla_cocina[Numero de Orden],Tabla_Sala[[#This Row],[Número de Orden]])</f>
        <v>6.1805555555555551E-2</v>
      </c>
      <c r="J756" s="16">
        <f>IF(Tabla_Sala[[#This Row],[Tiempo de Permanencia]]-Tabla_Sala[[#This Row],[Tiempo Preparacion]] &gt; 0, Tabla_Sala[[#This Row],[Tiempo de Permanencia]]-Tabla_Sala[[#This Row],[Tiempo Preparacion]], 0)</f>
        <v>0</v>
      </c>
      <c r="K756" s="2" t="s">
        <v>109</v>
      </c>
      <c r="L756" s="2" t="s">
        <v>40</v>
      </c>
      <c r="M756" s="2" t="s">
        <v>47</v>
      </c>
      <c r="N756" s="5">
        <v>42.74</v>
      </c>
      <c r="O756" s="2" t="s">
        <v>42</v>
      </c>
      <c r="P756" s="7">
        <f>SUMIFS(Tabla_cocina[Ganancia Bruta],Tabla_cocina[Numero de Orden],Tabla_Sala[[#This Row],[Número de Orden]])</f>
        <v>237</v>
      </c>
      <c r="Q756" s="7">
        <f>Tabla_Sala[[#This Row],[Propina]]+Tabla_Sala[[#This Row],[Monto Total de la Cuenta]]</f>
        <v>279.74</v>
      </c>
      <c r="R756" t="str">
        <f t="shared" si="14"/>
        <v>Plato_7,  Plato_6,  Plato_16</v>
      </c>
      <c r="S756" s="2" t="s">
        <v>43</v>
      </c>
      <c r="T756" s="2" t="s">
        <v>5</v>
      </c>
      <c r="U756" s="2" t="s">
        <v>77</v>
      </c>
      <c r="V756" s="2" t="s">
        <v>57</v>
      </c>
      <c r="X756" t="str" cm="1">
        <f t="array" ref="X756">_xlfn.CONCAT(_xlfn._xlws.FILTER(Tabla_cocina[Nombre del Plato], Tabla_cocina[Numero de Orden]=Tabla_Sala[[#This Row],[Número de Orden]]), "")</f>
        <v>Plato_16Plato_6Plato_7</v>
      </c>
      <c r="Y756" s="18" t="b">
        <f>IF(Tabla_Sala[[#This Row],[Tiempo de Degustacion]]&gt;0,TRUE,FALSE)</f>
        <v>0</v>
      </c>
      <c r="Z756" s="3">
        <f>SUMIFS(Tabla_cocina[Costo],Tabla_cocina[Numero de Orden],Tabla_Sala[[#This Row],[Número de Orden]])</f>
        <v>138</v>
      </c>
    </row>
    <row r="757" spans="1:26" x14ac:dyDescent="0.3">
      <c r="A757" s="2">
        <v>755</v>
      </c>
      <c r="B757" s="2">
        <v>12</v>
      </c>
      <c r="C757" s="2" t="s">
        <v>651</v>
      </c>
      <c r="D757" s="4">
        <v>3</v>
      </c>
      <c r="E757" s="15">
        <f>Tabla_Sala[[#This Row],[Hora de Salida]]</f>
        <v>45023.185416666667</v>
      </c>
      <c r="F757" s="16">
        <v>45023.084027777775</v>
      </c>
      <c r="G757" s="16">
        <v>45023.185416666667</v>
      </c>
      <c r="H757" s="16">
        <f>IF(Tabla_Sala[[#This Row],[Estado de la Mesa]]="Ocupada",(Tabla_Sala[[#This Row],[Hora de Salida]]-Tabla_Sala[[#This Row],[Hora de Llegada]]) + 15/1440, Tabla_Sala[[#This Row],[Hora de Salida]]-Tabla_Sala[[#This Row],[Hora de Llegada]])</f>
        <v>0.11180555555862763</v>
      </c>
      <c r="I757" s="16">
        <f>SUMIFS(Tabla_cocina[minutos preparacion],Tabla_cocina[Numero de Orden],Tabla_Sala[[#This Row],[Número de Orden]])</f>
        <v>7.5694444444444439E-2</v>
      </c>
      <c r="J757" s="16">
        <f>IF(Tabla_Sala[[#This Row],[Tiempo de Permanencia]]-Tabla_Sala[[#This Row],[Tiempo Preparacion]] &gt; 0, Tabla_Sala[[#This Row],[Tiempo de Permanencia]]-Tabla_Sala[[#This Row],[Tiempo Preparacion]], 0)</f>
        <v>3.6111111114183192E-2</v>
      </c>
      <c r="K757" s="2" t="s">
        <v>113</v>
      </c>
      <c r="L757" s="2" t="s">
        <v>40</v>
      </c>
      <c r="M757" s="2" t="s">
        <v>47</v>
      </c>
      <c r="N757" s="5">
        <v>26.65</v>
      </c>
      <c r="O757" s="2" t="s">
        <v>55</v>
      </c>
      <c r="P757" s="7">
        <f>SUMIFS(Tabla_cocina[Ganancia Bruta],Tabla_cocina[Numero de Orden],Tabla_Sala[[#This Row],[Número de Orden]])</f>
        <v>211</v>
      </c>
      <c r="Q757" s="7">
        <f>Tabla_Sala[[#This Row],[Propina]]+Tabla_Sala[[#This Row],[Monto Total de la Cuenta]]</f>
        <v>237.65</v>
      </c>
      <c r="R757" t="str">
        <f t="shared" si="14"/>
        <v>Plato_13,  Plato_1,  Plato_12,  Plato_9</v>
      </c>
      <c r="S757" s="2" t="s">
        <v>49</v>
      </c>
      <c r="T757" s="2" t="s">
        <v>23</v>
      </c>
      <c r="U757" s="2" t="s">
        <v>71</v>
      </c>
      <c r="V757" s="2" t="s">
        <v>60</v>
      </c>
      <c r="W757" s="2" t="s">
        <v>75</v>
      </c>
      <c r="X757" t="str" cm="1">
        <f t="array" ref="X757">_xlfn.CONCAT(_xlfn._xlws.FILTER(Tabla_cocina[Nombre del Plato], Tabla_cocina[Numero de Orden]=Tabla_Sala[[#This Row],[Número de Orden]]), "")</f>
        <v>Plato_9Plato_1Plato_13Plato_12</v>
      </c>
      <c r="Y757" s="18" t="b">
        <f>IF(Tabla_Sala[[#This Row],[Tiempo de Degustacion]]&gt;0,TRUE,FALSE)</f>
        <v>1</v>
      </c>
      <c r="Z757" s="3">
        <f>SUMIFS(Tabla_cocina[Costo],Tabla_cocina[Numero de Orden],Tabla_Sala[[#This Row],[Número de Orden]])</f>
        <v>125</v>
      </c>
    </row>
    <row r="758" spans="1:26" x14ac:dyDescent="0.3">
      <c r="A758" s="2">
        <v>756</v>
      </c>
      <c r="B758" s="2">
        <v>11</v>
      </c>
      <c r="C758" s="2" t="s">
        <v>652</v>
      </c>
      <c r="D758" s="4">
        <v>1</v>
      </c>
      <c r="E758" s="15">
        <f>Tabla_Sala[[#This Row],[Hora de Salida]]</f>
        <v>45023.32708333333</v>
      </c>
      <c r="F758" s="16">
        <v>45023.161805555559</v>
      </c>
      <c r="G758" s="16">
        <v>45023.32708333333</v>
      </c>
      <c r="H758" s="16">
        <f>IF(Tabla_Sala[[#This Row],[Estado de la Mesa]]="Ocupada",(Tabla_Sala[[#This Row],[Hora de Salida]]-Tabla_Sala[[#This Row],[Hora de Llegada]]) + 15/1440, Tabla_Sala[[#This Row],[Hora de Salida]]-Tabla_Sala[[#This Row],[Hora de Llegada]])</f>
        <v>0.1652777777708252</v>
      </c>
      <c r="I758" s="16">
        <f>SUMIFS(Tabla_cocina[minutos preparacion],Tabla_cocina[Numero de Orden],Tabla_Sala[[#This Row],[Número de Orden]])</f>
        <v>2.361111111111111E-2</v>
      </c>
      <c r="J758" s="16">
        <f>IF(Tabla_Sala[[#This Row],[Tiempo de Permanencia]]-Tabla_Sala[[#This Row],[Tiempo Preparacion]] &gt; 0, Tabla_Sala[[#This Row],[Tiempo de Permanencia]]-Tabla_Sala[[#This Row],[Tiempo Preparacion]], 0)</f>
        <v>0.14166666665971409</v>
      </c>
      <c r="K758" s="2" t="s">
        <v>111</v>
      </c>
      <c r="L758" s="2" t="s">
        <v>54</v>
      </c>
      <c r="M758" s="2" t="s">
        <v>47</v>
      </c>
      <c r="N758" s="5">
        <v>31.75</v>
      </c>
      <c r="O758" s="2" t="s">
        <v>48</v>
      </c>
      <c r="P758" s="7">
        <f>SUMIFS(Tabla_cocina[Ganancia Bruta],Tabla_cocina[Numero de Orden],Tabla_Sala[[#This Row],[Número de Orden]])</f>
        <v>50</v>
      </c>
      <c r="Q758" s="7">
        <f>Tabla_Sala[[#This Row],[Propina]]+Tabla_Sala[[#This Row],[Monto Total de la Cuenta]]</f>
        <v>81.75</v>
      </c>
      <c r="R758" t="str">
        <f t="shared" si="14"/>
        <v>Plato_17,  Plato_12</v>
      </c>
      <c r="S758" s="2" t="s">
        <v>53</v>
      </c>
      <c r="T758" s="2" t="s">
        <v>9</v>
      </c>
      <c r="U758" s="2" t="s">
        <v>60</v>
      </c>
      <c r="X758" t="str" cm="1">
        <f t="array" ref="X758">_xlfn.CONCAT(_xlfn._xlws.FILTER(Tabla_cocina[Nombre del Plato], Tabla_cocina[Numero de Orden]=Tabla_Sala[[#This Row],[Número de Orden]]), "")</f>
        <v>Plato_17Plato_12</v>
      </c>
      <c r="Y758" s="18" t="b">
        <f>IF(Tabla_Sala[[#This Row],[Tiempo de Degustacion]]&gt;0,TRUE,FALSE)</f>
        <v>1</v>
      </c>
      <c r="Z758" s="3">
        <f>SUMIFS(Tabla_cocina[Costo],Tabla_cocina[Numero de Orden],Tabla_Sala[[#This Row],[Número de Orden]])</f>
        <v>30</v>
      </c>
    </row>
    <row r="759" spans="1:26" x14ac:dyDescent="0.3">
      <c r="A759" s="2">
        <v>757</v>
      </c>
      <c r="B759" s="2">
        <v>3</v>
      </c>
      <c r="C759" s="2" t="s">
        <v>653</v>
      </c>
      <c r="D759" s="4">
        <v>6</v>
      </c>
      <c r="E759" s="15">
        <f>Tabla_Sala[[#This Row],[Hora de Salida]]</f>
        <v>45023.195833333331</v>
      </c>
      <c r="F759" s="16">
        <v>45023.074305555558</v>
      </c>
      <c r="G759" s="16">
        <v>45023.195833333331</v>
      </c>
      <c r="H759" s="16">
        <f>IF(Tabla_Sala[[#This Row],[Estado de la Mesa]]="Ocupada",(Tabla_Sala[[#This Row],[Hora de Salida]]-Tabla_Sala[[#This Row],[Hora de Llegada]]) + 15/1440, Tabla_Sala[[#This Row],[Hora de Salida]]-Tabla_Sala[[#This Row],[Hora de Llegada]])</f>
        <v>0.12152777777373558</v>
      </c>
      <c r="I759" s="16">
        <f>SUMIFS(Tabla_cocina[minutos preparacion],Tabla_cocina[Numero de Orden],Tabla_Sala[[#This Row],[Número de Orden]])</f>
        <v>2.7777777777777776E-2</v>
      </c>
      <c r="J759" s="16">
        <f>IF(Tabla_Sala[[#This Row],[Tiempo de Permanencia]]-Tabla_Sala[[#This Row],[Tiempo Preparacion]] &gt; 0, Tabla_Sala[[#This Row],[Tiempo de Permanencia]]-Tabla_Sala[[#This Row],[Tiempo Preparacion]], 0)</f>
        <v>9.3749999995957803E-2</v>
      </c>
      <c r="K759" s="2" t="s">
        <v>113</v>
      </c>
      <c r="L759" s="2" t="s">
        <v>40</v>
      </c>
      <c r="M759" s="2" t="s">
        <v>41</v>
      </c>
      <c r="N759" s="5">
        <v>10.029999999999999</v>
      </c>
      <c r="O759" s="2" t="s">
        <v>42</v>
      </c>
      <c r="P759" s="7">
        <f>SUMIFS(Tabla_cocina[Ganancia Bruta],Tabla_cocina[Numero de Orden],Tabla_Sala[[#This Row],[Número de Orden]])</f>
        <v>60</v>
      </c>
      <c r="Q759" s="7">
        <f>Tabla_Sala[[#This Row],[Propina]]+Tabla_Sala[[#This Row],[Monto Total de la Cuenta]]</f>
        <v>70.03</v>
      </c>
      <c r="R759" t="str">
        <f t="shared" si="14"/>
        <v>Plato_2</v>
      </c>
      <c r="S759" s="2" t="s">
        <v>49</v>
      </c>
      <c r="T759" s="2" t="s">
        <v>7</v>
      </c>
      <c r="U759" s="2"/>
      <c r="X759" t="str" cm="1">
        <f t="array" ref="X759">_xlfn.CONCAT(_xlfn._xlws.FILTER(Tabla_cocina[Nombre del Plato], Tabla_cocina[Numero de Orden]=Tabla_Sala[[#This Row],[Número de Orden]]), "")</f>
        <v>Plato_2</v>
      </c>
      <c r="Y759" s="18" t="b">
        <f>IF(Tabla_Sala[[#This Row],[Tiempo de Degustacion]]&gt;0,TRUE,FALSE)</f>
        <v>1</v>
      </c>
      <c r="Z759" s="3">
        <f>SUMIFS(Tabla_cocina[Costo],Tabla_cocina[Numero de Orden],Tabla_Sala[[#This Row],[Número de Orden]])</f>
        <v>36</v>
      </c>
    </row>
    <row r="760" spans="1:26" x14ac:dyDescent="0.3">
      <c r="A760" s="2">
        <v>758</v>
      </c>
      <c r="B760" s="2">
        <v>18</v>
      </c>
      <c r="C760" s="2" t="s">
        <v>654</v>
      </c>
      <c r="D760" s="4">
        <v>4</v>
      </c>
      <c r="E760" s="15">
        <f>Tabla_Sala[[#This Row],[Hora de Salida]]</f>
        <v>45023.090277777781</v>
      </c>
      <c r="F760" s="16">
        <v>45023.011805555558</v>
      </c>
      <c r="G760" s="16">
        <v>45023.090277777781</v>
      </c>
      <c r="H760" s="16">
        <f>IF(Tabla_Sala[[#This Row],[Estado de la Mesa]]="Ocupada",(Tabla_Sala[[#This Row],[Hora de Salida]]-Tabla_Sala[[#This Row],[Hora de Llegada]]) + 15/1440, Tabla_Sala[[#This Row],[Hora de Salida]]-Tabla_Sala[[#This Row],[Hora de Llegada]])</f>
        <v>7.8472222223354038E-2</v>
      </c>
      <c r="I760" s="16">
        <f>SUMIFS(Tabla_cocina[minutos preparacion],Tabla_cocina[Numero de Orden],Tabla_Sala[[#This Row],[Número de Orden]])</f>
        <v>2.8472222222222225E-2</v>
      </c>
      <c r="J760" s="16">
        <f>IF(Tabla_Sala[[#This Row],[Tiempo de Permanencia]]-Tabla_Sala[[#This Row],[Tiempo Preparacion]] &gt; 0, Tabla_Sala[[#This Row],[Tiempo de Permanencia]]-Tabla_Sala[[#This Row],[Tiempo Preparacion]], 0)</f>
        <v>5.0000000001131813E-2</v>
      </c>
      <c r="K760" s="2" t="s">
        <v>109</v>
      </c>
      <c r="L760" s="2" t="s">
        <v>44</v>
      </c>
      <c r="M760" s="2" t="s">
        <v>45</v>
      </c>
      <c r="N760" s="5">
        <v>27.04</v>
      </c>
      <c r="O760" s="2" t="s">
        <v>42</v>
      </c>
      <c r="P760" s="7">
        <f>SUMIFS(Tabla_cocina[Ganancia Bruta],Tabla_cocina[Numero de Orden],Tabla_Sala[[#This Row],[Número de Orden]])</f>
        <v>52</v>
      </c>
      <c r="Q760" s="7">
        <f>Tabla_Sala[[#This Row],[Propina]]+Tabla_Sala[[#This Row],[Monto Total de la Cuenta]]</f>
        <v>79.039999999999992</v>
      </c>
      <c r="R760" t="str">
        <f t="shared" si="14"/>
        <v>Plato_2,  Plato_5</v>
      </c>
      <c r="S760" s="2" t="s">
        <v>53</v>
      </c>
      <c r="T760" s="2" t="s">
        <v>7</v>
      </c>
      <c r="U760" s="2" t="s">
        <v>78</v>
      </c>
      <c r="X760" t="str" cm="1">
        <f t="array" ref="X760">_xlfn.CONCAT(_xlfn._xlws.FILTER(Tabla_cocina[Nombre del Plato], Tabla_cocina[Numero de Orden]=Tabla_Sala[[#This Row],[Número de Orden]]), "")</f>
        <v>Plato_2Plato_5</v>
      </c>
      <c r="Y760" s="18" t="b">
        <f>IF(Tabla_Sala[[#This Row],[Tiempo de Degustacion]]&gt;0,TRUE,FALSE)</f>
        <v>1</v>
      </c>
      <c r="Z760" s="3">
        <f>SUMIFS(Tabla_cocina[Costo],Tabla_cocina[Numero de Orden],Tabla_Sala[[#This Row],[Número de Orden]])</f>
        <v>31</v>
      </c>
    </row>
    <row r="761" spans="1:26" x14ac:dyDescent="0.3">
      <c r="A761" s="2">
        <v>759</v>
      </c>
      <c r="B761" s="2">
        <v>20</v>
      </c>
      <c r="C761" s="2" t="s">
        <v>655</v>
      </c>
      <c r="D761" s="4">
        <v>5</v>
      </c>
      <c r="E761" s="15">
        <f>Tabla_Sala[[#This Row],[Hora de Salida]]</f>
        <v>45023.15625</v>
      </c>
      <c r="F761" s="16">
        <v>45023.027777777781</v>
      </c>
      <c r="G761" s="16">
        <v>45023.15625</v>
      </c>
      <c r="H761" s="16">
        <f>IF(Tabla_Sala[[#This Row],[Estado de la Mesa]]="Ocupada",(Tabla_Sala[[#This Row],[Hora de Salida]]-Tabla_Sala[[#This Row],[Hora de Llegada]]) + 15/1440, Tabla_Sala[[#This Row],[Hora de Salida]]-Tabla_Sala[[#This Row],[Hora de Llegada]])</f>
        <v>0.12847222221898846</v>
      </c>
      <c r="I761" s="16">
        <f>SUMIFS(Tabla_cocina[minutos preparacion],Tabla_cocina[Numero de Orden],Tabla_Sala[[#This Row],[Número de Orden]])</f>
        <v>0.1361111111111111</v>
      </c>
      <c r="J761" s="16">
        <f>IF(Tabla_Sala[[#This Row],[Tiempo de Permanencia]]-Tabla_Sala[[#This Row],[Tiempo Preparacion]] &gt; 0, Tabla_Sala[[#This Row],[Tiempo de Permanencia]]-Tabla_Sala[[#This Row],[Tiempo Preparacion]], 0)</f>
        <v>0</v>
      </c>
      <c r="K761" s="2" t="s">
        <v>111</v>
      </c>
      <c r="L761" s="2" t="s">
        <v>40</v>
      </c>
      <c r="M761" s="2" t="s">
        <v>47</v>
      </c>
      <c r="N761" s="5">
        <v>13.7</v>
      </c>
      <c r="O761" s="2" t="s">
        <v>42</v>
      </c>
      <c r="P761" s="7">
        <f>SUMIFS(Tabla_cocina[Ganancia Bruta],Tabla_cocina[Numero de Orden],Tabla_Sala[[#This Row],[Número de Orden]])</f>
        <v>342</v>
      </c>
      <c r="Q761" s="7">
        <f>Tabla_Sala[[#This Row],[Propina]]+Tabla_Sala[[#This Row],[Monto Total de la Cuenta]]</f>
        <v>355.7</v>
      </c>
      <c r="R761" t="str">
        <f t="shared" si="14"/>
        <v>Plato_11,  Plato_6,  Plato_1,  Plato_9</v>
      </c>
      <c r="S761" s="2" t="s">
        <v>76</v>
      </c>
      <c r="T761" s="2" t="s">
        <v>14</v>
      </c>
      <c r="U761" s="2" t="s">
        <v>77</v>
      </c>
      <c r="V761" s="2" t="s">
        <v>71</v>
      </c>
      <c r="W761" s="2" t="s">
        <v>75</v>
      </c>
      <c r="X761" t="str" cm="1">
        <f t="array" ref="X761">_xlfn.CONCAT(_xlfn._xlws.FILTER(Tabla_cocina[Nombre del Plato], Tabla_cocina[Numero de Orden]=Tabla_Sala[[#This Row],[Número de Orden]]), "")</f>
        <v>Plato_11Plato_9Plato_6Plato_1</v>
      </c>
      <c r="Y761" s="18" t="b">
        <f>IF(Tabla_Sala[[#This Row],[Tiempo de Degustacion]]&gt;0,TRUE,FALSE)</f>
        <v>0</v>
      </c>
      <c r="Z761" s="3">
        <f>SUMIFS(Tabla_cocina[Costo],Tabla_cocina[Numero de Orden],Tabla_Sala[[#This Row],[Número de Orden]])</f>
        <v>204</v>
      </c>
    </row>
    <row r="762" spans="1:26" x14ac:dyDescent="0.3">
      <c r="A762" s="2">
        <v>760</v>
      </c>
      <c r="B762" s="2">
        <v>5</v>
      </c>
      <c r="C762" s="2" t="s">
        <v>656</v>
      </c>
      <c r="D762" s="4">
        <v>6</v>
      </c>
      <c r="E762" s="15">
        <f>Tabla_Sala[[#This Row],[Hora de Salida]]</f>
        <v>45023.069444444445</v>
      </c>
      <c r="F762" s="16">
        <v>45023.017361111109</v>
      </c>
      <c r="G762" s="16">
        <v>45023.069444444445</v>
      </c>
      <c r="H762" s="16">
        <f>IF(Tabla_Sala[[#This Row],[Estado de la Mesa]]="Ocupada",(Tabla_Sala[[#This Row],[Hora de Salida]]-Tabla_Sala[[#This Row],[Hora de Llegada]]) + 15/1440, Tabla_Sala[[#This Row],[Hora de Salida]]-Tabla_Sala[[#This Row],[Hora de Llegada]])</f>
        <v>5.2083333335758653E-2</v>
      </c>
      <c r="I762" s="16">
        <f>SUMIFS(Tabla_cocina[minutos preparacion],Tabla_cocina[Numero de Orden],Tabla_Sala[[#This Row],[Número de Orden]])</f>
        <v>1.3888888888888888E-2</v>
      </c>
      <c r="J762" s="16">
        <f>IF(Tabla_Sala[[#This Row],[Tiempo de Permanencia]]-Tabla_Sala[[#This Row],[Tiempo Preparacion]] &gt; 0, Tabla_Sala[[#This Row],[Tiempo de Permanencia]]-Tabla_Sala[[#This Row],[Tiempo Preparacion]], 0)</f>
        <v>3.8194444446869764E-2</v>
      </c>
      <c r="K762" s="2" t="s">
        <v>117</v>
      </c>
      <c r="L762" s="2" t="s">
        <v>40</v>
      </c>
      <c r="M762" s="2" t="s">
        <v>47</v>
      </c>
      <c r="N762" s="5">
        <v>39.42</v>
      </c>
      <c r="O762" s="2" t="s">
        <v>48</v>
      </c>
      <c r="P762" s="7">
        <f>SUMIFS(Tabla_cocina[Ganancia Bruta],Tabla_cocina[Numero de Orden],Tabla_Sala[[#This Row],[Número de Orden]])</f>
        <v>105</v>
      </c>
      <c r="Q762" s="7">
        <f>Tabla_Sala[[#This Row],[Propina]]+Tabla_Sala[[#This Row],[Monto Total de la Cuenta]]</f>
        <v>144.42000000000002</v>
      </c>
      <c r="R762" t="str">
        <f t="shared" si="14"/>
        <v>Plato_8</v>
      </c>
      <c r="S762" s="2" t="s">
        <v>76</v>
      </c>
      <c r="T762" s="2" t="s">
        <v>17</v>
      </c>
      <c r="U762" s="2"/>
      <c r="X762" t="str" cm="1">
        <f t="array" ref="X762">_xlfn.CONCAT(_xlfn._xlws.FILTER(Tabla_cocina[Nombre del Plato], Tabla_cocina[Numero de Orden]=Tabla_Sala[[#This Row],[Número de Orden]]), "")</f>
        <v>Plato_8</v>
      </c>
      <c r="Y762" s="18" t="b">
        <f>IF(Tabla_Sala[[#This Row],[Tiempo de Degustacion]]&gt;0,TRUE,FALSE)</f>
        <v>1</v>
      </c>
      <c r="Z762" s="3">
        <f>SUMIFS(Tabla_cocina[Costo],Tabla_cocina[Numero de Orden],Tabla_Sala[[#This Row],[Número de Orden]])</f>
        <v>63</v>
      </c>
    </row>
    <row r="763" spans="1:26" x14ac:dyDescent="0.3">
      <c r="A763" s="2">
        <v>761</v>
      </c>
      <c r="B763" s="2">
        <v>4</v>
      </c>
      <c r="C763" s="2" t="s">
        <v>579</v>
      </c>
      <c r="D763" s="4">
        <v>4</v>
      </c>
      <c r="E763" s="15">
        <f>Tabla_Sala[[#This Row],[Hora de Salida]]</f>
        <v>45023.154166666667</v>
      </c>
      <c r="F763" s="16">
        <v>45023.11041666667</v>
      </c>
      <c r="G763" s="16">
        <v>45023.154166666667</v>
      </c>
      <c r="H763" s="16">
        <f>IF(Tabla_Sala[[#This Row],[Estado de la Mesa]]="Ocupada",(Tabla_Sala[[#This Row],[Hora de Salida]]-Tabla_Sala[[#This Row],[Hora de Llegada]]) + 15/1440, Tabla_Sala[[#This Row],[Hora de Salida]]-Tabla_Sala[[#This Row],[Hora de Llegada]])</f>
        <v>4.3749999997089617E-2</v>
      </c>
      <c r="I763" s="16">
        <f>SUMIFS(Tabla_cocina[minutos preparacion],Tabla_cocina[Numero de Orden],Tabla_Sala[[#This Row],[Número de Orden]])</f>
        <v>7.0833333333333331E-2</v>
      </c>
      <c r="J763" s="16">
        <f>IF(Tabla_Sala[[#This Row],[Tiempo de Permanencia]]-Tabla_Sala[[#This Row],[Tiempo Preparacion]] &gt; 0, Tabla_Sala[[#This Row],[Tiempo de Permanencia]]-Tabla_Sala[[#This Row],[Tiempo Preparacion]], 0)</f>
        <v>0</v>
      </c>
      <c r="K763" s="2" t="s">
        <v>109</v>
      </c>
      <c r="L763" s="2" t="s">
        <v>44</v>
      </c>
      <c r="M763" s="2" t="s">
        <v>47</v>
      </c>
      <c r="N763" s="5">
        <v>16.850000000000001</v>
      </c>
      <c r="O763" s="2" t="s">
        <v>48</v>
      </c>
      <c r="P763" s="7">
        <f>SUMIFS(Tabla_cocina[Ganancia Bruta],Tabla_cocina[Numero de Orden],Tabla_Sala[[#This Row],[Número de Orden]])</f>
        <v>174</v>
      </c>
      <c r="Q763" s="7">
        <f>Tabla_Sala[[#This Row],[Propina]]+Tabla_Sala[[#This Row],[Monto Total de la Cuenta]]</f>
        <v>190.85</v>
      </c>
      <c r="R763" t="str">
        <f t="shared" si="14"/>
        <v>Plato_7,  Plato_16,  Plato_14</v>
      </c>
      <c r="S763" s="2" t="s">
        <v>43</v>
      </c>
      <c r="T763" s="2" t="s">
        <v>5</v>
      </c>
      <c r="U763" s="2" t="s">
        <v>57</v>
      </c>
      <c r="V763" s="2" t="s">
        <v>64</v>
      </c>
      <c r="X763" t="str" cm="1">
        <f t="array" ref="X763">_xlfn.CONCAT(_xlfn._xlws.FILTER(Tabla_cocina[Nombre del Plato], Tabla_cocina[Numero de Orden]=Tabla_Sala[[#This Row],[Número de Orden]]), "")</f>
        <v>Plato_16Plato_7Plato_14</v>
      </c>
      <c r="Y763" s="18" t="b">
        <f>IF(Tabla_Sala[[#This Row],[Tiempo de Degustacion]]&gt;0,TRUE,FALSE)</f>
        <v>0</v>
      </c>
      <c r="Z763" s="3">
        <f>SUMIFS(Tabla_cocina[Costo],Tabla_cocina[Numero de Orden],Tabla_Sala[[#This Row],[Número de Orden]])</f>
        <v>102</v>
      </c>
    </row>
    <row r="764" spans="1:26" x14ac:dyDescent="0.3">
      <c r="A764" s="2">
        <v>762</v>
      </c>
      <c r="B764" s="2">
        <v>4</v>
      </c>
      <c r="C764" s="2" t="s">
        <v>372</v>
      </c>
      <c r="D764" s="4">
        <v>3</v>
      </c>
      <c r="E764" s="15">
        <f>Tabla_Sala[[#This Row],[Hora de Salida]]</f>
        <v>45023.142361111109</v>
      </c>
      <c r="F764" s="16">
        <v>45023.054166666669</v>
      </c>
      <c r="G764" s="16">
        <v>45023.142361111109</v>
      </c>
      <c r="H764" s="16">
        <f>IF(Tabla_Sala[[#This Row],[Estado de la Mesa]]="Ocupada",(Tabla_Sala[[#This Row],[Hora de Salida]]-Tabla_Sala[[#This Row],[Hora de Llegada]]) + 15/1440, Tabla_Sala[[#This Row],[Hora de Salida]]-Tabla_Sala[[#This Row],[Hora de Llegada]])</f>
        <v>8.819444444088731E-2</v>
      </c>
      <c r="I764" s="16">
        <f>SUMIFS(Tabla_cocina[minutos preparacion],Tabla_cocina[Numero de Orden],Tabla_Sala[[#This Row],[Número de Orden]])</f>
        <v>2.0138888888888887E-2</v>
      </c>
      <c r="J764" s="16">
        <f>IF(Tabla_Sala[[#This Row],[Tiempo de Permanencia]]-Tabla_Sala[[#This Row],[Tiempo Preparacion]] &gt; 0, Tabla_Sala[[#This Row],[Tiempo de Permanencia]]-Tabla_Sala[[#This Row],[Tiempo Preparacion]], 0)</f>
        <v>6.8055555551998423E-2</v>
      </c>
      <c r="K764" s="2" t="s">
        <v>115</v>
      </c>
      <c r="L764" s="2" t="s">
        <v>44</v>
      </c>
      <c r="M764" s="2" t="s">
        <v>47</v>
      </c>
      <c r="N764" s="5">
        <v>49.45</v>
      </c>
      <c r="O764" s="2" t="s">
        <v>42</v>
      </c>
      <c r="P764" s="7">
        <f>SUMIFS(Tabla_cocina[Ganancia Bruta],Tabla_cocina[Numero de Orden],Tabla_Sala[[#This Row],[Número de Orden]])</f>
        <v>99</v>
      </c>
      <c r="Q764" s="7">
        <f>Tabla_Sala[[#This Row],[Propina]]+Tabla_Sala[[#This Row],[Monto Total de la Cuenta]]</f>
        <v>148.44999999999999</v>
      </c>
      <c r="R764" t="str">
        <f t="shared" si="14"/>
        <v>Plato_13,  Plato_10</v>
      </c>
      <c r="S764" s="2" t="s">
        <v>61</v>
      </c>
      <c r="T764" s="2" t="s">
        <v>23</v>
      </c>
      <c r="U764" s="2" t="s">
        <v>69</v>
      </c>
      <c r="X764" t="str" cm="1">
        <f t="array" ref="X764">_xlfn.CONCAT(_xlfn._xlws.FILTER(Tabla_cocina[Nombre del Plato], Tabla_cocina[Numero de Orden]=Tabla_Sala[[#This Row],[Número de Orden]]), "")</f>
        <v>Plato_10Plato_13</v>
      </c>
      <c r="Y764" s="18" t="b">
        <f>IF(Tabla_Sala[[#This Row],[Tiempo de Degustacion]]&gt;0,TRUE,FALSE)</f>
        <v>1</v>
      </c>
      <c r="Z764" s="3">
        <f>SUMIFS(Tabla_cocina[Costo],Tabla_cocina[Numero de Orden],Tabla_Sala[[#This Row],[Número de Orden]])</f>
        <v>58</v>
      </c>
    </row>
    <row r="765" spans="1:26" x14ac:dyDescent="0.3">
      <c r="A765" s="2">
        <v>763</v>
      </c>
      <c r="B765" s="2">
        <v>18</v>
      </c>
      <c r="C765" s="2" t="s">
        <v>576</v>
      </c>
      <c r="D765" s="4">
        <v>3</v>
      </c>
      <c r="E765" s="15">
        <f>Tabla_Sala[[#This Row],[Hora de Salida]]</f>
        <v>45023.216666666667</v>
      </c>
      <c r="F765" s="16">
        <v>45023.15902777778</v>
      </c>
      <c r="G765" s="16">
        <v>45023.216666666667</v>
      </c>
      <c r="H765" s="16">
        <f>IF(Tabla_Sala[[#This Row],[Estado de la Mesa]]="Ocupada",(Tabla_Sala[[#This Row],[Hora de Salida]]-Tabla_Sala[[#This Row],[Hora de Llegada]]) + 15/1440, Tabla_Sala[[#This Row],[Hora de Salida]]-Tabla_Sala[[#This Row],[Hora de Llegada]])</f>
        <v>5.7638888887595385E-2</v>
      </c>
      <c r="I765" s="16">
        <f>SUMIFS(Tabla_cocina[minutos preparacion],Tabla_cocina[Numero de Orden],Tabla_Sala[[#This Row],[Número de Orden]])</f>
        <v>2.2222222222222223E-2</v>
      </c>
      <c r="J765" s="16">
        <f>IF(Tabla_Sala[[#This Row],[Tiempo de Permanencia]]-Tabla_Sala[[#This Row],[Tiempo Preparacion]] &gt; 0, Tabla_Sala[[#This Row],[Tiempo de Permanencia]]-Tabla_Sala[[#This Row],[Tiempo Preparacion]], 0)</f>
        <v>3.5416666665373159E-2</v>
      </c>
      <c r="K765" s="2" t="s">
        <v>117</v>
      </c>
      <c r="L765" s="2" t="s">
        <v>40</v>
      </c>
      <c r="M765" s="2" t="s">
        <v>47</v>
      </c>
      <c r="N765" s="5">
        <v>22.88</v>
      </c>
      <c r="O765" s="2" t="s">
        <v>42</v>
      </c>
      <c r="P765" s="7">
        <f>SUMIFS(Tabla_cocina[Ganancia Bruta],Tabla_cocina[Numero de Orden],Tabla_Sala[[#This Row],[Número de Orden]])</f>
        <v>104</v>
      </c>
      <c r="Q765" s="7">
        <f>Tabla_Sala[[#This Row],[Propina]]+Tabla_Sala[[#This Row],[Monto Total de la Cuenta]]</f>
        <v>126.88</v>
      </c>
      <c r="R765" t="str">
        <f t="shared" si="14"/>
        <v>Plato_11,  Plato_12</v>
      </c>
      <c r="S765" s="2" t="s">
        <v>76</v>
      </c>
      <c r="T765" s="2" t="s">
        <v>14</v>
      </c>
      <c r="U765" s="2" t="s">
        <v>60</v>
      </c>
      <c r="X765" t="str" cm="1">
        <f t="array" ref="X765">_xlfn.CONCAT(_xlfn._xlws.FILTER(Tabla_cocina[Nombre del Plato], Tabla_cocina[Numero de Orden]=Tabla_Sala[[#This Row],[Número de Orden]]), "")</f>
        <v>Plato_11Plato_12</v>
      </c>
      <c r="Y765" s="18" t="b">
        <f>IF(Tabla_Sala[[#This Row],[Tiempo de Degustacion]]&gt;0,TRUE,FALSE)</f>
        <v>1</v>
      </c>
      <c r="Z765" s="3">
        <f>SUMIFS(Tabla_cocina[Costo],Tabla_cocina[Numero de Orden],Tabla_Sala[[#This Row],[Número de Orden]])</f>
        <v>62</v>
      </c>
    </row>
    <row r="766" spans="1:26" x14ac:dyDescent="0.3">
      <c r="A766" s="2">
        <v>764</v>
      </c>
      <c r="B766" s="2">
        <v>20</v>
      </c>
      <c r="C766" s="2" t="s">
        <v>657</v>
      </c>
      <c r="D766" s="4">
        <v>1</v>
      </c>
      <c r="E766" s="15">
        <f>Tabla_Sala[[#This Row],[Hora de Salida]]</f>
        <v>45023.240277777775</v>
      </c>
      <c r="F766" s="16">
        <v>45023.145833333336</v>
      </c>
      <c r="G766" s="16">
        <v>45023.240277777775</v>
      </c>
      <c r="H766" s="16">
        <f>IF(Tabla_Sala[[#This Row],[Estado de la Mesa]]="Ocupada",(Tabla_Sala[[#This Row],[Hora de Salida]]-Tabla_Sala[[#This Row],[Hora de Llegada]]) + 15/1440, Tabla_Sala[[#This Row],[Hora de Salida]]-Tabla_Sala[[#This Row],[Hora de Llegada]])</f>
        <v>0.10486111110609879</v>
      </c>
      <c r="I766" s="16">
        <f>SUMIFS(Tabla_cocina[minutos preparacion],Tabla_cocina[Numero de Orden],Tabla_Sala[[#This Row],[Número de Orden]])</f>
        <v>7.7777777777777779E-2</v>
      </c>
      <c r="J766" s="16">
        <f>IF(Tabla_Sala[[#This Row],[Tiempo de Permanencia]]-Tabla_Sala[[#This Row],[Tiempo Preparacion]] &gt; 0, Tabla_Sala[[#This Row],[Tiempo de Permanencia]]-Tabla_Sala[[#This Row],[Tiempo Preparacion]], 0)</f>
        <v>2.708333332832101E-2</v>
      </c>
      <c r="K766" s="2" t="s">
        <v>117</v>
      </c>
      <c r="L766" s="2" t="s">
        <v>54</v>
      </c>
      <c r="M766" s="2" t="s">
        <v>47</v>
      </c>
      <c r="N766" s="5">
        <v>20.41</v>
      </c>
      <c r="O766" s="2" t="s">
        <v>55</v>
      </c>
      <c r="P766" s="7">
        <f>SUMIFS(Tabla_cocina[Ganancia Bruta],Tabla_cocina[Numero de Orden],Tabla_Sala[[#This Row],[Número de Orden]])</f>
        <v>85</v>
      </c>
      <c r="Q766" s="7">
        <f>Tabla_Sala[[#This Row],[Propina]]+Tabla_Sala[[#This Row],[Monto Total de la Cuenta]]</f>
        <v>105.41</v>
      </c>
      <c r="R766" t="str">
        <f t="shared" si="14"/>
        <v>Plato_6,  Plato_18,  Plato_7</v>
      </c>
      <c r="S766" s="2" t="s">
        <v>46</v>
      </c>
      <c r="T766" s="2" t="s">
        <v>10</v>
      </c>
      <c r="U766" s="2" t="s">
        <v>74</v>
      </c>
      <c r="V766" s="2" t="s">
        <v>59</v>
      </c>
      <c r="X766" t="str" cm="1">
        <f t="array" ref="X766">_xlfn.CONCAT(_xlfn._xlws.FILTER(Tabla_cocina[Nombre del Plato], Tabla_cocina[Numero de Orden]=Tabla_Sala[[#This Row],[Número de Orden]]), "")</f>
        <v>Plato_18Plato_6Plato_7</v>
      </c>
      <c r="Y766" s="18" t="b">
        <f>IF(Tabla_Sala[[#This Row],[Tiempo de Degustacion]]&gt;0,TRUE,FALSE)</f>
        <v>1</v>
      </c>
      <c r="Z766" s="3">
        <f>SUMIFS(Tabla_cocina[Costo],Tabla_cocina[Numero de Orden],Tabla_Sala[[#This Row],[Número de Orden]])</f>
        <v>50</v>
      </c>
    </row>
    <row r="767" spans="1:26" x14ac:dyDescent="0.3">
      <c r="A767" s="2">
        <v>765</v>
      </c>
      <c r="B767" s="2">
        <v>20</v>
      </c>
      <c r="C767" s="2" t="s">
        <v>557</v>
      </c>
      <c r="D767" s="4">
        <v>4</v>
      </c>
      <c r="E767" s="15">
        <f>Tabla_Sala[[#This Row],[Hora de Salida]]</f>
        <v>45023.067361111112</v>
      </c>
      <c r="F767" s="16">
        <v>45023.01666666667</v>
      </c>
      <c r="G767" s="16">
        <v>45023.067361111112</v>
      </c>
      <c r="H767" s="16">
        <f>IF(Tabla_Sala[[#This Row],[Estado de la Mesa]]="Ocupada",(Tabla_Sala[[#This Row],[Hora de Salida]]-Tabla_Sala[[#This Row],[Hora de Llegada]]) + 15/1440, Tabla_Sala[[#This Row],[Hora de Salida]]-Tabla_Sala[[#This Row],[Hora de Llegada]])</f>
        <v>5.0694444442342501E-2</v>
      </c>
      <c r="I767" s="16">
        <f>SUMIFS(Tabla_cocina[minutos preparacion],Tabla_cocina[Numero de Orden],Tabla_Sala[[#This Row],[Número de Orden]])</f>
        <v>0.11388888888888889</v>
      </c>
      <c r="J767" s="16">
        <f>IF(Tabla_Sala[[#This Row],[Tiempo de Permanencia]]-Tabla_Sala[[#This Row],[Tiempo Preparacion]] &gt; 0, Tabla_Sala[[#This Row],[Tiempo de Permanencia]]-Tabla_Sala[[#This Row],[Tiempo Preparacion]], 0)</f>
        <v>0</v>
      </c>
      <c r="K767" s="2" t="s">
        <v>109</v>
      </c>
      <c r="L767" s="2" t="s">
        <v>54</v>
      </c>
      <c r="M767" s="2" t="s">
        <v>47</v>
      </c>
      <c r="N767" s="5">
        <v>30.77</v>
      </c>
      <c r="O767" s="2" t="s">
        <v>48</v>
      </c>
      <c r="P767" s="7">
        <f>SUMIFS(Tabla_cocina[Ganancia Bruta],Tabla_cocina[Numero de Orden],Tabla_Sala[[#This Row],[Número de Orden]])</f>
        <v>233</v>
      </c>
      <c r="Q767" s="7">
        <f>Tabla_Sala[[#This Row],[Propina]]+Tabla_Sala[[#This Row],[Monto Total de la Cuenta]]</f>
        <v>263.77</v>
      </c>
      <c r="R767" t="str">
        <f t="shared" si="14"/>
        <v>Plato_10,  Plato_16,  Plato_13,  Plato_19</v>
      </c>
      <c r="S767" s="2" t="s">
        <v>70</v>
      </c>
      <c r="T767" s="2" t="s">
        <v>25</v>
      </c>
      <c r="U767" s="2" t="s">
        <v>57</v>
      </c>
      <c r="V767" s="2" t="s">
        <v>65</v>
      </c>
      <c r="W767" s="2" t="s">
        <v>51</v>
      </c>
      <c r="X767" t="str" cm="1">
        <f t="array" ref="X767">_xlfn.CONCAT(_xlfn._xlws.FILTER(Tabla_cocina[Nombre del Plato], Tabla_cocina[Numero de Orden]=Tabla_Sala[[#This Row],[Número de Orden]]), "")</f>
        <v>Plato_19Plato_16Plato_10Plato_13</v>
      </c>
      <c r="Y767" s="18" t="b">
        <f>IF(Tabla_Sala[[#This Row],[Tiempo de Degustacion]]&gt;0,TRUE,FALSE)</f>
        <v>0</v>
      </c>
      <c r="Z767" s="3">
        <f>SUMIFS(Tabla_cocina[Costo],Tabla_cocina[Numero de Orden],Tabla_Sala[[#This Row],[Número de Orden]])</f>
        <v>138</v>
      </c>
    </row>
    <row r="768" spans="1:26" x14ac:dyDescent="0.3">
      <c r="A768" s="2">
        <v>766</v>
      </c>
      <c r="B768" s="2">
        <v>17</v>
      </c>
      <c r="C768" s="2" t="s">
        <v>128</v>
      </c>
      <c r="D768" s="4">
        <v>6</v>
      </c>
      <c r="E768" s="15">
        <f>Tabla_Sala[[#This Row],[Hora de Salida]]</f>
        <v>45023.201388888891</v>
      </c>
      <c r="F768" s="16">
        <v>45023.06527777778</v>
      </c>
      <c r="G768" s="16">
        <v>45023.201388888891</v>
      </c>
      <c r="H768" s="16">
        <f>IF(Tabla_Sala[[#This Row],[Estado de la Mesa]]="Ocupada",(Tabla_Sala[[#This Row],[Hora de Salida]]-Tabla_Sala[[#This Row],[Hora de Llegada]]) + 15/1440, Tabla_Sala[[#This Row],[Hora de Salida]]-Tabla_Sala[[#This Row],[Hora de Llegada]])</f>
        <v>0.13611111111094942</v>
      </c>
      <c r="I768" s="16">
        <f>SUMIFS(Tabla_cocina[minutos preparacion],Tabla_cocina[Numero de Orden],Tabla_Sala[[#This Row],[Número de Orden]])</f>
        <v>9.3055555555555558E-2</v>
      </c>
      <c r="J768" s="16">
        <f>IF(Tabla_Sala[[#This Row],[Tiempo de Permanencia]]-Tabla_Sala[[#This Row],[Tiempo Preparacion]] &gt; 0, Tabla_Sala[[#This Row],[Tiempo de Permanencia]]-Tabla_Sala[[#This Row],[Tiempo Preparacion]], 0)</f>
        <v>4.3055555555393865E-2</v>
      </c>
      <c r="K768" s="2" t="s">
        <v>113</v>
      </c>
      <c r="L768" s="2" t="s">
        <v>54</v>
      </c>
      <c r="M768" s="2" t="s">
        <v>47</v>
      </c>
      <c r="N768" s="5">
        <v>12.57</v>
      </c>
      <c r="O768" s="2" t="s">
        <v>42</v>
      </c>
      <c r="P768" s="7">
        <f>SUMIFS(Tabla_cocina[Ganancia Bruta],Tabla_cocina[Numero de Orden],Tabla_Sala[[#This Row],[Número de Orden]])</f>
        <v>185</v>
      </c>
      <c r="Q768" s="7">
        <f>Tabla_Sala[[#This Row],[Propina]]+Tabla_Sala[[#This Row],[Monto Total de la Cuenta]]</f>
        <v>197.57</v>
      </c>
      <c r="R768" t="str">
        <f t="shared" si="14"/>
        <v>Plato_2,  Plato_12,  Plato_3,  Plato_14</v>
      </c>
      <c r="S768" s="2" t="s">
        <v>76</v>
      </c>
      <c r="T768" s="2" t="s">
        <v>7</v>
      </c>
      <c r="U768" s="2" t="s">
        <v>60</v>
      </c>
      <c r="V768" s="2" t="s">
        <v>72</v>
      </c>
      <c r="W768" s="2" t="s">
        <v>64</v>
      </c>
      <c r="X768" t="str" cm="1">
        <f t="array" ref="X768">_xlfn.CONCAT(_xlfn._xlws.FILTER(Tabla_cocina[Nombre del Plato], Tabla_cocina[Numero de Orden]=Tabla_Sala[[#This Row],[Número de Orden]]), "")</f>
        <v>Plato_2Plato_14Plato_3Plato_12</v>
      </c>
      <c r="Y768" s="18" t="b">
        <f>IF(Tabla_Sala[[#This Row],[Tiempo de Degustacion]]&gt;0,TRUE,FALSE)</f>
        <v>1</v>
      </c>
      <c r="Z768" s="3">
        <f>SUMIFS(Tabla_cocina[Costo],Tabla_cocina[Numero de Orden],Tabla_Sala[[#This Row],[Número de Orden]])</f>
        <v>111</v>
      </c>
    </row>
    <row r="769" spans="1:26" x14ac:dyDescent="0.3">
      <c r="A769" s="2">
        <v>767</v>
      </c>
      <c r="B769" s="2">
        <v>10</v>
      </c>
      <c r="C769" s="2" t="s">
        <v>658</v>
      </c>
      <c r="D769" s="4">
        <v>3</v>
      </c>
      <c r="E769" s="15">
        <f>Tabla_Sala[[#This Row],[Hora de Salida]]</f>
        <v>45023.164583333331</v>
      </c>
      <c r="F769" s="16">
        <v>45023.047222222223</v>
      </c>
      <c r="G769" s="16">
        <v>45023.164583333331</v>
      </c>
      <c r="H769" s="16">
        <f>IF(Tabla_Sala[[#This Row],[Estado de la Mesa]]="Ocupada",(Tabla_Sala[[#This Row],[Hora de Salida]]-Tabla_Sala[[#This Row],[Hora de Llegada]]) + 15/1440, Tabla_Sala[[#This Row],[Hora de Salida]]-Tabla_Sala[[#This Row],[Hora de Llegada]])</f>
        <v>0.11736111110803904</v>
      </c>
      <c r="I769" s="16">
        <f>SUMIFS(Tabla_cocina[minutos preparacion],Tabla_cocina[Numero de Orden],Tabla_Sala[[#This Row],[Número de Orden]])</f>
        <v>5.9027777777777776E-2</v>
      </c>
      <c r="J769" s="16">
        <f>IF(Tabla_Sala[[#This Row],[Tiempo de Permanencia]]-Tabla_Sala[[#This Row],[Tiempo Preparacion]] &gt; 0, Tabla_Sala[[#This Row],[Tiempo de Permanencia]]-Tabla_Sala[[#This Row],[Tiempo Preparacion]], 0)</f>
        <v>5.8333333330261264E-2</v>
      </c>
      <c r="K769" s="2" t="s">
        <v>113</v>
      </c>
      <c r="L769" s="2" t="s">
        <v>44</v>
      </c>
      <c r="M769" s="2" t="s">
        <v>47</v>
      </c>
      <c r="N769" s="5">
        <v>15.98</v>
      </c>
      <c r="O769" s="2" t="s">
        <v>42</v>
      </c>
      <c r="P769" s="7">
        <f>SUMIFS(Tabla_cocina[Ganancia Bruta],Tabla_cocina[Numero de Orden],Tabla_Sala[[#This Row],[Número de Orden]])</f>
        <v>169</v>
      </c>
      <c r="Q769" s="7">
        <f>Tabla_Sala[[#This Row],[Propina]]+Tabla_Sala[[#This Row],[Monto Total de la Cuenta]]</f>
        <v>184.98</v>
      </c>
      <c r="R769" t="str">
        <f t="shared" si="14"/>
        <v>Plato_9,  Plato_7,  Plato_13</v>
      </c>
      <c r="S769" s="2" t="s">
        <v>66</v>
      </c>
      <c r="T769" s="2" t="s">
        <v>13</v>
      </c>
      <c r="U769" s="2" t="s">
        <v>59</v>
      </c>
      <c r="V769" s="2" t="s">
        <v>65</v>
      </c>
      <c r="X769" t="str" cm="1">
        <f t="array" ref="X769">_xlfn.CONCAT(_xlfn._xlws.FILTER(Tabla_cocina[Nombre del Plato], Tabla_cocina[Numero de Orden]=Tabla_Sala[[#This Row],[Número de Orden]]), "")</f>
        <v>Plato_9Plato_7Plato_13</v>
      </c>
      <c r="Y769" s="18" t="b">
        <f>IF(Tabla_Sala[[#This Row],[Tiempo de Degustacion]]&gt;0,TRUE,FALSE)</f>
        <v>1</v>
      </c>
      <c r="Z769" s="3">
        <f>SUMIFS(Tabla_cocina[Costo],Tabla_cocina[Numero de Orden],Tabla_Sala[[#This Row],[Número de Orden]])</f>
        <v>101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91129-84A4-4239-BC5F-D926BEB7DB2E}">
  <dimension ref="A2:K204"/>
  <sheetViews>
    <sheetView showGridLines="0" topLeftCell="A191" zoomScale="85" zoomScaleNormal="85" workbookViewId="0">
      <selection activeCell="C117" sqref="C117"/>
    </sheetView>
  </sheetViews>
  <sheetFormatPr baseColWidth="10" defaultRowHeight="14.4" x14ac:dyDescent="0.3"/>
  <cols>
    <col min="1" max="1" width="17.109375" bestFit="1" customWidth="1"/>
    <col min="2" max="2" width="29.77734375" bestFit="1" customWidth="1"/>
    <col min="3" max="3" width="34.44140625" bestFit="1" customWidth="1"/>
    <col min="4" max="4" width="19.6640625" bestFit="1" customWidth="1"/>
    <col min="5" max="5" width="11" bestFit="1" customWidth="1"/>
    <col min="6" max="8" width="12" bestFit="1" customWidth="1"/>
    <col min="9" max="9" width="13" bestFit="1" customWidth="1"/>
    <col min="10" max="10" width="2" bestFit="1" customWidth="1"/>
    <col min="11" max="100" width="3" bestFit="1" customWidth="1"/>
    <col min="101" max="768" width="4" bestFit="1" customWidth="1"/>
    <col min="769" max="769" width="11.5546875" bestFit="1" customWidth="1"/>
    <col min="770" max="770" width="12" bestFit="1" customWidth="1"/>
    <col min="771" max="771" width="14.77734375" bestFit="1" customWidth="1"/>
    <col min="772" max="772" width="12" bestFit="1" customWidth="1"/>
    <col min="773" max="773" width="14.77734375" bestFit="1" customWidth="1"/>
    <col min="774" max="774" width="12" bestFit="1" customWidth="1"/>
    <col min="775" max="775" width="14.77734375" bestFit="1" customWidth="1"/>
    <col min="776" max="776" width="12" bestFit="1" customWidth="1"/>
    <col min="777" max="777" width="14.77734375" bestFit="1" customWidth="1"/>
    <col min="778" max="778" width="12" bestFit="1" customWidth="1"/>
    <col min="779" max="779" width="14.77734375" bestFit="1" customWidth="1"/>
    <col min="780" max="780" width="12" bestFit="1" customWidth="1"/>
    <col min="781" max="781" width="14.77734375" bestFit="1" customWidth="1"/>
    <col min="782" max="782" width="12" bestFit="1" customWidth="1"/>
    <col min="783" max="783" width="14.77734375" bestFit="1" customWidth="1"/>
    <col min="784" max="784" width="12" bestFit="1" customWidth="1"/>
    <col min="785" max="785" width="14.77734375" bestFit="1" customWidth="1"/>
    <col min="786" max="786" width="12" bestFit="1" customWidth="1"/>
    <col min="787" max="787" width="14.77734375" bestFit="1" customWidth="1"/>
    <col min="788" max="788" width="12" bestFit="1" customWidth="1"/>
    <col min="789" max="789" width="14.77734375" bestFit="1" customWidth="1"/>
    <col min="790" max="790" width="12" bestFit="1" customWidth="1"/>
    <col min="791" max="791" width="14.77734375" bestFit="1" customWidth="1"/>
    <col min="792" max="792" width="12" bestFit="1" customWidth="1"/>
    <col min="793" max="793" width="14.77734375" bestFit="1" customWidth="1"/>
    <col min="794" max="794" width="12" bestFit="1" customWidth="1"/>
    <col min="795" max="795" width="14.77734375" bestFit="1" customWidth="1"/>
    <col min="796" max="796" width="12" bestFit="1" customWidth="1"/>
    <col min="797" max="797" width="14.77734375" bestFit="1" customWidth="1"/>
    <col min="798" max="798" width="12" bestFit="1" customWidth="1"/>
    <col min="799" max="799" width="14.77734375" bestFit="1" customWidth="1"/>
    <col min="800" max="800" width="12" bestFit="1" customWidth="1"/>
    <col min="801" max="801" width="14.77734375" bestFit="1" customWidth="1"/>
    <col min="802" max="802" width="12" bestFit="1" customWidth="1"/>
    <col min="803" max="803" width="14.77734375" bestFit="1" customWidth="1"/>
    <col min="804" max="804" width="12" bestFit="1" customWidth="1"/>
    <col min="805" max="805" width="14.77734375" bestFit="1" customWidth="1"/>
    <col min="806" max="806" width="12" bestFit="1" customWidth="1"/>
    <col min="807" max="807" width="14.77734375" bestFit="1" customWidth="1"/>
    <col min="808" max="808" width="12" bestFit="1" customWidth="1"/>
    <col min="809" max="809" width="14.77734375" bestFit="1" customWidth="1"/>
    <col min="810" max="810" width="12" bestFit="1" customWidth="1"/>
    <col min="811" max="811" width="14.77734375" bestFit="1" customWidth="1"/>
    <col min="812" max="812" width="12" bestFit="1" customWidth="1"/>
    <col min="813" max="813" width="14.77734375" bestFit="1" customWidth="1"/>
    <col min="814" max="814" width="12" bestFit="1" customWidth="1"/>
    <col min="815" max="815" width="14.77734375" bestFit="1" customWidth="1"/>
    <col min="816" max="816" width="12" bestFit="1" customWidth="1"/>
    <col min="817" max="817" width="14.77734375" bestFit="1" customWidth="1"/>
    <col min="818" max="818" width="12" bestFit="1" customWidth="1"/>
    <col min="819" max="819" width="14.77734375" bestFit="1" customWidth="1"/>
    <col min="820" max="820" width="12" bestFit="1" customWidth="1"/>
    <col min="821" max="821" width="14.77734375" bestFit="1" customWidth="1"/>
    <col min="822" max="822" width="12" bestFit="1" customWidth="1"/>
    <col min="823" max="823" width="14.77734375" bestFit="1" customWidth="1"/>
    <col min="824" max="824" width="12" bestFit="1" customWidth="1"/>
    <col min="825" max="825" width="14.77734375" bestFit="1" customWidth="1"/>
    <col min="826" max="826" width="12" bestFit="1" customWidth="1"/>
    <col min="827" max="827" width="14.77734375" bestFit="1" customWidth="1"/>
    <col min="828" max="828" width="12" bestFit="1" customWidth="1"/>
    <col min="829" max="829" width="14.77734375" bestFit="1" customWidth="1"/>
    <col min="830" max="830" width="12" bestFit="1" customWidth="1"/>
    <col min="831" max="831" width="14.77734375" bestFit="1" customWidth="1"/>
    <col min="832" max="832" width="12" bestFit="1" customWidth="1"/>
    <col min="833" max="833" width="14.77734375" bestFit="1" customWidth="1"/>
    <col min="834" max="834" width="12" bestFit="1" customWidth="1"/>
    <col min="835" max="835" width="14.77734375" bestFit="1" customWidth="1"/>
    <col min="836" max="836" width="12" bestFit="1" customWidth="1"/>
    <col min="837" max="837" width="14.77734375" bestFit="1" customWidth="1"/>
    <col min="838" max="838" width="12" bestFit="1" customWidth="1"/>
    <col min="839" max="839" width="14.77734375" bestFit="1" customWidth="1"/>
    <col min="840" max="840" width="12" bestFit="1" customWidth="1"/>
    <col min="841" max="841" width="14.77734375" bestFit="1" customWidth="1"/>
    <col min="842" max="842" width="12" bestFit="1" customWidth="1"/>
    <col min="843" max="843" width="14.77734375" bestFit="1" customWidth="1"/>
    <col min="844" max="844" width="12" bestFit="1" customWidth="1"/>
    <col min="845" max="845" width="14.77734375" bestFit="1" customWidth="1"/>
    <col min="846" max="846" width="12" bestFit="1" customWidth="1"/>
    <col min="847" max="847" width="14.77734375" bestFit="1" customWidth="1"/>
    <col min="848" max="848" width="12" bestFit="1" customWidth="1"/>
    <col min="849" max="849" width="14.77734375" bestFit="1" customWidth="1"/>
    <col min="850" max="850" width="12" bestFit="1" customWidth="1"/>
    <col min="851" max="851" width="14.77734375" bestFit="1" customWidth="1"/>
    <col min="852" max="852" width="12" bestFit="1" customWidth="1"/>
    <col min="853" max="853" width="14.77734375" bestFit="1" customWidth="1"/>
    <col min="854" max="854" width="12" bestFit="1" customWidth="1"/>
    <col min="855" max="855" width="14.77734375" bestFit="1" customWidth="1"/>
    <col min="856" max="856" width="12" bestFit="1" customWidth="1"/>
    <col min="857" max="857" width="14.77734375" bestFit="1" customWidth="1"/>
    <col min="858" max="858" width="12" bestFit="1" customWidth="1"/>
    <col min="859" max="859" width="14.77734375" bestFit="1" customWidth="1"/>
    <col min="860" max="860" width="12" bestFit="1" customWidth="1"/>
    <col min="861" max="861" width="14.77734375" bestFit="1" customWidth="1"/>
    <col min="862" max="862" width="12" bestFit="1" customWidth="1"/>
    <col min="863" max="863" width="14.77734375" bestFit="1" customWidth="1"/>
    <col min="864" max="864" width="12" bestFit="1" customWidth="1"/>
    <col min="865" max="865" width="14.77734375" bestFit="1" customWidth="1"/>
    <col min="866" max="866" width="12" bestFit="1" customWidth="1"/>
    <col min="867" max="867" width="14.77734375" bestFit="1" customWidth="1"/>
    <col min="868" max="868" width="12" bestFit="1" customWidth="1"/>
    <col min="869" max="869" width="14.77734375" bestFit="1" customWidth="1"/>
    <col min="870" max="870" width="12" bestFit="1" customWidth="1"/>
    <col min="871" max="871" width="14.77734375" bestFit="1" customWidth="1"/>
    <col min="872" max="872" width="12" bestFit="1" customWidth="1"/>
    <col min="873" max="873" width="14.77734375" bestFit="1" customWidth="1"/>
    <col min="874" max="874" width="12" bestFit="1" customWidth="1"/>
    <col min="875" max="875" width="14.77734375" bestFit="1" customWidth="1"/>
    <col min="876" max="876" width="12" bestFit="1" customWidth="1"/>
    <col min="877" max="877" width="14.77734375" bestFit="1" customWidth="1"/>
    <col min="878" max="878" width="12" bestFit="1" customWidth="1"/>
    <col min="879" max="879" width="14.77734375" bestFit="1" customWidth="1"/>
    <col min="880" max="880" width="12" bestFit="1" customWidth="1"/>
    <col min="881" max="881" width="14.77734375" bestFit="1" customWidth="1"/>
    <col min="882" max="882" width="12" bestFit="1" customWidth="1"/>
    <col min="883" max="883" width="14.77734375" bestFit="1" customWidth="1"/>
    <col min="884" max="884" width="12" bestFit="1" customWidth="1"/>
    <col min="885" max="885" width="14.77734375" bestFit="1" customWidth="1"/>
    <col min="886" max="886" width="12" bestFit="1" customWidth="1"/>
    <col min="887" max="887" width="14.77734375" bestFit="1" customWidth="1"/>
    <col min="888" max="888" width="12" bestFit="1" customWidth="1"/>
    <col min="889" max="889" width="14.77734375" bestFit="1" customWidth="1"/>
    <col min="890" max="890" width="12" bestFit="1" customWidth="1"/>
    <col min="891" max="891" width="14.77734375" bestFit="1" customWidth="1"/>
    <col min="892" max="892" width="12" bestFit="1" customWidth="1"/>
    <col min="893" max="893" width="14.77734375" bestFit="1" customWidth="1"/>
    <col min="894" max="894" width="12" bestFit="1" customWidth="1"/>
    <col min="895" max="895" width="14.77734375" bestFit="1" customWidth="1"/>
    <col min="896" max="896" width="12" bestFit="1" customWidth="1"/>
    <col min="897" max="897" width="14.77734375" bestFit="1" customWidth="1"/>
    <col min="898" max="898" width="12" bestFit="1" customWidth="1"/>
    <col min="899" max="899" width="14.77734375" bestFit="1" customWidth="1"/>
    <col min="900" max="900" width="12" bestFit="1" customWidth="1"/>
    <col min="901" max="901" width="14.77734375" bestFit="1" customWidth="1"/>
    <col min="902" max="902" width="12" bestFit="1" customWidth="1"/>
    <col min="903" max="903" width="14.77734375" bestFit="1" customWidth="1"/>
    <col min="904" max="904" width="12" bestFit="1" customWidth="1"/>
    <col min="905" max="905" width="14.77734375" bestFit="1" customWidth="1"/>
    <col min="906" max="906" width="12" bestFit="1" customWidth="1"/>
    <col min="907" max="907" width="14.77734375" bestFit="1" customWidth="1"/>
    <col min="908" max="908" width="12" bestFit="1" customWidth="1"/>
    <col min="909" max="909" width="14.77734375" bestFit="1" customWidth="1"/>
    <col min="910" max="910" width="12" bestFit="1" customWidth="1"/>
    <col min="911" max="911" width="14.77734375" bestFit="1" customWidth="1"/>
    <col min="912" max="912" width="12" bestFit="1" customWidth="1"/>
    <col min="913" max="913" width="14.77734375" bestFit="1" customWidth="1"/>
    <col min="914" max="914" width="12" bestFit="1" customWidth="1"/>
    <col min="915" max="915" width="14.77734375" bestFit="1" customWidth="1"/>
    <col min="916" max="916" width="12" bestFit="1" customWidth="1"/>
    <col min="917" max="917" width="14.77734375" bestFit="1" customWidth="1"/>
    <col min="918" max="918" width="12" bestFit="1" customWidth="1"/>
    <col min="919" max="919" width="14.77734375" bestFit="1" customWidth="1"/>
    <col min="920" max="920" width="12" bestFit="1" customWidth="1"/>
    <col min="921" max="921" width="14.77734375" bestFit="1" customWidth="1"/>
    <col min="922" max="922" width="12" bestFit="1" customWidth="1"/>
    <col min="923" max="923" width="14.77734375" bestFit="1" customWidth="1"/>
    <col min="924" max="924" width="12" bestFit="1" customWidth="1"/>
    <col min="925" max="925" width="14.77734375" bestFit="1" customWidth="1"/>
    <col min="926" max="926" width="12" bestFit="1" customWidth="1"/>
    <col min="927" max="927" width="14.77734375" bestFit="1" customWidth="1"/>
    <col min="928" max="928" width="12" bestFit="1" customWidth="1"/>
    <col min="929" max="929" width="14.77734375" bestFit="1" customWidth="1"/>
    <col min="930" max="930" width="12" bestFit="1" customWidth="1"/>
    <col min="931" max="931" width="14.77734375" bestFit="1" customWidth="1"/>
    <col min="932" max="932" width="12" bestFit="1" customWidth="1"/>
    <col min="933" max="933" width="14.77734375" bestFit="1" customWidth="1"/>
    <col min="934" max="934" width="12" bestFit="1" customWidth="1"/>
    <col min="935" max="935" width="14.77734375" bestFit="1" customWidth="1"/>
    <col min="936" max="936" width="12" bestFit="1" customWidth="1"/>
    <col min="937" max="937" width="14.77734375" bestFit="1" customWidth="1"/>
    <col min="938" max="938" width="12" bestFit="1" customWidth="1"/>
    <col min="939" max="939" width="14.77734375" bestFit="1" customWidth="1"/>
    <col min="940" max="940" width="12" bestFit="1" customWidth="1"/>
    <col min="941" max="941" width="14.77734375" bestFit="1" customWidth="1"/>
    <col min="942" max="942" width="12" bestFit="1" customWidth="1"/>
    <col min="943" max="943" width="14.77734375" bestFit="1" customWidth="1"/>
    <col min="944" max="944" width="12" bestFit="1" customWidth="1"/>
    <col min="945" max="945" width="14.77734375" bestFit="1" customWidth="1"/>
    <col min="946" max="946" width="12" bestFit="1" customWidth="1"/>
    <col min="947" max="947" width="14.77734375" bestFit="1" customWidth="1"/>
    <col min="948" max="948" width="12" bestFit="1" customWidth="1"/>
    <col min="949" max="949" width="14.77734375" bestFit="1" customWidth="1"/>
    <col min="950" max="950" width="12" bestFit="1" customWidth="1"/>
    <col min="951" max="951" width="14.77734375" bestFit="1" customWidth="1"/>
    <col min="952" max="952" width="12" bestFit="1" customWidth="1"/>
    <col min="953" max="953" width="14.77734375" bestFit="1" customWidth="1"/>
    <col min="954" max="954" width="12" bestFit="1" customWidth="1"/>
    <col min="955" max="955" width="14.77734375" bestFit="1" customWidth="1"/>
    <col min="956" max="956" width="12" bestFit="1" customWidth="1"/>
    <col min="957" max="957" width="14.77734375" bestFit="1" customWidth="1"/>
    <col min="958" max="958" width="12" bestFit="1" customWidth="1"/>
    <col min="959" max="959" width="14.77734375" bestFit="1" customWidth="1"/>
    <col min="960" max="960" width="12" bestFit="1" customWidth="1"/>
    <col min="961" max="961" width="14.77734375" bestFit="1" customWidth="1"/>
    <col min="962" max="962" width="12" bestFit="1" customWidth="1"/>
    <col min="963" max="963" width="14.77734375" bestFit="1" customWidth="1"/>
    <col min="964" max="964" width="12" bestFit="1" customWidth="1"/>
    <col min="965" max="965" width="14.77734375" bestFit="1" customWidth="1"/>
    <col min="966" max="966" width="12" bestFit="1" customWidth="1"/>
    <col min="967" max="967" width="14.77734375" bestFit="1" customWidth="1"/>
    <col min="968" max="968" width="12" bestFit="1" customWidth="1"/>
    <col min="969" max="969" width="14.77734375" bestFit="1" customWidth="1"/>
    <col min="970" max="970" width="12" bestFit="1" customWidth="1"/>
    <col min="971" max="971" width="14.77734375" bestFit="1" customWidth="1"/>
    <col min="972" max="972" width="12" bestFit="1" customWidth="1"/>
    <col min="973" max="973" width="14.77734375" bestFit="1" customWidth="1"/>
    <col min="974" max="974" width="12" bestFit="1" customWidth="1"/>
    <col min="975" max="975" width="14.77734375" bestFit="1" customWidth="1"/>
    <col min="976" max="976" width="12" bestFit="1" customWidth="1"/>
    <col min="977" max="977" width="14.77734375" bestFit="1" customWidth="1"/>
    <col min="978" max="978" width="12" bestFit="1" customWidth="1"/>
    <col min="979" max="979" width="14.77734375" bestFit="1" customWidth="1"/>
    <col min="980" max="980" width="12" bestFit="1" customWidth="1"/>
    <col min="981" max="981" width="14.77734375" bestFit="1" customWidth="1"/>
    <col min="982" max="982" width="12" bestFit="1" customWidth="1"/>
    <col min="983" max="983" width="14.77734375" bestFit="1" customWidth="1"/>
    <col min="984" max="984" width="12" bestFit="1" customWidth="1"/>
    <col min="985" max="985" width="14.77734375" bestFit="1" customWidth="1"/>
    <col min="986" max="986" width="12" bestFit="1" customWidth="1"/>
    <col min="987" max="987" width="14.77734375" bestFit="1" customWidth="1"/>
    <col min="988" max="988" width="12" bestFit="1" customWidth="1"/>
    <col min="989" max="989" width="14.77734375" bestFit="1" customWidth="1"/>
    <col min="990" max="990" width="12" bestFit="1" customWidth="1"/>
    <col min="991" max="991" width="14.77734375" bestFit="1" customWidth="1"/>
    <col min="992" max="992" width="12" bestFit="1" customWidth="1"/>
    <col min="993" max="993" width="14.77734375" bestFit="1" customWidth="1"/>
    <col min="994" max="994" width="12" bestFit="1" customWidth="1"/>
    <col min="995" max="995" width="14.77734375" bestFit="1" customWidth="1"/>
    <col min="996" max="996" width="12" bestFit="1" customWidth="1"/>
    <col min="997" max="997" width="14.77734375" bestFit="1" customWidth="1"/>
    <col min="998" max="998" width="12" bestFit="1" customWidth="1"/>
    <col min="999" max="999" width="14.77734375" bestFit="1" customWidth="1"/>
    <col min="1000" max="1000" width="12" bestFit="1" customWidth="1"/>
    <col min="1001" max="1001" width="14.77734375" bestFit="1" customWidth="1"/>
    <col min="1002" max="1002" width="12" bestFit="1" customWidth="1"/>
    <col min="1003" max="1003" width="14.77734375" bestFit="1" customWidth="1"/>
    <col min="1004" max="1004" width="12" bestFit="1" customWidth="1"/>
    <col min="1005" max="1005" width="14.77734375" bestFit="1" customWidth="1"/>
    <col min="1006" max="1006" width="12" bestFit="1" customWidth="1"/>
    <col min="1007" max="1007" width="14.77734375" bestFit="1" customWidth="1"/>
    <col min="1008" max="1008" width="12" bestFit="1" customWidth="1"/>
    <col min="1009" max="1009" width="14.77734375" bestFit="1" customWidth="1"/>
    <col min="1010" max="1010" width="12" bestFit="1" customWidth="1"/>
    <col min="1011" max="1011" width="14.77734375" bestFit="1" customWidth="1"/>
    <col min="1012" max="1012" width="12" bestFit="1" customWidth="1"/>
    <col min="1013" max="1013" width="14.77734375" bestFit="1" customWidth="1"/>
    <col min="1014" max="1014" width="12" bestFit="1" customWidth="1"/>
    <col min="1015" max="1015" width="14.77734375" bestFit="1" customWidth="1"/>
    <col min="1016" max="1016" width="12" bestFit="1" customWidth="1"/>
    <col min="1017" max="1017" width="14.77734375" bestFit="1" customWidth="1"/>
    <col min="1018" max="1018" width="12" bestFit="1" customWidth="1"/>
    <col min="1019" max="1019" width="14.77734375" bestFit="1" customWidth="1"/>
    <col min="1020" max="1020" width="12" bestFit="1" customWidth="1"/>
    <col min="1021" max="1021" width="14.77734375" bestFit="1" customWidth="1"/>
    <col min="1022" max="1022" width="12" bestFit="1" customWidth="1"/>
    <col min="1023" max="1023" width="14.77734375" bestFit="1" customWidth="1"/>
    <col min="1024" max="1024" width="12" bestFit="1" customWidth="1"/>
    <col min="1025" max="1025" width="14.77734375" bestFit="1" customWidth="1"/>
    <col min="1026" max="1026" width="12" bestFit="1" customWidth="1"/>
    <col min="1027" max="1027" width="14.77734375" bestFit="1" customWidth="1"/>
    <col min="1028" max="1028" width="12" bestFit="1" customWidth="1"/>
    <col min="1029" max="1029" width="14.77734375" bestFit="1" customWidth="1"/>
    <col min="1030" max="1030" width="12" bestFit="1" customWidth="1"/>
    <col min="1031" max="1031" width="14.77734375" bestFit="1" customWidth="1"/>
    <col min="1032" max="1032" width="12" bestFit="1" customWidth="1"/>
    <col min="1033" max="1033" width="14.77734375" bestFit="1" customWidth="1"/>
    <col min="1034" max="1034" width="12" bestFit="1" customWidth="1"/>
    <col min="1035" max="1035" width="14.77734375" bestFit="1" customWidth="1"/>
    <col min="1036" max="1036" width="12" bestFit="1" customWidth="1"/>
    <col min="1037" max="1037" width="14.77734375" bestFit="1" customWidth="1"/>
    <col min="1038" max="1038" width="12" bestFit="1" customWidth="1"/>
    <col min="1039" max="1039" width="14.77734375" bestFit="1" customWidth="1"/>
    <col min="1040" max="1040" width="12" bestFit="1" customWidth="1"/>
    <col min="1041" max="1041" width="14.77734375" bestFit="1" customWidth="1"/>
    <col min="1042" max="1042" width="12" bestFit="1" customWidth="1"/>
    <col min="1043" max="1043" width="14.77734375" bestFit="1" customWidth="1"/>
    <col min="1044" max="1044" width="12" bestFit="1" customWidth="1"/>
    <col min="1045" max="1045" width="14.77734375" bestFit="1" customWidth="1"/>
    <col min="1046" max="1046" width="12" bestFit="1" customWidth="1"/>
    <col min="1047" max="1047" width="14.77734375" bestFit="1" customWidth="1"/>
    <col min="1048" max="1048" width="12" bestFit="1" customWidth="1"/>
    <col min="1049" max="1049" width="14.77734375" bestFit="1" customWidth="1"/>
    <col min="1050" max="1050" width="12" bestFit="1" customWidth="1"/>
    <col min="1051" max="1051" width="14.77734375" bestFit="1" customWidth="1"/>
    <col min="1052" max="1052" width="12" bestFit="1" customWidth="1"/>
    <col min="1053" max="1053" width="14.77734375" bestFit="1" customWidth="1"/>
    <col min="1054" max="1054" width="12" bestFit="1" customWidth="1"/>
    <col min="1055" max="1055" width="14.77734375" bestFit="1" customWidth="1"/>
    <col min="1056" max="1056" width="12" bestFit="1" customWidth="1"/>
    <col min="1057" max="1057" width="14.77734375" bestFit="1" customWidth="1"/>
    <col min="1058" max="1058" width="12" bestFit="1" customWidth="1"/>
    <col min="1059" max="1059" width="14.77734375" bestFit="1" customWidth="1"/>
    <col min="1060" max="1060" width="12" bestFit="1" customWidth="1"/>
    <col min="1061" max="1061" width="14.77734375" bestFit="1" customWidth="1"/>
    <col min="1062" max="1062" width="12" bestFit="1" customWidth="1"/>
    <col min="1063" max="1063" width="14.77734375" bestFit="1" customWidth="1"/>
    <col min="1064" max="1064" width="12" bestFit="1" customWidth="1"/>
    <col min="1065" max="1065" width="14.77734375" bestFit="1" customWidth="1"/>
    <col min="1066" max="1066" width="12" bestFit="1" customWidth="1"/>
    <col min="1067" max="1067" width="14.77734375" bestFit="1" customWidth="1"/>
    <col min="1068" max="1068" width="12" bestFit="1" customWidth="1"/>
    <col min="1069" max="1069" width="14.77734375" bestFit="1" customWidth="1"/>
    <col min="1070" max="1070" width="12" bestFit="1" customWidth="1"/>
    <col min="1071" max="1071" width="14.77734375" bestFit="1" customWidth="1"/>
    <col min="1072" max="1072" width="12" bestFit="1" customWidth="1"/>
    <col min="1073" max="1073" width="14.77734375" bestFit="1" customWidth="1"/>
    <col min="1074" max="1074" width="12" bestFit="1" customWidth="1"/>
    <col min="1075" max="1075" width="14.77734375" bestFit="1" customWidth="1"/>
    <col min="1076" max="1076" width="12" bestFit="1" customWidth="1"/>
    <col min="1077" max="1077" width="14.77734375" bestFit="1" customWidth="1"/>
    <col min="1078" max="1078" width="12" bestFit="1" customWidth="1"/>
    <col min="1079" max="1079" width="14.77734375" bestFit="1" customWidth="1"/>
    <col min="1080" max="1080" width="12" bestFit="1" customWidth="1"/>
    <col min="1081" max="1081" width="14.77734375" bestFit="1" customWidth="1"/>
    <col min="1082" max="1082" width="12" bestFit="1" customWidth="1"/>
    <col min="1083" max="1083" width="14.77734375" bestFit="1" customWidth="1"/>
    <col min="1084" max="1084" width="12" bestFit="1" customWidth="1"/>
    <col min="1085" max="1085" width="14.77734375" bestFit="1" customWidth="1"/>
    <col min="1086" max="1086" width="12" bestFit="1" customWidth="1"/>
    <col min="1087" max="1087" width="14.77734375" bestFit="1" customWidth="1"/>
    <col min="1088" max="1088" width="12" bestFit="1" customWidth="1"/>
    <col min="1089" max="1089" width="14.77734375" bestFit="1" customWidth="1"/>
    <col min="1090" max="1090" width="12" bestFit="1" customWidth="1"/>
    <col min="1091" max="1091" width="14.77734375" bestFit="1" customWidth="1"/>
    <col min="1092" max="1092" width="12" bestFit="1" customWidth="1"/>
    <col min="1093" max="1093" width="14.77734375" bestFit="1" customWidth="1"/>
    <col min="1094" max="1094" width="12" bestFit="1" customWidth="1"/>
    <col min="1095" max="1095" width="14.77734375" bestFit="1" customWidth="1"/>
    <col min="1096" max="1096" width="12" bestFit="1" customWidth="1"/>
    <col min="1097" max="1097" width="14.77734375" bestFit="1" customWidth="1"/>
    <col min="1098" max="1098" width="12" bestFit="1" customWidth="1"/>
    <col min="1099" max="1099" width="14.77734375" bestFit="1" customWidth="1"/>
    <col min="1100" max="1100" width="12" bestFit="1" customWidth="1"/>
    <col min="1101" max="1101" width="14.77734375" bestFit="1" customWidth="1"/>
    <col min="1102" max="1102" width="12" bestFit="1" customWidth="1"/>
    <col min="1103" max="1103" width="14.77734375" bestFit="1" customWidth="1"/>
    <col min="1104" max="1104" width="12" bestFit="1" customWidth="1"/>
    <col min="1105" max="1105" width="14.77734375" bestFit="1" customWidth="1"/>
    <col min="1106" max="1106" width="12" bestFit="1" customWidth="1"/>
    <col min="1107" max="1107" width="14.77734375" bestFit="1" customWidth="1"/>
    <col min="1108" max="1108" width="12" bestFit="1" customWidth="1"/>
    <col min="1109" max="1109" width="14.77734375" bestFit="1" customWidth="1"/>
    <col min="1110" max="1110" width="12" bestFit="1" customWidth="1"/>
    <col min="1111" max="1111" width="14.77734375" bestFit="1" customWidth="1"/>
    <col min="1112" max="1112" width="12" bestFit="1" customWidth="1"/>
    <col min="1113" max="1113" width="14.77734375" bestFit="1" customWidth="1"/>
    <col min="1114" max="1114" width="12" bestFit="1" customWidth="1"/>
    <col min="1115" max="1115" width="14.77734375" bestFit="1" customWidth="1"/>
    <col min="1116" max="1116" width="12" bestFit="1" customWidth="1"/>
    <col min="1117" max="1117" width="14.77734375" bestFit="1" customWidth="1"/>
    <col min="1118" max="1118" width="12" bestFit="1" customWidth="1"/>
    <col min="1119" max="1119" width="14.77734375" bestFit="1" customWidth="1"/>
    <col min="1120" max="1120" width="12" bestFit="1" customWidth="1"/>
    <col min="1121" max="1121" width="14.77734375" bestFit="1" customWidth="1"/>
    <col min="1122" max="1122" width="12" bestFit="1" customWidth="1"/>
    <col min="1123" max="1123" width="14.77734375" bestFit="1" customWidth="1"/>
    <col min="1124" max="1124" width="12" bestFit="1" customWidth="1"/>
    <col min="1125" max="1125" width="14.77734375" bestFit="1" customWidth="1"/>
    <col min="1126" max="1126" width="12" bestFit="1" customWidth="1"/>
    <col min="1127" max="1127" width="14.77734375" bestFit="1" customWidth="1"/>
    <col min="1128" max="1128" width="12" bestFit="1" customWidth="1"/>
    <col min="1129" max="1129" width="14.77734375" bestFit="1" customWidth="1"/>
    <col min="1130" max="1130" width="12" bestFit="1" customWidth="1"/>
    <col min="1131" max="1131" width="14.77734375" bestFit="1" customWidth="1"/>
    <col min="1132" max="1132" width="12" bestFit="1" customWidth="1"/>
    <col min="1133" max="1133" width="14.77734375" bestFit="1" customWidth="1"/>
    <col min="1134" max="1134" width="12" bestFit="1" customWidth="1"/>
    <col min="1135" max="1135" width="14.77734375" bestFit="1" customWidth="1"/>
    <col min="1136" max="1136" width="12" bestFit="1" customWidth="1"/>
    <col min="1137" max="1137" width="14.77734375" bestFit="1" customWidth="1"/>
    <col min="1138" max="1138" width="12" bestFit="1" customWidth="1"/>
    <col min="1139" max="1139" width="14.77734375" bestFit="1" customWidth="1"/>
    <col min="1140" max="1140" width="12" bestFit="1" customWidth="1"/>
    <col min="1141" max="1141" width="14.77734375" bestFit="1" customWidth="1"/>
    <col min="1142" max="1142" width="12" bestFit="1" customWidth="1"/>
    <col min="1143" max="1143" width="14.77734375" bestFit="1" customWidth="1"/>
    <col min="1144" max="1144" width="12" bestFit="1" customWidth="1"/>
    <col min="1145" max="1145" width="14.77734375" bestFit="1" customWidth="1"/>
  </cols>
  <sheetData>
    <row r="2" spans="1:2" ht="23.4" x14ac:dyDescent="0.45">
      <c r="B2" s="25" t="s">
        <v>726</v>
      </c>
    </row>
    <row r="3" spans="1:2" ht="23.4" x14ac:dyDescent="0.45">
      <c r="B3" s="25"/>
    </row>
    <row r="4" spans="1:2" ht="23.4" x14ac:dyDescent="0.45">
      <c r="B4" s="25" t="s">
        <v>705</v>
      </c>
    </row>
    <row r="5" spans="1:2" ht="23.4" x14ac:dyDescent="0.45">
      <c r="B5" s="25"/>
    </row>
    <row r="6" spans="1:2" ht="23.4" x14ac:dyDescent="0.45">
      <c r="B6" s="25" t="s">
        <v>727</v>
      </c>
    </row>
    <row r="7" spans="1:2" ht="23.4" x14ac:dyDescent="0.45">
      <c r="B7" s="25" t="s">
        <v>728</v>
      </c>
    </row>
    <row r="8" spans="1:2" ht="23.4" x14ac:dyDescent="0.45">
      <c r="B8" s="25"/>
    </row>
    <row r="10" spans="1:2" ht="21" x14ac:dyDescent="0.4">
      <c r="A10" s="24" t="s">
        <v>685</v>
      </c>
    </row>
    <row r="12" spans="1:2" ht="18" x14ac:dyDescent="0.35">
      <c r="B12" s="23"/>
    </row>
    <row r="16" spans="1:2" x14ac:dyDescent="0.3">
      <c r="A16" s="19" t="s">
        <v>680</v>
      </c>
      <c r="B16" t="s">
        <v>683</v>
      </c>
    </row>
    <row r="17" spans="1:2" x14ac:dyDescent="0.3">
      <c r="A17" s="20" t="s">
        <v>684</v>
      </c>
      <c r="B17" s="22">
        <v>106512.81999999996</v>
      </c>
    </row>
    <row r="18" spans="1:2" x14ac:dyDescent="0.3">
      <c r="A18" s="21" t="s">
        <v>40</v>
      </c>
      <c r="B18" s="7">
        <v>62006.179999999957</v>
      </c>
    </row>
    <row r="19" spans="1:2" x14ac:dyDescent="0.3">
      <c r="A19" s="21" t="s">
        <v>54</v>
      </c>
      <c r="B19" s="22">
        <v>22901.380000000005</v>
      </c>
    </row>
    <row r="20" spans="1:2" x14ac:dyDescent="0.3">
      <c r="A20" s="21" t="s">
        <v>44</v>
      </c>
      <c r="B20" s="22">
        <v>21605.26</v>
      </c>
    </row>
    <row r="21" spans="1:2" x14ac:dyDescent="0.3">
      <c r="A21" s="20" t="s">
        <v>681</v>
      </c>
      <c r="B21" s="22">
        <v>106512.81999999996</v>
      </c>
    </row>
    <row r="32" spans="1:2" ht="21" x14ac:dyDescent="0.4">
      <c r="A32" s="24" t="s">
        <v>686</v>
      </c>
    </row>
    <row r="34" spans="1:3" ht="18" x14ac:dyDescent="0.35">
      <c r="B34" s="23"/>
    </row>
    <row r="36" spans="1:3" x14ac:dyDescent="0.3">
      <c r="A36" s="19" t="s">
        <v>687</v>
      </c>
      <c r="B36" s="19" t="s">
        <v>682</v>
      </c>
    </row>
    <row r="37" spans="1:3" x14ac:dyDescent="0.3">
      <c r="A37" s="19" t="s">
        <v>680</v>
      </c>
      <c r="B37" t="s">
        <v>684</v>
      </c>
      <c r="C37" t="s">
        <v>681</v>
      </c>
    </row>
    <row r="38" spans="1:3" x14ac:dyDescent="0.3">
      <c r="A38" s="20" t="s">
        <v>47</v>
      </c>
      <c r="B38">
        <v>461</v>
      </c>
      <c r="C38">
        <v>461</v>
      </c>
    </row>
    <row r="39" spans="1:3" x14ac:dyDescent="0.3">
      <c r="A39" s="20" t="s">
        <v>41</v>
      </c>
      <c r="B39">
        <v>124</v>
      </c>
      <c r="C39">
        <v>124</v>
      </c>
    </row>
    <row r="40" spans="1:3" x14ac:dyDescent="0.3">
      <c r="A40" s="20" t="s">
        <v>45</v>
      </c>
      <c r="B40">
        <v>83</v>
      </c>
      <c r="C40">
        <v>83</v>
      </c>
    </row>
    <row r="41" spans="1:3" x14ac:dyDescent="0.3">
      <c r="A41" s="20" t="s">
        <v>681</v>
      </c>
      <c r="B41">
        <v>668</v>
      </c>
      <c r="C41">
        <v>668</v>
      </c>
    </row>
    <row r="52" spans="1:10" ht="21" x14ac:dyDescent="0.4">
      <c r="A52" s="24" t="s">
        <v>688</v>
      </c>
    </row>
    <row r="55" spans="1:10" x14ac:dyDescent="0.3">
      <c r="A55" s="19" t="s">
        <v>683</v>
      </c>
      <c r="B55" s="19" t="s">
        <v>682</v>
      </c>
    </row>
    <row r="56" spans="1:10" x14ac:dyDescent="0.3">
      <c r="B56" t="s">
        <v>690</v>
      </c>
      <c r="C56" t="s">
        <v>691</v>
      </c>
      <c r="D56" t="s">
        <v>692</v>
      </c>
      <c r="E56" t="s">
        <v>693</v>
      </c>
      <c r="F56" t="s">
        <v>694</v>
      </c>
      <c r="G56" t="s">
        <v>695</v>
      </c>
      <c r="H56" t="s">
        <v>696</v>
      </c>
      <c r="I56" t="s">
        <v>681</v>
      </c>
    </row>
    <row r="57" spans="1:10" x14ac:dyDescent="0.3">
      <c r="A57" s="19" t="s">
        <v>680</v>
      </c>
    </row>
    <row r="58" spans="1:10" x14ac:dyDescent="0.3">
      <c r="A58" s="20" t="s">
        <v>40</v>
      </c>
      <c r="B58" s="7">
        <v>10415.809999999998</v>
      </c>
      <c r="C58" s="7">
        <v>11787.619999999995</v>
      </c>
      <c r="D58" s="7">
        <v>3792.76</v>
      </c>
      <c r="E58" s="7">
        <v>4062.0700000000006</v>
      </c>
      <c r="F58" s="7">
        <v>7598.97</v>
      </c>
      <c r="G58" s="7">
        <v>13959.789999999999</v>
      </c>
      <c r="H58" s="7">
        <v>10389.159999999998</v>
      </c>
      <c r="I58" s="7">
        <v>62006.179999999993</v>
      </c>
    </row>
    <row r="59" spans="1:10" x14ac:dyDescent="0.3">
      <c r="A59" s="20" t="s">
        <v>54</v>
      </c>
      <c r="B59" s="7">
        <v>3752.7000000000003</v>
      </c>
      <c r="C59" s="7">
        <v>3877.8100000000004</v>
      </c>
      <c r="D59" s="7">
        <v>883.06</v>
      </c>
      <c r="E59" s="7">
        <v>2003.5999999999997</v>
      </c>
      <c r="F59" s="7">
        <v>2439.63</v>
      </c>
      <c r="G59" s="7">
        <v>5968.4699999999993</v>
      </c>
      <c r="H59" s="7">
        <v>3976.1099999999997</v>
      </c>
      <c r="I59" s="7">
        <v>22901.379999999997</v>
      </c>
      <c r="J59" s="3"/>
    </row>
    <row r="60" spans="1:10" x14ac:dyDescent="0.3">
      <c r="A60" s="20" t="s">
        <v>44</v>
      </c>
      <c r="B60" s="7">
        <v>3297.7799999999997</v>
      </c>
      <c r="C60" s="7">
        <v>3339.3600000000006</v>
      </c>
      <c r="D60" s="7">
        <v>2436.2500000000005</v>
      </c>
      <c r="E60" s="7">
        <v>3028.34</v>
      </c>
      <c r="F60" s="7">
        <v>1007.79</v>
      </c>
      <c r="G60" s="7">
        <v>5144.8</v>
      </c>
      <c r="H60" s="7">
        <v>3350.94</v>
      </c>
      <c r="I60" s="7">
        <v>21605.26</v>
      </c>
      <c r="J60" s="3"/>
    </row>
    <row r="61" spans="1:10" x14ac:dyDescent="0.3">
      <c r="A61" s="20" t="s">
        <v>681</v>
      </c>
      <c r="B61" s="7">
        <v>17466.289999999997</v>
      </c>
      <c r="C61" s="7">
        <v>19004.789999999997</v>
      </c>
      <c r="D61" s="7">
        <v>7112.07</v>
      </c>
      <c r="E61" s="7">
        <v>9094.01</v>
      </c>
      <c r="F61" s="7">
        <v>11046.39</v>
      </c>
      <c r="G61" s="7">
        <v>25073.059999999998</v>
      </c>
      <c r="H61" s="7">
        <v>17716.209999999995</v>
      </c>
      <c r="I61" s="7">
        <v>106512.81999999999</v>
      </c>
      <c r="J61" s="3"/>
    </row>
    <row r="62" spans="1:10" x14ac:dyDescent="0.3">
      <c r="F62" s="3"/>
      <c r="J62" s="3"/>
    </row>
    <row r="63" spans="1:10" x14ac:dyDescent="0.3">
      <c r="A63" s="104" t="s">
        <v>697</v>
      </c>
      <c r="B63" s="105"/>
      <c r="C63" s="105"/>
      <c r="D63" s="105"/>
      <c r="E63" s="105"/>
      <c r="F63" s="105"/>
      <c r="G63" s="105"/>
      <c r="H63" s="105"/>
      <c r="I63" s="105"/>
      <c r="J63" s="3"/>
    </row>
    <row r="64" spans="1:10" x14ac:dyDescent="0.3">
      <c r="A64" s="105"/>
      <c r="B64" s="105"/>
      <c r="C64" s="105"/>
      <c r="D64" s="105"/>
      <c r="E64" s="105"/>
      <c r="F64" s="105"/>
      <c r="G64" s="105"/>
      <c r="H64" s="105"/>
      <c r="I64" s="105"/>
      <c r="J64" s="3"/>
    </row>
    <row r="65" spans="1:11" x14ac:dyDescent="0.3">
      <c r="A65" s="105"/>
      <c r="B65" s="105"/>
      <c r="C65" s="105"/>
      <c r="D65" s="105"/>
      <c r="E65" s="105"/>
      <c r="F65" s="105"/>
      <c r="G65" s="105"/>
      <c r="H65" s="105"/>
      <c r="I65" s="105"/>
    </row>
    <row r="66" spans="1:11" x14ac:dyDescent="0.3">
      <c r="A66" s="105"/>
      <c r="B66" s="105"/>
      <c r="C66" s="105"/>
      <c r="D66" s="105"/>
      <c r="E66" s="105"/>
      <c r="F66" s="105"/>
      <c r="G66" s="105"/>
      <c r="H66" s="105"/>
      <c r="I66" s="105"/>
      <c r="J66" s="3"/>
      <c r="K66" s="3"/>
    </row>
    <row r="67" spans="1:11" x14ac:dyDescent="0.3">
      <c r="A67" s="105"/>
      <c r="B67" s="105"/>
      <c r="C67" s="105"/>
      <c r="D67" s="105"/>
      <c r="E67" s="105"/>
      <c r="F67" s="105"/>
      <c r="G67" s="105"/>
      <c r="H67" s="105"/>
      <c r="I67" s="105"/>
    </row>
    <row r="68" spans="1:11" x14ac:dyDescent="0.3">
      <c r="A68" s="105"/>
      <c r="B68" s="105"/>
      <c r="C68" s="105"/>
      <c r="D68" s="105"/>
      <c r="E68" s="105"/>
      <c r="F68" s="105"/>
      <c r="G68" s="105"/>
      <c r="H68" s="105"/>
      <c r="I68" s="105"/>
    </row>
    <row r="69" spans="1:11" x14ac:dyDescent="0.3">
      <c r="A69" s="105"/>
      <c r="B69" s="105"/>
      <c r="C69" s="105"/>
      <c r="D69" s="105"/>
      <c r="E69" s="105"/>
      <c r="F69" s="105"/>
      <c r="G69" s="105"/>
      <c r="H69" s="105"/>
      <c r="I69" s="105"/>
    </row>
    <row r="70" spans="1:11" x14ac:dyDescent="0.3">
      <c r="A70" s="20"/>
    </row>
    <row r="72" spans="1:11" ht="18" x14ac:dyDescent="0.35">
      <c r="A72" s="23"/>
    </row>
    <row r="73" spans="1:11" ht="21" x14ac:dyDescent="0.4">
      <c r="A73" s="24" t="s">
        <v>698</v>
      </c>
    </row>
    <row r="75" spans="1:11" x14ac:dyDescent="0.3">
      <c r="A75" s="19" t="s">
        <v>683</v>
      </c>
      <c r="B75" s="19" t="s">
        <v>682</v>
      </c>
    </row>
    <row r="76" spans="1:11" x14ac:dyDescent="0.3">
      <c r="A76" s="19" t="s">
        <v>680</v>
      </c>
      <c r="B76" t="s">
        <v>689</v>
      </c>
      <c r="C76" t="s">
        <v>684</v>
      </c>
      <c r="D76" t="s">
        <v>681</v>
      </c>
    </row>
    <row r="77" spans="1:11" x14ac:dyDescent="0.3">
      <c r="A77" s="20" t="s">
        <v>70</v>
      </c>
      <c r="B77" s="7">
        <v>1989.34</v>
      </c>
      <c r="C77" s="7">
        <v>11942.350000000002</v>
      </c>
      <c r="D77" s="7">
        <v>13931.690000000002</v>
      </c>
    </row>
    <row r="78" spans="1:11" x14ac:dyDescent="0.3">
      <c r="A78" s="20" t="s">
        <v>58</v>
      </c>
      <c r="B78" s="7">
        <v>4586.1999999999989</v>
      </c>
      <c r="C78" s="7">
        <v>9136.4100000000017</v>
      </c>
      <c r="D78" s="7">
        <v>13722.61</v>
      </c>
      <c r="J78" s="3"/>
    </row>
    <row r="79" spans="1:11" x14ac:dyDescent="0.3">
      <c r="A79" s="20" t="s">
        <v>53</v>
      </c>
      <c r="B79" s="7">
        <v>2104.81</v>
      </c>
      <c r="C79" s="7">
        <v>9994.7100000000064</v>
      </c>
      <c r="D79" s="7">
        <v>12099.520000000006</v>
      </c>
      <c r="J79" s="3"/>
    </row>
    <row r="80" spans="1:11" x14ac:dyDescent="0.3">
      <c r="A80" s="20" t="s">
        <v>76</v>
      </c>
      <c r="B80" s="7">
        <v>1507.5600000000002</v>
      </c>
      <c r="C80" s="7">
        <v>10393.080000000002</v>
      </c>
      <c r="D80" s="7">
        <v>11900.640000000001</v>
      </c>
      <c r="J80" s="3"/>
    </row>
    <row r="81" spans="1:10" x14ac:dyDescent="0.3">
      <c r="A81" s="20" t="s">
        <v>61</v>
      </c>
      <c r="B81" s="7">
        <v>2168.16</v>
      </c>
      <c r="C81" s="7">
        <v>9719.4499999999971</v>
      </c>
      <c r="D81" s="7">
        <v>11887.609999999997</v>
      </c>
      <c r="E81" s="3"/>
      <c r="F81" s="3"/>
      <c r="G81" s="3"/>
      <c r="H81" s="3"/>
      <c r="I81" s="3"/>
      <c r="J81" s="3"/>
    </row>
    <row r="82" spans="1:10" x14ac:dyDescent="0.3">
      <c r="A82" s="20" t="s">
        <v>46</v>
      </c>
      <c r="B82" s="7">
        <v>1999.05</v>
      </c>
      <c r="C82" s="7">
        <v>9784.409999999998</v>
      </c>
      <c r="D82" s="7">
        <v>11783.459999999997</v>
      </c>
    </row>
    <row r="83" spans="1:10" x14ac:dyDescent="0.3">
      <c r="A83" s="20" t="s">
        <v>43</v>
      </c>
      <c r="B83" s="7">
        <v>1923.9800000000002</v>
      </c>
      <c r="C83" s="7">
        <v>9607.7500000000018</v>
      </c>
      <c r="D83" s="7">
        <v>11531.730000000001</v>
      </c>
    </row>
    <row r="84" spans="1:10" x14ac:dyDescent="0.3">
      <c r="A84" s="20" t="s">
        <v>52</v>
      </c>
      <c r="B84" s="7">
        <v>1061.4100000000001</v>
      </c>
      <c r="C84" s="7">
        <v>10380.040000000001</v>
      </c>
      <c r="D84" s="7">
        <v>11441.45</v>
      </c>
    </row>
    <row r="85" spans="1:10" x14ac:dyDescent="0.3">
      <c r="A85" s="20" t="s">
        <v>56</v>
      </c>
      <c r="B85" s="7">
        <v>2425.04</v>
      </c>
      <c r="C85" s="7">
        <v>8668.0399999999991</v>
      </c>
      <c r="D85" s="7">
        <v>11093.079999999998</v>
      </c>
    </row>
    <row r="86" spans="1:10" x14ac:dyDescent="0.3">
      <c r="A86" s="20" t="s">
        <v>49</v>
      </c>
      <c r="B86" s="7">
        <v>1307.3099999999997</v>
      </c>
      <c r="C86" s="7">
        <v>9209.6700000000019</v>
      </c>
      <c r="D86" s="7">
        <v>10516.980000000001</v>
      </c>
    </row>
    <row r="87" spans="1:10" x14ac:dyDescent="0.3">
      <c r="A87" s="20" t="s">
        <v>66</v>
      </c>
      <c r="B87" s="7">
        <v>1568.56</v>
      </c>
      <c r="C87" s="7">
        <v>7676.91</v>
      </c>
      <c r="D87" s="7">
        <v>9245.4699999999993</v>
      </c>
    </row>
    <row r="88" spans="1:10" x14ac:dyDescent="0.3">
      <c r="A88" s="20" t="s">
        <v>681</v>
      </c>
      <c r="B88" s="7">
        <v>22641.42</v>
      </c>
      <c r="C88" s="7">
        <v>106512.81999999999</v>
      </c>
      <c r="D88" s="7">
        <v>129154.24000000001</v>
      </c>
    </row>
    <row r="94" spans="1:10" ht="21" x14ac:dyDescent="0.4">
      <c r="A94" s="24" t="s">
        <v>699</v>
      </c>
    </row>
    <row r="96" spans="1:10" x14ac:dyDescent="0.3">
      <c r="A96" s="19" t="s">
        <v>700</v>
      </c>
      <c r="B96" s="19" t="s">
        <v>682</v>
      </c>
    </row>
    <row r="97" spans="1:3" x14ac:dyDescent="0.3">
      <c r="A97" s="19" t="s">
        <v>680</v>
      </c>
      <c r="B97" t="s">
        <v>689</v>
      </c>
      <c r="C97" t="s">
        <v>681</v>
      </c>
    </row>
    <row r="98" spans="1:3" x14ac:dyDescent="0.3">
      <c r="A98" s="20" t="s">
        <v>690</v>
      </c>
      <c r="B98" s="7">
        <v>3180</v>
      </c>
      <c r="C98" s="7">
        <v>3180</v>
      </c>
    </row>
    <row r="99" spans="1:3" x14ac:dyDescent="0.3">
      <c r="A99" s="20" t="s">
        <v>691</v>
      </c>
      <c r="B99" s="7">
        <v>5199</v>
      </c>
      <c r="C99" s="7">
        <v>5199</v>
      </c>
    </row>
    <row r="100" spans="1:3" x14ac:dyDescent="0.3">
      <c r="A100" s="20" t="s">
        <v>692</v>
      </c>
      <c r="B100" s="7">
        <v>2572</v>
      </c>
      <c r="C100" s="7">
        <v>2572</v>
      </c>
    </row>
    <row r="101" spans="1:3" x14ac:dyDescent="0.3">
      <c r="A101" s="20" t="s">
        <v>693</v>
      </c>
      <c r="B101" s="7">
        <v>240</v>
      </c>
      <c r="C101" s="7">
        <v>240</v>
      </c>
    </row>
    <row r="102" spans="1:3" x14ac:dyDescent="0.3">
      <c r="A102" s="20" t="s">
        <v>694</v>
      </c>
      <c r="B102" s="7">
        <v>1880</v>
      </c>
      <c r="C102" s="7">
        <v>1880</v>
      </c>
    </row>
    <row r="103" spans="1:3" x14ac:dyDescent="0.3">
      <c r="A103" s="20" t="s">
        <v>695</v>
      </c>
      <c r="B103" s="7">
        <v>4237</v>
      </c>
      <c r="C103" s="7">
        <v>4237</v>
      </c>
    </row>
    <row r="104" spans="1:3" x14ac:dyDescent="0.3">
      <c r="A104" s="20" t="s">
        <v>696</v>
      </c>
      <c r="B104" s="7">
        <v>2295</v>
      </c>
      <c r="C104" s="7">
        <v>2295</v>
      </c>
    </row>
    <row r="105" spans="1:3" x14ac:dyDescent="0.3">
      <c r="A105" s="20" t="s">
        <v>681</v>
      </c>
      <c r="B105" s="7">
        <v>19603</v>
      </c>
      <c r="C105" s="7">
        <v>19603</v>
      </c>
    </row>
    <row r="112" spans="1:3" ht="21" x14ac:dyDescent="0.4">
      <c r="A112" s="24" t="s">
        <v>701</v>
      </c>
    </row>
    <row r="114" spans="1:3" x14ac:dyDescent="0.3">
      <c r="A114" s="19" t="s">
        <v>702</v>
      </c>
      <c r="B114" s="19" t="s">
        <v>682</v>
      </c>
    </row>
    <row r="115" spans="1:3" x14ac:dyDescent="0.3">
      <c r="A115" s="19" t="s">
        <v>680</v>
      </c>
      <c r="B115" t="s">
        <v>684</v>
      </c>
      <c r="C115" t="s">
        <v>681</v>
      </c>
    </row>
    <row r="116" spans="1:3" x14ac:dyDescent="0.3">
      <c r="A116" s="20" t="s">
        <v>690</v>
      </c>
      <c r="B116" s="7">
        <v>2959.2900000000009</v>
      </c>
      <c r="C116" s="7">
        <v>2959.2900000000009</v>
      </c>
    </row>
    <row r="117" spans="1:3" x14ac:dyDescent="0.3">
      <c r="A117" s="20" t="s">
        <v>691</v>
      </c>
      <c r="B117" s="7">
        <v>3767.79</v>
      </c>
      <c r="C117" s="7">
        <v>3767.79</v>
      </c>
    </row>
    <row r="118" spans="1:3" x14ac:dyDescent="0.3">
      <c r="A118" s="20" t="s">
        <v>692</v>
      </c>
      <c r="B118" s="7">
        <v>1363.07</v>
      </c>
      <c r="C118" s="7">
        <v>1363.07</v>
      </c>
    </row>
    <row r="119" spans="1:3" x14ac:dyDescent="0.3">
      <c r="A119" s="20" t="s">
        <v>693</v>
      </c>
      <c r="B119" s="7">
        <v>1688.0099999999993</v>
      </c>
      <c r="C119" s="7">
        <v>1688.0099999999993</v>
      </c>
    </row>
    <row r="120" spans="1:3" x14ac:dyDescent="0.3">
      <c r="A120" s="20" t="s">
        <v>694</v>
      </c>
      <c r="B120" s="7">
        <v>2230.3900000000003</v>
      </c>
      <c r="C120" s="7">
        <v>2230.3900000000003</v>
      </c>
    </row>
    <row r="121" spans="1:3" x14ac:dyDescent="0.3">
      <c r="A121" s="20" t="s">
        <v>695</v>
      </c>
      <c r="B121" s="7">
        <v>4678.0599999999986</v>
      </c>
      <c r="C121" s="7">
        <v>4678.0599999999986</v>
      </c>
    </row>
    <row r="122" spans="1:3" x14ac:dyDescent="0.3">
      <c r="A122" s="20" t="s">
        <v>696</v>
      </c>
      <c r="B122" s="7">
        <v>3102.2099999999996</v>
      </c>
      <c r="C122" s="7">
        <v>3102.2099999999996</v>
      </c>
    </row>
    <row r="123" spans="1:3" x14ac:dyDescent="0.3">
      <c r="A123" s="20" t="s">
        <v>681</v>
      </c>
      <c r="B123" s="7">
        <v>19788.819999999996</v>
      </c>
      <c r="C123" s="7">
        <v>19788.819999999996</v>
      </c>
    </row>
    <row r="131" spans="1:4" ht="21" x14ac:dyDescent="0.4">
      <c r="A131" s="24" t="s">
        <v>703</v>
      </c>
    </row>
    <row r="134" spans="1:4" x14ac:dyDescent="0.3">
      <c r="A134" s="19" t="s">
        <v>704</v>
      </c>
      <c r="B134" s="19" t="s">
        <v>682</v>
      </c>
    </row>
    <row r="135" spans="1:4" x14ac:dyDescent="0.3">
      <c r="A135" s="19" t="s">
        <v>680</v>
      </c>
      <c r="B135" t="s">
        <v>689</v>
      </c>
      <c r="C135" t="s">
        <v>684</v>
      </c>
      <c r="D135" t="s">
        <v>681</v>
      </c>
    </row>
    <row r="136" spans="1:4" x14ac:dyDescent="0.3">
      <c r="A136" s="20" t="s">
        <v>113</v>
      </c>
      <c r="B136">
        <v>29</v>
      </c>
      <c r="C136">
        <v>163</v>
      </c>
      <c r="D136">
        <v>192</v>
      </c>
    </row>
    <row r="137" spans="1:4" x14ac:dyDescent="0.3">
      <c r="A137" s="20" t="s">
        <v>109</v>
      </c>
      <c r="B137">
        <v>25</v>
      </c>
      <c r="C137">
        <v>133</v>
      </c>
      <c r="D137">
        <v>158</v>
      </c>
    </row>
    <row r="138" spans="1:4" x14ac:dyDescent="0.3">
      <c r="A138" s="20" t="s">
        <v>117</v>
      </c>
      <c r="B138">
        <v>14</v>
      </c>
      <c r="C138">
        <v>135</v>
      </c>
      <c r="D138">
        <v>149</v>
      </c>
    </row>
    <row r="139" spans="1:4" x14ac:dyDescent="0.3">
      <c r="A139" s="20" t="s">
        <v>111</v>
      </c>
      <c r="B139">
        <v>13</v>
      </c>
      <c r="C139">
        <v>125</v>
      </c>
      <c r="D139">
        <v>138</v>
      </c>
    </row>
    <row r="140" spans="1:4" x14ac:dyDescent="0.3">
      <c r="A140" s="20" t="s">
        <v>115</v>
      </c>
      <c r="B140">
        <v>18</v>
      </c>
      <c r="C140">
        <v>112</v>
      </c>
      <c r="D140">
        <v>130</v>
      </c>
    </row>
    <row r="141" spans="1:4" x14ac:dyDescent="0.3">
      <c r="A141" s="20" t="s">
        <v>681</v>
      </c>
      <c r="B141">
        <v>99</v>
      </c>
      <c r="C141">
        <v>668</v>
      </c>
      <c r="D141">
        <v>767</v>
      </c>
    </row>
    <row r="152" spans="1:1" ht="21" x14ac:dyDescent="0.4">
      <c r="A152" s="24" t="s">
        <v>714</v>
      </c>
    </row>
    <row r="155" spans="1:1" ht="21" x14ac:dyDescent="0.4">
      <c r="A155" s="24" t="s">
        <v>715</v>
      </c>
    </row>
    <row r="163" spans="1:4" ht="21" x14ac:dyDescent="0.4">
      <c r="A163" s="24" t="s">
        <v>711</v>
      </c>
    </row>
    <row r="165" spans="1:4" x14ac:dyDescent="0.3">
      <c r="A165" s="19" t="s">
        <v>680</v>
      </c>
      <c r="B165" t="s">
        <v>700</v>
      </c>
      <c r="C165" t="s">
        <v>712</v>
      </c>
      <c r="D165" t="s">
        <v>716</v>
      </c>
    </row>
    <row r="166" spans="1:4" x14ac:dyDescent="0.3">
      <c r="A166" s="20" t="s">
        <v>684</v>
      </c>
      <c r="B166" s="7">
        <v>86724</v>
      </c>
      <c r="C166" s="7">
        <v>129.82634730538922</v>
      </c>
      <c r="D166" s="7">
        <v>29.623982035928165</v>
      </c>
    </row>
    <row r="167" spans="1:4" x14ac:dyDescent="0.3">
      <c r="A167" s="20" t="s">
        <v>681</v>
      </c>
      <c r="B167" s="7">
        <v>86724</v>
      </c>
      <c r="C167" s="7">
        <v>129.82634730538922</v>
      </c>
      <c r="D167" s="7">
        <v>29.623982035928165</v>
      </c>
    </row>
    <row r="179" spans="1:2" ht="21" x14ac:dyDescent="0.4">
      <c r="A179" s="24" t="s">
        <v>710</v>
      </c>
    </row>
    <row r="181" spans="1:2" x14ac:dyDescent="0.3">
      <c r="A181" s="19" t="s">
        <v>680</v>
      </c>
      <c r="B181" t="s">
        <v>713</v>
      </c>
    </row>
    <row r="182" spans="1:2" x14ac:dyDescent="0.3">
      <c r="A182" s="20" t="s">
        <v>690</v>
      </c>
      <c r="B182">
        <v>3.2542372881355934</v>
      </c>
    </row>
    <row r="183" spans="1:2" x14ac:dyDescent="0.3">
      <c r="A183" s="20" t="s">
        <v>691</v>
      </c>
      <c r="B183">
        <v>3.7635135135135136</v>
      </c>
    </row>
    <row r="184" spans="1:2" x14ac:dyDescent="0.3">
      <c r="A184" s="20" t="s">
        <v>692</v>
      </c>
      <c r="B184">
        <v>3.3389830508474576</v>
      </c>
    </row>
    <row r="185" spans="1:2" x14ac:dyDescent="0.3">
      <c r="A185" s="20" t="s">
        <v>693</v>
      </c>
      <c r="B185">
        <v>3.0508474576271185</v>
      </c>
    </row>
    <row r="186" spans="1:2" x14ac:dyDescent="0.3">
      <c r="A186" s="20" t="s">
        <v>694</v>
      </c>
      <c r="B186">
        <v>3.2840909090909092</v>
      </c>
    </row>
    <row r="187" spans="1:2" x14ac:dyDescent="0.3">
      <c r="A187" s="20" t="s">
        <v>695</v>
      </c>
      <c r="B187">
        <v>3.463276836158192</v>
      </c>
    </row>
    <row r="188" spans="1:2" x14ac:dyDescent="0.3">
      <c r="A188" s="20" t="s">
        <v>696</v>
      </c>
      <c r="B188">
        <v>3.8220338983050848</v>
      </c>
    </row>
    <row r="189" spans="1:2" x14ac:dyDescent="0.3">
      <c r="A189" s="20" t="s">
        <v>681</v>
      </c>
      <c r="B189">
        <v>3.4823989569752283</v>
      </c>
    </row>
    <row r="194" spans="1:2" ht="21" x14ac:dyDescent="0.4">
      <c r="A194" s="24" t="s">
        <v>717</v>
      </c>
    </row>
    <row r="196" spans="1:2" x14ac:dyDescent="0.3">
      <c r="A196" s="19" t="s">
        <v>680</v>
      </c>
      <c r="B196" t="s">
        <v>725</v>
      </c>
    </row>
    <row r="197" spans="1:2" x14ac:dyDescent="0.3">
      <c r="A197" s="20" t="s">
        <v>690</v>
      </c>
      <c r="B197" s="7">
        <v>10539</v>
      </c>
    </row>
    <row r="198" spans="1:2" x14ac:dyDescent="0.3">
      <c r="A198" s="20" t="s">
        <v>691</v>
      </c>
      <c r="B198" s="7">
        <v>12208</v>
      </c>
    </row>
    <row r="199" spans="1:2" x14ac:dyDescent="0.3">
      <c r="A199" s="20" t="s">
        <v>692</v>
      </c>
      <c r="B199" s="7">
        <v>4970</v>
      </c>
    </row>
    <row r="200" spans="1:2" x14ac:dyDescent="0.3">
      <c r="A200" s="20" t="s">
        <v>693</v>
      </c>
      <c r="B200" s="7">
        <v>4549</v>
      </c>
    </row>
    <row r="201" spans="1:2" x14ac:dyDescent="0.3">
      <c r="A201" s="20" t="s">
        <v>694</v>
      </c>
      <c r="B201" s="7">
        <v>6379</v>
      </c>
    </row>
    <row r="202" spans="1:2" x14ac:dyDescent="0.3">
      <c r="A202" s="20" t="s">
        <v>695</v>
      </c>
      <c r="B202" s="7">
        <v>14721</v>
      </c>
    </row>
    <row r="203" spans="1:2" x14ac:dyDescent="0.3">
      <c r="A203" s="20" t="s">
        <v>696</v>
      </c>
      <c r="B203" s="7">
        <v>10080</v>
      </c>
    </row>
    <row r="204" spans="1:2" x14ac:dyDescent="0.3">
      <c r="A204" s="20" t="s">
        <v>681</v>
      </c>
      <c r="B204" s="7">
        <v>63446</v>
      </c>
    </row>
  </sheetData>
  <mergeCells count="1">
    <mergeCell ref="A63:I69"/>
  </mergeCells>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F34FC-ABD8-4355-9466-13518C131AC7}">
  <dimension ref="A1:AM80"/>
  <sheetViews>
    <sheetView showGridLines="0" topLeftCell="P38" zoomScale="70" zoomScaleNormal="70" workbookViewId="0">
      <selection activeCell="L37" sqref="L37"/>
    </sheetView>
  </sheetViews>
  <sheetFormatPr baseColWidth="10" defaultRowHeight="14.4" x14ac:dyDescent="0.3"/>
  <cols>
    <col min="1" max="1" width="3.88671875" customWidth="1"/>
    <col min="2" max="2" width="3" customWidth="1"/>
    <col min="3" max="3" width="19.109375" customWidth="1"/>
    <col min="4" max="4" width="15" customWidth="1"/>
    <col min="5" max="5" width="18.21875" customWidth="1"/>
    <col min="6" max="6" width="1.5546875" customWidth="1"/>
    <col min="7" max="7" width="21" customWidth="1"/>
    <col min="8" max="8" width="15.88671875" customWidth="1"/>
    <col min="9" max="9" width="17.21875" bestFit="1" customWidth="1"/>
    <col min="10" max="10" width="5" customWidth="1"/>
    <col min="11" max="11" width="4.88671875" customWidth="1"/>
    <col min="12" max="12" width="21.88671875" customWidth="1"/>
    <col min="13" max="13" width="17.21875" customWidth="1"/>
    <col min="14" max="14" width="29.6640625" customWidth="1"/>
  </cols>
  <sheetData>
    <row r="1" spans="1:13" ht="14.4" customHeight="1" x14ac:dyDescent="0.3">
      <c r="B1" s="26"/>
      <c r="C1" s="26"/>
      <c r="D1" s="26"/>
      <c r="E1" s="26"/>
      <c r="F1" s="26"/>
      <c r="G1" s="26"/>
      <c r="H1" s="26"/>
    </row>
    <row r="2" spans="1:13" ht="33" customHeight="1" x14ac:dyDescent="0.3">
      <c r="A2" s="118"/>
      <c r="B2" s="118"/>
      <c r="C2" s="118"/>
      <c r="D2" s="118"/>
      <c r="E2" s="118"/>
      <c r="F2" s="118"/>
      <c r="G2" s="118"/>
      <c r="H2" s="118"/>
      <c r="I2" s="118"/>
      <c r="J2" s="118"/>
      <c r="K2" s="118"/>
      <c r="L2" s="118"/>
    </row>
    <row r="3" spans="1:13" ht="13.2" customHeight="1" x14ac:dyDescent="0.3"/>
    <row r="4" spans="1:13" ht="1.8" customHeight="1" x14ac:dyDescent="0.3"/>
    <row r="5" spans="1:13" ht="11.4" customHeight="1" x14ac:dyDescent="0.3"/>
    <row r="6" spans="1:13" ht="1.8" customHeight="1" x14ac:dyDescent="0.3"/>
    <row r="7" spans="1:13" ht="21" customHeight="1" thickBot="1" x14ac:dyDescent="0.35"/>
    <row r="8" spans="1:13" ht="33" customHeight="1" x14ac:dyDescent="1.1000000000000001">
      <c r="A8" s="30"/>
      <c r="B8" s="29"/>
      <c r="C8" s="31"/>
      <c r="D8" s="32"/>
      <c r="E8" s="33"/>
      <c r="F8" s="33"/>
      <c r="G8" s="33"/>
      <c r="H8" s="33"/>
      <c r="I8" s="33"/>
      <c r="J8" s="33"/>
      <c r="K8" s="33"/>
      <c r="L8" s="33"/>
      <c r="M8" s="34"/>
    </row>
    <row r="9" spans="1:13" ht="16.8" customHeight="1" x14ac:dyDescent="0.3">
      <c r="C9" s="35"/>
      <c r="D9" s="36"/>
      <c r="E9" s="36"/>
      <c r="F9" s="36"/>
      <c r="G9" s="36"/>
      <c r="H9" s="36"/>
      <c r="I9" s="36"/>
      <c r="J9" s="36"/>
      <c r="K9" s="36"/>
      <c r="L9" s="36"/>
      <c r="M9" s="37"/>
    </row>
    <row r="10" spans="1:13" ht="52.2" customHeight="1" x14ac:dyDescent="0.3">
      <c r="C10" s="110"/>
      <c r="D10" s="111"/>
      <c r="E10" s="111"/>
      <c r="F10" s="36"/>
      <c r="G10" s="112" t="s">
        <v>718</v>
      </c>
      <c r="H10" s="112"/>
      <c r="I10" s="112"/>
      <c r="J10" s="36"/>
      <c r="K10" s="111"/>
      <c r="L10" s="111"/>
      <c r="M10" s="113"/>
    </row>
    <row r="11" spans="1:13" ht="4.8" customHeight="1" x14ac:dyDescent="0.3">
      <c r="C11" s="35"/>
      <c r="D11" s="36"/>
      <c r="E11" s="36"/>
      <c r="F11" s="36"/>
      <c r="G11" s="36"/>
      <c r="H11" s="36"/>
      <c r="I11" s="36"/>
      <c r="J11" s="36"/>
      <c r="K11" s="36"/>
      <c r="L11" s="36"/>
      <c r="M11" s="37"/>
    </row>
    <row r="12" spans="1:13" ht="26.4" customHeight="1" x14ac:dyDescent="0.3">
      <c r="B12" s="27"/>
      <c r="C12" s="116">
        <f>GETPIVOTDATA("Promedio de Monto Total de la Cuenta3",Tablas_Dinamicas_Pedidas!$A$165)</f>
        <v>129.82634730538922</v>
      </c>
      <c r="D12" s="117"/>
      <c r="E12" s="38"/>
      <c r="F12" s="36"/>
      <c r="G12" s="112">
        <f>GETPIVOTDATA("Número de Orden",Tablas_Dinamicas_Pedidas!$A$134)</f>
        <v>767</v>
      </c>
      <c r="H12" s="112"/>
      <c r="I12" s="112"/>
      <c r="J12" s="36"/>
      <c r="K12" s="36"/>
      <c r="L12" s="53">
        <f>GETPIVOTDATA("Número de Comensales",Tablas_Dinamicas_Pedidas!$A$181)</f>
        <v>3.4823989569752283</v>
      </c>
      <c r="M12" s="52"/>
    </row>
    <row r="13" spans="1:13" ht="18.600000000000001" customHeight="1" x14ac:dyDescent="0.3">
      <c r="C13" s="35"/>
      <c r="D13" s="36"/>
      <c r="E13" s="36"/>
      <c r="F13" s="36"/>
      <c r="G13" s="36"/>
      <c r="H13" s="36"/>
      <c r="I13" s="36"/>
      <c r="J13" s="36"/>
      <c r="K13" s="36"/>
      <c r="L13" s="36"/>
      <c r="M13" s="37"/>
    </row>
    <row r="14" spans="1:13" ht="41.4" customHeight="1" x14ac:dyDescent="0.3">
      <c r="C14" s="35"/>
      <c r="D14" s="36"/>
      <c r="E14" s="36"/>
      <c r="F14" s="36"/>
      <c r="G14" s="36"/>
      <c r="H14" s="36"/>
      <c r="I14" s="36"/>
      <c r="J14" s="36"/>
      <c r="K14" s="36"/>
      <c r="L14" s="36"/>
      <c r="M14" s="37"/>
    </row>
    <row r="15" spans="1:13" ht="40.799999999999997" customHeight="1" x14ac:dyDescent="0.3">
      <c r="C15" s="110"/>
      <c r="D15" s="111"/>
      <c r="E15" s="111"/>
      <c r="F15" s="45"/>
      <c r="G15" s="112" t="s">
        <v>719</v>
      </c>
      <c r="H15" s="112"/>
      <c r="I15" s="112"/>
      <c r="J15" s="45"/>
      <c r="K15" s="111" t="s">
        <v>720</v>
      </c>
      <c r="L15" s="111"/>
      <c r="M15" s="113"/>
    </row>
    <row r="16" spans="1:13" ht="1.2" customHeight="1" x14ac:dyDescent="0.3">
      <c r="C16" s="35"/>
      <c r="D16" s="36"/>
      <c r="E16" s="36"/>
      <c r="F16" s="36"/>
      <c r="G16" s="36"/>
      <c r="H16" s="36"/>
      <c r="I16" s="36"/>
      <c r="J16" s="36"/>
      <c r="K16" s="36"/>
      <c r="L16" s="36"/>
      <c r="M16" s="37"/>
    </row>
    <row r="17" spans="3:39" ht="38.4" x14ac:dyDescent="1.25">
      <c r="C17" s="114">
        <f>SUM(C21+E21)</f>
        <v>106512.81999999999</v>
      </c>
      <c r="D17" s="115"/>
      <c r="E17" s="39"/>
      <c r="F17" s="36"/>
      <c r="G17" s="109">
        <f>SUM(G21+I21)</f>
        <v>83049</v>
      </c>
      <c r="H17" s="109"/>
      <c r="I17" s="46"/>
      <c r="J17" s="36"/>
      <c r="K17" s="108">
        <f>L21/C17</f>
        <v>0.40433461436848628</v>
      </c>
      <c r="L17" s="108"/>
      <c r="M17" s="51"/>
    </row>
    <row r="18" spans="3:39" x14ac:dyDescent="0.3">
      <c r="C18" s="35"/>
      <c r="D18" s="36"/>
      <c r="E18" s="36"/>
      <c r="F18" s="36"/>
      <c r="G18" s="36"/>
      <c r="H18" s="36"/>
      <c r="I18" s="36"/>
      <c r="J18" s="36"/>
      <c r="K18" s="36"/>
      <c r="L18" s="36"/>
      <c r="M18" s="37"/>
    </row>
    <row r="19" spans="3:39" ht="25.2" x14ac:dyDescent="0.75">
      <c r="C19" s="40"/>
      <c r="D19" s="41"/>
      <c r="E19" s="42" t="s">
        <v>721</v>
      </c>
      <c r="F19" s="41"/>
      <c r="G19" s="43" t="s">
        <v>722</v>
      </c>
      <c r="H19" s="41"/>
      <c r="I19" s="42" t="s">
        <v>723</v>
      </c>
      <c r="J19" s="41"/>
      <c r="K19" s="106"/>
      <c r="L19" s="106"/>
      <c r="M19" s="107"/>
      <c r="N19" s="24" t="s">
        <v>730</v>
      </c>
    </row>
    <row r="20" spans="3:39" ht="5.4" customHeight="1" x14ac:dyDescent="0.4">
      <c r="C20" s="35"/>
      <c r="D20" s="36"/>
      <c r="E20" s="36"/>
      <c r="F20" s="36"/>
      <c r="G20" s="36"/>
      <c r="H20" s="36"/>
      <c r="I20" s="36"/>
      <c r="J20" s="36"/>
      <c r="K20" s="36"/>
      <c r="L20" s="36"/>
      <c r="M20" s="37"/>
      <c r="N20" s="24"/>
    </row>
    <row r="21" spans="3:39" ht="40.200000000000003" customHeight="1" thickBot="1" x14ac:dyDescent="0.7">
      <c r="C21" s="49">
        <f>GETPIVOTDATA("Propina",Tablas_Dinamicas_Pedidas!$A$114,"Orden Cobrada",TRUE)</f>
        <v>19788.819999999996</v>
      </c>
      <c r="D21" s="47"/>
      <c r="E21" s="48">
        <f>GETPIVOTDATA("Suma de Monto Total de la Cuenta",Tablas_Dinamicas_Pedidas!$A$165)</f>
        <v>86724</v>
      </c>
      <c r="F21" s="47"/>
      <c r="G21" s="48">
        <f>GETPIVOTDATA("Coste Produccion Orden",Tablas_Dinamicas_Pedidas!$A$196)</f>
        <v>63446</v>
      </c>
      <c r="H21" s="47"/>
      <c r="I21" s="48">
        <f>GETPIVOTDATA("Monto Total de la Cuenta",Tablas_Dinamicas_Pedidas!$A$96,"Orden Cobrada",FALSE)</f>
        <v>19603</v>
      </c>
      <c r="J21" s="47"/>
      <c r="K21" s="47"/>
      <c r="L21" s="50">
        <f>C17-G21</f>
        <v>43066.819999999992</v>
      </c>
      <c r="M21" s="44"/>
      <c r="N21" s="58" t="s">
        <v>731</v>
      </c>
    </row>
    <row r="25" spans="3:39" ht="18" customHeight="1" x14ac:dyDescent="1.1000000000000001">
      <c r="E25" s="28"/>
      <c r="F25" s="28"/>
      <c r="G25" s="28"/>
    </row>
    <row r="28" spans="3:39" ht="15" thickBot="1" x14ac:dyDescent="0.35">
      <c r="P28" t="s">
        <v>729</v>
      </c>
    </row>
    <row r="29" spans="3:39" x14ac:dyDescent="0.3">
      <c r="C29" s="54"/>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4"/>
    </row>
    <row r="30" spans="3:39" x14ac:dyDescent="0.3">
      <c r="C30" s="35"/>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7"/>
    </row>
    <row r="31" spans="3:39" x14ac:dyDescent="0.3">
      <c r="C31" s="35"/>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7"/>
    </row>
    <row r="32" spans="3:39" x14ac:dyDescent="0.3">
      <c r="C32" s="35"/>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7"/>
    </row>
    <row r="33" spans="3:39" x14ac:dyDescent="0.3">
      <c r="C33" s="35"/>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7"/>
    </row>
    <row r="34" spans="3:39" x14ac:dyDescent="0.3">
      <c r="C34" s="35"/>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7"/>
    </row>
    <row r="35" spans="3:39" x14ac:dyDescent="0.3">
      <c r="C35" s="35"/>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7"/>
    </row>
    <row r="36" spans="3:39" x14ac:dyDescent="0.3">
      <c r="C36" s="35"/>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7"/>
    </row>
    <row r="37" spans="3:39" x14ac:dyDescent="0.3">
      <c r="C37" s="35"/>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7"/>
    </row>
    <row r="38" spans="3:39" x14ac:dyDescent="0.3">
      <c r="C38" s="35"/>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7"/>
    </row>
    <row r="39" spans="3:39" x14ac:dyDescent="0.3">
      <c r="C39" s="35"/>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7"/>
    </row>
    <row r="40" spans="3:39" x14ac:dyDescent="0.3">
      <c r="C40" s="35"/>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7"/>
    </row>
    <row r="41" spans="3:39" x14ac:dyDescent="0.3">
      <c r="C41" s="35"/>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7"/>
    </row>
    <row r="42" spans="3:39" x14ac:dyDescent="0.3">
      <c r="C42" s="35"/>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7"/>
    </row>
    <row r="43" spans="3:39" x14ac:dyDescent="0.3">
      <c r="C43" s="35"/>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7"/>
    </row>
    <row r="44" spans="3:39" x14ac:dyDescent="0.3">
      <c r="C44" s="35"/>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7"/>
    </row>
    <row r="45" spans="3:39" x14ac:dyDescent="0.3">
      <c r="C45" s="35"/>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7"/>
    </row>
    <row r="46" spans="3:39" x14ac:dyDescent="0.3">
      <c r="C46" s="35"/>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7"/>
    </row>
    <row r="47" spans="3:39" x14ac:dyDescent="0.3">
      <c r="C47" s="35"/>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7"/>
    </row>
    <row r="48" spans="3:39" x14ac:dyDescent="0.3">
      <c r="C48" s="35"/>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7"/>
    </row>
    <row r="49" spans="3:39" x14ac:dyDescent="0.3">
      <c r="C49" s="35"/>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7"/>
    </row>
    <row r="50" spans="3:39" x14ac:dyDescent="0.3">
      <c r="C50" s="35"/>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7"/>
    </row>
    <row r="51" spans="3:39" x14ac:dyDescent="0.3">
      <c r="C51" s="35"/>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7"/>
    </row>
    <row r="52" spans="3:39" x14ac:dyDescent="0.3">
      <c r="C52" s="35"/>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7"/>
    </row>
    <row r="53" spans="3:39" x14ac:dyDescent="0.3">
      <c r="C53" s="35"/>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7"/>
    </row>
    <row r="54" spans="3:39" x14ac:dyDescent="0.3">
      <c r="C54" s="35"/>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7"/>
    </row>
    <row r="55" spans="3:39" x14ac:dyDescent="0.3">
      <c r="C55" s="35"/>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7"/>
    </row>
    <row r="56" spans="3:39" x14ac:dyDescent="0.3">
      <c r="C56" s="35"/>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7"/>
    </row>
    <row r="57" spans="3:39" x14ac:dyDescent="0.3">
      <c r="C57" s="35"/>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7"/>
    </row>
    <row r="58" spans="3:39" x14ac:dyDescent="0.3">
      <c r="C58" s="35"/>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7"/>
    </row>
    <row r="59" spans="3:39" x14ac:dyDescent="0.3">
      <c r="C59" s="35"/>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7"/>
    </row>
    <row r="60" spans="3:39" x14ac:dyDescent="0.3">
      <c r="C60" s="35"/>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7"/>
    </row>
    <row r="61" spans="3:39" x14ac:dyDescent="0.3">
      <c r="C61" s="35"/>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7"/>
    </row>
    <row r="62" spans="3:39" x14ac:dyDescent="0.3">
      <c r="C62" s="35"/>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7"/>
    </row>
    <row r="63" spans="3:39" x14ac:dyDescent="0.3">
      <c r="C63" s="35"/>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7"/>
    </row>
    <row r="64" spans="3:39" x14ac:dyDescent="0.3">
      <c r="C64" s="35"/>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7"/>
    </row>
    <row r="65" spans="3:39" x14ac:dyDescent="0.3">
      <c r="C65" s="35"/>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7"/>
    </row>
    <row r="66" spans="3:39" x14ac:dyDescent="0.3">
      <c r="C66" s="35"/>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7"/>
    </row>
    <row r="67" spans="3:39" x14ac:dyDescent="0.3">
      <c r="C67" s="35"/>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7"/>
    </row>
    <row r="68" spans="3:39" x14ac:dyDescent="0.3">
      <c r="C68" s="35"/>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7"/>
    </row>
    <row r="69" spans="3:39" x14ac:dyDescent="0.3">
      <c r="C69" s="35"/>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7"/>
    </row>
    <row r="70" spans="3:39" x14ac:dyDescent="0.3">
      <c r="C70" s="35"/>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7"/>
    </row>
    <row r="71" spans="3:39" x14ac:dyDescent="0.3">
      <c r="C71" s="35"/>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7"/>
    </row>
    <row r="72" spans="3:39" x14ac:dyDescent="0.3">
      <c r="C72" s="35"/>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7"/>
    </row>
    <row r="73" spans="3:39" x14ac:dyDescent="0.3">
      <c r="C73" s="35"/>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7"/>
    </row>
    <row r="74" spans="3:39" x14ac:dyDescent="0.3">
      <c r="C74" s="35"/>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7"/>
    </row>
    <row r="75" spans="3:39" x14ac:dyDescent="0.3">
      <c r="C75" s="35"/>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7"/>
    </row>
    <row r="76" spans="3:39" x14ac:dyDescent="0.3">
      <c r="C76" s="35"/>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7"/>
    </row>
    <row r="77" spans="3:39" x14ac:dyDescent="0.3">
      <c r="C77" s="35"/>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7"/>
    </row>
    <row r="78" spans="3:39" x14ac:dyDescent="0.3">
      <c r="C78" s="35"/>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7"/>
    </row>
    <row r="79" spans="3:39" ht="15" thickBot="1" x14ac:dyDescent="0.35">
      <c r="C79" s="55"/>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7"/>
    </row>
    <row r="80" spans="3:39" x14ac:dyDescent="0.3">
      <c r="V80" t="s">
        <v>729</v>
      </c>
    </row>
  </sheetData>
  <mergeCells count="13">
    <mergeCell ref="C12:D12"/>
    <mergeCell ref="C10:E10"/>
    <mergeCell ref="G10:I10"/>
    <mergeCell ref="G12:I12"/>
    <mergeCell ref="A2:L2"/>
    <mergeCell ref="K10:M10"/>
    <mergeCell ref="K19:M19"/>
    <mergeCell ref="K17:L17"/>
    <mergeCell ref="G17:H17"/>
    <mergeCell ref="C15:E15"/>
    <mergeCell ref="G15:I15"/>
    <mergeCell ref="K15:M15"/>
    <mergeCell ref="C17:D17"/>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1174-99DA-42B8-9180-65A83FDAF236}">
  <dimension ref="B14:V35"/>
  <sheetViews>
    <sheetView showGridLines="0" tabSelected="1" topLeftCell="A4" zoomScale="70" zoomScaleNormal="70" workbookViewId="0">
      <selection activeCell="P41" sqref="P41"/>
    </sheetView>
  </sheetViews>
  <sheetFormatPr baseColWidth="10" defaultRowHeight="14.4" x14ac:dyDescent="0.3"/>
  <cols>
    <col min="1" max="1" width="6.44140625" customWidth="1"/>
    <col min="2" max="2" width="39.88671875" customWidth="1"/>
    <col min="3" max="3" width="13.21875" customWidth="1"/>
    <col min="4" max="4" width="4.5546875" customWidth="1"/>
    <col min="5" max="5" width="29.88671875" customWidth="1"/>
    <col min="7" max="7" width="31" customWidth="1"/>
    <col min="9" max="9" width="5" customWidth="1"/>
    <col min="11" max="11" width="30.5546875" customWidth="1"/>
    <col min="12" max="12" width="21.21875" customWidth="1"/>
    <col min="13" max="13" width="20.5546875" customWidth="1"/>
    <col min="14" max="14" width="27" customWidth="1"/>
    <col min="15" max="15" width="23.21875" customWidth="1"/>
    <col min="16" max="16" width="23" customWidth="1"/>
    <col min="17" max="17" width="41.21875" bestFit="1" customWidth="1"/>
    <col min="18" max="18" width="16.5546875" customWidth="1"/>
    <col min="19" max="19" width="24" customWidth="1"/>
    <col min="20" max="20" width="15.109375" customWidth="1"/>
    <col min="21" max="21" width="20.33203125" customWidth="1"/>
    <col min="22" max="22" width="17.5546875" customWidth="1"/>
    <col min="23" max="23" width="20.44140625" customWidth="1"/>
  </cols>
  <sheetData>
    <row r="14" spans="2:9" ht="15" thickBot="1" x14ac:dyDescent="0.35"/>
    <row r="15" spans="2:9" x14ac:dyDescent="0.3">
      <c r="B15" s="54"/>
      <c r="C15" s="33"/>
      <c r="D15" s="33"/>
      <c r="E15" s="33"/>
      <c r="F15" s="33"/>
      <c r="G15" s="33"/>
      <c r="H15" s="33"/>
      <c r="I15" s="34"/>
    </row>
    <row r="16" spans="2:9" ht="15" thickBot="1" x14ac:dyDescent="0.35">
      <c r="B16" s="35"/>
      <c r="C16" s="36"/>
      <c r="D16" s="36"/>
      <c r="E16" s="102" t="s">
        <v>766</v>
      </c>
      <c r="F16" s="36"/>
      <c r="G16" s="102" t="s">
        <v>766</v>
      </c>
      <c r="H16" s="36"/>
      <c r="I16" s="37"/>
    </row>
    <row r="17" spans="2:22" ht="62.4" customHeight="1" x14ac:dyDescent="1.05">
      <c r="B17" s="74" t="s">
        <v>753</v>
      </c>
      <c r="C17" s="75">
        <v>767</v>
      </c>
      <c r="D17" s="36"/>
      <c r="E17" s="76" t="s">
        <v>754</v>
      </c>
      <c r="F17" s="77" t="s">
        <v>758</v>
      </c>
      <c r="G17" s="76" t="s">
        <v>755</v>
      </c>
      <c r="H17" s="77" t="s">
        <v>756</v>
      </c>
      <c r="I17" s="37"/>
      <c r="K17" s="54"/>
      <c r="L17" s="33"/>
      <c r="M17" s="79" t="s">
        <v>760</v>
      </c>
      <c r="N17" s="79" t="s">
        <v>761</v>
      </c>
      <c r="O17" s="79" t="s">
        <v>662</v>
      </c>
      <c r="P17" s="79" t="s">
        <v>2</v>
      </c>
      <c r="Q17" s="80" t="s">
        <v>762</v>
      </c>
    </row>
    <row r="18" spans="2:22" ht="33.6" customHeight="1" x14ac:dyDescent="0.3">
      <c r="B18" s="35"/>
      <c r="C18" s="36"/>
      <c r="D18" s="36"/>
      <c r="E18" s="36"/>
      <c r="F18" s="36"/>
      <c r="G18" s="36"/>
      <c r="H18" s="36"/>
      <c r="I18" s="37"/>
      <c r="K18" s="81" t="s">
        <v>759</v>
      </c>
      <c r="L18" s="82" t="s">
        <v>9</v>
      </c>
      <c r="M18" s="83">
        <v>0.63160000000000005</v>
      </c>
      <c r="N18" s="84">
        <v>226</v>
      </c>
      <c r="O18" s="85">
        <v>2712</v>
      </c>
      <c r="P18" s="85">
        <v>31</v>
      </c>
      <c r="Q18" s="88">
        <v>32.175925925925924</v>
      </c>
    </row>
    <row r="19" spans="2:22" ht="7.8" customHeight="1" x14ac:dyDescent="0.3">
      <c r="B19" s="35"/>
      <c r="C19" s="36"/>
      <c r="D19" s="36"/>
      <c r="E19" s="36"/>
      <c r="F19" s="36"/>
      <c r="G19" s="36"/>
      <c r="H19" s="36"/>
      <c r="I19" s="37"/>
      <c r="K19" s="86"/>
      <c r="L19" s="36"/>
      <c r="M19" s="36"/>
      <c r="N19" s="36"/>
      <c r="O19" s="36"/>
      <c r="P19" s="36"/>
      <c r="Q19" s="89"/>
    </row>
    <row r="20" spans="2:22" hidden="1" x14ac:dyDescent="0.3">
      <c r="B20" s="35"/>
      <c r="C20" s="36"/>
      <c r="D20" s="36"/>
      <c r="E20" s="36"/>
      <c r="F20" s="36"/>
      <c r="G20" s="36"/>
      <c r="H20" s="36"/>
      <c r="I20" s="37"/>
      <c r="K20" s="86"/>
      <c r="L20" s="36"/>
      <c r="M20" s="36"/>
      <c r="N20" s="36"/>
      <c r="O20" s="36"/>
      <c r="P20" s="36"/>
      <c r="Q20" s="89"/>
    </row>
    <row r="21" spans="2:22" ht="0.6" customHeight="1" x14ac:dyDescent="0.3">
      <c r="B21" s="35"/>
      <c r="C21" s="36"/>
      <c r="D21" s="36"/>
      <c r="E21" s="36"/>
      <c r="F21" s="36"/>
      <c r="G21" s="36"/>
      <c r="H21" s="36"/>
      <c r="I21" s="37"/>
      <c r="K21" s="86"/>
      <c r="L21" s="36"/>
      <c r="M21" s="36"/>
      <c r="N21" s="36"/>
      <c r="O21" s="36"/>
      <c r="P21" s="36"/>
      <c r="Q21" s="89"/>
    </row>
    <row r="22" spans="2:22" x14ac:dyDescent="0.3">
      <c r="B22" s="35"/>
      <c r="C22" s="36"/>
      <c r="D22" s="36"/>
      <c r="E22" s="36"/>
      <c r="F22" s="36"/>
      <c r="G22" s="36"/>
      <c r="H22" s="36"/>
      <c r="I22" s="37"/>
      <c r="K22" s="86"/>
      <c r="L22" s="36"/>
      <c r="M22" s="36"/>
      <c r="N22" s="36"/>
      <c r="O22" s="36"/>
      <c r="P22" s="36"/>
      <c r="Q22" s="89"/>
    </row>
    <row r="23" spans="2:22" ht="67.2" customHeight="1" x14ac:dyDescent="1.05">
      <c r="B23" s="74" t="s">
        <v>757</v>
      </c>
      <c r="C23" s="78">
        <v>0.11041666666666666</v>
      </c>
      <c r="D23" s="36"/>
      <c r="E23" s="36"/>
      <c r="F23" s="36"/>
      <c r="G23" s="36"/>
      <c r="H23" s="36"/>
      <c r="I23" s="37"/>
      <c r="K23" s="81" t="s">
        <v>763</v>
      </c>
      <c r="L23" s="82" t="s">
        <v>17</v>
      </c>
      <c r="M23" s="83">
        <v>0.66669999999999996</v>
      </c>
      <c r="N23" s="84">
        <v>206</v>
      </c>
      <c r="O23" s="85">
        <v>2884</v>
      </c>
      <c r="P23" s="87">
        <v>35</v>
      </c>
      <c r="Q23" s="90">
        <v>31.07</v>
      </c>
    </row>
    <row r="24" spans="2:22" ht="15" thickBot="1" x14ac:dyDescent="0.35">
      <c r="B24" s="35"/>
      <c r="C24" s="36"/>
      <c r="D24" s="36"/>
      <c r="E24" s="36"/>
      <c r="F24" s="36"/>
      <c r="G24" s="36"/>
      <c r="H24" s="36"/>
      <c r="I24" s="37"/>
      <c r="K24" s="55"/>
      <c r="L24" s="56"/>
      <c r="M24" s="56"/>
      <c r="N24" s="56"/>
      <c r="O24" s="56"/>
      <c r="P24" s="56"/>
      <c r="Q24" s="57"/>
    </row>
    <row r="25" spans="2:22" ht="62.4" customHeight="1" thickBot="1" x14ac:dyDescent="0.35">
      <c r="B25" s="55"/>
      <c r="C25" s="56"/>
      <c r="D25" s="56"/>
      <c r="E25" s="56"/>
      <c r="F25" s="56"/>
      <c r="G25" s="56"/>
      <c r="H25" s="56"/>
      <c r="I25" s="57"/>
    </row>
    <row r="26" spans="2:22" x14ac:dyDescent="0.3">
      <c r="K26" s="54"/>
      <c r="L26" s="33"/>
      <c r="M26" s="33"/>
      <c r="N26" s="33"/>
      <c r="O26" s="33"/>
      <c r="P26" s="33"/>
      <c r="Q26" s="33"/>
      <c r="R26" s="33"/>
      <c r="S26" s="33"/>
      <c r="T26" s="33"/>
      <c r="U26" s="33"/>
      <c r="V26" s="34"/>
    </row>
    <row r="27" spans="2:22" ht="27.6" customHeight="1" x14ac:dyDescent="0.95">
      <c r="K27" s="91"/>
      <c r="L27" s="100" t="s">
        <v>76</v>
      </c>
      <c r="M27" s="100" t="s">
        <v>58</v>
      </c>
      <c r="N27" s="100" t="s">
        <v>49</v>
      </c>
      <c r="O27" s="100" t="s">
        <v>70</v>
      </c>
      <c r="P27" s="100" t="s">
        <v>46</v>
      </c>
      <c r="Q27" s="100" t="s">
        <v>66</v>
      </c>
      <c r="R27" s="100" t="s">
        <v>43</v>
      </c>
      <c r="S27" s="100" t="s">
        <v>52</v>
      </c>
      <c r="T27" s="100" t="s">
        <v>53</v>
      </c>
      <c r="U27" s="100" t="s">
        <v>61</v>
      </c>
      <c r="V27" s="101" t="s">
        <v>56</v>
      </c>
    </row>
    <row r="28" spans="2:22" ht="35.4" customHeight="1" x14ac:dyDescent="0.95">
      <c r="K28" s="92" t="s">
        <v>764</v>
      </c>
      <c r="L28" s="119" t="s">
        <v>10</v>
      </c>
      <c r="M28" s="119" t="s">
        <v>17</v>
      </c>
      <c r="N28" s="119" t="s">
        <v>25</v>
      </c>
      <c r="O28" s="119" t="s">
        <v>18</v>
      </c>
      <c r="P28" s="119" t="s">
        <v>20</v>
      </c>
      <c r="Q28" s="119" t="s">
        <v>22</v>
      </c>
      <c r="R28" s="119" t="s">
        <v>15</v>
      </c>
      <c r="S28" s="119" t="s">
        <v>26</v>
      </c>
      <c r="T28" s="119" t="s">
        <v>7</v>
      </c>
      <c r="U28" s="119" t="s">
        <v>18</v>
      </c>
      <c r="V28" s="120" t="s">
        <v>9</v>
      </c>
    </row>
    <row r="29" spans="2:22" ht="31.2" customHeight="1" x14ac:dyDescent="0.4">
      <c r="K29" s="91"/>
      <c r="L29" s="93">
        <v>27</v>
      </c>
      <c r="M29" s="93">
        <v>30</v>
      </c>
      <c r="N29" s="93">
        <v>29</v>
      </c>
      <c r="O29" s="93">
        <v>37</v>
      </c>
      <c r="P29" s="93">
        <v>30</v>
      </c>
      <c r="Q29" s="93">
        <v>31</v>
      </c>
      <c r="R29" s="93">
        <v>24</v>
      </c>
      <c r="S29" s="93">
        <v>28</v>
      </c>
      <c r="T29" s="93">
        <v>35</v>
      </c>
      <c r="U29" s="93">
        <v>32</v>
      </c>
      <c r="V29" s="94">
        <v>26</v>
      </c>
    </row>
    <row r="30" spans="2:22" ht="21" x14ac:dyDescent="0.4">
      <c r="K30" s="91"/>
      <c r="L30" s="95">
        <v>7.5208913649025072E-2</v>
      </c>
      <c r="M30" s="95">
        <v>8.3565459610027856E-2</v>
      </c>
      <c r="N30" s="95">
        <v>8.0779944289693595E-2</v>
      </c>
      <c r="O30" s="95">
        <v>0.10306406685236769</v>
      </c>
      <c r="P30" s="95">
        <v>8.3565459610027856E-2</v>
      </c>
      <c r="Q30" s="95">
        <v>8.6350974930362118E-2</v>
      </c>
      <c r="R30" s="95">
        <v>6.6852367688022288E-2</v>
      </c>
      <c r="S30" s="95">
        <v>7.7994428969359333E-2</v>
      </c>
      <c r="T30" s="95">
        <v>9.7493036211699163E-2</v>
      </c>
      <c r="U30" s="95">
        <v>8.9136490250696379E-2</v>
      </c>
      <c r="V30" s="96">
        <v>7.2423398328690811E-2</v>
      </c>
    </row>
    <row r="31" spans="2:22" ht="26.4" customHeight="1" x14ac:dyDescent="0.4">
      <c r="K31" s="91"/>
      <c r="L31" s="93"/>
      <c r="M31" s="93"/>
      <c r="N31" s="93"/>
      <c r="O31" s="93"/>
      <c r="P31" s="93"/>
      <c r="Q31" s="93"/>
      <c r="R31" s="93"/>
      <c r="S31" s="93"/>
      <c r="T31" s="93"/>
      <c r="U31" s="93"/>
      <c r="V31" s="94"/>
    </row>
    <row r="32" spans="2:22" ht="28.8" x14ac:dyDescent="0.95">
      <c r="K32" s="92" t="s">
        <v>765</v>
      </c>
      <c r="L32" s="119" t="s">
        <v>19</v>
      </c>
      <c r="M32" s="119" t="s">
        <v>13</v>
      </c>
      <c r="N32" s="119" t="s">
        <v>22</v>
      </c>
      <c r="O32" s="119" t="s">
        <v>21</v>
      </c>
      <c r="P32" s="119" t="s">
        <v>15</v>
      </c>
      <c r="Q32" s="119" t="s">
        <v>11</v>
      </c>
      <c r="R32" s="119" t="s">
        <v>20</v>
      </c>
      <c r="S32" s="119" t="s">
        <v>25</v>
      </c>
      <c r="T32" s="119" t="s">
        <v>26</v>
      </c>
      <c r="U32" s="119" t="s">
        <v>16</v>
      </c>
      <c r="V32" s="120" t="s">
        <v>12</v>
      </c>
    </row>
    <row r="33" spans="2:22" ht="21" x14ac:dyDescent="0.4">
      <c r="K33" s="91"/>
      <c r="L33" s="93">
        <v>10</v>
      </c>
      <c r="M33" s="93">
        <v>10</v>
      </c>
      <c r="N33" s="93">
        <v>6</v>
      </c>
      <c r="O33" s="93">
        <v>6</v>
      </c>
      <c r="P33" s="93">
        <v>4</v>
      </c>
      <c r="Q33" s="93">
        <v>3</v>
      </c>
      <c r="R33" s="93">
        <v>4</v>
      </c>
      <c r="S33" s="93">
        <v>11</v>
      </c>
      <c r="T33" s="93">
        <v>8</v>
      </c>
      <c r="U33" s="93">
        <v>4</v>
      </c>
      <c r="V33" s="94">
        <v>7</v>
      </c>
    </row>
    <row r="34" spans="2:22" ht="28.2" customHeight="1" thickBot="1" x14ac:dyDescent="0.95">
      <c r="D34" s="73"/>
      <c r="K34" s="97"/>
      <c r="L34" s="98">
        <v>2.7855153203342618E-2</v>
      </c>
      <c r="M34" s="98">
        <v>2.7855153203342618E-2</v>
      </c>
      <c r="N34" s="98">
        <v>1.6713091922005572E-2</v>
      </c>
      <c r="O34" s="98">
        <v>1.6713091922005572E-2</v>
      </c>
      <c r="P34" s="98">
        <v>1.1142061281337047E-2</v>
      </c>
      <c r="Q34" s="98">
        <v>8.356545961002786E-3</v>
      </c>
      <c r="R34" s="98">
        <v>1.1142061281337047E-2</v>
      </c>
      <c r="S34" s="98">
        <v>3.0640668523676879E-2</v>
      </c>
      <c r="T34" s="98">
        <v>2.2284122562674095E-2</v>
      </c>
      <c r="U34" s="98">
        <v>1.1142061281337047E-2</v>
      </c>
      <c r="V34" s="99">
        <v>1.9498607242339833E-2</v>
      </c>
    </row>
    <row r="35" spans="2:22" ht="33.6" x14ac:dyDescent="1.05">
      <c r="B35" s="7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24BDF-353D-410C-B2E3-0BAE670BD0D5}">
  <dimension ref="A2:O290"/>
  <sheetViews>
    <sheetView showGridLines="0" topLeftCell="A197" zoomScale="115" zoomScaleNormal="115" workbookViewId="0">
      <selection activeCell="D217" sqref="D217"/>
    </sheetView>
  </sheetViews>
  <sheetFormatPr baseColWidth="10" defaultRowHeight="14.4" x14ac:dyDescent="0.3"/>
  <cols>
    <col min="1" max="1" width="16.5546875" bestFit="1" customWidth="1"/>
    <col min="2" max="2" width="29.21875" bestFit="1" customWidth="1"/>
    <col min="3" max="3" width="20.88671875" bestFit="1" customWidth="1"/>
    <col min="4" max="4" width="25" bestFit="1" customWidth="1"/>
    <col min="5" max="5" width="20.109375" bestFit="1" customWidth="1"/>
    <col min="6" max="6" width="31.44140625" bestFit="1" customWidth="1"/>
    <col min="7" max="7" width="13.33203125" customWidth="1"/>
    <col min="8" max="8" width="11.5546875" customWidth="1"/>
    <col min="9" max="9" width="11.109375" customWidth="1"/>
    <col min="10" max="10" width="11" customWidth="1"/>
    <col min="11" max="11" width="10.88671875" customWidth="1"/>
    <col min="12" max="12" width="9.5546875" bestFit="1" customWidth="1"/>
    <col min="13" max="13" width="11.5546875" bestFit="1" customWidth="1"/>
    <col min="14" max="18" width="7.109375" bestFit="1" customWidth="1"/>
    <col min="19" max="19" width="11.5546875" bestFit="1" customWidth="1"/>
    <col min="20" max="23" width="8.21875" bestFit="1" customWidth="1"/>
    <col min="24" max="24" width="12.88671875" bestFit="1" customWidth="1"/>
  </cols>
  <sheetData>
    <row r="2" spans="1:15" ht="21" x14ac:dyDescent="0.4">
      <c r="B2" s="103" t="s">
        <v>767</v>
      </c>
    </row>
    <row r="6" spans="1:15" ht="28.8" x14ac:dyDescent="0.55000000000000004">
      <c r="A6" s="60" t="s">
        <v>732</v>
      </c>
      <c r="F6" s="60" t="s">
        <v>736</v>
      </c>
    </row>
    <row r="8" spans="1:15" ht="21" x14ac:dyDescent="0.4">
      <c r="A8" t="s">
        <v>706</v>
      </c>
      <c r="F8" s="63">
        <f>AVERAGE(Tabla_Sala[Tiempo de Permanencia])</f>
        <v>0.11100880052152266</v>
      </c>
    </row>
    <row r="9" spans="1:15" ht="21" x14ac:dyDescent="0.4">
      <c r="A9" s="24">
        <v>767</v>
      </c>
    </row>
    <row r="12" spans="1:15" ht="28.8" x14ac:dyDescent="0.55000000000000004">
      <c r="A12" s="60" t="s">
        <v>734</v>
      </c>
      <c r="K12" s="60" t="s">
        <v>735</v>
      </c>
    </row>
    <row r="14" spans="1:15" x14ac:dyDescent="0.3">
      <c r="A14" s="19" t="s">
        <v>680</v>
      </c>
      <c r="B14" t="s">
        <v>706</v>
      </c>
      <c r="K14" s="19" t="s">
        <v>680</v>
      </c>
      <c r="L14" t="s">
        <v>706</v>
      </c>
    </row>
    <row r="15" spans="1:15" ht="23.4" x14ac:dyDescent="0.45">
      <c r="A15" s="20" t="s">
        <v>127</v>
      </c>
      <c r="B15">
        <v>5</v>
      </c>
      <c r="D15" s="61">
        <f>COUNTA(A15:A193)</f>
        <v>179</v>
      </c>
      <c r="E15" s="24" t="s">
        <v>733</v>
      </c>
      <c r="K15" s="20" t="s">
        <v>127</v>
      </c>
      <c r="L15">
        <v>5</v>
      </c>
      <c r="N15" s="61">
        <f>COUNTA(K15:K50)</f>
        <v>36</v>
      </c>
      <c r="O15" s="24" t="s">
        <v>733</v>
      </c>
    </row>
    <row r="16" spans="1:15" ht="21" x14ac:dyDescent="0.4">
      <c r="A16" s="20" t="s">
        <v>134</v>
      </c>
      <c r="B16">
        <v>4</v>
      </c>
      <c r="D16" s="62">
        <f>D15/GETPIVOTDATA("Nombre del Cliente",$A$8)</f>
        <v>0.23337679269882661</v>
      </c>
      <c r="K16" s="20" t="s">
        <v>125</v>
      </c>
      <c r="L16">
        <v>4</v>
      </c>
      <c r="N16" s="62">
        <f>N15/GETPIVOTDATA("Nombre del Cliente",$A$8)</f>
        <v>4.6936114732724903E-2</v>
      </c>
    </row>
    <row r="17" spans="1:12" x14ac:dyDescent="0.3">
      <c r="A17" s="20" t="s">
        <v>125</v>
      </c>
      <c r="B17">
        <v>4</v>
      </c>
      <c r="K17" s="20" t="s">
        <v>134</v>
      </c>
      <c r="L17">
        <v>4</v>
      </c>
    </row>
    <row r="18" spans="1:12" x14ac:dyDescent="0.3">
      <c r="A18" s="20" t="s">
        <v>144</v>
      </c>
      <c r="B18">
        <v>4</v>
      </c>
      <c r="K18" s="20" t="s">
        <v>144</v>
      </c>
      <c r="L18">
        <v>4</v>
      </c>
    </row>
    <row r="19" spans="1:12" x14ac:dyDescent="0.3">
      <c r="A19" s="20" t="s">
        <v>296</v>
      </c>
      <c r="B19">
        <v>4</v>
      </c>
      <c r="K19" s="20" t="s">
        <v>296</v>
      </c>
      <c r="L19">
        <v>4</v>
      </c>
    </row>
    <row r="20" spans="1:12" x14ac:dyDescent="0.3">
      <c r="A20" s="20" t="s">
        <v>118</v>
      </c>
      <c r="B20">
        <v>3</v>
      </c>
      <c r="K20" s="20" t="s">
        <v>151</v>
      </c>
      <c r="L20">
        <v>3</v>
      </c>
    </row>
    <row r="21" spans="1:12" x14ac:dyDescent="0.3">
      <c r="A21" s="20" t="s">
        <v>121</v>
      </c>
      <c r="B21">
        <v>3</v>
      </c>
      <c r="K21" s="20" t="s">
        <v>294</v>
      </c>
      <c r="L21">
        <v>3</v>
      </c>
    </row>
    <row r="22" spans="1:12" x14ac:dyDescent="0.3">
      <c r="A22" s="20" t="s">
        <v>164</v>
      </c>
      <c r="B22">
        <v>3</v>
      </c>
      <c r="K22" s="20" t="s">
        <v>277</v>
      </c>
      <c r="L22">
        <v>3</v>
      </c>
    </row>
    <row r="23" spans="1:12" x14ac:dyDescent="0.3">
      <c r="A23" s="20" t="s">
        <v>374</v>
      </c>
      <c r="B23">
        <v>3</v>
      </c>
      <c r="K23" s="20" t="s">
        <v>451</v>
      </c>
      <c r="L23">
        <v>3</v>
      </c>
    </row>
    <row r="24" spans="1:12" x14ac:dyDescent="0.3">
      <c r="A24" s="20" t="s">
        <v>128</v>
      </c>
      <c r="B24">
        <v>3</v>
      </c>
      <c r="K24" s="20" t="s">
        <v>272</v>
      </c>
      <c r="L24">
        <v>3</v>
      </c>
    </row>
    <row r="25" spans="1:12" x14ac:dyDescent="0.3">
      <c r="A25" s="20" t="s">
        <v>451</v>
      </c>
      <c r="B25">
        <v>3</v>
      </c>
      <c r="K25" s="20" t="s">
        <v>154</v>
      </c>
      <c r="L25">
        <v>3</v>
      </c>
    </row>
    <row r="26" spans="1:12" x14ac:dyDescent="0.3">
      <c r="A26" s="20" t="s">
        <v>171</v>
      </c>
      <c r="B26">
        <v>3</v>
      </c>
      <c r="K26" s="20" t="s">
        <v>253</v>
      </c>
      <c r="L26">
        <v>3</v>
      </c>
    </row>
    <row r="27" spans="1:12" x14ac:dyDescent="0.3">
      <c r="A27" s="20" t="s">
        <v>154</v>
      </c>
      <c r="B27">
        <v>3</v>
      </c>
      <c r="K27" s="20" t="s">
        <v>314</v>
      </c>
      <c r="L27">
        <v>3</v>
      </c>
    </row>
    <row r="28" spans="1:12" x14ac:dyDescent="0.3">
      <c r="A28" s="20" t="s">
        <v>152</v>
      </c>
      <c r="B28">
        <v>3</v>
      </c>
      <c r="K28" s="20" t="s">
        <v>315</v>
      </c>
      <c r="L28">
        <v>3</v>
      </c>
    </row>
    <row r="29" spans="1:12" x14ac:dyDescent="0.3">
      <c r="A29" s="20" t="s">
        <v>314</v>
      </c>
      <c r="B29">
        <v>3</v>
      </c>
      <c r="K29" s="20" t="s">
        <v>237</v>
      </c>
      <c r="L29">
        <v>3</v>
      </c>
    </row>
    <row r="30" spans="1:12" x14ac:dyDescent="0.3">
      <c r="A30" s="20" t="s">
        <v>363</v>
      </c>
      <c r="B30">
        <v>3</v>
      </c>
      <c r="K30" s="20" t="s">
        <v>374</v>
      </c>
      <c r="L30">
        <v>3</v>
      </c>
    </row>
    <row r="31" spans="1:12" x14ac:dyDescent="0.3">
      <c r="A31" s="20" t="s">
        <v>237</v>
      </c>
      <c r="B31">
        <v>3</v>
      </c>
      <c r="K31" s="20" t="s">
        <v>565</v>
      </c>
      <c r="L31">
        <v>3</v>
      </c>
    </row>
    <row r="32" spans="1:12" x14ac:dyDescent="0.3">
      <c r="A32" s="20" t="s">
        <v>272</v>
      </c>
      <c r="B32">
        <v>3</v>
      </c>
      <c r="K32" s="20" t="s">
        <v>171</v>
      </c>
      <c r="L32">
        <v>3</v>
      </c>
    </row>
    <row r="33" spans="1:12" x14ac:dyDescent="0.3">
      <c r="A33" s="20" t="s">
        <v>261</v>
      </c>
      <c r="B33">
        <v>3</v>
      </c>
      <c r="K33" s="20" t="s">
        <v>456</v>
      </c>
      <c r="L33">
        <v>3</v>
      </c>
    </row>
    <row r="34" spans="1:12" x14ac:dyDescent="0.3">
      <c r="A34" s="20" t="s">
        <v>120</v>
      </c>
      <c r="B34">
        <v>3</v>
      </c>
      <c r="K34" s="20" t="s">
        <v>164</v>
      </c>
      <c r="L34">
        <v>3</v>
      </c>
    </row>
    <row r="35" spans="1:12" x14ac:dyDescent="0.3">
      <c r="A35" s="20" t="s">
        <v>456</v>
      </c>
      <c r="B35">
        <v>3</v>
      </c>
      <c r="K35" s="20" t="s">
        <v>416</v>
      </c>
      <c r="L35">
        <v>3</v>
      </c>
    </row>
    <row r="36" spans="1:12" x14ac:dyDescent="0.3">
      <c r="A36" s="20" t="s">
        <v>151</v>
      </c>
      <c r="B36">
        <v>3</v>
      </c>
      <c r="K36" s="20" t="s">
        <v>152</v>
      </c>
      <c r="L36">
        <v>3</v>
      </c>
    </row>
    <row r="37" spans="1:12" x14ac:dyDescent="0.3">
      <c r="A37" s="20" t="s">
        <v>416</v>
      </c>
      <c r="B37">
        <v>3</v>
      </c>
      <c r="K37" s="20" t="s">
        <v>303</v>
      </c>
      <c r="L37">
        <v>3</v>
      </c>
    </row>
    <row r="38" spans="1:12" x14ac:dyDescent="0.3">
      <c r="A38" s="20" t="s">
        <v>253</v>
      </c>
      <c r="B38">
        <v>3</v>
      </c>
      <c r="K38" s="20" t="s">
        <v>121</v>
      </c>
      <c r="L38">
        <v>3</v>
      </c>
    </row>
    <row r="39" spans="1:12" x14ac:dyDescent="0.3">
      <c r="A39" s="20" t="s">
        <v>303</v>
      </c>
      <c r="B39">
        <v>3</v>
      </c>
      <c r="K39" s="20" t="s">
        <v>123</v>
      </c>
      <c r="L39">
        <v>3</v>
      </c>
    </row>
    <row r="40" spans="1:12" x14ac:dyDescent="0.3">
      <c r="A40" s="20" t="s">
        <v>277</v>
      </c>
      <c r="B40">
        <v>3</v>
      </c>
      <c r="K40" s="20" t="s">
        <v>363</v>
      </c>
      <c r="L40">
        <v>3</v>
      </c>
    </row>
    <row r="41" spans="1:12" x14ac:dyDescent="0.3">
      <c r="A41" s="20" t="s">
        <v>565</v>
      </c>
      <c r="B41">
        <v>3</v>
      </c>
      <c r="K41" s="20" t="s">
        <v>160</v>
      </c>
      <c r="L41">
        <v>3</v>
      </c>
    </row>
    <row r="42" spans="1:12" x14ac:dyDescent="0.3">
      <c r="A42" s="20" t="s">
        <v>315</v>
      </c>
      <c r="B42">
        <v>3</v>
      </c>
      <c r="K42" s="20" t="s">
        <v>128</v>
      </c>
      <c r="L42">
        <v>3</v>
      </c>
    </row>
    <row r="43" spans="1:12" x14ac:dyDescent="0.3">
      <c r="A43" s="20" t="s">
        <v>123</v>
      </c>
      <c r="B43">
        <v>3</v>
      </c>
      <c r="K43" s="20" t="s">
        <v>257</v>
      </c>
      <c r="L43">
        <v>3</v>
      </c>
    </row>
    <row r="44" spans="1:12" x14ac:dyDescent="0.3">
      <c r="A44" s="20" t="s">
        <v>294</v>
      </c>
      <c r="B44">
        <v>3</v>
      </c>
      <c r="K44" s="20" t="s">
        <v>120</v>
      </c>
      <c r="L44">
        <v>3</v>
      </c>
    </row>
    <row r="45" spans="1:12" x14ac:dyDescent="0.3">
      <c r="A45" s="20" t="s">
        <v>174</v>
      </c>
      <c r="B45">
        <v>3</v>
      </c>
      <c r="K45" s="20" t="s">
        <v>174</v>
      </c>
      <c r="L45">
        <v>3</v>
      </c>
    </row>
    <row r="46" spans="1:12" x14ac:dyDescent="0.3">
      <c r="A46" s="20" t="s">
        <v>180</v>
      </c>
      <c r="B46">
        <v>3</v>
      </c>
      <c r="K46" s="20" t="s">
        <v>518</v>
      </c>
      <c r="L46">
        <v>3</v>
      </c>
    </row>
    <row r="47" spans="1:12" x14ac:dyDescent="0.3">
      <c r="A47" s="20" t="s">
        <v>160</v>
      </c>
      <c r="B47">
        <v>3</v>
      </c>
      <c r="K47" s="20" t="s">
        <v>118</v>
      </c>
      <c r="L47">
        <v>3</v>
      </c>
    </row>
    <row r="48" spans="1:12" x14ac:dyDescent="0.3">
      <c r="A48" s="20" t="s">
        <v>518</v>
      </c>
      <c r="B48">
        <v>3</v>
      </c>
      <c r="K48" s="20" t="s">
        <v>197</v>
      </c>
      <c r="L48">
        <v>3</v>
      </c>
    </row>
    <row r="49" spans="1:12" x14ac:dyDescent="0.3">
      <c r="A49" s="20" t="s">
        <v>197</v>
      </c>
      <c r="B49">
        <v>3</v>
      </c>
      <c r="K49" s="20" t="s">
        <v>261</v>
      </c>
      <c r="L49">
        <v>3</v>
      </c>
    </row>
    <row r="50" spans="1:12" x14ac:dyDescent="0.3">
      <c r="A50" s="20" t="s">
        <v>257</v>
      </c>
      <c r="B50">
        <v>3</v>
      </c>
      <c r="K50" s="20" t="s">
        <v>180</v>
      </c>
      <c r="L50">
        <v>3</v>
      </c>
    </row>
    <row r="51" spans="1:12" x14ac:dyDescent="0.3">
      <c r="A51" s="20" t="s">
        <v>337</v>
      </c>
      <c r="B51">
        <v>2</v>
      </c>
      <c r="K51" s="20" t="s">
        <v>681</v>
      </c>
      <c r="L51">
        <v>114</v>
      </c>
    </row>
    <row r="52" spans="1:12" x14ac:dyDescent="0.3">
      <c r="A52" s="20" t="s">
        <v>579</v>
      </c>
      <c r="B52">
        <v>2</v>
      </c>
    </row>
    <row r="53" spans="1:12" x14ac:dyDescent="0.3">
      <c r="A53" s="20" t="s">
        <v>459</v>
      </c>
      <c r="B53">
        <v>2</v>
      </c>
    </row>
    <row r="54" spans="1:12" x14ac:dyDescent="0.3">
      <c r="A54" s="20" t="s">
        <v>493</v>
      </c>
      <c r="B54">
        <v>2</v>
      </c>
    </row>
    <row r="55" spans="1:12" x14ac:dyDescent="0.3">
      <c r="A55" s="20" t="s">
        <v>441</v>
      </c>
      <c r="B55">
        <v>2</v>
      </c>
    </row>
    <row r="56" spans="1:12" x14ac:dyDescent="0.3">
      <c r="A56" s="20" t="s">
        <v>150</v>
      </c>
      <c r="B56">
        <v>2</v>
      </c>
    </row>
    <row r="57" spans="1:12" x14ac:dyDescent="0.3">
      <c r="A57" s="20" t="s">
        <v>250</v>
      </c>
      <c r="B57">
        <v>2</v>
      </c>
    </row>
    <row r="58" spans="1:12" x14ac:dyDescent="0.3">
      <c r="A58" s="20" t="s">
        <v>246</v>
      </c>
      <c r="B58">
        <v>2</v>
      </c>
    </row>
    <row r="59" spans="1:12" x14ac:dyDescent="0.3">
      <c r="A59" s="20" t="s">
        <v>182</v>
      </c>
      <c r="B59">
        <v>2</v>
      </c>
    </row>
    <row r="60" spans="1:12" x14ac:dyDescent="0.3">
      <c r="A60" s="20" t="s">
        <v>215</v>
      </c>
      <c r="B60">
        <v>2</v>
      </c>
    </row>
    <row r="61" spans="1:12" x14ac:dyDescent="0.3">
      <c r="A61" s="20" t="s">
        <v>557</v>
      </c>
      <c r="B61">
        <v>2</v>
      </c>
    </row>
    <row r="62" spans="1:12" x14ac:dyDescent="0.3">
      <c r="A62" s="20" t="s">
        <v>206</v>
      </c>
      <c r="B62">
        <v>2</v>
      </c>
    </row>
    <row r="63" spans="1:12" x14ac:dyDescent="0.3">
      <c r="A63" s="20" t="s">
        <v>385</v>
      </c>
      <c r="B63">
        <v>2</v>
      </c>
    </row>
    <row r="64" spans="1:12" x14ac:dyDescent="0.3">
      <c r="A64" s="20" t="s">
        <v>131</v>
      </c>
      <c r="B64">
        <v>2</v>
      </c>
    </row>
    <row r="65" spans="1:2" x14ac:dyDescent="0.3">
      <c r="A65" s="20" t="s">
        <v>274</v>
      </c>
      <c r="B65">
        <v>2</v>
      </c>
    </row>
    <row r="66" spans="1:2" x14ac:dyDescent="0.3">
      <c r="A66" s="20" t="s">
        <v>291</v>
      </c>
      <c r="B66">
        <v>2</v>
      </c>
    </row>
    <row r="67" spans="1:2" x14ac:dyDescent="0.3">
      <c r="A67" s="20" t="s">
        <v>524</v>
      </c>
      <c r="B67">
        <v>2</v>
      </c>
    </row>
    <row r="68" spans="1:2" x14ac:dyDescent="0.3">
      <c r="A68" s="20" t="s">
        <v>276</v>
      </c>
      <c r="B68">
        <v>2</v>
      </c>
    </row>
    <row r="69" spans="1:2" x14ac:dyDescent="0.3">
      <c r="A69" s="20" t="s">
        <v>372</v>
      </c>
      <c r="B69">
        <v>2</v>
      </c>
    </row>
    <row r="70" spans="1:2" x14ac:dyDescent="0.3">
      <c r="A70" s="20" t="s">
        <v>119</v>
      </c>
      <c r="B70">
        <v>2</v>
      </c>
    </row>
    <row r="71" spans="1:2" x14ac:dyDescent="0.3">
      <c r="A71" s="20" t="s">
        <v>269</v>
      </c>
      <c r="B71">
        <v>2</v>
      </c>
    </row>
    <row r="72" spans="1:2" x14ac:dyDescent="0.3">
      <c r="A72" s="20" t="s">
        <v>207</v>
      </c>
      <c r="B72">
        <v>2</v>
      </c>
    </row>
    <row r="73" spans="1:2" x14ac:dyDescent="0.3">
      <c r="A73" s="20" t="s">
        <v>229</v>
      </c>
      <c r="B73">
        <v>2</v>
      </c>
    </row>
    <row r="74" spans="1:2" x14ac:dyDescent="0.3">
      <c r="A74" s="20" t="s">
        <v>295</v>
      </c>
      <c r="B74">
        <v>2</v>
      </c>
    </row>
    <row r="75" spans="1:2" x14ac:dyDescent="0.3">
      <c r="A75" s="20" t="s">
        <v>233</v>
      </c>
      <c r="B75">
        <v>2</v>
      </c>
    </row>
    <row r="76" spans="1:2" x14ac:dyDescent="0.3">
      <c r="A76" s="20" t="s">
        <v>544</v>
      </c>
      <c r="B76">
        <v>2</v>
      </c>
    </row>
    <row r="77" spans="1:2" x14ac:dyDescent="0.3">
      <c r="A77" s="20" t="s">
        <v>462</v>
      </c>
      <c r="B77">
        <v>2</v>
      </c>
    </row>
    <row r="78" spans="1:2" x14ac:dyDescent="0.3">
      <c r="A78" s="20" t="s">
        <v>122</v>
      </c>
      <c r="B78">
        <v>2</v>
      </c>
    </row>
    <row r="79" spans="1:2" x14ac:dyDescent="0.3">
      <c r="A79" s="20" t="s">
        <v>626</v>
      </c>
      <c r="B79">
        <v>2</v>
      </c>
    </row>
    <row r="80" spans="1:2" x14ac:dyDescent="0.3">
      <c r="A80" s="20" t="s">
        <v>454</v>
      </c>
      <c r="B80">
        <v>2</v>
      </c>
    </row>
    <row r="81" spans="1:2" x14ac:dyDescent="0.3">
      <c r="A81" s="20" t="s">
        <v>538</v>
      </c>
      <c r="B81">
        <v>2</v>
      </c>
    </row>
    <row r="82" spans="1:2" x14ac:dyDescent="0.3">
      <c r="A82" s="20" t="s">
        <v>427</v>
      </c>
      <c r="B82">
        <v>2</v>
      </c>
    </row>
    <row r="83" spans="1:2" x14ac:dyDescent="0.3">
      <c r="A83" s="20" t="s">
        <v>388</v>
      </c>
      <c r="B83">
        <v>2</v>
      </c>
    </row>
    <row r="84" spans="1:2" x14ac:dyDescent="0.3">
      <c r="A84" s="20" t="s">
        <v>474</v>
      </c>
      <c r="B84">
        <v>2</v>
      </c>
    </row>
    <row r="85" spans="1:2" x14ac:dyDescent="0.3">
      <c r="A85" s="20" t="s">
        <v>403</v>
      </c>
      <c r="B85">
        <v>2</v>
      </c>
    </row>
    <row r="86" spans="1:2" x14ac:dyDescent="0.3">
      <c r="A86" s="20" t="s">
        <v>130</v>
      </c>
      <c r="B86">
        <v>2</v>
      </c>
    </row>
    <row r="87" spans="1:2" x14ac:dyDescent="0.3">
      <c r="A87" s="20" t="s">
        <v>161</v>
      </c>
      <c r="B87">
        <v>2</v>
      </c>
    </row>
    <row r="88" spans="1:2" x14ac:dyDescent="0.3">
      <c r="A88" s="20" t="s">
        <v>305</v>
      </c>
      <c r="B88">
        <v>2</v>
      </c>
    </row>
    <row r="89" spans="1:2" x14ac:dyDescent="0.3">
      <c r="A89" s="20" t="s">
        <v>285</v>
      </c>
      <c r="B89">
        <v>2</v>
      </c>
    </row>
    <row r="90" spans="1:2" x14ac:dyDescent="0.3">
      <c r="A90" s="20" t="s">
        <v>473</v>
      </c>
      <c r="B90">
        <v>2</v>
      </c>
    </row>
    <row r="91" spans="1:2" x14ac:dyDescent="0.3">
      <c r="A91" s="20" t="s">
        <v>464</v>
      </c>
      <c r="B91">
        <v>2</v>
      </c>
    </row>
    <row r="92" spans="1:2" x14ac:dyDescent="0.3">
      <c r="A92" s="20" t="s">
        <v>576</v>
      </c>
      <c r="B92">
        <v>2</v>
      </c>
    </row>
    <row r="93" spans="1:2" x14ac:dyDescent="0.3">
      <c r="A93" s="20" t="s">
        <v>203</v>
      </c>
      <c r="B93">
        <v>2</v>
      </c>
    </row>
    <row r="94" spans="1:2" x14ac:dyDescent="0.3">
      <c r="A94" s="20" t="s">
        <v>499</v>
      </c>
      <c r="B94">
        <v>2</v>
      </c>
    </row>
    <row r="95" spans="1:2" x14ac:dyDescent="0.3">
      <c r="A95" s="20" t="s">
        <v>520</v>
      </c>
      <c r="B95">
        <v>2</v>
      </c>
    </row>
    <row r="96" spans="1:2" x14ac:dyDescent="0.3">
      <c r="A96" s="20" t="s">
        <v>270</v>
      </c>
      <c r="B96">
        <v>2</v>
      </c>
    </row>
    <row r="97" spans="1:2" x14ac:dyDescent="0.3">
      <c r="A97" s="20" t="s">
        <v>263</v>
      </c>
      <c r="B97">
        <v>2</v>
      </c>
    </row>
    <row r="98" spans="1:2" x14ac:dyDescent="0.3">
      <c r="A98" s="20" t="s">
        <v>223</v>
      </c>
      <c r="B98">
        <v>2</v>
      </c>
    </row>
    <row r="99" spans="1:2" x14ac:dyDescent="0.3">
      <c r="A99" s="20" t="s">
        <v>155</v>
      </c>
      <c r="B99">
        <v>2</v>
      </c>
    </row>
    <row r="100" spans="1:2" x14ac:dyDescent="0.3">
      <c r="A100" s="20" t="s">
        <v>567</v>
      </c>
      <c r="B100">
        <v>2</v>
      </c>
    </row>
    <row r="101" spans="1:2" x14ac:dyDescent="0.3">
      <c r="A101" s="20" t="s">
        <v>147</v>
      </c>
      <c r="B101">
        <v>2</v>
      </c>
    </row>
    <row r="102" spans="1:2" x14ac:dyDescent="0.3">
      <c r="A102" s="20" t="s">
        <v>141</v>
      </c>
      <c r="B102">
        <v>2</v>
      </c>
    </row>
    <row r="103" spans="1:2" x14ac:dyDescent="0.3">
      <c r="A103" s="20" t="s">
        <v>422</v>
      </c>
      <c r="B103">
        <v>2</v>
      </c>
    </row>
    <row r="104" spans="1:2" x14ac:dyDescent="0.3">
      <c r="A104" s="20" t="s">
        <v>200</v>
      </c>
      <c r="B104">
        <v>2</v>
      </c>
    </row>
    <row r="105" spans="1:2" x14ac:dyDescent="0.3">
      <c r="A105" s="20" t="s">
        <v>153</v>
      </c>
      <c r="B105">
        <v>2</v>
      </c>
    </row>
    <row r="106" spans="1:2" x14ac:dyDescent="0.3">
      <c r="A106" s="20" t="s">
        <v>228</v>
      </c>
      <c r="B106">
        <v>2</v>
      </c>
    </row>
    <row r="107" spans="1:2" x14ac:dyDescent="0.3">
      <c r="A107" s="20" t="s">
        <v>500</v>
      </c>
      <c r="B107">
        <v>2</v>
      </c>
    </row>
    <row r="108" spans="1:2" x14ac:dyDescent="0.3">
      <c r="A108" s="20" t="s">
        <v>210</v>
      </c>
      <c r="B108">
        <v>2</v>
      </c>
    </row>
    <row r="109" spans="1:2" x14ac:dyDescent="0.3">
      <c r="A109" s="20" t="s">
        <v>163</v>
      </c>
      <c r="B109">
        <v>2</v>
      </c>
    </row>
    <row r="110" spans="1:2" x14ac:dyDescent="0.3">
      <c r="A110" s="20" t="s">
        <v>376</v>
      </c>
      <c r="B110">
        <v>2</v>
      </c>
    </row>
    <row r="111" spans="1:2" x14ac:dyDescent="0.3">
      <c r="A111" s="20" t="s">
        <v>466</v>
      </c>
      <c r="B111">
        <v>2</v>
      </c>
    </row>
    <row r="112" spans="1:2" x14ac:dyDescent="0.3">
      <c r="A112" s="20" t="s">
        <v>166</v>
      </c>
      <c r="B112">
        <v>2</v>
      </c>
    </row>
    <row r="113" spans="1:2" x14ac:dyDescent="0.3">
      <c r="A113" s="20" t="s">
        <v>350</v>
      </c>
      <c r="B113">
        <v>2</v>
      </c>
    </row>
    <row r="114" spans="1:2" x14ac:dyDescent="0.3">
      <c r="A114" s="20" t="s">
        <v>546</v>
      </c>
      <c r="B114">
        <v>2</v>
      </c>
    </row>
    <row r="115" spans="1:2" x14ac:dyDescent="0.3">
      <c r="A115" s="20" t="s">
        <v>255</v>
      </c>
      <c r="B115">
        <v>2</v>
      </c>
    </row>
    <row r="116" spans="1:2" x14ac:dyDescent="0.3">
      <c r="A116" s="20" t="s">
        <v>468</v>
      </c>
      <c r="B116">
        <v>2</v>
      </c>
    </row>
    <row r="117" spans="1:2" x14ac:dyDescent="0.3">
      <c r="A117" s="20" t="s">
        <v>390</v>
      </c>
      <c r="B117">
        <v>2</v>
      </c>
    </row>
    <row r="118" spans="1:2" x14ac:dyDescent="0.3">
      <c r="A118" s="20" t="s">
        <v>353</v>
      </c>
      <c r="B118">
        <v>2</v>
      </c>
    </row>
    <row r="119" spans="1:2" x14ac:dyDescent="0.3">
      <c r="A119" s="20" t="s">
        <v>342</v>
      </c>
      <c r="B119">
        <v>2</v>
      </c>
    </row>
    <row r="120" spans="1:2" x14ac:dyDescent="0.3">
      <c r="A120" s="20" t="s">
        <v>252</v>
      </c>
      <c r="B120">
        <v>2</v>
      </c>
    </row>
    <row r="121" spans="1:2" x14ac:dyDescent="0.3">
      <c r="A121" s="20" t="s">
        <v>280</v>
      </c>
      <c r="B121">
        <v>2</v>
      </c>
    </row>
    <row r="122" spans="1:2" x14ac:dyDescent="0.3">
      <c r="A122" s="20" t="s">
        <v>265</v>
      </c>
      <c r="B122">
        <v>2</v>
      </c>
    </row>
    <row r="123" spans="1:2" x14ac:dyDescent="0.3">
      <c r="A123" s="20" t="s">
        <v>230</v>
      </c>
      <c r="B123">
        <v>2</v>
      </c>
    </row>
    <row r="124" spans="1:2" x14ac:dyDescent="0.3">
      <c r="A124" s="20" t="s">
        <v>352</v>
      </c>
      <c r="B124">
        <v>2</v>
      </c>
    </row>
    <row r="125" spans="1:2" x14ac:dyDescent="0.3">
      <c r="A125" s="20" t="s">
        <v>419</v>
      </c>
      <c r="B125">
        <v>2</v>
      </c>
    </row>
    <row r="126" spans="1:2" x14ac:dyDescent="0.3">
      <c r="A126" s="20" t="s">
        <v>340</v>
      </c>
      <c r="B126">
        <v>2</v>
      </c>
    </row>
    <row r="127" spans="1:2" x14ac:dyDescent="0.3">
      <c r="A127" s="20" t="s">
        <v>540</v>
      </c>
      <c r="B127">
        <v>2</v>
      </c>
    </row>
    <row r="128" spans="1:2" x14ac:dyDescent="0.3">
      <c r="A128" s="20" t="s">
        <v>135</v>
      </c>
      <c r="B128">
        <v>2</v>
      </c>
    </row>
    <row r="129" spans="1:2" x14ac:dyDescent="0.3">
      <c r="A129" s="20" t="s">
        <v>212</v>
      </c>
      <c r="B129">
        <v>2</v>
      </c>
    </row>
    <row r="130" spans="1:2" x14ac:dyDescent="0.3">
      <c r="A130" s="20" t="s">
        <v>345</v>
      </c>
      <c r="B130">
        <v>2</v>
      </c>
    </row>
    <row r="131" spans="1:2" x14ac:dyDescent="0.3">
      <c r="A131" s="20" t="s">
        <v>396</v>
      </c>
      <c r="B131">
        <v>2</v>
      </c>
    </row>
    <row r="132" spans="1:2" x14ac:dyDescent="0.3">
      <c r="A132" s="20" t="s">
        <v>510</v>
      </c>
      <c r="B132">
        <v>2</v>
      </c>
    </row>
    <row r="133" spans="1:2" x14ac:dyDescent="0.3">
      <c r="A133" s="20" t="s">
        <v>196</v>
      </c>
      <c r="B133">
        <v>2</v>
      </c>
    </row>
    <row r="134" spans="1:2" x14ac:dyDescent="0.3">
      <c r="A134" s="20" t="s">
        <v>400</v>
      </c>
      <c r="B134">
        <v>2</v>
      </c>
    </row>
    <row r="135" spans="1:2" x14ac:dyDescent="0.3">
      <c r="A135" s="20" t="s">
        <v>360</v>
      </c>
      <c r="B135">
        <v>2</v>
      </c>
    </row>
    <row r="136" spans="1:2" x14ac:dyDescent="0.3">
      <c r="A136" s="20" t="s">
        <v>486</v>
      </c>
      <c r="B136">
        <v>2</v>
      </c>
    </row>
    <row r="137" spans="1:2" x14ac:dyDescent="0.3">
      <c r="A137" s="20" t="s">
        <v>194</v>
      </c>
      <c r="B137">
        <v>2</v>
      </c>
    </row>
    <row r="138" spans="1:2" x14ac:dyDescent="0.3">
      <c r="A138" s="20" t="s">
        <v>287</v>
      </c>
      <c r="B138">
        <v>2</v>
      </c>
    </row>
    <row r="139" spans="1:2" x14ac:dyDescent="0.3">
      <c r="A139" s="20" t="s">
        <v>299</v>
      </c>
      <c r="B139">
        <v>2</v>
      </c>
    </row>
    <row r="140" spans="1:2" x14ac:dyDescent="0.3">
      <c r="A140" s="20" t="s">
        <v>571</v>
      </c>
      <c r="B140">
        <v>2</v>
      </c>
    </row>
    <row r="141" spans="1:2" x14ac:dyDescent="0.3">
      <c r="A141" s="20" t="s">
        <v>139</v>
      </c>
      <c r="B141">
        <v>2</v>
      </c>
    </row>
    <row r="142" spans="1:2" x14ac:dyDescent="0.3">
      <c r="A142" s="20" t="s">
        <v>648</v>
      </c>
      <c r="B142">
        <v>2</v>
      </c>
    </row>
    <row r="143" spans="1:2" x14ac:dyDescent="0.3">
      <c r="A143" s="20" t="s">
        <v>126</v>
      </c>
      <c r="B143">
        <v>2</v>
      </c>
    </row>
    <row r="144" spans="1:2" x14ac:dyDescent="0.3">
      <c r="A144" s="20" t="s">
        <v>611</v>
      </c>
      <c r="B144">
        <v>2</v>
      </c>
    </row>
    <row r="145" spans="1:2" x14ac:dyDescent="0.3">
      <c r="A145" s="20" t="s">
        <v>177</v>
      </c>
      <c r="B145">
        <v>2</v>
      </c>
    </row>
    <row r="146" spans="1:2" x14ac:dyDescent="0.3">
      <c r="A146" s="20" t="s">
        <v>570</v>
      </c>
      <c r="B146">
        <v>2</v>
      </c>
    </row>
    <row r="147" spans="1:2" x14ac:dyDescent="0.3">
      <c r="A147" s="20" t="s">
        <v>442</v>
      </c>
      <c r="B147">
        <v>2</v>
      </c>
    </row>
    <row r="148" spans="1:2" x14ac:dyDescent="0.3">
      <c r="A148" s="20" t="s">
        <v>235</v>
      </c>
      <c r="B148">
        <v>2</v>
      </c>
    </row>
    <row r="149" spans="1:2" x14ac:dyDescent="0.3">
      <c r="A149" s="20" t="s">
        <v>239</v>
      </c>
      <c r="B149">
        <v>2</v>
      </c>
    </row>
    <row r="150" spans="1:2" x14ac:dyDescent="0.3">
      <c r="A150" s="20" t="s">
        <v>333</v>
      </c>
      <c r="B150">
        <v>2</v>
      </c>
    </row>
    <row r="151" spans="1:2" x14ac:dyDescent="0.3">
      <c r="A151" s="20" t="s">
        <v>402</v>
      </c>
      <c r="B151">
        <v>2</v>
      </c>
    </row>
    <row r="152" spans="1:2" x14ac:dyDescent="0.3">
      <c r="A152" s="20" t="s">
        <v>554</v>
      </c>
      <c r="B152">
        <v>2</v>
      </c>
    </row>
    <row r="153" spans="1:2" x14ac:dyDescent="0.3">
      <c r="A153" s="20" t="s">
        <v>478</v>
      </c>
      <c r="B153">
        <v>2</v>
      </c>
    </row>
    <row r="154" spans="1:2" x14ac:dyDescent="0.3">
      <c r="A154" s="20" t="s">
        <v>375</v>
      </c>
      <c r="B154">
        <v>2</v>
      </c>
    </row>
    <row r="155" spans="1:2" x14ac:dyDescent="0.3">
      <c r="A155" s="20" t="s">
        <v>304</v>
      </c>
      <c r="B155">
        <v>2</v>
      </c>
    </row>
    <row r="156" spans="1:2" x14ac:dyDescent="0.3">
      <c r="A156" s="20" t="s">
        <v>497</v>
      </c>
      <c r="B156">
        <v>2</v>
      </c>
    </row>
    <row r="157" spans="1:2" x14ac:dyDescent="0.3">
      <c r="A157" s="20" t="s">
        <v>574</v>
      </c>
      <c r="B157">
        <v>2</v>
      </c>
    </row>
    <row r="158" spans="1:2" x14ac:dyDescent="0.3">
      <c r="A158" s="20" t="s">
        <v>145</v>
      </c>
      <c r="B158">
        <v>2</v>
      </c>
    </row>
    <row r="159" spans="1:2" x14ac:dyDescent="0.3">
      <c r="A159" s="20" t="s">
        <v>204</v>
      </c>
      <c r="B159">
        <v>2</v>
      </c>
    </row>
    <row r="160" spans="1:2" x14ac:dyDescent="0.3">
      <c r="A160" s="20" t="s">
        <v>211</v>
      </c>
      <c r="B160">
        <v>2</v>
      </c>
    </row>
    <row r="161" spans="1:2" x14ac:dyDescent="0.3">
      <c r="A161" s="20" t="s">
        <v>183</v>
      </c>
      <c r="B161">
        <v>2</v>
      </c>
    </row>
    <row r="162" spans="1:2" x14ac:dyDescent="0.3">
      <c r="A162" s="20" t="s">
        <v>224</v>
      </c>
      <c r="B162">
        <v>2</v>
      </c>
    </row>
    <row r="163" spans="1:2" x14ac:dyDescent="0.3">
      <c r="A163" s="20" t="s">
        <v>440</v>
      </c>
      <c r="B163">
        <v>2</v>
      </c>
    </row>
    <row r="164" spans="1:2" x14ac:dyDescent="0.3">
      <c r="A164" s="20" t="s">
        <v>406</v>
      </c>
      <c r="B164">
        <v>2</v>
      </c>
    </row>
    <row r="165" spans="1:2" x14ac:dyDescent="0.3">
      <c r="A165" s="20" t="s">
        <v>148</v>
      </c>
      <c r="B165">
        <v>2</v>
      </c>
    </row>
    <row r="166" spans="1:2" x14ac:dyDescent="0.3">
      <c r="A166" s="20" t="s">
        <v>338</v>
      </c>
      <c r="B166">
        <v>2</v>
      </c>
    </row>
    <row r="167" spans="1:2" x14ac:dyDescent="0.3">
      <c r="A167" s="20" t="s">
        <v>327</v>
      </c>
      <c r="B167">
        <v>2</v>
      </c>
    </row>
    <row r="168" spans="1:2" x14ac:dyDescent="0.3">
      <c r="A168" s="20" t="s">
        <v>405</v>
      </c>
      <c r="B168">
        <v>2</v>
      </c>
    </row>
    <row r="169" spans="1:2" x14ac:dyDescent="0.3">
      <c r="A169" s="20" t="s">
        <v>438</v>
      </c>
      <c r="B169">
        <v>2</v>
      </c>
    </row>
    <row r="170" spans="1:2" x14ac:dyDescent="0.3">
      <c r="A170" s="20" t="s">
        <v>282</v>
      </c>
      <c r="B170">
        <v>2</v>
      </c>
    </row>
    <row r="171" spans="1:2" x14ac:dyDescent="0.3">
      <c r="A171" s="20" t="s">
        <v>412</v>
      </c>
      <c r="B171">
        <v>2</v>
      </c>
    </row>
    <row r="172" spans="1:2" x14ac:dyDescent="0.3">
      <c r="A172" s="20" t="s">
        <v>310</v>
      </c>
      <c r="B172">
        <v>2</v>
      </c>
    </row>
    <row r="173" spans="1:2" x14ac:dyDescent="0.3">
      <c r="A173" s="20" t="s">
        <v>485</v>
      </c>
      <c r="B173">
        <v>2</v>
      </c>
    </row>
    <row r="174" spans="1:2" x14ac:dyDescent="0.3">
      <c r="A174" s="20" t="s">
        <v>401</v>
      </c>
      <c r="B174">
        <v>2</v>
      </c>
    </row>
    <row r="175" spans="1:2" x14ac:dyDescent="0.3">
      <c r="A175" s="20" t="s">
        <v>217</v>
      </c>
      <c r="B175">
        <v>2</v>
      </c>
    </row>
    <row r="176" spans="1:2" x14ac:dyDescent="0.3">
      <c r="A176" s="20" t="s">
        <v>387</v>
      </c>
      <c r="B176">
        <v>2</v>
      </c>
    </row>
    <row r="177" spans="1:2" x14ac:dyDescent="0.3">
      <c r="A177" s="20" t="s">
        <v>471</v>
      </c>
      <c r="B177">
        <v>2</v>
      </c>
    </row>
    <row r="178" spans="1:2" x14ac:dyDescent="0.3">
      <c r="A178" s="20" t="s">
        <v>404</v>
      </c>
      <c r="B178">
        <v>2</v>
      </c>
    </row>
    <row r="179" spans="1:2" x14ac:dyDescent="0.3">
      <c r="A179" s="20" t="s">
        <v>221</v>
      </c>
      <c r="B179">
        <v>2</v>
      </c>
    </row>
    <row r="180" spans="1:2" x14ac:dyDescent="0.3">
      <c r="A180" s="20" t="s">
        <v>581</v>
      </c>
      <c r="B180">
        <v>2</v>
      </c>
    </row>
    <row r="181" spans="1:2" x14ac:dyDescent="0.3">
      <c r="A181" s="20" t="s">
        <v>631</v>
      </c>
      <c r="B181">
        <v>2</v>
      </c>
    </row>
    <row r="182" spans="1:2" x14ac:dyDescent="0.3">
      <c r="A182" s="20" t="s">
        <v>279</v>
      </c>
      <c r="B182">
        <v>2</v>
      </c>
    </row>
    <row r="183" spans="1:2" x14ac:dyDescent="0.3">
      <c r="A183" s="20" t="s">
        <v>316</v>
      </c>
      <c r="B183">
        <v>2</v>
      </c>
    </row>
    <row r="184" spans="1:2" x14ac:dyDescent="0.3">
      <c r="A184" s="20" t="s">
        <v>421</v>
      </c>
      <c r="B184">
        <v>2</v>
      </c>
    </row>
    <row r="185" spans="1:2" x14ac:dyDescent="0.3">
      <c r="A185" s="20" t="s">
        <v>157</v>
      </c>
      <c r="B185">
        <v>2</v>
      </c>
    </row>
    <row r="186" spans="1:2" x14ac:dyDescent="0.3">
      <c r="A186" s="20" t="s">
        <v>397</v>
      </c>
      <c r="B186">
        <v>2</v>
      </c>
    </row>
    <row r="187" spans="1:2" x14ac:dyDescent="0.3">
      <c r="A187" s="20" t="s">
        <v>548</v>
      </c>
      <c r="B187">
        <v>2</v>
      </c>
    </row>
    <row r="188" spans="1:2" x14ac:dyDescent="0.3">
      <c r="A188" s="20" t="s">
        <v>326</v>
      </c>
      <c r="B188">
        <v>2</v>
      </c>
    </row>
    <row r="189" spans="1:2" x14ac:dyDescent="0.3">
      <c r="A189" s="20" t="s">
        <v>170</v>
      </c>
      <c r="B189">
        <v>2</v>
      </c>
    </row>
    <row r="190" spans="1:2" x14ac:dyDescent="0.3">
      <c r="A190" s="20" t="s">
        <v>446</v>
      </c>
      <c r="B190">
        <v>2</v>
      </c>
    </row>
    <row r="191" spans="1:2" x14ac:dyDescent="0.3">
      <c r="A191" s="20" t="s">
        <v>149</v>
      </c>
      <c r="B191">
        <v>2</v>
      </c>
    </row>
    <row r="192" spans="1:2" x14ac:dyDescent="0.3">
      <c r="A192" s="20" t="s">
        <v>168</v>
      </c>
      <c r="B192">
        <v>2</v>
      </c>
    </row>
    <row r="193" spans="1:2" x14ac:dyDescent="0.3">
      <c r="A193" s="20" t="s">
        <v>231</v>
      </c>
      <c r="B193">
        <v>2</v>
      </c>
    </row>
    <row r="194" spans="1:2" x14ac:dyDescent="0.3">
      <c r="A194" s="20" t="s">
        <v>681</v>
      </c>
      <c r="B194">
        <v>400</v>
      </c>
    </row>
    <row r="200" spans="1:2" ht="28.8" x14ac:dyDescent="0.55000000000000004">
      <c r="A200" s="60" t="s">
        <v>737</v>
      </c>
    </row>
    <row r="202" spans="1:2" x14ac:dyDescent="0.3">
      <c r="A202" s="19" t="s">
        <v>680</v>
      </c>
      <c r="B202" t="s">
        <v>738</v>
      </c>
    </row>
    <row r="203" spans="1:2" x14ac:dyDescent="0.3">
      <c r="A203" s="20" t="s">
        <v>707</v>
      </c>
      <c r="B203">
        <v>106</v>
      </c>
    </row>
    <row r="204" spans="1:2" x14ac:dyDescent="0.3">
      <c r="A204" s="20" t="s">
        <v>742</v>
      </c>
      <c r="B204">
        <v>134</v>
      </c>
    </row>
    <row r="205" spans="1:2" x14ac:dyDescent="0.3">
      <c r="A205" s="20" t="s">
        <v>708</v>
      </c>
      <c r="B205">
        <v>312</v>
      </c>
    </row>
    <row r="206" spans="1:2" x14ac:dyDescent="0.3">
      <c r="A206" s="20" t="s">
        <v>741</v>
      </c>
      <c r="B206">
        <v>406</v>
      </c>
    </row>
    <row r="207" spans="1:2" x14ac:dyDescent="0.3">
      <c r="A207" s="20" t="s">
        <v>740</v>
      </c>
      <c r="B207">
        <v>499</v>
      </c>
    </row>
    <row r="208" spans="1:2" x14ac:dyDescent="0.3">
      <c r="A208" s="20" t="s">
        <v>709</v>
      </c>
      <c r="B208">
        <v>510</v>
      </c>
    </row>
    <row r="209" spans="1:9" x14ac:dyDescent="0.3">
      <c r="A209" s="20" t="s">
        <v>739</v>
      </c>
      <c r="B209">
        <v>704</v>
      </c>
    </row>
    <row r="210" spans="1:9" x14ac:dyDescent="0.3">
      <c r="A210" s="20" t="s">
        <v>681</v>
      </c>
      <c r="B210">
        <v>2671</v>
      </c>
    </row>
    <row r="217" spans="1:9" ht="28.8" x14ac:dyDescent="0.55000000000000004">
      <c r="A217" s="60" t="s">
        <v>747</v>
      </c>
      <c r="I217" s="60"/>
    </row>
    <row r="219" spans="1:9" x14ac:dyDescent="0.3">
      <c r="A219" s="19" t="s">
        <v>680</v>
      </c>
      <c r="B219" t="s">
        <v>745</v>
      </c>
      <c r="C219" t="s">
        <v>744</v>
      </c>
      <c r="D219" t="s">
        <v>743</v>
      </c>
      <c r="E219" t="s">
        <v>748</v>
      </c>
      <c r="F219" t="s">
        <v>746</v>
      </c>
    </row>
    <row r="220" spans="1:9" x14ac:dyDescent="0.3">
      <c r="A220" s="20" t="s">
        <v>17</v>
      </c>
      <c r="B220" s="64">
        <v>0.66666666666666663</v>
      </c>
      <c r="C220" s="7">
        <v>2884</v>
      </c>
      <c r="D220" s="67">
        <v>206</v>
      </c>
      <c r="E220" s="7">
        <v>35</v>
      </c>
      <c r="F220" s="65">
        <v>30.66990291262136</v>
      </c>
      <c r="G220" s="65"/>
    </row>
    <row r="221" spans="1:9" x14ac:dyDescent="0.3">
      <c r="A221" s="20" t="s">
        <v>18</v>
      </c>
      <c r="B221" s="64">
        <v>0.68421052631578949</v>
      </c>
      <c r="C221" s="7">
        <v>2860</v>
      </c>
      <c r="D221" s="67">
        <v>220</v>
      </c>
      <c r="E221" s="7">
        <v>32</v>
      </c>
      <c r="F221" s="65">
        <v>29.125</v>
      </c>
    </row>
    <row r="222" spans="1:9" x14ac:dyDescent="0.3">
      <c r="A222" s="20" t="s">
        <v>9</v>
      </c>
      <c r="B222" s="64">
        <v>0.63157894736842102</v>
      </c>
      <c r="C222" s="7">
        <v>2712</v>
      </c>
      <c r="D222" s="67">
        <v>226</v>
      </c>
      <c r="E222" s="7">
        <v>31</v>
      </c>
      <c r="F222" s="65">
        <v>32.175925925925924</v>
      </c>
    </row>
    <row r="223" spans="1:9" x14ac:dyDescent="0.3">
      <c r="A223" s="20" t="s">
        <v>20</v>
      </c>
      <c r="B223" s="64">
        <v>0.7</v>
      </c>
      <c r="C223" s="7">
        <v>2674</v>
      </c>
      <c r="D223" s="67">
        <v>191</v>
      </c>
      <c r="E223" s="7">
        <v>34</v>
      </c>
      <c r="F223" s="65">
        <v>33.164835164835168</v>
      </c>
    </row>
    <row r="224" spans="1:9" x14ac:dyDescent="0.3">
      <c r="A224" s="20" t="s">
        <v>11</v>
      </c>
      <c r="B224" s="64">
        <v>0.6</v>
      </c>
      <c r="C224" s="7">
        <v>2670</v>
      </c>
      <c r="D224" s="67">
        <v>178</v>
      </c>
      <c r="E224" s="7">
        <v>40</v>
      </c>
      <c r="F224" s="65">
        <v>33.153846153846153</v>
      </c>
    </row>
    <row r="225" spans="1:6" x14ac:dyDescent="0.3">
      <c r="A225" s="20" t="s">
        <v>7</v>
      </c>
      <c r="B225" s="64">
        <v>0.66666666666666663</v>
      </c>
      <c r="C225" s="7">
        <v>2472</v>
      </c>
      <c r="D225" s="67">
        <v>206</v>
      </c>
      <c r="E225" s="7">
        <v>30</v>
      </c>
      <c r="F225" s="65">
        <v>32.873786407766993</v>
      </c>
    </row>
    <row r="226" spans="1:6" x14ac:dyDescent="0.3">
      <c r="A226" s="20" t="s">
        <v>14</v>
      </c>
      <c r="B226" s="64">
        <v>0.65</v>
      </c>
      <c r="C226" s="7">
        <v>2418</v>
      </c>
      <c r="D226" s="67">
        <v>186</v>
      </c>
      <c r="E226" s="7">
        <v>33</v>
      </c>
      <c r="F226" s="65">
        <v>33.333333333333336</v>
      </c>
    </row>
    <row r="227" spans="1:6" x14ac:dyDescent="0.3">
      <c r="A227" s="20" t="s">
        <v>12</v>
      </c>
      <c r="B227" s="64">
        <v>0.63636363636363635</v>
      </c>
      <c r="C227" s="7">
        <v>2380</v>
      </c>
      <c r="D227" s="67">
        <v>170</v>
      </c>
      <c r="E227" s="7">
        <v>36</v>
      </c>
      <c r="F227" s="65">
        <v>31.88095238095238</v>
      </c>
    </row>
    <row r="228" spans="1:6" x14ac:dyDescent="0.3">
      <c r="A228" s="20" t="s">
        <v>25</v>
      </c>
      <c r="B228" s="64">
        <v>0.73333333333333328</v>
      </c>
      <c r="C228" s="7">
        <v>2266</v>
      </c>
      <c r="D228" s="67">
        <v>206</v>
      </c>
      <c r="E228" s="7">
        <v>26</v>
      </c>
      <c r="F228" s="65">
        <v>33.475247524752476</v>
      </c>
    </row>
    <row r="229" spans="1:6" x14ac:dyDescent="0.3">
      <c r="A229" s="20" t="s">
        <v>13</v>
      </c>
      <c r="B229" s="64">
        <v>0.70588235294117652</v>
      </c>
      <c r="C229" s="7">
        <v>2208</v>
      </c>
      <c r="D229" s="67">
        <v>184</v>
      </c>
      <c r="E229" s="7">
        <v>29</v>
      </c>
      <c r="F229" s="65">
        <v>31.787234042553191</v>
      </c>
    </row>
    <row r="230" spans="1:6" x14ac:dyDescent="0.3">
      <c r="A230" s="20" t="s">
        <v>15</v>
      </c>
      <c r="B230" s="64">
        <v>0.75</v>
      </c>
      <c r="C230" s="7">
        <v>2184</v>
      </c>
      <c r="D230" s="67">
        <v>182</v>
      </c>
      <c r="E230" s="7">
        <v>28</v>
      </c>
      <c r="F230" s="65">
        <v>30.936170212765958</v>
      </c>
    </row>
    <row r="231" spans="1:6" x14ac:dyDescent="0.3">
      <c r="A231" s="20" t="s">
        <v>5</v>
      </c>
      <c r="B231" s="64">
        <v>0.7142857142857143</v>
      </c>
      <c r="C231" s="7">
        <v>2110</v>
      </c>
      <c r="D231" s="67">
        <v>211</v>
      </c>
      <c r="E231" s="7">
        <v>24</v>
      </c>
      <c r="F231" s="65">
        <v>33.308411214953274</v>
      </c>
    </row>
    <row r="232" spans="1:6" x14ac:dyDescent="0.3">
      <c r="A232" s="20" t="s">
        <v>10</v>
      </c>
      <c r="B232" s="64">
        <v>0.6875</v>
      </c>
      <c r="C232" s="7">
        <v>2002</v>
      </c>
      <c r="D232" s="67">
        <v>182</v>
      </c>
      <c r="E232" s="7">
        <v>27</v>
      </c>
      <c r="F232" s="65">
        <v>32.302325581395351</v>
      </c>
    </row>
    <row r="233" spans="1:6" x14ac:dyDescent="0.3">
      <c r="A233" s="20" t="s">
        <v>26</v>
      </c>
      <c r="B233" s="64">
        <v>0.66666666666666663</v>
      </c>
      <c r="C233" s="7">
        <v>1820</v>
      </c>
      <c r="D233" s="67">
        <v>182</v>
      </c>
      <c r="E233" s="7">
        <v>25</v>
      </c>
      <c r="F233" s="65">
        <v>32.483516483516482</v>
      </c>
    </row>
    <row r="234" spans="1:6" x14ac:dyDescent="0.3">
      <c r="A234" s="20" t="s">
        <v>22</v>
      </c>
      <c r="B234" s="64">
        <v>0.6428571428571429</v>
      </c>
      <c r="C234" s="7">
        <v>1719</v>
      </c>
      <c r="D234" s="67">
        <v>191</v>
      </c>
      <c r="E234" s="7">
        <v>23</v>
      </c>
      <c r="F234" s="65">
        <v>29.717391304347824</v>
      </c>
    </row>
    <row r="235" spans="1:6" x14ac:dyDescent="0.3">
      <c r="A235" s="20" t="s">
        <v>23</v>
      </c>
      <c r="B235" s="64">
        <v>0.61538461538461542</v>
      </c>
      <c r="C235" s="7">
        <v>1664</v>
      </c>
      <c r="D235" s="67">
        <v>208</v>
      </c>
      <c r="E235" s="7">
        <v>21</v>
      </c>
      <c r="F235" s="65">
        <v>30.980582524271846</v>
      </c>
    </row>
    <row r="236" spans="1:6" x14ac:dyDescent="0.3">
      <c r="A236" s="20" t="s">
        <v>24</v>
      </c>
      <c r="B236" s="64">
        <v>0.8</v>
      </c>
      <c r="C236" s="7">
        <v>1624</v>
      </c>
      <c r="D236" s="67">
        <v>203</v>
      </c>
      <c r="E236" s="7">
        <v>18</v>
      </c>
      <c r="F236" s="65">
        <v>31.625</v>
      </c>
    </row>
    <row r="237" spans="1:6" x14ac:dyDescent="0.3">
      <c r="A237" s="20" t="s">
        <v>19</v>
      </c>
      <c r="B237" s="64">
        <v>0.69230769230769229</v>
      </c>
      <c r="C237" s="7">
        <v>1494</v>
      </c>
      <c r="D237" s="67">
        <v>166</v>
      </c>
      <c r="E237" s="7">
        <v>22</v>
      </c>
      <c r="F237" s="65">
        <v>31.738636363636363</v>
      </c>
    </row>
    <row r="238" spans="1:6" x14ac:dyDescent="0.3">
      <c r="A238" s="20" t="s">
        <v>21</v>
      </c>
      <c r="B238" s="64">
        <v>0.66666666666666663</v>
      </c>
      <c r="C238" s="7">
        <v>1408</v>
      </c>
      <c r="D238" s="67">
        <v>176</v>
      </c>
      <c r="E238" s="7">
        <v>20</v>
      </c>
      <c r="F238" s="65">
        <v>29.772727272727273</v>
      </c>
    </row>
    <row r="239" spans="1:6" x14ac:dyDescent="0.3">
      <c r="A239" s="20" t="s">
        <v>16</v>
      </c>
      <c r="B239" s="64">
        <v>0.72727272727272729</v>
      </c>
      <c r="C239" s="7">
        <v>1312</v>
      </c>
      <c r="D239" s="67">
        <v>164</v>
      </c>
      <c r="E239" s="7">
        <v>19</v>
      </c>
      <c r="F239" s="65">
        <v>32.441558441558442</v>
      </c>
    </row>
    <row r="240" spans="1:6" x14ac:dyDescent="0.3">
      <c r="A240" s="20" t="s">
        <v>681</v>
      </c>
      <c r="B240" s="64">
        <v>0.8</v>
      </c>
      <c r="C240" s="7">
        <v>42881</v>
      </c>
      <c r="D240" s="67">
        <v>3838</v>
      </c>
      <c r="E240" s="7">
        <v>40</v>
      </c>
      <c r="F240" s="65">
        <v>31.841219768664562</v>
      </c>
    </row>
    <row r="244" spans="1:7" x14ac:dyDescent="0.3">
      <c r="C244" s="59" t="s">
        <v>745</v>
      </c>
      <c r="D244" s="59" t="s">
        <v>744</v>
      </c>
      <c r="E244" s="59" t="s">
        <v>743</v>
      </c>
      <c r="F244" s="59" t="s">
        <v>748</v>
      </c>
      <c r="G244" s="59" t="s">
        <v>746</v>
      </c>
    </row>
    <row r="245" spans="1:7" x14ac:dyDescent="0.3">
      <c r="A245" s="20" t="s">
        <v>749</v>
      </c>
      <c r="B245" s="20" t="s">
        <v>9</v>
      </c>
      <c r="C245" s="64">
        <v>0.63157894736842102</v>
      </c>
      <c r="D245" s="7">
        <v>2712</v>
      </c>
      <c r="E245" s="4">
        <v>226</v>
      </c>
      <c r="F245" s="7">
        <v>31</v>
      </c>
      <c r="G245" s="65">
        <v>32.175925925925924</v>
      </c>
    </row>
    <row r="246" spans="1:7" ht="9.6" customHeight="1" x14ac:dyDescent="0.3">
      <c r="E246" s="4"/>
    </row>
    <row r="247" spans="1:7" ht="57.6" x14ac:dyDescent="0.3">
      <c r="A247" s="66" t="s">
        <v>750</v>
      </c>
      <c r="B247" s="20" t="s">
        <v>24</v>
      </c>
      <c r="C247" s="64">
        <v>0.8</v>
      </c>
      <c r="D247" s="7">
        <v>1624</v>
      </c>
      <c r="E247" s="4">
        <v>203</v>
      </c>
      <c r="F247" s="7">
        <v>18</v>
      </c>
      <c r="G247" s="65">
        <v>32.03</v>
      </c>
    </row>
    <row r="248" spans="1:7" x14ac:dyDescent="0.3">
      <c r="E248" s="4"/>
    </row>
    <row r="249" spans="1:7" ht="28.8" x14ac:dyDescent="0.3">
      <c r="A249" s="66" t="s">
        <v>751</v>
      </c>
      <c r="B249" s="20" t="s">
        <v>17</v>
      </c>
      <c r="C249" s="64">
        <v>0.66666666666666663</v>
      </c>
      <c r="D249" s="7">
        <v>2884</v>
      </c>
      <c r="E249" s="4">
        <v>206</v>
      </c>
      <c r="F249" s="7">
        <v>35</v>
      </c>
      <c r="G249" s="65">
        <v>31.7</v>
      </c>
    </row>
    <row r="257" spans="1:13" ht="28.8" x14ac:dyDescent="0.55000000000000004">
      <c r="A257" s="60" t="s">
        <v>752</v>
      </c>
    </row>
    <row r="259" spans="1:13" x14ac:dyDescent="0.3">
      <c r="A259" s="19" t="s">
        <v>743</v>
      </c>
      <c r="B259" s="19" t="s">
        <v>682</v>
      </c>
    </row>
    <row r="260" spans="1:13" x14ac:dyDescent="0.3">
      <c r="A260" s="19" t="s">
        <v>680</v>
      </c>
      <c r="B260" t="s">
        <v>76</v>
      </c>
      <c r="C260" t="s">
        <v>58</v>
      </c>
      <c r="D260" t="s">
        <v>49</v>
      </c>
      <c r="E260" t="s">
        <v>70</v>
      </c>
      <c r="F260" t="s">
        <v>46</v>
      </c>
      <c r="G260" t="s">
        <v>66</v>
      </c>
      <c r="H260" t="s">
        <v>43</v>
      </c>
      <c r="I260" t="s">
        <v>52</v>
      </c>
      <c r="J260" t="s">
        <v>53</v>
      </c>
      <c r="K260" t="s">
        <v>61</v>
      </c>
      <c r="L260" t="s">
        <v>56</v>
      </c>
      <c r="M260" t="s">
        <v>681</v>
      </c>
    </row>
    <row r="261" spans="1:13" x14ac:dyDescent="0.3">
      <c r="A261" s="20" t="s">
        <v>26</v>
      </c>
      <c r="B261">
        <v>11</v>
      </c>
      <c r="C261">
        <v>26</v>
      </c>
      <c r="D261">
        <v>18</v>
      </c>
      <c r="E261">
        <v>16</v>
      </c>
      <c r="F261">
        <v>15</v>
      </c>
      <c r="G261">
        <v>25</v>
      </c>
      <c r="H261">
        <v>8</v>
      </c>
      <c r="I261">
        <v>28</v>
      </c>
      <c r="J261">
        <v>8</v>
      </c>
      <c r="K261">
        <v>14</v>
      </c>
      <c r="L261">
        <v>13</v>
      </c>
      <c r="M261">
        <v>182</v>
      </c>
    </row>
    <row r="262" spans="1:13" x14ac:dyDescent="0.3">
      <c r="A262" s="20" t="s">
        <v>24</v>
      </c>
      <c r="B262">
        <v>18</v>
      </c>
      <c r="C262">
        <v>26</v>
      </c>
      <c r="D262">
        <v>17</v>
      </c>
      <c r="E262">
        <v>22</v>
      </c>
      <c r="F262">
        <v>11</v>
      </c>
      <c r="G262">
        <v>12</v>
      </c>
      <c r="H262">
        <v>20</v>
      </c>
      <c r="I262">
        <v>26</v>
      </c>
      <c r="J262">
        <v>19</v>
      </c>
      <c r="K262">
        <v>22</v>
      </c>
      <c r="L262">
        <v>10</v>
      </c>
      <c r="M262">
        <v>203</v>
      </c>
    </row>
    <row r="263" spans="1:13" x14ac:dyDescent="0.3">
      <c r="A263" s="20" t="s">
        <v>13</v>
      </c>
      <c r="B263">
        <v>19</v>
      </c>
      <c r="C263">
        <v>10</v>
      </c>
      <c r="D263">
        <v>23</v>
      </c>
      <c r="E263">
        <v>26</v>
      </c>
      <c r="F263">
        <v>13</v>
      </c>
      <c r="G263">
        <v>13</v>
      </c>
      <c r="H263">
        <v>16</v>
      </c>
      <c r="I263">
        <v>23</v>
      </c>
      <c r="J263">
        <v>16</v>
      </c>
      <c r="K263">
        <v>7</v>
      </c>
      <c r="L263">
        <v>18</v>
      </c>
      <c r="M263">
        <v>184</v>
      </c>
    </row>
    <row r="264" spans="1:13" x14ac:dyDescent="0.3">
      <c r="A264" s="20" t="s">
        <v>15</v>
      </c>
      <c r="B264">
        <v>14</v>
      </c>
      <c r="C264">
        <v>14</v>
      </c>
      <c r="D264">
        <v>18</v>
      </c>
      <c r="E264">
        <v>22</v>
      </c>
      <c r="F264">
        <v>4</v>
      </c>
      <c r="G264">
        <v>15</v>
      </c>
      <c r="H264">
        <v>24</v>
      </c>
      <c r="I264">
        <v>22</v>
      </c>
      <c r="J264">
        <v>18</v>
      </c>
      <c r="K264">
        <v>12</v>
      </c>
      <c r="L264">
        <v>19</v>
      </c>
      <c r="M264">
        <v>182</v>
      </c>
    </row>
    <row r="265" spans="1:13" x14ac:dyDescent="0.3">
      <c r="A265" s="20" t="s">
        <v>5</v>
      </c>
      <c r="B265">
        <v>15</v>
      </c>
      <c r="C265">
        <v>26</v>
      </c>
      <c r="D265">
        <v>19</v>
      </c>
      <c r="E265">
        <v>19</v>
      </c>
      <c r="F265">
        <v>18</v>
      </c>
      <c r="G265">
        <v>15</v>
      </c>
      <c r="H265">
        <v>15</v>
      </c>
      <c r="I265">
        <v>21</v>
      </c>
      <c r="J265">
        <v>21</v>
      </c>
      <c r="K265">
        <v>24</v>
      </c>
      <c r="L265">
        <v>18</v>
      </c>
      <c r="M265">
        <v>211</v>
      </c>
    </row>
    <row r="266" spans="1:13" x14ac:dyDescent="0.3">
      <c r="A266" s="20" t="s">
        <v>21</v>
      </c>
      <c r="B266">
        <v>23</v>
      </c>
      <c r="C266">
        <v>15</v>
      </c>
      <c r="D266">
        <v>12</v>
      </c>
      <c r="E266">
        <v>6</v>
      </c>
      <c r="F266">
        <v>15</v>
      </c>
      <c r="G266">
        <v>14</v>
      </c>
      <c r="H266">
        <v>22</v>
      </c>
      <c r="I266">
        <v>20</v>
      </c>
      <c r="J266">
        <v>13</v>
      </c>
      <c r="K266">
        <v>17</v>
      </c>
      <c r="L266">
        <v>19</v>
      </c>
      <c r="M266">
        <v>176</v>
      </c>
    </row>
    <row r="267" spans="1:13" x14ac:dyDescent="0.3">
      <c r="A267" s="20" t="s">
        <v>20</v>
      </c>
      <c r="B267">
        <v>20</v>
      </c>
      <c r="C267">
        <v>26</v>
      </c>
      <c r="D267">
        <v>13</v>
      </c>
      <c r="E267">
        <v>21</v>
      </c>
      <c r="F267">
        <v>30</v>
      </c>
      <c r="G267">
        <v>17</v>
      </c>
      <c r="H267">
        <v>4</v>
      </c>
      <c r="I267">
        <v>19</v>
      </c>
      <c r="J267">
        <v>10</v>
      </c>
      <c r="K267">
        <v>23</v>
      </c>
      <c r="L267">
        <v>8</v>
      </c>
      <c r="M267">
        <v>191</v>
      </c>
    </row>
    <row r="268" spans="1:13" x14ac:dyDescent="0.3">
      <c r="A268" s="20" t="s">
        <v>23</v>
      </c>
      <c r="B268">
        <v>22</v>
      </c>
      <c r="C268">
        <v>12</v>
      </c>
      <c r="D268">
        <v>10</v>
      </c>
      <c r="E268">
        <v>26</v>
      </c>
      <c r="F268">
        <v>15</v>
      </c>
      <c r="G268">
        <v>28</v>
      </c>
      <c r="H268">
        <v>18</v>
      </c>
      <c r="I268">
        <v>18</v>
      </c>
      <c r="J268">
        <v>26</v>
      </c>
      <c r="K268">
        <v>20</v>
      </c>
      <c r="L268">
        <v>13</v>
      </c>
      <c r="M268">
        <v>208</v>
      </c>
    </row>
    <row r="269" spans="1:13" x14ac:dyDescent="0.3">
      <c r="A269" s="20" t="s">
        <v>9</v>
      </c>
      <c r="B269">
        <v>11</v>
      </c>
      <c r="C269">
        <v>21</v>
      </c>
      <c r="D269">
        <v>19</v>
      </c>
      <c r="E269">
        <v>28</v>
      </c>
      <c r="F269">
        <v>23</v>
      </c>
      <c r="G269">
        <v>13</v>
      </c>
      <c r="H269">
        <v>24</v>
      </c>
      <c r="I269">
        <v>18</v>
      </c>
      <c r="J269">
        <v>16</v>
      </c>
      <c r="K269">
        <v>27</v>
      </c>
      <c r="L269">
        <v>26</v>
      </c>
      <c r="M269">
        <v>226</v>
      </c>
    </row>
    <row r="270" spans="1:13" x14ac:dyDescent="0.3">
      <c r="A270" s="20" t="s">
        <v>17</v>
      </c>
      <c r="B270">
        <v>15</v>
      </c>
      <c r="C270">
        <v>30</v>
      </c>
      <c r="D270">
        <v>10</v>
      </c>
      <c r="E270">
        <v>33</v>
      </c>
      <c r="F270">
        <v>17</v>
      </c>
      <c r="G270">
        <v>13</v>
      </c>
      <c r="H270">
        <v>14</v>
      </c>
      <c r="I270">
        <v>17</v>
      </c>
      <c r="J270">
        <v>22</v>
      </c>
      <c r="K270">
        <v>22</v>
      </c>
      <c r="L270">
        <v>13</v>
      </c>
      <c r="M270">
        <v>206</v>
      </c>
    </row>
    <row r="271" spans="1:13" x14ac:dyDescent="0.3">
      <c r="A271" s="20" t="s">
        <v>14</v>
      </c>
      <c r="B271">
        <v>19</v>
      </c>
      <c r="C271">
        <v>26</v>
      </c>
      <c r="D271">
        <v>8</v>
      </c>
      <c r="E271">
        <v>12</v>
      </c>
      <c r="F271">
        <v>15</v>
      </c>
      <c r="G271">
        <v>6</v>
      </c>
      <c r="H271">
        <v>20</v>
      </c>
      <c r="I271">
        <v>17</v>
      </c>
      <c r="J271">
        <v>23</v>
      </c>
      <c r="K271">
        <v>17</v>
      </c>
      <c r="L271">
        <v>23</v>
      </c>
      <c r="M271">
        <v>186</v>
      </c>
    </row>
    <row r="272" spans="1:13" x14ac:dyDescent="0.3">
      <c r="A272" s="20" t="s">
        <v>10</v>
      </c>
      <c r="B272">
        <v>27</v>
      </c>
      <c r="C272">
        <v>23</v>
      </c>
      <c r="D272">
        <v>12</v>
      </c>
      <c r="E272">
        <v>24</v>
      </c>
      <c r="F272">
        <v>19</v>
      </c>
      <c r="G272">
        <v>5</v>
      </c>
      <c r="H272">
        <v>14</v>
      </c>
      <c r="I272">
        <v>15</v>
      </c>
      <c r="J272">
        <v>14</v>
      </c>
      <c r="K272">
        <v>10</v>
      </c>
      <c r="L272">
        <v>19</v>
      </c>
      <c r="M272">
        <v>182</v>
      </c>
    </row>
    <row r="273" spans="1:13" x14ac:dyDescent="0.3">
      <c r="A273" s="20" t="s">
        <v>16</v>
      </c>
      <c r="B273">
        <v>27</v>
      </c>
      <c r="C273">
        <v>11</v>
      </c>
      <c r="D273">
        <v>14</v>
      </c>
      <c r="E273">
        <v>13</v>
      </c>
      <c r="F273">
        <v>22</v>
      </c>
      <c r="G273">
        <v>12</v>
      </c>
      <c r="H273">
        <v>20</v>
      </c>
      <c r="I273">
        <v>15</v>
      </c>
      <c r="J273">
        <v>17</v>
      </c>
      <c r="K273">
        <v>4</v>
      </c>
      <c r="L273">
        <v>9</v>
      </c>
      <c r="M273">
        <v>164</v>
      </c>
    </row>
    <row r="274" spans="1:13" x14ac:dyDescent="0.3">
      <c r="A274" s="20" t="s">
        <v>11</v>
      </c>
      <c r="B274">
        <v>18</v>
      </c>
      <c r="C274">
        <v>23</v>
      </c>
      <c r="D274">
        <v>18</v>
      </c>
      <c r="E274">
        <v>16</v>
      </c>
      <c r="F274">
        <v>21</v>
      </c>
      <c r="G274">
        <v>3</v>
      </c>
      <c r="H274">
        <v>23</v>
      </c>
      <c r="I274">
        <v>14</v>
      </c>
      <c r="J274">
        <v>10</v>
      </c>
      <c r="K274">
        <v>6</v>
      </c>
      <c r="L274">
        <v>26</v>
      </c>
      <c r="M274">
        <v>178</v>
      </c>
    </row>
    <row r="275" spans="1:13" x14ac:dyDescent="0.3">
      <c r="A275" s="20" t="s">
        <v>18</v>
      </c>
      <c r="B275">
        <v>13</v>
      </c>
      <c r="C275">
        <v>20</v>
      </c>
      <c r="D275">
        <v>12</v>
      </c>
      <c r="E275">
        <v>37</v>
      </c>
      <c r="F275">
        <v>24</v>
      </c>
      <c r="G275">
        <v>24</v>
      </c>
      <c r="H275">
        <v>9</v>
      </c>
      <c r="I275">
        <v>14</v>
      </c>
      <c r="J275">
        <v>18</v>
      </c>
      <c r="K275">
        <v>32</v>
      </c>
      <c r="L275">
        <v>17</v>
      </c>
      <c r="M275">
        <v>220</v>
      </c>
    </row>
    <row r="276" spans="1:13" x14ac:dyDescent="0.3">
      <c r="A276" s="20" t="s">
        <v>7</v>
      </c>
      <c r="B276">
        <v>22</v>
      </c>
      <c r="C276">
        <v>15</v>
      </c>
      <c r="D276">
        <v>24</v>
      </c>
      <c r="E276">
        <v>23</v>
      </c>
      <c r="F276">
        <v>17</v>
      </c>
      <c r="H276">
        <v>19</v>
      </c>
      <c r="I276">
        <v>14</v>
      </c>
      <c r="J276">
        <v>35</v>
      </c>
      <c r="K276">
        <v>21</v>
      </c>
      <c r="L276">
        <v>16</v>
      </c>
      <c r="M276">
        <v>206</v>
      </c>
    </row>
    <row r="277" spans="1:13" x14ac:dyDescent="0.3">
      <c r="A277" s="20" t="s">
        <v>19</v>
      </c>
      <c r="B277">
        <v>10</v>
      </c>
      <c r="C277">
        <v>21</v>
      </c>
      <c r="D277">
        <v>11</v>
      </c>
      <c r="E277">
        <v>16</v>
      </c>
      <c r="F277">
        <v>26</v>
      </c>
      <c r="G277">
        <v>15</v>
      </c>
      <c r="H277">
        <v>15</v>
      </c>
      <c r="I277">
        <v>13</v>
      </c>
      <c r="J277">
        <v>8</v>
      </c>
      <c r="K277">
        <v>13</v>
      </c>
      <c r="L277">
        <v>18</v>
      </c>
      <c r="M277">
        <v>166</v>
      </c>
    </row>
    <row r="278" spans="1:13" x14ac:dyDescent="0.3">
      <c r="A278" s="20" t="s">
        <v>12</v>
      </c>
      <c r="B278">
        <v>13</v>
      </c>
      <c r="C278">
        <v>21</v>
      </c>
      <c r="D278">
        <v>15</v>
      </c>
      <c r="E278">
        <v>18</v>
      </c>
      <c r="F278">
        <v>17</v>
      </c>
      <c r="G278">
        <v>13</v>
      </c>
      <c r="H278">
        <v>21</v>
      </c>
      <c r="I278">
        <v>12</v>
      </c>
      <c r="J278">
        <v>18</v>
      </c>
      <c r="K278">
        <v>15</v>
      </c>
      <c r="L278">
        <v>7</v>
      </c>
      <c r="M278">
        <v>170</v>
      </c>
    </row>
    <row r="279" spans="1:13" x14ac:dyDescent="0.3">
      <c r="A279" s="20" t="s">
        <v>25</v>
      </c>
      <c r="B279">
        <v>15</v>
      </c>
      <c r="C279">
        <v>15</v>
      </c>
      <c r="D279">
        <v>29</v>
      </c>
      <c r="E279">
        <v>19</v>
      </c>
      <c r="F279">
        <v>14</v>
      </c>
      <c r="G279">
        <v>7</v>
      </c>
      <c r="H279">
        <v>20</v>
      </c>
      <c r="I279">
        <v>11</v>
      </c>
      <c r="J279">
        <v>22</v>
      </c>
      <c r="K279">
        <v>31</v>
      </c>
      <c r="L279">
        <v>23</v>
      </c>
      <c r="M279">
        <v>206</v>
      </c>
    </row>
    <row r="280" spans="1:13" x14ac:dyDescent="0.3">
      <c r="A280" s="20" t="s">
        <v>22</v>
      </c>
      <c r="B280">
        <v>27</v>
      </c>
      <c r="C280">
        <v>19</v>
      </c>
      <c r="D280">
        <v>6</v>
      </c>
      <c r="E280">
        <v>12</v>
      </c>
      <c r="F280">
        <v>15</v>
      </c>
      <c r="G280">
        <v>31</v>
      </c>
      <c r="H280">
        <v>19</v>
      </c>
      <c r="I280">
        <v>11</v>
      </c>
      <c r="J280">
        <v>20</v>
      </c>
      <c r="K280">
        <v>16</v>
      </c>
      <c r="L280">
        <v>15</v>
      </c>
      <c r="M280">
        <v>191</v>
      </c>
    </row>
    <row r="281" spans="1:13" x14ac:dyDescent="0.3">
      <c r="A281" s="20" t="s">
        <v>681</v>
      </c>
      <c r="B281">
        <v>359</v>
      </c>
      <c r="C281">
        <v>400</v>
      </c>
      <c r="D281">
        <v>308</v>
      </c>
      <c r="E281">
        <v>409</v>
      </c>
      <c r="F281">
        <v>351</v>
      </c>
      <c r="G281">
        <v>281</v>
      </c>
      <c r="H281">
        <v>345</v>
      </c>
      <c r="I281">
        <v>348</v>
      </c>
      <c r="J281">
        <v>354</v>
      </c>
      <c r="K281">
        <v>353</v>
      </c>
      <c r="L281">
        <v>330</v>
      </c>
      <c r="M281">
        <v>3838</v>
      </c>
    </row>
    <row r="283" spans="1:13" x14ac:dyDescent="0.3">
      <c r="B283" s="59" t="s">
        <v>76</v>
      </c>
      <c r="C283" s="59" t="s">
        <v>58</v>
      </c>
      <c r="D283" s="59" t="s">
        <v>49</v>
      </c>
      <c r="E283" s="59" t="s">
        <v>70</v>
      </c>
      <c r="F283" s="59" t="s">
        <v>46</v>
      </c>
      <c r="G283" s="59" t="s">
        <v>66</v>
      </c>
      <c r="H283" s="59" t="s">
        <v>43</v>
      </c>
      <c r="I283" s="59" t="s">
        <v>52</v>
      </c>
      <c r="J283" s="59" t="s">
        <v>53</v>
      </c>
      <c r="K283" s="59" t="s">
        <v>61</v>
      </c>
      <c r="L283" s="59" t="s">
        <v>56</v>
      </c>
      <c r="M283" s="59"/>
    </row>
    <row r="284" spans="1:13" x14ac:dyDescent="0.3">
      <c r="A284" s="20" t="s">
        <v>764</v>
      </c>
      <c r="B284" s="68" t="str">
        <f>INDEX($A$261:$A$280,MATCH(MAX(B261:B280),B261:B280,0))</f>
        <v>Plato_6</v>
      </c>
      <c r="C284" s="68" t="str">
        <f t="shared" ref="C284:L284" si="0">INDEX($A$261:$A$280,MATCH(MAX(C261:C280),C261:C280,0))</f>
        <v>Plato_8</v>
      </c>
      <c r="D284" s="68" t="str">
        <f t="shared" si="0"/>
        <v>Plato_10</v>
      </c>
      <c r="E284" s="68" t="str">
        <f t="shared" si="0"/>
        <v>Plato_15</v>
      </c>
      <c r="F284" s="68" t="str">
        <f t="shared" si="0"/>
        <v>Plato_18</v>
      </c>
      <c r="G284" s="68" t="str">
        <f t="shared" si="0"/>
        <v>Plato_14</v>
      </c>
      <c r="H284" s="68" t="str">
        <f t="shared" si="0"/>
        <v>Plato_16</v>
      </c>
      <c r="I284" s="68" t="str">
        <f t="shared" si="0"/>
        <v>Plato_1</v>
      </c>
      <c r="J284" s="68" t="str">
        <f t="shared" si="0"/>
        <v>Plato_2</v>
      </c>
      <c r="K284" s="68" t="str">
        <f t="shared" si="0"/>
        <v>Plato_15</v>
      </c>
      <c r="L284" s="68" t="str">
        <f t="shared" si="0"/>
        <v>Plato_17</v>
      </c>
    </row>
    <row r="285" spans="1:13" x14ac:dyDescent="0.3">
      <c r="A285" s="20"/>
      <c r="B285" s="69">
        <f>MAX(B261:B280)</f>
        <v>27</v>
      </c>
      <c r="C285" s="69">
        <f t="shared" ref="C285:L285" si="1">MAX(C261:C280)</f>
        <v>30</v>
      </c>
      <c r="D285" s="69">
        <f t="shared" si="1"/>
        <v>29</v>
      </c>
      <c r="E285" s="69">
        <f t="shared" si="1"/>
        <v>37</v>
      </c>
      <c r="F285" s="69">
        <f t="shared" si="1"/>
        <v>30</v>
      </c>
      <c r="G285" s="69">
        <f t="shared" si="1"/>
        <v>31</v>
      </c>
      <c r="H285" s="69">
        <f t="shared" si="1"/>
        <v>24</v>
      </c>
      <c r="I285" s="69">
        <f t="shared" si="1"/>
        <v>28</v>
      </c>
      <c r="J285" s="69">
        <f t="shared" si="1"/>
        <v>35</v>
      </c>
      <c r="K285" s="69">
        <f t="shared" si="1"/>
        <v>32</v>
      </c>
      <c r="L285" s="69">
        <f t="shared" si="1"/>
        <v>26</v>
      </c>
    </row>
    <row r="286" spans="1:13" x14ac:dyDescent="0.3">
      <c r="B286" s="70">
        <f>B285/GETPIVOTDATA("[Measures].[Suma de Cantidad Ordenada]",$A$259,"[Tabla_Sala].[País de Origen]","[Tabla_Sala].[País de Origen].&amp;[Argentina]")</f>
        <v>7.5208913649025072E-2</v>
      </c>
      <c r="C286" s="70">
        <f t="shared" ref="C286:L286" si="2">C285/GETPIVOTDATA("[Measures].[Suma de Cantidad Ordenada]",$A$259,"[Tabla_Sala].[País de Origen]","[Tabla_Sala].[País de Origen].&amp;[Argentina]")</f>
        <v>8.3565459610027856E-2</v>
      </c>
      <c r="D286" s="70">
        <f t="shared" si="2"/>
        <v>8.0779944289693595E-2</v>
      </c>
      <c r="E286" s="70">
        <f t="shared" si="2"/>
        <v>0.10306406685236769</v>
      </c>
      <c r="F286" s="70">
        <f t="shared" si="2"/>
        <v>8.3565459610027856E-2</v>
      </c>
      <c r="G286" s="70">
        <f t="shared" si="2"/>
        <v>8.6350974930362118E-2</v>
      </c>
      <c r="H286" s="70">
        <f t="shared" si="2"/>
        <v>6.6852367688022288E-2</v>
      </c>
      <c r="I286" s="70">
        <f t="shared" si="2"/>
        <v>7.7994428969359333E-2</v>
      </c>
      <c r="J286" s="70">
        <f t="shared" si="2"/>
        <v>9.7493036211699163E-2</v>
      </c>
      <c r="K286" s="70">
        <f t="shared" si="2"/>
        <v>8.9136490250696379E-2</v>
      </c>
      <c r="L286" s="70">
        <f t="shared" si="2"/>
        <v>7.2423398328690811E-2</v>
      </c>
    </row>
    <row r="288" spans="1:13" x14ac:dyDescent="0.3">
      <c r="A288" t="s">
        <v>765</v>
      </c>
      <c r="B288" s="68" t="str">
        <f>INDEX($A$261:$A$280,MATCH(MIN(B261:B280),B261:B280,0))</f>
        <v>Plato_5</v>
      </c>
      <c r="C288" s="68" t="str">
        <f t="shared" ref="C288:L288" si="3">INDEX($A$261:$A$280,MATCH(MIN(C261:C280),C261:C280,0))</f>
        <v>Plato_9</v>
      </c>
      <c r="D288" s="68" t="str">
        <f t="shared" si="3"/>
        <v>Plato_14</v>
      </c>
      <c r="E288" s="68" t="str">
        <f t="shared" si="3"/>
        <v>Plato_3</v>
      </c>
      <c r="F288" s="68" t="str">
        <f t="shared" si="3"/>
        <v>Plato_16</v>
      </c>
      <c r="G288" s="68" t="str">
        <f t="shared" si="3"/>
        <v>Plato_20</v>
      </c>
      <c r="H288" s="68" t="str">
        <f t="shared" si="3"/>
        <v>Plato_18</v>
      </c>
      <c r="I288" s="68" t="str">
        <f t="shared" si="3"/>
        <v>Plato_10</v>
      </c>
      <c r="J288" s="68" t="str">
        <f t="shared" si="3"/>
        <v>Plato_1</v>
      </c>
      <c r="K288" s="68" t="str">
        <f t="shared" si="3"/>
        <v>Plato_12</v>
      </c>
      <c r="L288" s="68" t="str">
        <f t="shared" si="3"/>
        <v>Plato_19</v>
      </c>
    </row>
    <row r="289" spans="2:12" x14ac:dyDescent="0.3">
      <c r="B289" s="68">
        <f>MIN(B261:B280)</f>
        <v>10</v>
      </c>
      <c r="C289" s="68">
        <f t="shared" ref="C289:L289" si="4">MIN(C261:C280)</f>
        <v>10</v>
      </c>
      <c r="D289" s="68">
        <f t="shared" si="4"/>
        <v>6</v>
      </c>
      <c r="E289" s="68">
        <f t="shared" si="4"/>
        <v>6</v>
      </c>
      <c r="F289" s="68">
        <f t="shared" si="4"/>
        <v>4</v>
      </c>
      <c r="G289" s="68">
        <f t="shared" si="4"/>
        <v>3</v>
      </c>
      <c r="H289" s="68">
        <f t="shared" si="4"/>
        <v>4</v>
      </c>
      <c r="I289" s="68">
        <f t="shared" si="4"/>
        <v>11</v>
      </c>
      <c r="J289" s="68">
        <f t="shared" si="4"/>
        <v>8</v>
      </c>
      <c r="K289" s="68">
        <f t="shared" si="4"/>
        <v>4</v>
      </c>
      <c r="L289" s="68">
        <f t="shared" si="4"/>
        <v>7</v>
      </c>
    </row>
    <row r="290" spans="2:12" x14ac:dyDescent="0.3">
      <c r="B290" s="71">
        <f>B289/GETPIVOTDATA("[Measures].[Suma de Cantidad Ordenada]",$A$259,"[Tabla_Sala].[País de Origen]","[Tabla_Sala].[País de Origen].&amp;[Argentina]")</f>
        <v>2.7855153203342618E-2</v>
      </c>
      <c r="C290" s="71">
        <f t="shared" ref="C290:L290" si="5">C289/GETPIVOTDATA("[Measures].[Suma de Cantidad Ordenada]",$A$259,"[Tabla_Sala].[País de Origen]","[Tabla_Sala].[País de Origen].&amp;[Argentina]")</f>
        <v>2.7855153203342618E-2</v>
      </c>
      <c r="D290" s="71">
        <f t="shared" si="5"/>
        <v>1.6713091922005572E-2</v>
      </c>
      <c r="E290" s="71">
        <f t="shared" si="5"/>
        <v>1.6713091922005572E-2</v>
      </c>
      <c r="F290" s="71">
        <f t="shared" si="5"/>
        <v>1.1142061281337047E-2</v>
      </c>
      <c r="G290" s="71">
        <f t="shared" si="5"/>
        <v>8.356545961002786E-3</v>
      </c>
      <c r="H290" s="71">
        <f t="shared" si="5"/>
        <v>1.1142061281337047E-2</v>
      </c>
      <c r="I290" s="71">
        <f t="shared" si="5"/>
        <v>3.0640668523676879E-2</v>
      </c>
      <c r="J290" s="71">
        <f t="shared" si="5"/>
        <v>2.2284122562674095E-2</v>
      </c>
      <c r="K290" s="71">
        <f t="shared" si="5"/>
        <v>1.1142061281337047E-2</v>
      </c>
      <c r="L290" s="71">
        <f t="shared" si="5"/>
        <v>1.9498607242339833E-2</v>
      </c>
    </row>
  </sheetData>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cocina_def</vt:lpstr>
      <vt:lpstr>sala_def</vt:lpstr>
      <vt:lpstr>Tablas_Dinamicas_Pedidas</vt:lpstr>
      <vt:lpstr>Reporte_Principal</vt:lpstr>
      <vt:lpstr>Reporte_Adicional</vt:lpstr>
      <vt:lpstr>Tablas_Dinamicas_Adicionales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Fernandez</dc:creator>
  <cp:lastModifiedBy>Jose Luis Fernandez</cp:lastModifiedBy>
  <dcterms:created xsi:type="dcterms:W3CDTF">2024-07-17T16:47:14Z</dcterms:created>
  <dcterms:modified xsi:type="dcterms:W3CDTF">2024-09-09T16:40:05Z</dcterms:modified>
</cp:coreProperties>
</file>