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SEMA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base!$D$50:$D$52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base!$B$50:$B$61</definedName>
    <definedName name="TASA_ARRENDAMIENTO_PURO">base!$D$64:$D$66</definedName>
    <definedName name="TASAS">base!$B$50:$B$61</definedName>
    <definedName name="VR">base!$E$50:$E$56</definedName>
  </definedNames>
  <calcPr calcId="145621"/>
</workbook>
</file>

<file path=xl/calcChain.xml><?xml version="1.0" encoding="utf-8"?>
<calcChain xmlns="http://schemas.openxmlformats.org/spreadsheetml/2006/main">
  <c r="R36" i="53" l="1"/>
  <c r="C10" i="53" l="1"/>
  <c r="B27" i="53" l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C14" i="53" l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I150" i="53" s="1"/>
  <c r="G28" i="53"/>
  <c r="G32" i="53"/>
  <c r="G36" i="53"/>
  <c r="G40" i="53"/>
  <c r="G44" i="53"/>
  <c r="G48" i="53"/>
  <c r="G52" i="53"/>
  <c r="G56" i="53"/>
  <c r="G60" i="53"/>
  <c r="G64" i="53"/>
  <c r="G68" i="53"/>
  <c r="G72" i="53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G30" i="53"/>
  <c r="G34" i="53"/>
  <c r="G38" i="53"/>
  <c r="G42" i="53"/>
  <c r="G46" i="53"/>
  <c r="G50" i="53"/>
  <c r="G54" i="53"/>
  <c r="G58" i="53"/>
  <c r="G62" i="53"/>
  <c r="G66" i="53"/>
  <c r="G70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0" i="53"/>
  <c r="O140" i="53" s="1"/>
  <c r="E142" i="53"/>
  <c r="O142" i="53" s="1"/>
  <c r="E144" i="53"/>
  <c r="O144" i="53" s="1"/>
  <c r="E26" i="53"/>
  <c r="E150" i="53" s="1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C18" i="53"/>
  <c r="G150" i="53" l="1"/>
  <c r="O26" i="53"/>
  <c r="O150" i="53" s="1"/>
  <c r="E149" i="53"/>
  <c r="G149" i="53"/>
  <c r="K26" i="53"/>
  <c r="I149" i="53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K150" i="53" l="1"/>
  <c r="O149" i="53"/>
  <c r="K149" i="53"/>
  <c r="M26" i="53"/>
  <c r="M150" i="53" s="1"/>
  <c r="B74" i="53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M149" i="53" l="1"/>
  <c r="I148" i="53"/>
  <c r="O25" i="53" s="1"/>
  <c r="G148" i="53"/>
  <c r="O148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<sst xmlns="http://schemas.openxmlformats.org/spreadsheetml/2006/main" count="313" uniqueCount="137">
  <si>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</si>
  <si>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</si>
  <si>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</si>
  <si>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</si>
  <si>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</si>
  <si>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</si>
  <si>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</si>
  <si>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</si>
  <si>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</si>
  <si>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</si>
  <si>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</si>
  <si>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</si>
  <si>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</si>
  <si>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</si>
  <si>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</si>
  <si>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</si>
  <si>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</si>
  <si>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</si>
  <si>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</si>
  <si>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</si>
  <si>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</si>
  <si>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</si>
  <si>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</si>
  <si>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</si>
  <si>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</si>
  <si>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</si>
  <si>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</si>
  <si>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</si>
  <si>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</si>
  <si>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</si>
  <si>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</si>
  <si>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</si>
  <si>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</si>
  <si>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</si>
  <si>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</si>
  <si>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</si>
  <si>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</si>
  <si>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</si>
  <si>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</si>
  <si>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</si>
  <si>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</si>
  <si>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</si>
  <si>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</si>
  <si>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</si>
  <si>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</si>
  <si>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</si>
  <si>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</si>
  <si>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</si>
  <si>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</si>
  <si>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</si>
  <si>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</si>
  <si>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</si>
  <si>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</si>
  <si>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</si>
  <si>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</si>
  <si>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</si>
  <si>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</si>
  <si>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</si>
  <si>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</si>
  <si>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</si>
  <si>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</si>
  <si>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</si>
  <si>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</si>
  <si>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</si>
  <si>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</si>
  <si>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</si>
  <si>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</si>
  <si>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</si>
  <si>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</si>
  <si>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</si>
  <si>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</si>
  <si>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</si>
  <si>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</si>
  <si>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</si>
  <si>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</si>
  <si>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</si>
  <si>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</si>
  <si>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</si>
  <si>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PLAZOS</t>
  </si>
  <si>
    <t>CREDITO</t>
  </si>
  <si>
    <t>TIPO</t>
  </si>
  <si>
    <t>ACTIVOFIJO</t>
  </si>
  <si>
    <t>CAPITALDETRABAJO</t>
  </si>
  <si>
    <t>AUTOS</t>
  </si>
  <si>
    <t>Mini copper</t>
  </si>
  <si>
    <t>Saveriro</t>
  </si>
  <si>
    <t>Clio  2005</t>
  </si>
  <si>
    <t>Dakota 2006</t>
  </si>
  <si>
    <t>Mazda 2006</t>
  </si>
  <si>
    <t>Mitsubishi Lancer</t>
  </si>
  <si>
    <t>MITSUBISHI</t>
  </si>
  <si>
    <t>SPARK</t>
  </si>
  <si>
    <t>BMW Z4</t>
  </si>
  <si>
    <t>MOI</t>
  </si>
  <si>
    <t>Depreciación acumulada</t>
  </si>
  <si>
    <t>Pendiente de depreciar</t>
  </si>
  <si>
    <t>Fecha Adquisición</t>
  </si>
  <si>
    <t>27/05/2013</t>
  </si>
  <si>
    <t>31/12/007</t>
  </si>
  <si>
    <t>VALOR MERCADO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</si>
  <si>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</si>
  <si>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</si>
  <si>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</si>
  <si>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</si>
  <si>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</si>
  <si>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</si>
  <si>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</si>
  <si>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</si>
  <si>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</si>
  <si>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</si>
  <si>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</si>
  <si>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</si>
  <si>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</si>
  <si>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</si>
  <si>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</si>
  <si>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</si>
  <si>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</si>
  <si>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</si>
  <si>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</si>
  <si>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TASA ARRENDAMIENTO PURO</t>
  </si>
  <si>
    <t>SEGURO MULTIANUAL</t>
  </si>
  <si>
    <t>OPCION DE COMPRA (VR)</t>
  </si>
  <si>
    <t>VR</t>
  </si>
  <si>
    <t>AMORTIZACION</t>
  </si>
  <si>
    <t>SEMANAL</t>
  </si>
  <si>
    <t>3MESES</t>
  </si>
  <si>
    <t>6 MESES</t>
  </si>
  <si>
    <t>12 MESES</t>
  </si>
  <si>
    <t>18 MESES</t>
  </si>
  <si>
    <t>CLIENTE</t>
  </si>
  <si>
    <t>48 MESES</t>
  </si>
  <si>
    <t>IMPORTE</t>
  </si>
  <si>
    <t>PAGO TOTAL</t>
  </si>
  <si>
    <t>COMISION</t>
  </si>
  <si>
    <t>36 MESES</t>
  </si>
  <si>
    <t>TASA ANUAL</t>
  </si>
  <si>
    <t>BEATRIZ ADRIANA GONZALEZ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</si>
</sst>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0" fontId="15" fillId="0" borderId="4" xfId="0" applyFont="1" applyFill="1" applyBorder="1"/>
    <xf numFmtId="6" fontId="15" fillId="0" borderId="4" xfId="0" applyNumberFormat="1" applyFont="1" applyBorder="1"/>
    <xf numFmtId="14" fontId="9" fillId="0" borderId="4" xfId="0" applyNumberFormat="1" applyFont="1" applyBorder="1"/>
    <xf numFmtId="6" fontId="12" fillId="0" borderId="4" xfId="0" applyNumberFormat="1" applyFont="1" applyBorder="1"/>
    <xf numFmtId="6" fontId="15" fillId="0" borderId="0" xfId="0" applyNumberFormat="1" applyFont="1"/>
    <xf numFmtId="0" fontId="4" fillId="0" borderId="0" xfId="0" applyFont="1" applyAlignment="1">
      <alignment horizontal="center"/>
    </xf>
    <xf numFmtId="8" fontId="9" fillId="0" borderId="4" xfId="0" applyNumberFormat="1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4" t="s">
        <v>8</v>
      </c>
      <c r="B1" s="134"/>
      <c r="C1" s="134"/>
      <c r="D1" s="134"/>
      <c r="E1" s="134"/>
    </row>
    <row r="2" spans="1:7" customFormat="1" ht="18.75" x14ac:dyDescent="0.3">
      <c r="A2" s="134"/>
      <c r="B2" s="134"/>
      <c r="C2" s="134"/>
      <c r="D2" s="134"/>
      <c r="E2" s="134"/>
      <c r="F2" s="134"/>
    </row>
    <row r="3" spans="1:7" customFormat="1" ht="18.75" x14ac:dyDescent="0.3">
      <c r="A3" s="134"/>
      <c r="B3" s="134"/>
      <c r="C3" s="134"/>
      <c r="D3" s="134"/>
      <c r="E3" s="134"/>
      <c r="F3" s="134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R151"/>
  <sheetViews>
    <sheetView tabSelected="1" workbookViewId="0">
      <selection activeCell="K12" sqref="K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6" width="2.7109375" style="62" customWidth="1"/>
    <col min="17" max="16384" width="11.42578125" style="22"/>
  </cols>
  <sheetData>
    <row r="2" spans="1:16" x14ac:dyDescent="0.25">
      <c r="A2" s="138" t="s">
        <v>34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16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s="57" customFormat="1" ht="32.25" thickBot="1" x14ac:dyDescent="0.3">
      <c r="A4" s="88"/>
      <c r="B4" s="124" t="s">
        <v>129</v>
      </c>
      <c r="C4" s="124" t="s">
        <v>136</v>
      </c>
      <c r="D4" s="88"/>
      <c r="E4" s="17"/>
      <c r="F4" s="17"/>
      <c r="G4" s="17"/>
      <c r="H4" s="104"/>
      <c r="I4" s="104"/>
      <c r="J4" s="17"/>
      <c r="K4" s="17"/>
      <c r="L4" s="17"/>
      <c r="M4" s="17"/>
      <c r="N4" s="17"/>
      <c r="O4" s="88"/>
      <c r="P4" s="88"/>
    </row>
    <row r="5" spans="1:16" ht="16.5" thickBot="1" x14ac:dyDescent="0.3">
      <c r="B5" s="142" t="s">
        <v>110</v>
      </c>
      <c r="C5" s="143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6" x14ac:dyDescent="0.25">
      <c r="B6" s="83"/>
      <c r="C6" s="83"/>
      <c r="D6" s="83"/>
      <c r="E6" s="103"/>
      <c r="F6" s="148"/>
      <c r="G6" s="148"/>
      <c r="H6" s="17"/>
      <c r="I6" s="17"/>
      <c r="J6" s="17"/>
      <c r="K6" s="17"/>
      <c r="L6" s="17"/>
      <c r="M6" s="17"/>
      <c r="N6" s="17"/>
    </row>
    <row r="7" spans="1:16" x14ac:dyDescent="0.25">
      <c r="B7" s="89" t="s">
        <v>79</v>
      </c>
      <c r="C7" s="89" t="s">
        <v>72</v>
      </c>
      <c r="E7" s="103"/>
      <c r="F7" s="148"/>
      <c r="G7" s="148"/>
    </row>
    <row r="8" spans="1:16" x14ac:dyDescent="0.25">
      <c r="B8" s="89" t="s">
        <v>80</v>
      </c>
      <c r="C8" s="89" t="s">
        <v>74</v>
      </c>
      <c r="E8" s="103"/>
      <c r="F8" s="150"/>
      <c r="G8" s="150"/>
    </row>
    <row r="9" spans="1:16" x14ac:dyDescent="0.25">
      <c r="B9" s="89" t="s">
        <v>103</v>
      </c>
      <c r="C9" s="89" t="s">
        <v>104</v>
      </c>
      <c r="E9" s="62"/>
      <c r="G9" s="62"/>
    </row>
    <row r="10" spans="1:16" x14ac:dyDescent="0.25">
      <c r="B10" s="89" t="s">
        <v>135</v>
      </c>
      <c r="C10" s="127">
        <f>+$C$11*12</f>
        <v>0.36119999999999997</v>
      </c>
      <c r="E10" s="62"/>
      <c r="G10" s="62"/>
    </row>
    <row r="11" spans="1:16" x14ac:dyDescent="0.25">
      <c r="B11" s="89" t="s">
        <v>51</v>
      </c>
      <c r="C11" s="127">
        <v>3.0099999999999998E-2</v>
      </c>
      <c r="E11" s="103"/>
      <c r="F11" s="151"/>
      <c r="G11" s="148"/>
    </row>
    <row r="12" spans="1:16" x14ac:dyDescent="0.25">
      <c r="B12" s="89" t="s">
        <v>23</v>
      </c>
      <c r="C12" s="101">
        <v>48</v>
      </c>
      <c r="E12" s="103"/>
      <c r="F12" s="148"/>
      <c r="G12" s="148"/>
    </row>
    <row r="13" spans="1:16" x14ac:dyDescent="0.25">
      <c r="B13" s="106" t="s">
        <v>109</v>
      </c>
      <c r="C13" s="107">
        <v>10000</v>
      </c>
      <c r="E13" s="103"/>
      <c r="F13" s="121"/>
      <c r="G13" s="121"/>
    </row>
    <row r="14" spans="1:16" x14ac:dyDescent="0.25">
      <c r="B14" s="89" t="s">
        <v>108</v>
      </c>
      <c r="C14" s="100">
        <f>IF(C16="SI",C13+(C13*C15),C13)</f>
        <v>10000</v>
      </c>
      <c r="E14" s="103"/>
      <c r="F14" s="148"/>
      <c r="G14" s="148"/>
    </row>
    <row r="15" spans="1:16" x14ac:dyDescent="0.25">
      <c r="B15" s="89" t="s">
        <v>53</v>
      </c>
      <c r="C15" s="90">
        <v>0.03</v>
      </c>
      <c r="E15" s="103"/>
      <c r="F15" s="152"/>
      <c r="G15" s="153"/>
    </row>
    <row r="16" spans="1:16" x14ac:dyDescent="0.25">
      <c r="B16" s="89" t="s">
        <v>111</v>
      </c>
      <c r="C16" s="90" t="s">
        <v>113</v>
      </c>
      <c r="E16" s="103"/>
      <c r="F16" s="148"/>
      <c r="G16" s="148"/>
    </row>
    <row r="17" spans="2:16" x14ac:dyDescent="0.25">
      <c r="B17" s="89" t="s">
        <v>115</v>
      </c>
      <c r="C17" s="101">
        <v>0</v>
      </c>
      <c r="E17" s="103"/>
      <c r="F17" s="149"/>
      <c r="G17" s="149"/>
    </row>
    <row r="18" spans="2:16" x14ac:dyDescent="0.25">
      <c r="B18" s="89" t="s">
        <v>133</v>
      </c>
      <c r="C18" s="100">
        <f>+C13*C15</f>
        <v>300</v>
      </c>
      <c r="E18" s="103"/>
      <c r="F18" s="149"/>
      <c r="G18" s="149"/>
      <c r="H18" s="22"/>
      <c r="J18" s="22"/>
      <c r="K18" s="22"/>
      <c r="L18" s="22"/>
      <c r="M18" s="22"/>
      <c r="N18" s="22"/>
    </row>
    <row r="19" spans="2:16" x14ac:dyDescent="0.25">
      <c r="E19" s="103"/>
      <c r="F19" s="148"/>
      <c r="G19" s="148"/>
      <c r="H19" s="22"/>
      <c r="J19" s="22"/>
      <c r="K19" s="22"/>
      <c r="L19" s="22"/>
      <c r="M19" s="22"/>
      <c r="N19" s="22"/>
    </row>
    <row r="20" spans="2:16" x14ac:dyDescent="0.25">
      <c r="E20" s="103"/>
      <c r="F20" s="148"/>
      <c r="G20" s="148"/>
      <c r="H20" s="22"/>
      <c r="J20" s="22"/>
      <c r="K20" s="22"/>
      <c r="L20" s="22"/>
      <c r="M20" s="22"/>
      <c r="N20" s="22"/>
    </row>
    <row r="21" spans="2:16" x14ac:dyDescent="0.25">
      <c r="E21" s="103"/>
      <c r="F21" s="148"/>
      <c r="G21" s="148"/>
      <c r="H21" s="22"/>
      <c r="J21" s="22"/>
      <c r="K21" s="22"/>
      <c r="L21" s="22"/>
      <c r="M21" s="22"/>
      <c r="N21" s="22"/>
    </row>
    <row r="22" spans="2:16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</row>
    <row r="23" spans="2:16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</row>
    <row r="24" spans="2:16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131</v>
      </c>
      <c r="M24" s="45" t="s">
        <v>2</v>
      </c>
      <c r="O24" s="46" t="s">
        <v>132</v>
      </c>
    </row>
    <row r="25" spans="2:16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</row>
    <row r="26" spans="2:16" x14ac:dyDescent="0.25">
      <c r="B26" s="131">
        <v>42328</v>
      </c>
      <c r="C26" s="47">
        <v>1</v>
      </c>
      <c r="D26" s="47"/>
      <c r="E26" s="123">
        <f>PMT($C$10/52,$C$12,-$C$13,0)</f>
        <v>245.70658606741785</v>
      </c>
      <c r="G26" s="48">
        <f>PPMT($C$10/52,C26,$C$12,-$C$13)</f>
        <v>176.24504760587936</v>
      </c>
      <c r="I26" s="48">
        <f>IPMT($C$10/52,C26,$C$12,-$C$13)</f>
        <v>69.461538461538453</v>
      </c>
      <c r="K26" s="48">
        <f>+I26/1.16</f>
        <v>59.88063660477453</v>
      </c>
      <c r="M26" s="48">
        <f>+K26*0.16</f>
        <v>9.5809018567639246</v>
      </c>
      <c r="O26" s="123">
        <f>+E26</f>
        <v>245.70658606741785</v>
      </c>
    </row>
    <row r="27" spans="2:16" x14ac:dyDescent="0.25">
      <c r="B27" s="131">
        <f>+B26+7</f>
        <v>42335</v>
      </c>
      <c r="C27" s="47">
        <v>2</v>
      </c>
      <c r="D27" s="47"/>
      <c r="E27" s="123">
        <f t="shared" ref="E27:E90" si="0">PMT($C$10/52,$C$12,-$C$13,0)</f>
        <v>245.70658606741785</v>
      </c>
      <c r="G27" s="48">
        <f t="shared" ref="G27:G90" si="1">PPMT($C$10/52,C27,$C$12,-$C$13)</f>
        <v>177.4692728211725</v>
      </c>
      <c r="I27" s="48">
        <f t="shared" ref="I27:I90" si="2">IPMT($C$10/52,C27,$C$12,-$C$13)</f>
        <v>68.237313246245321</v>
      </c>
      <c r="K27" s="48">
        <f t="shared" ref="K27:K90" si="3">+I27/1.16</f>
        <v>58.825270039866659</v>
      </c>
      <c r="M27" s="48">
        <f t="shared" ref="M27:M90" si="4">+K27*0.16</f>
        <v>9.4120432063786659</v>
      </c>
      <c r="O27" s="123">
        <f t="shared" ref="O27:O90" si="5">+E27</f>
        <v>245.70658606741785</v>
      </c>
    </row>
    <row r="28" spans="2:16" x14ac:dyDescent="0.25">
      <c r="B28" s="131">
        <f t="shared" ref="B28:B73" si="6">+B27+7</f>
        <v>42342</v>
      </c>
      <c r="C28" s="47">
        <v>3</v>
      </c>
      <c r="D28" s="47"/>
      <c r="E28" s="123">
        <f t="shared" si="0"/>
        <v>245.70658606741785</v>
      </c>
      <c r="G28" s="48">
        <f t="shared" si="1"/>
        <v>178.70200169315342</v>
      </c>
      <c r="I28" s="48">
        <f t="shared" si="2"/>
        <v>67.004584374264397</v>
      </c>
      <c r="K28" s="48">
        <f t="shared" si="3"/>
        <v>57.762572736434826</v>
      </c>
      <c r="M28" s="48">
        <f t="shared" si="4"/>
        <v>9.242011637829572</v>
      </c>
      <c r="O28" s="123">
        <f t="shared" si="5"/>
        <v>245.70658606741785</v>
      </c>
    </row>
    <row r="29" spans="2:16" x14ac:dyDescent="0.25">
      <c r="B29" s="131">
        <f t="shared" si="6"/>
        <v>42349</v>
      </c>
      <c r="C29" s="47">
        <v>4</v>
      </c>
      <c r="D29" s="47"/>
      <c r="E29" s="123">
        <f t="shared" si="0"/>
        <v>245.70658606741785</v>
      </c>
      <c r="G29" s="48">
        <f t="shared" si="1"/>
        <v>179.94329328952972</v>
      </c>
      <c r="I29" s="48">
        <f t="shared" si="2"/>
        <v>65.763292777888111</v>
      </c>
      <c r="K29" s="48">
        <f t="shared" si="3"/>
        <v>56.69249377404148</v>
      </c>
      <c r="M29" s="48">
        <f t="shared" si="4"/>
        <v>9.0707990038466377</v>
      </c>
      <c r="O29" s="123">
        <f t="shared" si="5"/>
        <v>245.70658606741785</v>
      </c>
    </row>
    <row r="30" spans="2:16" x14ac:dyDescent="0.25">
      <c r="B30" s="131">
        <f t="shared" si="6"/>
        <v>42356</v>
      </c>
      <c r="C30" s="47">
        <v>5</v>
      </c>
      <c r="D30" s="47"/>
      <c r="E30" s="123">
        <f t="shared" si="0"/>
        <v>245.70658606741785</v>
      </c>
      <c r="G30" s="48">
        <f t="shared" si="1"/>
        <v>181.19320708830239</v>
      </c>
      <c r="I30" s="48">
        <f t="shared" si="2"/>
        <v>64.513378979115473</v>
      </c>
      <c r="K30" s="48">
        <f t="shared" si="3"/>
        <v>55.614981878547823</v>
      </c>
      <c r="M30" s="48">
        <f t="shared" si="4"/>
        <v>8.8983971005676512</v>
      </c>
      <c r="O30" s="123">
        <f t="shared" si="5"/>
        <v>245.70658606741785</v>
      </c>
    </row>
    <row r="31" spans="2:16" x14ac:dyDescent="0.25">
      <c r="B31" s="131">
        <f t="shared" si="6"/>
        <v>42363</v>
      </c>
      <c r="C31" s="47">
        <v>6</v>
      </c>
      <c r="D31" s="47"/>
      <c r="E31" s="123">
        <f t="shared" si="0"/>
        <v>245.70658606741785</v>
      </c>
      <c r="G31" s="48">
        <f t="shared" si="1"/>
        <v>182.45180298061572</v>
      </c>
      <c r="I31" s="48">
        <f t="shared" si="2"/>
        <v>63.254783086802107</v>
      </c>
      <c r="K31" s="48">
        <f t="shared" si="3"/>
        <v>54.529985419656995</v>
      </c>
      <c r="M31" s="48">
        <f t="shared" si="4"/>
        <v>8.7247976671451202</v>
      </c>
      <c r="O31" s="123">
        <f t="shared" si="5"/>
        <v>245.70658606741785</v>
      </c>
    </row>
    <row r="32" spans="2:16" x14ac:dyDescent="0.25">
      <c r="B32" s="131">
        <f t="shared" si="6"/>
        <v>42370</v>
      </c>
      <c r="C32" s="47">
        <v>7</v>
      </c>
      <c r="D32" s="47"/>
      <c r="E32" s="123">
        <f t="shared" si="0"/>
        <v>245.70658606741785</v>
      </c>
      <c r="G32" s="48">
        <f t="shared" si="1"/>
        <v>183.71914127362723</v>
      </c>
      <c r="I32" s="48">
        <f t="shared" si="2"/>
        <v>61.987444793790601</v>
      </c>
      <c r="K32" s="48">
        <f t="shared" si="3"/>
        <v>53.43745240844018</v>
      </c>
      <c r="M32" s="48">
        <f t="shared" si="4"/>
        <v>8.5499923853504285</v>
      </c>
      <c r="O32" s="123">
        <f t="shared" si="5"/>
        <v>245.70658606741785</v>
      </c>
    </row>
    <row r="33" spans="2:18" x14ac:dyDescent="0.25">
      <c r="B33" s="131">
        <f t="shared" si="6"/>
        <v>42377</v>
      </c>
      <c r="C33" s="47">
        <v>8</v>
      </c>
      <c r="D33" s="47"/>
      <c r="E33" s="123">
        <f t="shared" si="0"/>
        <v>245.70658606741785</v>
      </c>
      <c r="G33" s="48">
        <f t="shared" si="1"/>
        <v>184.99528269339714</v>
      </c>
      <c r="I33" s="48">
        <f t="shared" si="2"/>
        <v>60.711303374020694</v>
      </c>
      <c r="K33" s="48">
        <f t="shared" si="3"/>
        <v>52.337330494845432</v>
      </c>
      <c r="M33" s="48">
        <f t="shared" si="4"/>
        <v>8.3739728791752697</v>
      </c>
      <c r="O33" s="123">
        <f t="shared" si="5"/>
        <v>245.70658606741785</v>
      </c>
    </row>
    <row r="34" spans="2:18" x14ac:dyDescent="0.25">
      <c r="B34" s="131">
        <f t="shared" si="6"/>
        <v>42384</v>
      </c>
      <c r="C34" s="47">
        <v>9</v>
      </c>
      <c r="D34" s="47"/>
      <c r="E34" s="123">
        <f t="shared" si="0"/>
        <v>245.70658606741785</v>
      </c>
      <c r="G34" s="48">
        <f t="shared" si="1"/>
        <v>186.28028838779821</v>
      </c>
      <c r="I34" s="48">
        <f t="shared" si="2"/>
        <v>59.426297679619651</v>
      </c>
      <c r="K34" s="48">
        <f t="shared" si="3"/>
        <v>51.229566965189356</v>
      </c>
      <c r="M34" s="48">
        <f t="shared" si="4"/>
        <v>8.1967307144302968</v>
      </c>
      <c r="O34" s="123">
        <f t="shared" si="5"/>
        <v>245.70658606741785</v>
      </c>
      <c r="R34" s="22">
        <v>386</v>
      </c>
    </row>
    <row r="35" spans="2:18" x14ac:dyDescent="0.25">
      <c r="B35" s="131">
        <f t="shared" si="6"/>
        <v>42391</v>
      </c>
      <c r="C35" s="47">
        <v>10</v>
      </c>
      <c r="D35" s="47"/>
      <c r="E35" s="123">
        <f t="shared" si="0"/>
        <v>245.70658606741785</v>
      </c>
      <c r="G35" s="48">
        <f t="shared" si="1"/>
        <v>187.57421992944575</v>
      </c>
      <c r="I35" s="48">
        <f t="shared" si="2"/>
        <v>58.132366137972092</v>
      </c>
      <c r="K35" s="48">
        <f t="shared" si="3"/>
        <v>50.114108739631114</v>
      </c>
      <c r="M35" s="48">
        <f t="shared" si="4"/>
        <v>8.0182573983409782</v>
      </c>
      <c r="O35" s="123">
        <f t="shared" si="5"/>
        <v>245.70658606741785</v>
      </c>
      <c r="R35" s="22">
        <v>2627</v>
      </c>
    </row>
    <row r="36" spans="2:18" x14ac:dyDescent="0.25">
      <c r="B36" s="131">
        <f t="shared" si="6"/>
        <v>42398</v>
      </c>
      <c r="C36" s="47">
        <v>11</v>
      </c>
      <c r="D36" s="47"/>
      <c r="E36" s="123">
        <f t="shared" si="0"/>
        <v>245.70658606741785</v>
      </c>
      <c r="G36" s="48">
        <f t="shared" si="1"/>
        <v>188.87713931864798</v>
      </c>
      <c r="I36" s="48">
        <f t="shared" si="2"/>
        <v>56.829446748769868</v>
      </c>
      <c r="K36" s="48">
        <f t="shared" si="3"/>
        <v>48.990902369629197</v>
      </c>
      <c r="M36" s="48">
        <f t="shared" si="4"/>
        <v>7.8385443791406715</v>
      </c>
      <c r="O36" s="123">
        <f t="shared" si="5"/>
        <v>245.70658606741785</v>
      </c>
      <c r="R36" s="22">
        <f>+R35+R34</f>
        <v>3013</v>
      </c>
    </row>
    <row r="37" spans="2:18" x14ac:dyDescent="0.25">
      <c r="B37" s="131">
        <f t="shared" si="6"/>
        <v>42405</v>
      </c>
      <c r="C37" s="47">
        <v>12</v>
      </c>
      <c r="D37" s="47"/>
      <c r="E37" s="123">
        <f t="shared" si="0"/>
        <v>245.70658606741785</v>
      </c>
      <c r="G37" s="48">
        <f t="shared" si="1"/>
        <v>190.18910898637677</v>
      </c>
      <c r="I37" s="48">
        <f t="shared" si="2"/>
        <v>55.517477081041108</v>
      </c>
      <c r="K37" s="48">
        <f t="shared" si="3"/>
        <v>47.859894035380272</v>
      </c>
      <c r="M37" s="48">
        <f t="shared" si="4"/>
        <v>7.6575830456608438</v>
      </c>
      <c r="O37" s="123">
        <f t="shared" si="5"/>
        <v>245.70658606741785</v>
      </c>
    </row>
    <row r="38" spans="2:18" x14ac:dyDescent="0.25">
      <c r="B38" s="131">
        <f t="shared" si="6"/>
        <v>42412</v>
      </c>
      <c r="C38" s="47">
        <v>13</v>
      </c>
      <c r="D38" s="47"/>
      <c r="E38" s="123">
        <f t="shared" si="0"/>
        <v>245.70658606741785</v>
      </c>
      <c r="G38" s="48">
        <f t="shared" si="1"/>
        <v>191.51019179725901</v>
      </c>
      <c r="I38" s="48">
        <f t="shared" si="2"/>
        <v>54.196394270158805</v>
      </c>
      <c r="K38" s="48">
        <f t="shared" si="3"/>
        <v>46.721029543240356</v>
      </c>
      <c r="M38" s="48">
        <f t="shared" si="4"/>
        <v>7.4753647269184569</v>
      </c>
      <c r="O38" s="123">
        <f t="shared" si="5"/>
        <v>245.70658606741785</v>
      </c>
    </row>
    <row r="39" spans="2:18" x14ac:dyDescent="0.25">
      <c r="B39" s="131">
        <f t="shared" si="6"/>
        <v>42419</v>
      </c>
      <c r="C39" s="47">
        <v>14</v>
      </c>
      <c r="D39" s="47"/>
      <c r="E39" s="123">
        <f t="shared" si="0"/>
        <v>245.70658606741785</v>
      </c>
      <c r="G39" s="48">
        <f t="shared" si="1"/>
        <v>192.8404510525892</v>
      </c>
      <c r="I39" s="48">
        <f t="shared" si="2"/>
        <v>52.866135014828622</v>
      </c>
      <c r="K39" s="48">
        <f t="shared" si="3"/>
        <v>45.574254323128123</v>
      </c>
      <c r="M39" s="48">
        <f t="shared" si="4"/>
        <v>7.2918806917004995</v>
      </c>
      <c r="O39" s="123">
        <f t="shared" si="5"/>
        <v>245.70658606741785</v>
      </c>
    </row>
    <row r="40" spans="2:18" x14ac:dyDescent="0.25">
      <c r="B40" s="131">
        <f t="shared" si="6"/>
        <v>42426</v>
      </c>
      <c r="C40" s="47">
        <v>15</v>
      </c>
      <c r="D40" s="47"/>
      <c r="E40" s="123">
        <f t="shared" si="0"/>
        <v>245.70658606741785</v>
      </c>
      <c r="G40" s="48">
        <f t="shared" si="1"/>
        <v>194.17995049336221</v>
      </c>
      <c r="I40" s="48">
        <f t="shared" si="2"/>
        <v>51.526635574055632</v>
      </c>
      <c r="K40" s="48">
        <f t="shared" si="3"/>
        <v>44.419513425910033</v>
      </c>
      <c r="M40" s="48">
        <f t="shared" si="4"/>
        <v>7.1071221481456055</v>
      </c>
      <c r="O40" s="123">
        <f t="shared" si="5"/>
        <v>245.70658606741785</v>
      </c>
    </row>
    <row r="41" spans="2:18" x14ac:dyDescent="0.25">
      <c r="B41" s="131">
        <f t="shared" si="6"/>
        <v>42433</v>
      </c>
      <c r="C41" s="47">
        <v>16</v>
      </c>
      <c r="D41" s="47"/>
      <c r="E41" s="123">
        <f t="shared" si="0"/>
        <v>245.70658606741785</v>
      </c>
      <c r="G41" s="48">
        <f t="shared" si="1"/>
        <v>195.52875430332764</v>
      </c>
      <c r="I41" s="48">
        <f t="shared" si="2"/>
        <v>50.1778317640902</v>
      </c>
      <c r="K41" s="48">
        <f t="shared" si="3"/>
        <v>43.256751520767416</v>
      </c>
      <c r="M41" s="48">
        <f t="shared" si="4"/>
        <v>6.9210802433227867</v>
      </c>
      <c r="O41" s="123">
        <f t="shared" si="5"/>
        <v>245.70658606741785</v>
      </c>
    </row>
    <row r="42" spans="2:18" x14ac:dyDescent="0.25">
      <c r="B42" s="131">
        <f t="shared" si="6"/>
        <v>42440</v>
      </c>
      <c r="C42" s="47">
        <v>17</v>
      </c>
      <c r="D42" s="47"/>
      <c r="E42" s="123">
        <f t="shared" si="0"/>
        <v>245.70658606741785</v>
      </c>
      <c r="G42" s="48">
        <f t="shared" si="1"/>
        <v>196.88692711206539</v>
      </c>
      <c r="I42" s="48">
        <f t="shared" si="2"/>
        <v>48.819658955352473</v>
      </c>
      <c r="K42" s="48">
        <f t="shared" si="3"/>
        <v>42.085912892545238</v>
      </c>
      <c r="M42" s="48">
        <f t="shared" si="4"/>
        <v>6.7337460628072385</v>
      </c>
      <c r="O42" s="123">
        <f t="shared" si="5"/>
        <v>245.70658606741785</v>
      </c>
    </row>
    <row r="43" spans="2:18" x14ac:dyDescent="0.25">
      <c r="B43" s="131">
        <f t="shared" si="6"/>
        <v>42447</v>
      </c>
      <c r="C43" s="47">
        <v>18</v>
      </c>
      <c r="D43" s="47"/>
      <c r="E43" s="123">
        <f t="shared" si="0"/>
        <v>245.70658606741785</v>
      </c>
      <c r="G43" s="48">
        <f t="shared" si="1"/>
        <v>198.25453399808222</v>
      </c>
      <c r="I43" s="48">
        <f t="shared" si="2"/>
        <v>47.452052069335593</v>
      </c>
      <c r="K43" s="48">
        <f t="shared" si="3"/>
        <v>40.906941439082409</v>
      </c>
      <c r="M43" s="48">
        <f t="shared" si="4"/>
        <v>6.5451106302531858</v>
      </c>
      <c r="O43" s="123">
        <f t="shared" si="5"/>
        <v>245.70658606741785</v>
      </c>
    </row>
    <row r="44" spans="2:18" x14ac:dyDescent="0.25">
      <c r="B44" s="131">
        <f t="shared" si="6"/>
        <v>42454</v>
      </c>
      <c r="C44" s="47">
        <v>19</v>
      </c>
      <c r="D44" s="47"/>
      <c r="E44" s="123">
        <f t="shared" si="0"/>
        <v>245.70658606741785</v>
      </c>
      <c r="G44" s="48">
        <f t="shared" si="1"/>
        <v>199.63164049193048</v>
      </c>
      <c r="I44" s="48">
        <f t="shared" si="2"/>
        <v>46.074945575487369</v>
      </c>
      <c r="K44" s="48">
        <f t="shared" si="3"/>
        <v>39.719780668523597</v>
      </c>
      <c r="M44" s="48">
        <f t="shared" si="4"/>
        <v>6.3551649069637755</v>
      </c>
      <c r="O44" s="123">
        <f t="shared" si="5"/>
        <v>245.70658606741785</v>
      </c>
    </row>
    <row r="45" spans="2:18" x14ac:dyDescent="0.25">
      <c r="B45" s="131">
        <f t="shared" si="6"/>
        <v>42461</v>
      </c>
      <c r="C45" s="47">
        <v>20</v>
      </c>
      <c r="D45" s="47"/>
      <c r="E45" s="123">
        <f t="shared" si="0"/>
        <v>245.70658606741785</v>
      </c>
      <c r="G45" s="48">
        <f t="shared" si="1"/>
        <v>201.01831257934748</v>
      </c>
      <c r="I45" s="48">
        <f t="shared" si="2"/>
        <v>44.688273488070344</v>
      </c>
      <c r="K45" s="48">
        <f t="shared" si="3"/>
        <v>38.524373696612365</v>
      </c>
      <c r="M45" s="48">
        <f t="shared" si="4"/>
        <v>6.1638997914579789</v>
      </c>
      <c r="O45" s="123">
        <f t="shared" si="5"/>
        <v>245.70658606741785</v>
      </c>
    </row>
    <row r="46" spans="2:18" x14ac:dyDescent="0.25">
      <c r="B46" s="131">
        <f t="shared" si="6"/>
        <v>42468</v>
      </c>
      <c r="C46" s="47">
        <v>21</v>
      </c>
      <c r="D46" s="47"/>
      <c r="E46" s="123">
        <f t="shared" si="0"/>
        <v>245.70658606741785</v>
      </c>
      <c r="G46" s="48">
        <f t="shared" si="1"/>
        <v>202.41461670441788</v>
      </c>
      <c r="I46" s="48">
        <f t="shared" si="2"/>
        <v>43.29196936299995</v>
      </c>
      <c r="K46" s="48">
        <f t="shared" si="3"/>
        <v>37.320663243965477</v>
      </c>
      <c r="M46" s="48">
        <f t="shared" si="4"/>
        <v>5.9713061190344767</v>
      </c>
      <c r="O46" s="123">
        <f t="shared" si="5"/>
        <v>245.70658606741785</v>
      </c>
    </row>
    <row r="47" spans="2:18" x14ac:dyDescent="0.25">
      <c r="B47" s="131">
        <f t="shared" si="6"/>
        <v>42475</v>
      </c>
      <c r="C47" s="47">
        <v>22</v>
      </c>
      <c r="D47" s="47"/>
      <c r="E47" s="123">
        <f t="shared" si="0"/>
        <v>245.70658606741785</v>
      </c>
      <c r="G47" s="48">
        <f t="shared" si="1"/>
        <v>203.82061977275703</v>
      </c>
      <c r="I47" s="48">
        <f t="shared" si="2"/>
        <v>41.885966294660811</v>
      </c>
      <c r="K47" s="48">
        <f t="shared" si="3"/>
        <v>36.108591633328288</v>
      </c>
      <c r="M47" s="48">
        <f t="shared" si="4"/>
        <v>5.7773746613325265</v>
      </c>
      <c r="O47" s="123">
        <f t="shared" si="5"/>
        <v>245.70658606741785</v>
      </c>
    </row>
    <row r="48" spans="2:18" x14ac:dyDescent="0.25">
      <c r="B48" s="131">
        <f t="shared" si="6"/>
        <v>42482</v>
      </c>
      <c r="C48" s="47">
        <v>23</v>
      </c>
      <c r="D48" s="47"/>
      <c r="E48" s="123">
        <f t="shared" si="0"/>
        <v>245.70658606741785</v>
      </c>
      <c r="G48" s="48">
        <f t="shared" si="1"/>
        <v>205.23638915471702</v>
      </c>
      <c r="I48" s="48">
        <f t="shared" si="2"/>
        <v>40.470196912700807</v>
      </c>
      <c r="K48" s="48">
        <f t="shared" si="3"/>
        <v>34.888100786811044</v>
      </c>
      <c r="M48" s="48">
        <f t="shared" si="4"/>
        <v>5.582096125889767</v>
      </c>
      <c r="O48" s="123">
        <f t="shared" si="5"/>
        <v>245.70658606741785</v>
      </c>
    </row>
    <row r="49" spans="2:15" x14ac:dyDescent="0.25">
      <c r="B49" s="131">
        <f t="shared" si="6"/>
        <v>42489</v>
      </c>
      <c r="C49" s="47">
        <v>24</v>
      </c>
      <c r="D49" s="47"/>
      <c r="E49" s="123">
        <f t="shared" si="0"/>
        <v>245.70658606741785</v>
      </c>
      <c r="G49" s="48">
        <f t="shared" si="1"/>
        <v>206.66199268861479</v>
      </c>
      <c r="I49" s="48">
        <f t="shared" si="2"/>
        <v>39.044593378803043</v>
      </c>
      <c r="K49" s="48">
        <f t="shared" si="3"/>
        <v>33.659132223106077</v>
      </c>
      <c r="M49" s="48">
        <f t="shared" si="4"/>
        <v>5.385461155696972</v>
      </c>
      <c r="O49" s="123">
        <f t="shared" si="5"/>
        <v>245.70658606741785</v>
      </c>
    </row>
    <row r="50" spans="2:15" hidden="1" x14ac:dyDescent="0.25">
      <c r="B50" s="131">
        <f t="shared" si="6"/>
        <v>42496</v>
      </c>
      <c r="C50" s="47">
        <v>25</v>
      </c>
      <c r="D50" s="47"/>
      <c r="E50" s="123">
        <f t="shared" si="0"/>
        <v>245.70658606741785</v>
      </c>
      <c r="G50" s="48">
        <f t="shared" si="1"/>
        <v>208.09749868398265</v>
      </c>
      <c r="I50" s="48">
        <f t="shared" si="2"/>
        <v>37.60908738343521</v>
      </c>
      <c r="K50" s="48">
        <f t="shared" si="3"/>
        <v>32.42162705468553</v>
      </c>
      <c r="M50" s="48">
        <f t="shared" si="4"/>
        <v>5.187460328749685</v>
      </c>
      <c r="O50" s="123">
        <f t="shared" si="5"/>
        <v>245.70658606741785</v>
      </c>
    </row>
    <row r="51" spans="2:15" hidden="1" x14ac:dyDescent="0.25">
      <c r="B51" s="131">
        <f t="shared" si="6"/>
        <v>42503</v>
      </c>
      <c r="C51" s="47">
        <v>26</v>
      </c>
      <c r="D51" s="47"/>
      <c r="E51" s="123">
        <f t="shared" si="0"/>
        <v>245.70658606741785</v>
      </c>
      <c r="G51" s="48">
        <f t="shared" si="1"/>
        <v>209.54297592484139</v>
      </c>
      <c r="I51" s="48">
        <f t="shared" si="2"/>
        <v>36.163610142576466</v>
      </c>
      <c r="K51" s="48">
        <f t="shared" si="3"/>
        <v>31.175525984979714</v>
      </c>
      <c r="M51" s="48">
        <f t="shared" si="4"/>
        <v>4.9880841575967541</v>
      </c>
      <c r="O51" s="123">
        <f t="shared" si="5"/>
        <v>245.70658606741785</v>
      </c>
    </row>
    <row r="52" spans="2:15" hidden="1" x14ac:dyDescent="0.25">
      <c r="B52" s="131">
        <f t="shared" si="6"/>
        <v>42510</v>
      </c>
      <c r="C52" s="47">
        <v>27</v>
      </c>
      <c r="D52" s="47"/>
      <c r="E52" s="123">
        <f t="shared" si="0"/>
        <v>245.70658606741785</v>
      </c>
      <c r="G52" s="48">
        <f t="shared" si="1"/>
        <v>210.99849367299623</v>
      </c>
      <c r="I52" s="48">
        <f t="shared" si="2"/>
        <v>34.708092394421598</v>
      </c>
      <c r="K52" s="48">
        <f t="shared" si="3"/>
        <v>29.920769305535863</v>
      </c>
      <c r="M52" s="48">
        <f t="shared" si="4"/>
        <v>4.7873230888857385</v>
      </c>
      <c r="O52" s="123">
        <f t="shared" si="5"/>
        <v>245.70658606741785</v>
      </c>
    </row>
    <row r="53" spans="2:15" hidden="1" x14ac:dyDescent="0.25">
      <c r="B53" s="131">
        <f t="shared" si="6"/>
        <v>42517</v>
      </c>
      <c r="C53" s="47">
        <v>28</v>
      </c>
      <c r="D53" s="47"/>
      <c r="E53" s="123">
        <f t="shared" si="0"/>
        <v>245.70658606741785</v>
      </c>
      <c r="G53" s="48">
        <f t="shared" si="1"/>
        <v>212.4641216713556</v>
      </c>
      <c r="I53" s="48">
        <f t="shared" si="2"/>
        <v>33.242464396062253</v>
      </c>
      <c r="K53" s="48">
        <f t="shared" si="3"/>
        <v>28.657296893157117</v>
      </c>
      <c r="M53" s="48">
        <f t="shared" si="4"/>
        <v>4.5851675029051391</v>
      </c>
      <c r="O53" s="123">
        <f t="shared" si="5"/>
        <v>245.70658606741785</v>
      </c>
    </row>
    <row r="54" spans="2:15" hidden="1" x14ac:dyDescent="0.25">
      <c r="B54" s="131">
        <f t="shared" si="6"/>
        <v>42524</v>
      </c>
      <c r="C54" s="47">
        <v>29</v>
      </c>
      <c r="D54" s="47"/>
      <c r="E54" s="123">
        <f t="shared" si="0"/>
        <v>245.70658606741785</v>
      </c>
      <c r="G54" s="48">
        <f t="shared" si="1"/>
        <v>213.93993014727275</v>
      </c>
      <c r="I54" s="48">
        <f t="shared" si="2"/>
        <v>31.76665592014507</v>
      </c>
      <c r="K54" s="48">
        <f t="shared" si="3"/>
        <v>27.385048207021615</v>
      </c>
      <c r="M54" s="48">
        <f t="shared" si="4"/>
        <v>4.3816077131234588</v>
      </c>
      <c r="O54" s="123">
        <f t="shared" si="5"/>
        <v>245.70658606741785</v>
      </c>
    </row>
    <row r="55" spans="2:15" hidden="1" x14ac:dyDescent="0.25">
      <c r="B55" s="131">
        <f t="shared" si="6"/>
        <v>42531</v>
      </c>
      <c r="C55" s="47">
        <v>30</v>
      </c>
      <c r="D55" s="47"/>
      <c r="E55" s="123">
        <f t="shared" si="0"/>
        <v>245.70658606741785</v>
      </c>
      <c r="G55" s="48">
        <f t="shared" si="1"/>
        <v>215.42598981591112</v>
      </c>
      <c r="I55" s="48">
        <f t="shared" si="2"/>
        <v>30.280596251506708</v>
      </c>
      <c r="K55" s="48">
        <f t="shared" si="3"/>
        <v>26.103962285781648</v>
      </c>
      <c r="M55" s="48">
        <f t="shared" si="4"/>
        <v>4.1766339657250642</v>
      </c>
      <c r="O55" s="123">
        <f t="shared" si="5"/>
        <v>245.70658606741785</v>
      </c>
    </row>
    <row r="56" spans="2:15" hidden="1" x14ac:dyDescent="0.25">
      <c r="B56" s="131">
        <f t="shared" si="6"/>
        <v>42538</v>
      </c>
      <c r="C56" s="47">
        <v>31</v>
      </c>
      <c r="D56" s="47"/>
      <c r="E56" s="123">
        <f t="shared" si="0"/>
        <v>245.70658606741785</v>
      </c>
      <c r="G56" s="48">
        <f t="shared" si="1"/>
        <v>216.92237188363245</v>
      </c>
      <c r="I56" s="48">
        <f t="shared" si="2"/>
        <v>28.784214183785416</v>
      </c>
      <c r="K56" s="48">
        <f t="shared" si="3"/>
        <v>24.813977744642603</v>
      </c>
      <c r="M56" s="48">
        <f t="shared" si="4"/>
        <v>3.9702364391428167</v>
      </c>
      <c r="O56" s="123">
        <f t="shared" si="5"/>
        <v>245.70658606741785</v>
      </c>
    </row>
    <row r="57" spans="2:15" hidden="1" x14ac:dyDescent="0.25">
      <c r="B57" s="131">
        <f t="shared" si="6"/>
        <v>42545</v>
      </c>
      <c r="C57" s="47">
        <v>32</v>
      </c>
      <c r="D57" s="47"/>
      <c r="E57" s="123">
        <f t="shared" si="0"/>
        <v>245.70658606741785</v>
      </c>
      <c r="G57" s="48">
        <f t="shared" si="1"/>
        <v>218.42914805140876</v>
      </c>
      <c r="I57" s="48">
        <f t="shared" si="2"/>
        <v>27.277438016009107</v>
      </c>
      <c r="K57" s="48">
        <f t="shared" si="3"/>
        <v>23.515032772421645</v>
      </c>
      <c r="M57" s="48">
        <f t="shared" si="4"/>
        <v>3.7624052435874633</v>
      </c>
      <c r="O57" s="123">
        <f t="shared" si="5"/>
        <v>245.70658606741785</v>
      </c>
    </row>
    <row r="58" spans="2:15" hidden="1" x14ac:dyDescent="0.25">
      <c r="B58" s="131">
        <f t="shared" si="6"/>
        <v>42552</v>
      </c>
      <c r="C58" s="47">
        <v>33</v>
      </c>
      <c r="D58" s="47"/>
      <c r="E58" s="123">
        <f t="shared" si="0"/>
        <v>245.70658606741785</v>
      </c>
      <c r="G58" s="48">
        <f t="shared" si="1"/>
        <v>219.94639051825811</v>
      </c>
      <c r="I58" s="48">
        <f t="shared" si="2"/>
        <v>25.760195549159704</v>
      </c>
      <c r="K58" s="48">
        <f t="shared" si="3"/>
        <v>22.207065128585953</v>
      </c>
      <c r="M58" s="48">
        <f t="shared" si="4"/>
        <v>3.5531304205737526</v>
      </c>
      <c r="O58" s="123">
        <f t="shared" si="5"/>
        <v>245.70658606741785</v>
      </c>
    </row>
    <row r="59" spans="2:15" hidden="1" x14ac:dyDescent="0.25">
      <c r="B59" s="131">
        <f t="shared" si="6"/>
        <v>42559</v>
      </c>
      <c r="C59" s="47">
        <v>34</v>
      </c>
      <c r="D59" s="47"/>
      <c r="E59" s="123">
        <f t="shared" si="0"/>
        <v>245.70658606741785</v>
      </c>
      <c r="G59" s="48">
        <f t="shared" si="1"/>
        <v>221.47417198470418</v>
      </c>
      <c r="I59" s="48">
        <f t="shared" si="2"/>
        <v>24.232414082713653</v>
      </c>
      <c r="K59" s="48">
        <f t="shared" si="3"/>
        <v>20.890012140270393</v>
      </c>
      <c r="M59" s="48">
        <f t="shared" si="4"/>
        <v>3.3424019424432632</v>
      </c>
      <c r="O59" s="123">
        <f t="shared" si="5"/>
        <v>245.70658606741785</v>
      </c>
    </row>
    <row r="60" spans="2:15" hidden="1" x14ac:dyDescent="0.25">
      <c r="B60" s="131">
        <f t="shared" si="6"/>
        <v>42566</v>
      </c>
      <c r="C60" s="47">
        <v>35</v>
      </c>
      <c r="D60" s="47"/>
      <c r="E60" s="123">
        <f t="shared" si="0"/>
        <v>245.70658606741785</v>
      </c>
      <c r="G60" s="48">
        <f t="shared" si="1"/>
        <v>223.01256565625948</v>
      </c>
      <c r="I60" s="48">
        <f t="shared" si="2"/>
        <v>22.694020411158355</v>
      </c>
      <c r="K60" s="48">
        <f t="shared" si="3"/>
        <v>19.563810699274445</v>
      </c>
      <c r="M60" s="48">
        <f t="shared" si="4"/>
        <v>3.1302097118839112</v>
      </c>
      <c r="O60" s="123">
        <f t="shared" si="5"/>
        <v>245.70658606741785</v>
      </c>
    </row>
    <row r="61" spans="2:15" hidden="1" x14ac:dyDescent="0.25">
      <c r="B61" s="131">
        <f t="shared" si="6"/>
        <v>42573</v>
      </c>
      <c r="C61" s="47">
        <v>36</v>
      </c>
      <c r="D61" s="47"/>
      <c r="E61" s="123">
        <f t="shared" si="0"/>
        <v>245.70658606741785</v>
      </c>
      <c r="G61" s="48">
        <f t="shared" si="1"/>
        <v>224.56164524693335</v>
      </c>
      <c r="I61" s="48">
        <f t="shared" si="2"/>
        <v>21.1449408204845</v>
      </c>
      <c r="K61" s="48">
        <f t="shared" si="3"/>
        <v>18.228397259038363</v>
      </c>
      <c r="M61" s="48">
        <f t="shared" si="4"/>
        <v>2.9165435614461384</v>
      </c>
      <c r="O61" s="123">
        <f t="shared" si="5"/>
        <v>245.70658606741785</v>
      </c>
    </row>
    <row r="62" spans="2:15" hidden="1" x14ac:dyDescent="0.25">
      <c r="B62" s="131">
        <f t="shared" si="6"/>
        <v>42580</v>
      </c>
      <c r="C62" s="47">
        <v>37</v>
      </c>
      <c r="D62" s="47"/>
      <c r="E62" s="123">
        <f t="shared" si="0"/>
        <v>245.70658606741785</v>
      </c>
      <c r="G62" s="48">
        <f t="shared" si="1"/>
        <v>226.12148498276397</v>
      </c>
      <c r="I62" s="48">
        <f t="shared" si="2"/>
        <v>19.585101084653871</v>
      </c>
      <c r="K62" s="48">
        <f t="shared" si="3"/>
        <v>16.883707831598166</v>
      </c>
      <c r="M62" s="48">
        <f t="shared" si="4"/>
        <v>2.7013932530557065</v>
      </c>
      <c r="O62" s="123">
        <f t="shared" si="5"/>
        <v>245.70658606741785</v>
      </c>
    </row>
    <row r="63" spans="2:15" hidden="1" x14ac:dyDescent="0.25">
      <c r="B63" s="131">
        <f t="shared" si="6"/>
        <v>42587</v>
      </c>
      <c r="C63" s="47">
        <v>38</v>
      </c>
      <c r="D63" s="47"/>
      <c r="E63" s="123">
        <f t="shared" si="0"/>
        <v>245.70658606741785</v>
      </c>
      <c r="G63" s="48">
        <f t="shared" si="1"/>
        <v>227.692159605375</v>
      </c>
      <c r="I63" s="48">
        <f t="shared" si="2"/>
        <v>18.014426462042827</v>
      </c>
      <c r="K63" s="48">
        <f t="shared" si="3"/>
        <v>15.52967798451968</v>
      </c>
      <c r="M63" s="48">
        <f t="shared" si="4"/>
        <v>2.4847484775231488</v>
      </c>
      <c r="O63" s="123">
        <f t="shared" si="5"/>
        <v>245.70658606741785</v>
      </c>
    </row>
    <row r="64" spans="2:15" hidden="1" x14ac:dyDescent="0.25">
      <c r="B64" s="131">
        <f t="shared" si="6"/>
        <v>42594</v>
      </c>
      <c r="C64" s="47">
        <v>39</v>
      </c>
      <c r="D64" s="47"/>
      <c r="E64" s="123">
        <f t="shared" si="0"/>
        <v>245.70658606741785</v>
      </c>
      <c r="G64" s="48">
        <f t="shared" si="1"/>
        <v>229.27374437555699</v>
      </c>
      <c r="I64" s="48">
        <f t="shared" si="2"/>
        <v>16.43284169186088</v>
      </c>
      <c r="K64" s="48">
        <f t="shared" si="3"/>
        <v>14.166242837811104</v>
      </c>
      <c r="M64" s="48">
        <f t="shared" si="4"/>
        <v>2.2665988540497768</v>
      </c>
      <c r="O64" s="123">
        <f t="shared" si="5"/>
        <v>245.70658606741785</v>
      </c>
    </row>
    <row r="65" spans="2:15" hidden="1" x14ac:dyDescent="0.25">
      <c r="B65" s="131">
        <f t="shared" si="6"/>
        <v>42601</v>
      </c>
      <c r="C65" s="47">
        <v>40</v>
      </c>
      <c r="D65" s="47"/>
      <c r="E65" s="123">
        <f t="shared" si="0"/>
        <v>245.70658606741785</v>
      </c>
      <c r="G65" s="48">
        <f t="shared" si="1"/>
        <v>230.86631507687332</v>
      </c>
      <c r="I65" s="48">
        <f t="shared" si="2"/>
        <v>14.840270990544509</v>
      </c>
      <c r="K65" s="48">
        <f t="shared" si="3"/>
        <v>12.793337060814233</v>
      </c>
      <c r="M65" s="48">
        <f t="shared" si="4"/>
        <v>2.0469339297302773</v>
      </c>
      <c r="O65" s="123">
        <f t="shared" si="5"/>
        <v>245.70658606741785</v>
      </c>
    </row>
    <row r="66" spans="2:15" hidden="1" x14ac:dyDescent="0.25">
      <c r="B66" s="131">
        <f t="shared" si="6"/>
        <v>42608</v>
      </c>
      <c r="C66" s="47">
        <v>41</v>
      </c>
      <c r="D66" s="47"/>
      <c r="E66" s="123">
        <f t="shared" si="0"/>
        <v>245.70658606741785</v>
      </c>
      <c r="G66" s="48">
        <f t="shared" si="1"/>
        <v>232.46994801929191</v>
      </c>
      <c r="I66" s="48">
        <f t="shared" si="2"/>
        <v>13.23663804812592</v>
      </c>
      <c r="K66" s="48">
        <f t="shared" si="3"/>
        <v>11.41089486907407</v>
      </c>
      <c r="M66" s="48">
        <f t="shared" si="4"/>
        <v>1.8257431790518512</v>
      </c>
      <c r="O66" s="123">
        <f t="shared" si="5"/>
        <v>245.70658606741785</v>
      </c>
    </row>
    <row r="67" spans="2:15" hidden="1" x14ac:dyDescent="0.25">
      <c r="B67" s="131">
        <f t="shared" si="6"/>
        <v>42615</v>
      </c>
      <c r="C67" s="47">
        <v>42</v>
      </c>
      <c r="D67" s="47"/>
      <c r="E67" s="123">
        <f t="shared" si="0"/>
        <v>245.70658606741785</v>
      </c>
      <c r="G67" s="48">
        <f t="shared" si="1"/>
        <v>234.0847200428413</v>
      </c>
      <c r="I67" s="48">
        <f t="shared" si="2"/>
        <v>11.621866024576528</v>
      </c>
      <c r="K67" s="48">
        <f t="shared" si="3"/>
        <v>10.018850021186664</v>
      </c>
      <c r="M67" s="48">
        <f t="shared" si="4"/>
        <v>1.6030160033898662</v>
      </c>
      <c r="O67" s="123">
        <f t="shared" si="5"/>
        <v>245.70658606741785</v>
      </c>
    </row>
    <row r="68" spans="2:15" hidden="1" x14ac:dyDescent="0.25">
      <c r="B68" s="131">
        <f t="shared" si="6"/>
        <v>42622</v>
      </c>
      <c r="C68" s="47">
        <v>43</v>
      </c>
      <c r="D68" s="47"/>
      <c r="E68" s="123">
        <f t="shared" si="0"/>
        <v>245.70658606741785</v>
      </c>
      <c r="G68" s="48">
        <f t="shared" si="1"/>
        <v>235.71070852129273</v>
      </c>
      <c r="I68" s="48">
        <f t="shared" si="2"/>
        <v>9.9958775461251026</v>
      </c>
      <c r="K68" s="48">
        <f t="shared" si="3"/>
        <v>8.6171358156250886</v>
      </c>
      <c r="M68" s="48">
        <f t="shared" si="4"/>
        <v>1.3787417305000143</v>
      </c>
      <c r="O68" s="123">
        <f t="shared" si="5"/>
        <v>245.70658606741785</v>
      </c>
    </row>
    <row r="69" spans="2:15" hidden="1" x14ac:dyDescent="0.25">
      <c r="B69" s="131">
        <f t="shared" si="6"/>
        <v>42629</v>
      </c>
      <c r="C69" s="47">
        <v>44</v>
      </c>
      <c r="D69" s="47"/>
      <c r="E69" s="123">
        <f t="shared" si="0"/>
        <v>245.70658606741785</v>
      </c>
      <c r="G69" s="48">
        <f t="shared" si="1"/>
        <v>237.34799136586753</v>
      </c>
      <c r="I69" s="48">
        <f t="shared" si="2"/>
        <v>8.3585947015502757</v>
      </c>
      <c r="K69" s="48">
        <f t="shared" si="3"/>
        <v>7.2056850875433414</v>
      </c>
      <c r="M69" s="48">
        <f t="shared" si="4"/>
        <v>1.1529096140069346</v>
      </c>
      <c r="O69" s="123">
        <f t="shared" si="5"/>
        <v>245.70658606741785</v>
      </c>
    </row>
    <row r="70" spans="2:15" hidden="1" x14ac:dyDescent="0.25">
      <c r="B70" s="131">
        <f t="shared" si="6"/>
        <v>42636</v>
      </c>
      <c r="C70" s="47">
        <v>45</v>
      </c>
      <c r="D70" s="47"/>
      <c r="E70" s="123">
        <f t="shared" si="0"/>
        <v>245.70658606741785</v>
      </c>
      <c r="G70" s="48">
        <f t="shared" si="1"/>
        <v>238.9966470289705</v>
      </c>
      <c r="I70" s="48">
        <f t="shared" si="2"/>
        <v>6.7099390384473656</v>
      </c>
      <c r="K70" s="48">
        <f t="shared" si="3"/>
        <v>5.7844302055580741</v>
      </c>
      <c r="M70" s="48">
        <f t="shared" si="4"/>
        <v>0.92550883288929187</v>
      </c>
      <c r="O70" s="123">
        <f t="shared" si="5"/>
        <v>245.70658606741785</v>
      </c>
    </row>
    <row r="71" spans="2:15" hidden="1" x14ac:dyDescent="0.25">
      <c r="B71" s="131">
        <f t="shared" si="6"/>
        <v>42643</v>
      </c>
      <c r="C71" s="47">
        <v>46</v>
      </c>
      <c r="D71" s="47"/>
      <c r="E71" s="123">
        <f t="shared" si="0"/>
        <v>245.70658606741785</v>
      </c>
      <c r="G71" s="48">
        <f t="shared" si="1"/>
        <v>240.65675450794862</v>
      </c>
      <c r="I71" s="48">
        <f t="shared" si="2"/>
        <v>5.0498315594692089</v>
      </c>
      <c r="K71" s="48">
        <f t="shared" si="3"/>
        <v>4.3533030685079392</v>
      </c>
      <c r="M71" s="48">
        <f t="shared" si="4"/>
        <v>0.69652849096127034</v>
      </c>
      <c r="O71" s="123">
        <f t="shared" si="5"/>
        <v>245.70658606741785</v>
      </c>
    </row>
    <row r="72" spans="2:15" hidden="1" x14ac:dyDescent="0.25">
      <c r="B72" s="131">
        <f t="shared" si="6"/>
        <v>42650</v>
      </c>
      <c r="C72" s="47">
        <v>47</v>
      </c>
      <c r="D72" s="47"/>
      <c r="E72" s="123">
        <f t="shared" si="0"/>
        <v>245.70658606741785</v>
      </c>
      <c r="G72" s="48">
        <f t="shared" si="1"/>
        <v>242.32839334887694</v>
      </c>
      <c r="I72" s="48">
        <f t="shared" si="2"/>
        <v>3.3781927185409195</v>
      </c>
      <c r="K72" s="48">
        <f t="shared" si="3"/>
        <v>2.912235102190448</v>
      </c>
      <c r="M72" s="48">
        <f t="shared" si="4"/>
        <v>0.46595761635047167</v>
      </c>
      <c r="O72" s="123">
        <f t="shared" si="5"/>
        <v>245.70658606741785</v>
      </c>
    </row>
    <row r="73" spans="2:15" hidden="1" x14ac:dyDescent="0.25">
      <c r="B73" s="131">
        <f t="shared" si="6"/>
        <v>42657</v>
      </c>
      <c r="C73" s="47">
        <v>48</v>
      </c>
      <c r="D73" s="47"/>
      <c r="E73" s="123">
        <f t="shared" si="0"/>
        <v>245.70658606741785</v>
      </c>
      <c r="G73" s="48">
        <f t="shared" si="1"/>
        <v>244.01164365036954</v>
      </c>
      <c r="I73" s="48">
        <f t="shared" si="2"/>
        <v>1.6949424170483358</v>
      </c>
      <c r="K73" s="48">
        <f t="shared" si="3"/>
        <v>1.4611572560761517</v>
      </c>
      <c r="M73" s="48">
        <f t="shared" si="4"/>
        <v>0.23378516097218427</v>
      </c>
      <c r="O73" s="123">
        <f t="shared" si="5"/>
        <v>245.70658606741785</v>
      </c>
    </row>
    <row r="74" spans="2:15" hidden="1" x14ac:dyDescent="0.25">
      <c r="B74" s="125">
        <f t="shared" ref="B74:B92" si="7">+B73+7</f>
        <v>42664</v>
      </c>
      <c r="C74" s="47">
        <v>49</v>
      </c>
      <c r="D74" s="47"/>
      <c r="E74" s="123">
        <f t="shared" si="0"/>
        <v>245.70658606741785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245.70658606741785</v>
      </c>
    </row>
    <row r="75" spans="2:15" hidden="1" x14ac:dyDescent="0.25">
      <c r="B75" s="125">
        <f t="shared" si="7"/>
        <v>42671</v>
      </c>
      <c r="C75" s="47">
        <v>50</v>
      </c>
      <c r="D75" s="47"/>
      <c r="E75" s="123">
        <f t="shared" si="0"/>
        <v>245.70658606741785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245.70658606741785</v>
      </c>
    </row>
    <row r="76" spans="2:15" hidden="1" x14ac:dyDescent="0.25">
      <c r="B76" s="125">
        <f t="shared" si="7"/>
        <v>42678</v>
      </c>
      <c r="C76" s="47">
        <v>51</v>
      </c>
      <c r="D76" s="47"/>
      <c r="E76" s="123">
        <f t="shared" si="0"/>
        <v>245.70658606741785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245.70658606741785</v>
      </c>
    </row>
    <row r="77" spans="2:15" hidden="1" x14ac:dyDescent="0.25">
      <c r="B77" s="125">
        <f t="shared" si="7"/>
        <v>42685</v>
      </c>
      <c r="C77" s="47">
        <v>52</v>
      </c>
      <c r="D77" s="47"/>
      <c r="E77" s="123">
        <f t="shared" si="0"/>
        <v>245.70658606741785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245.70658606741785</v>
      </c>
    </row>
    <row r="78" spans="2:15" hidden="1" x14ac:dyDescent="0.25">
      <c r="B78" s="125">
        <f t="shared" si="7"/>
        <v>42692</v>
      </c>
      <c r="C78" s="47">
        <v>53</v>
      </c>
      <c r="D78" s="47"/>
      <c r="E78" s="123">
        <f t="shared" si="0"/>
        <v>245.70658606741785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245.70658606741785</v>
      </c>
    </row>
    <row r="79" spans="2:15" hidden="1" x14ac:dyDescent="0.25">
      <c r="B79" s="125">
        <f t="shared" si="7"/>
        <v>42699</v>
      </c>
      <c r="C79" s="47">
        <v>54</v>
      </c>
      <c r="D79" s="47"/>
      <c r="E79" s="123">
        <f t="shared" si="0"/>
        <v>245.70658606741785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245.70658606741785</v>
      </c>
    </row>
    <row r="80" spans="2:15" hidden="1" x14ac:dyDescent="0.25">
      <c r="B80" s="125">
        <f t="shared" si="7"/>
        <v>42706</v>
      </c>
      <c r="C80" s="47">
        <v>55</v>
      </c>
      <c r="D80" s="47"/>
      <c r="E80" s="123">
        <f t="shared" si="0"/>
        <v>245.70658606741785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245.70658606741785</v>
      </c>
    </row>
    <row r="81" spans="2:15" hidden="1" x14ac:dyDescent="0.25">
      <c r="B81" s="125">
        <f t="shared" si="7"/>
        <v>42713</v>
      </c>
      <c r="C81" s="47">
        <v>56</v>
      </c>
      <c r="D81" s="47"/>
      <c r="E81" s="123">
        <f t="shared" si="0"/>
        <v>245.70658606741785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245.70658606741785</v>
      </c>
    </row>
    <row r="82" spans="2:15" hidden="1" x14ac:dyDescent="0.25">
      <c r="B82" s="125">
        <f t="shared" si="7"/>
        <v>42720</v>
      </c>
      <c r="C82" s="47">
        <v>57</v>
      </c>
      <c r="D82" s="47"/>
      <c r="E82" s="123">
        <f t="shared" si="0"/>
        <v>245.70658606741785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245.70658606741785</v>
      </c>
    </row>
    <row r="83" spans="2:15" hidden="1" x14ac:dyDescent="0.25">
      <c r="B83" s="125">
        <f t="shared" si="7"/>
        <v>42727</v>
      </c>
      <c r="C83" s="47">
        <v>58</v>
      </c>
      <c r="D83" s="47"/>
      <c r="E83" s="123">
        <f t="shared" si="0"/>
        <v>245.70658606741785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245.70658606741785</v>
      </c>
    </row>
    <row r="84" spans="2:15" hidden="1" x14ac:dyDescent="0.25">
      <c r="B84" s="125">
        <f t="shared" si="7"/>
        <v>42734</v>
      </c>
      <c r="C84" s="47">
        <v>59</v>
      </c>
      <c r="D84" s="47"/>
      <c r="E84" s="123">
        <f t="shared" si="0"/>
        <v>245.70658606741785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245.70658606741785</v>
      </c>
    </row>
    <row r="85" spans="2:15" hidden="1" x14ac:dyDescent="0.25">
      <c r="B85" s="125">
        <f t="shared" si="7"/>
        <v>42741</v>
      </c>
      <c r="C85" s="47">
        <v>60</v>
      </c>
      <c r="D85" s="47"/>
      <c r="E85" s="123">
        <f t="shared" si="0"/>
        <v>245.70658606741785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245.70658606741785</v>
      </c>
    </row>
    <row r="86" spans="2:15" hidden="1" x14ac:dyDescent="0.25">
      <c r="B86" s="125">
        <f t="shared" si="7"/>
        <v>42748</v>
      </c>
      <c r="C86" s="47">
        <v>61</v>
      </c>
      <c r="D86" s="47"/>
      <c r="E86" s="123">
        <f t="shared" si="0"/>
        <v>245.70658606741785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245.70658606741785</v>
      </c>
    </row>
    <row r="87" spans="2:15" hidden="1" x14ac:dyDescent="0.25">
      <c r="B87" s="125">
        <f t="shared" si="7"/>
        <v>42755</v>
      </c>
      <c r="C87" s="47">
        <v>62</v>
      </c>
      <c r="D87" s="47"/>
      <c r="E87" s="123">
        <f t="shared" si="0"/>
        <v>245.70658606741785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245.70658606741785</v>
      </c>
    </row>
    <row r="88" spans="2:15" hidden="1" x14ac:dyDescent="0.25">
      <c r="B88" s="125">
        <f t="shared" si="7"/>
        <v>42762</v>
      </c>
      <c r="C88" s="47">
        <v>63</v>
      </c>
      <c r="D88" s="47"/>
      <c r="E88" s="123">
        <f t="shared" si="0"/>
        <v>245.70658606741785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245.70658606741785</v>
      </c>
    </row>
    <row r="89" spans="2:15" hidden="1" x14ac:dyDescent="0.25">
      <c r="B89" s="125">
        <f t="shared" si="7"/>
        <v>42769</v>
      </c>
      <c r="C89" s="47">
        <v>64</v>
      </c>
      <c r="D89" s="47"/>
      <c r="E89" s="123">
        <f t="shared" si="0"/>
        <v>245.70658606741785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245.70658606741785</v>
      </c>
    </row>
    <row r="90" spans="2:15" hidden="1" x14ac:dyDescent="0.25">
      <c r="B90" s="125">
        <f t="shared" si="7"/>
        <v>42776</v>
      </c>
      <c r="C90" s="47">
        <v>65</v>
      </c>
      <c r="D90" s="47"/>
      <c r="E90" s="123">
        <f t="shared" si="0"/>
        <v>245.70658606741785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245.70658606741785</v>
      </c>
    </row>
    <row r="91" spans="2:15" hidden="1" x14ac:dyDescent="0.25">
      <c r="B91" s="125">
        <f t="shared" si="7"/>
        <v>42783</v>
      </c>
      <c r="C91" s="47">
        <v>66</v>
      </c>
      <c r="D91" s="47"/>
      <c r="E91" s="123">
        <f t="shared" ref="E91:E145" si="8">PMT($C$10/52,$C$12,-$C$13,0)</f>
        <v>245.70658606741785</v>
      </c>
      <c r="G91" s="48" t="e">
        <f t="shared" ref="G91:G145" si="9">PPMT($C$10/52,C91,$C$12,-$C$13)</f>
        <v>#NUM!</v>
      </c>
      <c r="I91" s="48" t="e">
        <f t="shared" ref="I91:I145" si="10">IPMT($C$10/52,C91,$C$12,-$C$13)</f>
        <v>#NUM!</v>
      </c>
      <c r="K91" s="48" t="e">
        <f t="shared" ref="K91:K97" si="11">+I91/1.16</f>
        <v>#NUM!</v>
      </c>
      <c r="M91" s="48" t="e">
        <f t="shared" ref="M91:M97" si="12">+K91*0.16</f>
        <v>#NUM!</v>
      </c>
      <c r="O91" s="123">
        <f t="shared" ref="O91:O145" si="13">+E91</f>
        <v>245.70658606741785</v>
      </c>
    </row>
    <row r="92" spans="2:15" hidden="1" x14ac:dyDescent="0.25">
      <c r="B92" s="125">
        <f t="shared" si="7"/>
        <v>42790</v>
      </c>
      <c r="C92" s="47">
        <v>67</v>
      </c>
      <c r="D92" s="47"/>
      <c r="E92" s="123">
        <f t="shared" si="8"/>
        <v>245.70658606741785</v>
      </c>
      <c r="G92" s="48" t="e">
        <f t="shared" si="9"/>
        <v>#NUM!</v>
      </c>
      <c r="I92" s="48" t="e">
        <f t="shared" si="10"/>
        <v>#NUM!</v>
      </c>
      <c r="K92" s="48" t="e">
        <f t="shared" si="11"/>
        <v>#NUM!</v>
      </c>
      <c r="M92" s="48" t="e">
        <f t="shared" si="12"/>
        <v>#NUM!</v>
      </c>
      <c r="O92" s="123">
        <f t="shared" si="13"/>
        <v>245.70658606741785</v>
      </c>
    </row>
    <row r="93" spans="2:15" hidden="1" x14ac:dyDescent="0.25">
      <c r="B93" s="125">
        <f t="shared" ref="B93:B97" si="14">+B92+7</f>
        <v>42797</v>
      </c>
      <c r="C93" s="47">
        <v>68</v>
      </c>
      <c r="D93" s="47"/>
      <c r="E93" s="123">
        <f t="shared" si="8"/>
        <v>245.70658606741785</v>
      </c>
      <c r="G93" s="48" t="e">
        <f t="shared" si="9"/>
        <v>#NUM!</v>
      </c>
      <c r="I93" s="48" t="e">
        <f t="shared" si="10"/>
        <v>#NUM!</v>
      </c>
      <c r="K93" s="48" t="e">
        <f t="shared" si="11"/>
        <v>#NUM!</v>
      </c>
      <c r="M93" s="48" t="e">
        <f t="shared" si="12"/>
        <v>#NUM!</v>
      </c>
      <c r="O93" s="123">
        <f t="shared" si="13"/>
        <v>245.70658606741785</v>
      </c>
    </row>
    <row r="94" spans="2:15" hidden="1" x14ac:dyDescent="0.25">
      <c r="B94" s="125">
        <f t="shared" si="14"/>
        <v>42804</v>
      </c>
      <c r="C94" s="47">
        <v>69</v>
      </c>
      <c r="D94" s="47"/>
      <c r="E94" s="123">
        <f t="shared" si="8"/>
        <v>245.70658606741785</v>
      </c>
      <c r="G94" s="48" t="e">
        <f t="shared" si="9"/>
        <v>#NUM!</v>
      </c>
      <c r="I94" s="48" t="e">
        <f t="shared" si="10"/>
        <v>#NUM!</v>
      </c>
      <c r="K94" s="48" t="e">
        <f t="shared" si="11"/>
        <v>#NUM!</v>
      </c>
      <c r="M94" s="48" t="e">
        <f t="shared" si="12"/>
        <v>#NUM!</v>
      </c>
      <c r="O94" s="123">
        <f t="shared" si="13"/>
        <v>245.70658606741785</v>
      </c>
    </row>
    <row r="95" spans="2:15" hidden="1" x14ac:dyDescent="0.25">
      <c r="B95" s="125">
        <f t="shared" si="14"/>
        <v>42811</v>
      </c>
      <c r="C95" s="47">
        <v>70</v>
      </c>
      <c r="D95" s="47"/>
      <c r="E95" s="123">
        <f t="shared" si="8"/>
        <v>245.70658606741785</v>
      </c>
      <c r="G95" s="48" t="e">
        <f t="shared" si="9"/>
        <v>#NUM!</v>
      </c>
      <c r="I95" s="48" t="e">
        <f t="shared" si="10"/>
        <v>#NUM!</v>
      </c>
      <c r="K95" s="48" t="e">
        <f t="shared" si="11"/>
        <v>#NUM!</v>
      </c>
      <c r="M95" s="48" t="e">
        <f t="shared" si="12"/>
        <v>#NUM!</v>
      </c>
      <c r="O95" s="123">
        <f t="shared" si="13"/>
        <v>245.70658606741785</v>
      </c>
    </row>
    <row r="96" spans="2:15" hidden="1" x14ac:dyDescent="0.25">
      <c r="B96" s="125">
        <f t="shared" si="14"/>
        <v>42818</v>
      </c>
      <c r="C96" s="47">
        <v>71</v>
      </c>
      <c r="D96" s="47"/>
      <c r="E96" s="123">
        <f t="shared" si="8"/>
        <v>245.70658606741785</v>
      </c>
      <c r="G96" s="48" t="e">
        <f t="shared" si="9"/>
        <v>#NUM!</v>
      </c>
      <c r="I96" s="48" t="e">
        <f t="shared" si="10"/>
        <v>#NUM!</v>
      </c>
      <c r="K96" s="48" t="e">
        <f t="shared" si="11"/>
        <v>#NUM!</v>
      </c>
      <c r="M96" s="48" t="e">
        <f t="shared" si="12"/>
        <v>#NUM!</v>
      </c>
      <c r="O96" s="123">
        <f t="shared" si="13"/>
        <v>245.70658606741785</v>
      </c>
    </row>
    <row r="97" spans="2:15" hidden="1" x14ac:dyDescent="0.25">
      <c r="B97" s="125">
        <f t="shared" si="14"/>
        <v>42825</v>
      </c>
      <c r="C97" s="47">
        <v>72</v>
      </c>
      <c r="D97" s="47"/>
      <c r="E97" s="123">
        <f t="shared" si="8"/>
        <v>245.70658606741785</v>
      </c>
      <c r="G97" s="48" t="e">
        <f t="shared" si="9"/>
        <v>#NUM!</v>
      </c>
      <c r="I97" s="48" t="e">
        <f t="shared" si="10"/>
        <v>#NUM!</v>
      </c>
      <c r="K97" s="48" t="e">
        <f t="shared" si="11"/>
        <v>#NUM!</v>
      </c>
      <c r="M97" s="48" t="e">
        <f t="shared" si="12"/>
        <v>#NUM!</v>
      </c>
      <c r="O97" s="123">
        <f t="shared" si="13"/>
        <v>245.70658606741785</v>
      </c>
    </row>
    <row r="98" spans="2:15" hidden="1" x14ac:dyDescent="0.25">
      <c r="B98" s="47"/>
      <c r="C98" s="47">
        <v>73</v>
      </c>
      <c r="D98" s="47"/>
      <c r="E98" s="123">
        <f t="shared" si="8"/>
        <v>245.70658606741785</v>
      </c>
      <c r="G98" s="48" t="e">
        <f t="shared" si="9"/>
        <v>#NUM!</v>
      </c>
      <c r="I98" s="48" t="e">
        <f t="shared" si="10"/>
        <v>#NUM!</v>
      </c>
      <c r="O98" s="123">
        <f t="shared" si="13"/>
        <v>245.70658606741785</v>
      </c>
    </row>
    <row r="99" spans="2:15" hidden="1" x14ac:dyDescent="0.25">
      <c r="B99" s="47"/>
      <c r="C99" s="47">
        <v>74</v>
      </c>
      <c r="D99" s="47"/>
      <c r="E99" s="123">
        <f t="shared" si="8"/>
        <v>245.70658606741785</v>
      </c>
      <c r="G99" s="48" t="e">
        <f t="shared" si="9"/>
        <v>#NUM!</v>
      </c>
      <c r="I99" s="48" t="e">
        <f t="shared" si="10"/>
        <v>#NUM!</v>
      </c>
      <c r="O99" s="123">
        <f t="shared" si="13"/>
        <v>245.70658606741785</v>
      </c>
    </row>
    <row r="100" spans="2:15" hidden="1" x14ac:dyDescent="0.25">
      <c r="B100" s="47"/>
      <c r="C100" s="47">
        <v>75</v>
      </c>
      <c r="D100" s="47"/>
      <c r="E100" s="123">
        <f t="shared" si="8"/>
        <v>245.70658606741785</v>
      </c>
      <c r="G100" s="48" t="e">
        <f t="shared" si="9"/>
        <v>#NUM!</v>
      </c>
      <c r="I100" s="48" t="e">
        <f t="shared" si="10"/>
        <v>#NUM!</v>
      </c>
      <c r="O100" s="123">
        <f t="shared" si="13"/>
        <v>245.70658606741785</v>
      </c>
    </row>
    <row r="101" spans="2:15" hidden="1" x14ac:dyDescent="0.25">
      <c r="B101" s="47"/>
      <c r="C101" s="47">
        <v>76</v>
      </c>
      <c r="D101" s="47"/>
      <c r="E101" s="123">
        <f t="shared" si="8"/>
        <v>245.70658606741785</v>
      </c>
      <c r="G101" s="48" t="e">
        <f t="shared" si="9"/>
        <v>#NUM!</v>
      </c>
      <c r="I101" s="48" t="e">
        <f t="shared" si="10"/>
        <v>#NUM!</v>
      </c>
      <c r="O101" s="123">
        <f t="shared" si="13"/>
        <v>245.70658606741785</v>
      </c>
    </row>
    <row r="102" spans="2:15" hidden="1" x14ac:dyDescent="0.25">
      <c r="B102" s="47"/>
      <c r="C102" s="47">
        <v>77</v>
      </c>
      <c r="D102" s="47"/>
      <c r="E102" s="123">
        <f t="shared" si="8"/>
        <v>245.70658606741785</v>
      </c>
      <c r="G102" s="48" t="e">
        <f t="shared" si="9"/>
        <v>#NUM!</v>
      </c>
      <c r="I102" s="48" t="e">
        <f t="shared" si="10"/>
        <v>#NUM!</v>
      </c>
      <c r="O102" s="123">
        <f t="shared" si="13"/>
        <v>245.70658606741785</v>
      </c>
    </row>
    <row r="103" spans="2:15" hidden="1" x14ac:dyDescent="0.25">
      <c r="B103" s="47"/>
      <c r="C103" s="47">
        <v>78</v>
      </c>
      <c r="D103" s="47"/>
      <c r="E103" s="123">
        <f t="shared" si="8"/>
        <v>245.70658606741785</v>
      </c>
      <c r="G103" s="48" t="e">
        <f t="shared" si="9"/>
        <v>#NUM!</v>
      </c>
      <c r="I103" s="48" t="e">
        <f t="shared" si="10"/>
        <v>#NUM!</v>
      </c>
      <c r="O103" s="123">
        <f t="shared" si="13"/>
        <v>245.70658606741785</v>
      </c>
    </row>
    <row r="104" spans="2:15" hidden="1" x14ac:dyDescent="0.25">
      <c r="B104" s="47"/>
      <c r="C104" s="47">
        <v>79</v>
      </c>
      <c r="D104" s="47"/>
      <c r="E104" s="123">
        <f t="shared" si="8"/>
        <v>245.70658606741785</v>
      </c>
      <c r="G104" s="48" t="e">
        <f t="shared" si="9"/>
        <v>#NUM!</v>
      </c>
      <c r="I104" s="48" t="e">
        <f t="shared" si="10"/>
        <v>#NUM!</v>
      </c>
      <c r="O104" s="123">
        <f t="shared" si="13"/>
        <v>245.70658606741785</v>
      </c>
    </row>
    <row r="105" spans="2:15" hidden="1" x14ac:dyDescent="0.25">
      <c r="B105" s="47"/>
      <c r="C105" s="47">
        <v>80</v>
      </c>
      <c r="D105" s="47"/>
      <c r="E105" s="123">
        <f t="shared" si="8"/>
        <v>245.70658606741785</v>
      </c>
      <c r="G105" s="48" t="e">
        <f t="shared" si="9"/>
        <v>#NUM!</v>
      </c>
      <c r="I105" s="48" t="e">
        <f t="shared" si="10"/>
        <v>#NUM!</v>
      </c>
      <c r="O105" s="123">
        <f t="shared" si="13"/>
        <v>245.70658606741785</v>
      </c>
    </row>
    <row r="106" spans="2:15" hidden="1" x14ac:dyDescent="0.25">
      <c r="B106" s="47"/>
      <c r="C106" s="47">
        <v>81</v>
      </c>
      <c r="D106" s="47"/>
      <c r="E106" s="123">
        <f t="shared" si="8"/>
        <v>245.70658606741785</v>
      </c>
      <c r="G106" s="48" t="e">
        <f t="shared" si="9"/>
        <v>#NUM!</v>
      </c>
      <c r="I106" s="48" t="e">
        <f t="shared" si="10"/>
        <v>#NUM!</v>
      </c>
      <c r="O106" s="123">
        <f t="shared" si="13"/>
        <v>245.70658606741785</v>
      </c>
    </row>
    <row r="107" spans="2:15" hidden="1" x14ac:dyDescent="0.25">
      <c r="B107" s="47"/>
      <c r="C107" s="47">
        <v>82</v>
      </c>
      <c r="D107" s="47"/>
      <c r="E107" s="123">
        <f t="shared" si="8"/>
        <v>245.70658606741785</v>
      </c>
      <c r="G107" s="48" t="e">
        <f t="shared" si="9"/>
        <v>#NUM!</v>
      </c>
      <c r="I107" s="48" t="e">
        <f t="shared" si="10"/>
        <v>#NUM!</v>
      </c>
      <c r="O107" s="123">
        <f t="shared" si="13"/>
        <v>245.70658606741785</v>
      </c>
    </row>
    <row r="108" spans="2:15" hidden="1" x14ac:dyDescent="0.25">
      <c r="B108" s="47"/>
      <c r="C108" s="47">
        <v>83</v>
      </c>
      <c r="D108" s="47"/>
      <c r="E108" s="123">
        <f t="shared" si="8"/>
        <v>245.70658606741785</v>
      </c>
      <c r="G108" s="48" t="e">
        <f t="shared" si="9"/>
        <v>#NUM!</v>
      </c>
      <c r="I108" s="48" t="e">
        <f t="shared" si="10"/>
        <v>#NUM!</v>
      </c>
      <c r="O108" s="123">
        <f t="shared" si="13"/>
        <v>245.70658606741785</v>
      </c>
    </row>
    <row r="109" spans="2:15" hidden="1" x14ac:dyDescent="0.25">
      <c r="B109" s="47"/>
      <c r="C109" s="47">
        <v>84</v>
      </c>
      <c r="D109" s="47"/>
      <c r="E109" s="123">
        <f t="shared" si="8"/>
        <v>245.70658606741785</v>
      </c>
      <c r="G109" s="48" t="e">
        <f t="shared" si="9"/>
        <v>#NUM!</v>
      </c>
      <c r="I109" s="48" t="e">
        <f t="shared" si="10"/>
        <v>#NUM!</v>
      </c>
      <c r="O109" s="123">
        <f t="shared" si="13"/>
        <v>245.70658606741785</v>
      </c>
    </row>
    <row r="110" spans="2:15" hidden="1" x14ac:dyDescent="0.25">
      <c r="B110" s="47"/>
      <c r="C110" s="47">
        <v>85</v>
      </c>
      <c r="D110" s="47"/>
      <c r="E110" s="123">
        <f t="shared" si="8"/>
        <v>245.70658606741785</v>
      </c>
      <c r="G110" s="48" t="e">
        <f t="shared" si="9"/>
        <v>#NUM!</v>
      </c>
      <c r="I110" s="48" t="e">
        <f t="shared" si="10"/>
        <v>#NUM!</v>
      </c>
      <c r="O110" s="123">
        <f t="shared" si="13"/>
        <v>245.70658606741785</v>
      </c>
    </row>
    <row r="111" spans="2:15" hidden="1" x14ac:dyDescent="0.25">
      <c r="B111" s="47"/>
      <c r="C111" s="47">
        <v>86</v>
      </c>
      <c r="D111" s="47"/>
      <c r="E111" s="123">
        <f t="shared" si="8"/>
        <v>245.70658606741785</v>
      </c>
      <c r="G111" s="48" t="e">
        <f t="shared" si="9"/>
        <v>#NUM!</v>
      </c>
      <c r="I111" s="48" t="e">
        <f t="shared" si="10"/>
        <v>#NUM!</v>
      </c>
      <c r="O111" s="123">
        <f t="shared" si="13"/>
        <v>245.70658606741785</v>
      </c>
    </row>
    <row r="112" spans="2:15" hidden="1" x14ac:dyDescent="0.25">
      <c r="B112" s="47"/>
      <c r="C112" s="47">
        <v>87</v>
      </c>
      <c r="D112" s="47"/>
      <c r="E112" s="123">
        <f t="shared" si="8"/>
        <v>245.70658606741785</v>
      </c>
      <c r="G112" s="48" t="e">
        <f t="shared" si="9"/>
        <v>#NUM!</v>
      </c>
      <c r="I112" s="48" t="e">
        <f t="shared" si="10"/>
        <v>#NUM!</v>
      </c>
      <c r="O112" s="123">
        <f t="shared" si="13"/>
        <v>245.70658606741785</v>
      </c>
    </row>
    <row r="113" spans="2:15" hidden="1" x14ac:dyDescent="0.25">
      <c r="B113" s="47"/>
      <c r="C113" s="47">
        <v>88</v>
      </c>
      <c r="D113" s="47"/>
      <c r="E113" s="123">
        <f t="shared" si="8"/>
        <v>245.70658606741785</v>
      </c>
      <c r="G113" s="48" t="e">
        <f t="shared" si="9"/>
        <v>#NUM!</v>
      </c>
      <c r="I113" s="48" t="e">
        <f t="shared" si="10"/>
        <v>#NUM!</v>
      </c>
      <c r="O113" s="123">
        <f t="shared" si="13"/>
        <v>245.70658606741785</v>
      </c>
    </row>
    <row r="114" spans="2:15" hidden="1" x14ac:dyDescent="0.25">
      <c r="B114" s="47"/>
      <c r="C114" s="47">
        <v>89</v>
      </c>
      <c r="D114" s="47"/>
      <c r="E114" s="123">
        <f t="shared" si="8"/>
        <v>245.70658606741785</v>
      </c>
      <c r="G114" s="48" t="e">
        <f t="shared" si="9"/>
        <v>#NUM!</v>
      </c>
      <c r="I114" s="48" t="e">
        <f t="shared" si="10"/>
        <v>#NUM!</v>
      </c>
      <c r="O114" s="123">
        <f t="shared" si="13"/>
        <v>245.70658606741785</v>
      </c>
    </row>
    <row r="115" spans="2:15" hidden="1" x14ac:dyDescent="0.25">
      <c r="B115" s="47"/>
      <c r="C115" s="47">
        <v>90</v>
      </c>
      <c r="D115" s="47"/>
      <c r="E115" s="123">
        <f t="shared" si="8"/>
        <v>245.70658606741785</v>
      </c>
      <c r="G115" s="48" t="e">
        <f t="shared" si="9"/>
        <v>#NUM!</v>
      </c>
      <c r="I115" s="48" t="e">
        <f t="shared" si="10"/>
        <v>#NUM!</v>
      </c>
      <c r="O115" s="123">
        <f t="shared" si="13"/>
        <v>245.70658606741785</v>
      </c>
    </row>
    <row r="116" spans="2:15" hidden="1" x14ac:dyDescent="0.25">
      <c r="B116" s="47"/>
      <c r="C116" s="47">
        <v>91</v>
      </c>
      <c r="D116" s="47"/>
      <c r="E116" s="123">
        <f t="shared" si="8"/>
        <v>245.70658606741785</v>
      </c>
      <c r="G116" s="48" t="e">
        <f t="shared" si="9"/>
        <v>#NUM!</v>
      </c>
      <c r="I116" s="48" t="e">
        <f t="shared" si="10"/>
        <v>#NUM!</v>
      </c>
      <c r="O116" s="123">
        <f t="shared" si="13"/>
        <v>245.70658606741785</v>
      </c>
    </row>
    <row r="117" spans="2:15" hidden="1" x14ac:dyDescent="0.25">
      <c r="B117" s="47"/>
      <c r="C117" s="47">
        <v>92</v>
      </c>
      <c r="D117" s="47"/>
      <c r="E117" s="123">
        <f t="shared" si="8"/>
        <v>245.70658606741785</v>
      </c>
      <c r="G117" s="48" t="e">
        <f t="shared" si="9"/>
        <v>#NUM!</v>
      </c>
      <c r="I117" s="48" t="e">
        <f t="shared" si="10"/>
        <v>#NUM!</v>
      </c>
      <c r="O117" s="123">
        <f t="shared" si="13"/>
        <v>245.70658606741785</v>
      </c>
    </row>
    <row r="118" spans="2:15" hidden="1" x14ac:dyDescent="0.25">
      <c r="B118" s="47"/>
      <c r="C118" s="47">
        <v>93</v>
      </c>
      <c r="D118" s="47"/>
      <c r="E118" s="123">
        <f t="shared" si="8"/>
        <v>245.70658606741785</v>
      </c>
      <c r="G118" s="48" t="e">
        <f t="shared" si="9"/>
        <v>#NUM!</v>
      </c>
      <c r="I118" s="48" t="e">
        <f t="shared" si="10"/>
        <v>#NUM!</v>
      </c>
      <c r="O118" s="123">
        <f t="shared" si="13"/>
        <v>245.70658606741785</v>
      </c>
    </row>
    <row r="119" spans="2:15" hidden="1" x14ac:dyDescent="0.25">
      <c r="B119" s="47"/>
      <c r="C119" s="47">
        <v>94</v>
      </c>
      <c r="D119" s="47"/>
      <c r="E119" s="123">
        <f t="shared" si="8"/>
        <v>245.70658606741785</v>
      </c>
      <c r="G119" s="48" t="e">
        <f t="shared" si="9"/>
        <v>#NUM!</v>
      </c>
      <c r="I119" s="48" t="e">
        <f t="shared" si="10"/>
        <v>#NUM!</v>
      </c>
      <c r="O119" s="123">
        <f t="shared" si="13"/>
        <v>245.70658606741785</v>
      </c>
    </row>
    <row r="120" spans="2:15" hidden="1" x14ac:dyDescent="0.25">
      <c r="B120" s="47"/>
      <c r="C120" s="47">
        <v>95</v>
      </c>
      <c r="D120" s="47"/>
      <c r="E120" s="123">
        <f t="shared" si="8"/>
        <v>245.70658606741785</v>
      </c>
      <c r="G120" s="48" t="e">
        <f t="shared" si="9"/>
        <v>#NUM!</v>
      </c>
      <c r="I120" s="48" t="e">
        <f t="shared" si="10"/>
        <v>#NUM!</v>
      </c>
      <c r="O120" s="123">
        <f t="shared" si="13"/>
        <v>245.70658606741785</v>
      </c>
    </row>
    <row r="121" spans="2:15" hidden="1" x14ac:dyDescent="0.25">
      <c r="B121" s="47"/>
      <c r="C121" s="47">
        <v>96</v>
      </c>
      <c r="D121" s="47"/>
      <c r="E121" s="123">
        <f t="shared" si="8"/>
        <v>245.70658606741785</v>
      </c>
      <c r="G121" s="48" t="e">
        <f t="shared" si="9"/>
        <v>#NUM!</v>
      </c>
      <c r="I121" s="48" t="e">
        <f t="shared" si="10"/>
        <v>#NUM!</v>
      </c>
      <c r="O121" s="123">
        <f t="shared" si="13"/>
        <v>245.70658606741785</v>
      </c>
    </row>
    <row r="122" spans="2:15" hidden="1" x14ac:dyDescent="0.25">
      <c r="B122" s="47"/>
      <c r="C122" s="47">
        <v>97</v>
      </c>
      <c r="D122" s="47"/>
      <c r="E122" s="123">
        <f t="shared" si="8"/>
        <v>245.70658606741785</v>
      </c>
      <c r="G122" s="48" t="e">
        <f t="shared" si="9"/>
        <v>#NUM!</v>
      </c>
      <c r="I122" s="48" t="e">
        <f t="shared" si="10"/>
        <v>#NUM!</v>
      </c>
      <c r="O122" s="123">
        <f t="shared" si="13"/>
        <v>245.70658606741785</v>
      </c>
    </row>
    <row r="123" spans="2:15" hidden="1" x14ac:dyDescent="0.25">
      <c r="B123" s="47"/>
      <c r="C123" s="47">
        <v>98</v>
      </c>
      <c r="D123" s="47"/>
      <c r="E123" s="123">
        <f t="shared" si="8"/>
        <v>245.70658606741785</v>
      </c>
      <c r="G123" s="48" t="e">
        <f t="shared" si="9"/>
        <v>#NUM!</v>
      </c>
      <c r="I123" s="48" t="e">
        <f t="shared" si="10"/>
        <v>#NUM!</v>
      </c>
      <c r="O123" s="123">
        <f t="shared" si="13"/>
        <v>245.70658606741785</v>
      </c>
    </row>
    <row r="124" spans="2:15" hidden="1" x14ac:dyDescent="0.25">
      <c r="B124" s="47"/>
      <c r="C124" s="47">
        <v>99</v>
      </c>
      <c r="D124" s="47"/>
      <c r="E124" s="123">
        <f t="shared" si="8"/>
        <v>245.70658606741785</v>
      </c>
      <c r="G124" s="48" t="e">
        <f t="shared" si="9"/>
        <v>#NUM!</v>
      </c>
      <c r="I124" s="48" t="e">
        <f t="shared" si="10"/>
        <v>#NUM!</v>
      </c>
      <c r="O124" s="123">
        <f t="shared" si="13"/>
        <v>245.70658606741785</v>
      </c>
    </row>
    <row r="125" spans="2:15" hidden="1" x14ac:dyDescent="0.25">
      <c r="B125" s="47"/>
      <c r="C125" s="47">
        <v>100</v>
      </c>
      <c r="D125" s="47"/>
      <c r="E125" s="123">
        <f t="shared" si="8"/>
        <v>245.70658606741785</v>
      </c>
      <c r="G125" s="48" t="e">
        <f t="shared" si="9"/>
        <v>#NUM!</v>
      </c>
      <c r="I125" s="48" t="e">
        <f t="shared" si="10"/>
        <v>#NUM!</v>
      </c>
      <c r="O125" s="123">
        <f t="shared" si="13"/>
        <v>245.70658606741785</v>
      </c>
    </row>
    <row r="126" spans="2:15" hidden="1" x14ac:dyDescent="0.25">
      <c r="B126" s="47"/>
      <c r="C126" s="47">
        <v>101</v>
      </c>
      <c r="D126" s="47"/>
      <c r="E126" s="123">
        <f t="shared" si="8"/>
        <v>245.70658606741785</v>
      </c>
      <c r="G126" s="48" t="e">
        <f t="shared" si="9"/>
        <v>#NUM!</v>
      </c>
      <c r="I126" s="48" t="e">
        <f t="shared" si="10"/>
        <v>#NUM!</v>
      </c>
      <c r="O126" s="123">
        <f t="shared" si="13"/>
        <v>245.70658606741785</v>
      </c>
    </row>
    <row r="127" spans="2:15" hidden="1" x14ac:dyDescent="0.25">
      <c r="B127" s="47"/>
      <c r="C127" s="47">
        <v>102</v>
      </c>
      <c r="D127" s="47"/>
      <c r="E127" s="123">
        <f t="shared" si="8"/>
        <v>245.70658606741785</v>
      </c>
      <c r="G127" s="48" t="e">
        <f t="shared" si="9"/>
        <v>#NUM!</v>
      </c>
      <c r="I127" s="48" t="e">
        <f t="shared" si="10"/>
        <v>#NUM!</v>
      </c>
      <c r="O127" s="123">
        <f t="shared" si="13"/>
        <v>245.70658606741785</v>
      </c>
    </row>
    <row r="128" spans="2:15" hidden="1" x14ac:dyDescent="0.25">
      <c r="B128" s="47"/>
      <c r="C128" s="47">
        <v>103</v>
      </c>
      <c r="D128" s="47"/>
      <c r="E128" s="123">
        <f t="shared" si="8"/>
        <v>245.70658606741785</v>
      </c>
      <c r="G128" s="48" t="e">
        <f t="shared" si="9"/>
        <v>#NUM!</v>
      </c>
      <c r="I128" s="48" t="e">
        <f t="shared" si="10"/>
        <v>#NUM!</v>
      </c>
      <c r="O128" s="123">
        <f t="shared" si="13"/>
        <v>245.70658606741785</v>
      </c>
    </row>
    <row r="129" spans="2:15" hidden="1" x14ac:dyDescent="0.25">
      <c r="B129" s="47"/>
      <c r="C129" s="47">
        <v>104</v>
      </c>
      <c r="D129" s="47"/>
      <c r="E129" s="123">
        <f t="shared" si="8"/>
        <v>245.70658606741785</v>
      </c>
      <c r="G129" s="48" t="e">
        <f t="shared" si="9"/>
        <v>#NUM!</v>
      </c>
      <c r="I129" s="48" t="e">
        <f t="shared" si="10"/>
        <v>#NUM!</v>
      </c>
      <c r="O129" s="123">
        <f t="shared" si="13"/>
        <v>245.70658606741785</v>
      </c>
    </row>
    <row r="130" spans="2:15" hidden="1" x14ac:dyDescent="0.25">
      <c r="B130" s="47"/>
      <c r="C130" s="47">
        <v>105</v>
      </c>
      <c r="D130" s="47"/>
      <c r="E130" s="123">
        <f t="shared" si="8"/>
        <v>245.70658606741785</v>
      </c>
      <c r="G130" s="48" t="e">
        <f t="shared" si="9"/>
        <v>#NUM!</v>
      </c>
      <c r="I130" s="48" t="e">
        <f t="shared" si="10"/>
        <v>#NUM!</v>
      </c>
      <c r="O130" s="123">
        <f t="shared" si="13"/>
        <v>245.70658606741785</v>
      </c>
    </row>
    <row r="131" spans="2:15" hidden="1" x14ac:dyDescent="0.25">
      <c r="B131" s="47"/>
      <c r="C131" s="47">
        <v>106</v>
      </c>
      <c r="D131" s="47"/>
      <c r="E131" s="123">
        <f t="shared" si="8"/>
        <v>245.70658606741785</v>
      </c>
      <c r="G131" s="48" t="e">
        <f t="shared" si="9"/>
        <v>#NUM!</v>
      </c>
      <c r="I131" s="48" t="e">
        <f t="shared" si="10"/>
        <v>#NUM!</v>
      </c>
      <c r="O131" s="123">
        <f t="shared" si="13"/>
        <v>245.70658606741785</v>
      </c>
    </row>
    <row r="132" spans="2:15" hidden="1" x14ac:dyDescent="0.25">
      <c r="B132" s="47"/>
      <c r="C132" s="47">
        <v>107</v>
      </c>
      <c r="D132" s="47"/>
      <c r="E132" s="123">
        <f t="shared" si="8"/>
        <v>245.70658606741785</v>
      </c>
      <c r="G132" s="48" t="e">
        <f t="shared" si="9"/>
        <v>#NUM!</v>
      </c>
      <c r="I132" s="48" t="e">
        <f t="shared" si="10"/>
        <v>#NUM!</v>
      </c>
      <c r="O132" s="123">
        <f t="shared" si="13"/>
        <v>245.70658606741785</v>
      </c>
    </row>
    <row r="133" spans="2:15" hidden="1" x14ac:dyDescent="0.25">
      <c r="B133" s="47"/>
      <c r="C133" s="47">
        <v>108</v>
      </c>
      <c r="D133" s="47"/>
      <c r="E133" s="123">
        <f t="shared" si="8"/>
        <v>245.70658606741785</v>
      </c>
      <c r="G133" s="48" t="e">
        <f t="shared" si="9"/>
        <v>#NUM!</v>
      </c>
      <c r="I133" s="48" t="e">
        <f t="shared" si="10"/>
        <v>#NUM!</v>
      </c>
      <c r="O133" s="123">
        <f t="shared" si="13"/>
        <v>245.70658606741785</v>
      </c>
    </row>
    <row r="134" spans="2:15" hidden="1" x14ac:dyDescent="0.25">
      <c r="B134" s="47"/>
      <c r="C134" s="47">
        <v>109</v>
      </c>
      <c r="D134" s="47"/>
      <c r="E134" s="123">
        <f t="shared" si="8"/>
        <v>245.70658606741785</v>
      </c>
      <c r="G134" s="48" t="e">
        <f t="shared" si="9"/>
        <v>#NUM!</v>
      </c>
      <c r="I134" s="48" t="e">
        <f t="shared" si="10"/>
        <v>#NUM!</v>
      </c>
      <c r="O134" s="123">
        <f t="shared" si="13"/>
        <v>245.70658606741785</v>
      </c>
    </row>
    <row r="135" spans="2:15" hidden="1" x14ac:dyDescent="0.25">
      <c r="B135" s="47"/>
      <c r="C135" s="47">
        <v>110</v>
      </c>
      <c r="D135" s="47"/>
      <c r="E135" s="123">
        <f t="shared" si="8"/>
        <v>245.70658606741785</v>
      </c>
      <c r="G135" s="48" t="e">
        <f t="shared" si="9"/>
        <v>#NUM!</v>
      </c>
      <c r="I135" s="48" t="e">
        <f t="shared" si="10"/>
        <v>#NUM!</v>
      </c>
      <c r="O135" s="123">
        <f t="shared" si="13"/>
        <v>245.70658606741785</v>
      </c>
    </row>
    <row r="136" spans="2:15" hidden="1" x14ac:dyDescent="0.25">
      <c r="B136" s="47"/>
      <c r="C136" s="47">
        <v>111</v>
      </c>
      <c r="D136" s="47"/>
      <c r="E136" s="123">
        <f t="shared" si="8"/>
        <v>245.70658606741785</v>
      </c>
      <c r="G136" s="48" t="e">
        <f t="shared" si="9"/>
        <v>#NUM!</v>
      </c>
      <c r="I136" s="48" t="e">
        <f t="shared" si="10"/>
        <v>#NUM!</v>
      </c>
      <c r="O136" s="123">
        <f t="shared" si="13"/>
        <v>245.70658606741785</v>
      </c>
    </row>
    <row r="137" spans="2:15" hidden="1" x14ac:dyDescent="0.25">
      <c r="B137" s="47"/>
      <c r="C137" s="47">
        <v>112</v>
      </c>
      <c r="D137" s="47"/>
      <c r="E137" s="123">
        <f t="shared" si="8"/>
        <v>245.70658606741785</v>
      </c>
      <c r="G137" s="48" t="e">
        <f t="shared" si="9"/>
        <v>#NUM!</v>
      </c>
      <c r="I137" s="48" t="e">
        <f t="shared" si="10"/>
        <v>#NUM!</v>
      </c>
      <c r="O137" s="123">
        <f t="shared" si="13"/>
        <v>245.70658606741785</v>
      </c>
    </row>
    <row r="138" spans="2:15" hidden="1" x14ac:dyDescent="0.25">
      <c r="B138" s="47"/>
      <c r="C138" s="47">
        <v>113</v>
      </c>
      <c r="D138" s="47"/>
      <c r="E138" s="123">
        <f t="shared" si="8"/>
        <v>245.70658606741785</v>
      </c>
      <c r="G138" s="48" t="e">
        <f t="shared" si="9"/>
        <v>#NUM!</v>
      </c>
      <c r="I138" s="48" t="e">
        <f t="shared" si="10"/>
        <v>#NUM!</v>
      </c>
      <c r="O138" s="123">
        <f t="shared" si="13"/>
        <v>245.70658606741785</v>
      </c>
    </row>
    <row r="139" spans="2:15" hidden="1" x14ac:dyDescent="0.25">
      <c r="B139" s="47"/>
      <c r="C139" s="47">
        <v>114</v>
      </c>
      <c r="D139" s="47"/>
      <c r="E139" s="123">
        <f t="shared" si="8"/>
        <v>245.70658606741785</v>
      </c>
      <c r="G139" s="48" t="e">
        <f t="shared" si="9"/>
        <v>#NUM!</v>
      </c>
      <c r="I139" s="48" t="e">
        <f t="shared" si="10"/>
        <v>#NUM!</v>
      </c>
      <c r="O139" s="123">
        <f t="shared" si="13"/>
        <v>245.70658606741785</v>
      </c>
    </row>
    <row r="140" spans="2:15" hidden="1" x14ac:dyDescent="0.25">
      <c r="B140" s="47"/>
      <c r="C140" s="47">
        <v>115</v>
      </c>
      <c r="D140" s="47"/>
      <c r="E140" s="123">
        <f t="shared" si="8"/>
        <v>245.70658606741785</v>
      </c>
      <c r="G140" s="48" t="e">
        <f t="shared" si="9"/>
        <v>#NUM!</v>
      </c>
      <c r="I140" s="48" t="e">
        <f t="shared" si="10"/>
        <v>#NUM!</v>
      </c>
      <c r="O140" s="123">
        <f t="shared" si="13"/>
        <v>245.70658606741785</v>
      </c>
    </row>
    <row r="141" spans="2:15" hidden="1" x14ac:dyDescent="0.25">
      <c r="B141" s="47"/>
      <c r="C141" s="47">
        <v>116</v>
      </c>
      <c r="D141" s="47"/>
      <c r="E141" s="123">
        <f t="shared" si="8"/>
        <v>245.70658606741785</v>
      </c>
      <c r="G141" s="48" t="e">
        <f t="shared" si="9"/>
        <v>#NUM!</v>
      </c>
      <c r="I141" s="48" t="e">
        <f t="shared" si="10"/>
        <v>#NUM!</v>
      </c>
      <c r="O141" s="123">
        <f t="shared" si="13"/>
        <v>245.70658606741785</v>
      </c>
    </row>
    <row r="142" spans="2:15" hidden="1" x14ac:dyDescent="0.25">
      <c r="B142" s="47"/>
      <c r="C142" s="47">
        <v>117</v>
      </c>
      <c r="D142" s="47"/>
      <c r="E142" s="123">
        <f t="shared" si="8"/>
        <v>245.70658606741785</v>
      </c>
      <c r="G142" s="48" t="e">
        <f t="shared" si="9"/>
        <v>#NUM!</v>
      </c>
      <c r="I142" s="48" t="e">
        <f t="shared" si="10"/>
        <v>#NUM!</v>
      </c>
      <c r="O142" s="123">
        <f t="shared" si="13"/>
        <v>245.70658606741785</v>
      </c>
    </row>
    <row r="143" spans="2:15" hidden="1" x14ac:dyDescent="0.25">
      <c r="B143" s="47"/>
      <c r="C143" s="47">
        <v>118</v>
      </c>
      <c r="D143" s="47"/>
      <c r="E143" s="123">
        <f t="shared" si="8"/>
        <v>245.70658606741785</v>
      </c>
      <c r="G143" s="48" t="e">
        <f t="shared" si="9"/>
        <v>#NUM!</v>
      </c>
      <c r="I143" s="48" t="e">
        <f t="shared" si="10"/>
        <v>#NUM!</v>
      </c>
      <c r="O143" s="123">
        <f t="shared" si="13"/>
        <v>245.70658606741785</v>
      </c>
    </row>
    <row r="144" spans="2:15" hidden="1" x14ac:dyDescent="0.25">
      <c r="B144" s="47"/>
      <c r="C144" s="47">
        <v>119</v>
      </c>
      <c r="D144" s="47"/>
      <c r="E144" s="123">
        <f t="shared" si="8"/>
        <v>245.70658606741785</v>
      </c>
      <c r="G144" s="48" t="e">
        <f t="shared" si="9"/>
        <v>#NUM!</v>
      </c>
      <c r="I144" s="48" t="e">
        <f t="shared" si="10"/>
        <v>#NUM!</v>
      </c>
      <c r="O144" s="123">
        <f t="shared" si="13"/>
        <v>245.70658606741785</v>
      </c>
    </row>
    <row r="145" spans="2:16" hidden="1" x14ac:dyDescent="0.25">
      <c r="B145" s="47"/>
      <c r="C145" s="47">
        <v>120</v>
      </c>
      <c r="D145" s="47"/>
      <c r="E145" s="123">
        <f t="shared" si="8"/>
        <v>245.70658606741785</v>
      </c>
      <c r="G145" s="48" t="e">
        <f t="shared" si="9"/>
        <v>#NUM!</v>
      </c>
      <c r="I145" s="48" t="e">
        <f t="shared" si="10"/>
        <v>#NUM!</v>
      </c>
      <c r="O145" s="123">
        <f t="shared" si="13"/>
        <v>245.70658606741785</v>
      </c>
    </row>
    <row r="146" spans="2:16" hidden="1" x14ac:dyDescent="0.25">
      <c r="B146" s="17"/>
      <c r="C146" s="17"/>
      <c r="D146" s="17"/>
      <c r="E146" s="17"/>
      <c r="F146" s="38"/>
      <c r="G146" s="38"/>
      <c r="H146" s="17"/>
      <c r="I146" s="73"/>
      <c r="J146" s="17"/>
      <c r="K146" s="17"/>
      <c r="L146" s="17"/>
      <c r="M146" s="17"/>
      <c r="N146" s="17"/>
      <c r="O146" s="17"/>
      <c r="P146" s="17"/>
    </row>
    <row r="147" spans="2:16" hidden="1" x14ac:dyDescent="0.25">
      <c r="B147" s="17"/>
      <c r="C147" s="17"/>
      <c r="D147" s="17"/>
      <c r="E147" s="17"/>
      <c r="F147" s="17"/>
      <c r="G147" s="17"/>
      <c r="H147" s="49"/>
      <c r="I147" s="73"/>
      <c r="J147" s="17"/>
      <c r="K147" s="17"/>
      <c r="L147" s="17"/>
      <c r="M147" s="17"/>
      <c r="N147" s="17"/>
      <c r="O147" s="17"/>
      <c r="P147" s="17"/>
    </row>
    <row r="148" spans="2:16" hidden="1" x14ac:dyDescent="0.25">
      <c r="G148" s="126" t="e">
        <f>SUM(G26:G97)</f>
        <v>#NUM!</v>
      </c>
      <c r="I148" s="126" t="e">
        <f>SUM(I26:I97)</f>
        <v>#NUM!</v>
      </c>
      <c r="O148" s="126">
        <f>SUM(O26:O97)</f>
        <v>17690.874196854074</v>
      </c>
    </row>
    <row r="149" spans="2:16" hidden="1" x14ac:dyDescent="0.25">
      <c r="B149" s="89"/>
      <c r="C149" s="129"/>
      <c r="D149" s="129"/>
      <c r="E149" s="130">
        <f>SUM(E26:E49)</f>
        <v>5896.958065618026</v>
      </c>
      <c r="F149" s="130"/>
      <c r="G149" s="130">
        <f t="shared" ref="G149:O149" si="15">SUM(G26:G49)</f>
        <v>4585.6241862164161</v>
      </c>
      <c r="H149" s="130"/>
      <c r="I149" s="130">
        <f t="shared" si="15"/>
        <v>1311.3338794016115</v>
      </c>
      <c r="J149" s="130"/>
      <c r="K149" s="130">
        <f t="shared" si="15"/>
        <v>1130.4602408634585</v>
      </c>
      <c r="L149" s="130"/>
      <c r="M149" s="130">
        <f t="shared" si="15"/>
        <v>180.8736385381533</v>
      </c>
      <c r="N149" s="130"/>
      <c r="O149" s="130">
        <f t="shared" si="15"/>
        <v>5896.958065618026</v>
      </c>
    </row>
    <row r="150" spans="2:16" x14ac:dyDescent="0.25">
      <c r="B150" s="89"/>
      <c r="C150" s="129"/>
      <c r="D150" s="129"/>
      <c r="E150" s="132">
        <f>SUM(E26:E49)</f>
        <v>5896.958065618026</v>
      </c>
      <c r="F150" s="132"/>
      <c r="G150" s="132">
        <f t="shared" ref="G150:O150" si="16">SUM(G26:G49)</f>
        <v>4585.6241862164161</v>
      </c>
      <c r="H150" s="132"/>
      <c r="I150" s="132">
        <f t="shared" si="16"/>
        <v>1311.3338794016115</v>
      </c>
      <c r="J150" s="132"/>
      <c r="K150" s="132">
        <f t="shared" si="16"/>
        <v>1130.4602408634585</v>
      </c>
      <c r="L150" s="132"/>
      <c r="M150" s="132">
        <f t="shared" si="16"/>
        <v>180.8736385381533</v>
      </c>
      <c r="N150" s="132"/>
      <c r="O150" s="132">
        <f t="shared" si="16"/>
        <v>5896.958065618026</v>
      </c>
    </row>
    <row r="151" spans="2:16" x14ac:dyDescent="0.25">
      <c r="E151" s="133"/>
      <c r="O151" s="133"/>
    </row>
  </sheetData>
  <mergeCells count="15">
    <mergeCell ref="F19:G19"/>
    <mergeCell ref="F20:G20"/>
    <mergeCell ref="F21:G21"/>
    <mergeCell ref="F18:G18"/>
    <mergeCell ref="A2:P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6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12">
      <formula1>PLAZO_NOMINA</formula1>
    </dataValidation>
    <dataValidation type="list" allowBlank="1" showInputMessage="1" showErrorMessage="1" sqref="C8">
      <formula1>INDIRECT(C7)</formula1>
    </dataValidation>
    <dataValidation type="list" allowBlank="1" showInputMessage="1" showErrorMessage="1" sqref="C7">
      <formula1>CREDITOS</formula1>
    </dataValidation>
  </dataValidations>
  <pageMargins left="0.7" right="0.7" top="0.75" bottom="0.75" header="0.3" footer="0.3"/>
  <pageSetup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base!$B$50:$B$52</xm:f>
          </x14:formula1>
          <xm:sqref>C11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8" t="s">
        <v>34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42" t="s">
        <v>110</v>
      </c>
      <c r="C5" s="143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79</v>
      </c>
      <c r="C7" s="89" t="s">
        <v>73</v>
      </c>
    </row>
    <row r="8" spans="1:27" x14ac:dyDescent="0.25">
      <c r="B8" s="89" t="s">
        <v>80</v>
      </c>
      <c r="C8" s="89" t="s">
        <v>76</v>
      </c>
    </row>
    <row r="9" spans="1:27" x14ac:dyDescent="0.25">
      <c r="B9" s="89" t="s">
        <v>103</v>
      </c>
      <c r="C9" s="89" t="s">
        <v>83</v>
      </c>
    </row>
    <row r="10" spans="1:27" x14ac:dyDescent="0.25">
      <c r="B10" s="89" t="s">
        <v>105</v>
      </c>
      <c r="C10" s="89" t="s">
        <v>85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79</v>
      </c>
      <c r="C13" s="100">
        <f>IF(C15="SI",C16+C14,C16)+(C16*C17)</f>
        <v>1236000</v>
      </c>
      <c r="E13" s="110"/>
    </row>
    <row r="14" spans="1:27" x14ac:dyDescent="0.25">
      <c r="B14" s="89" t="s">
        <v>120</v>
      </c>
      <c r="C14" s="100">
        <f>+C20*(C12/12)</f>
        <v>0</v>
      </c>
      <c r="E14" s="110"/>
    </row>
    <row r="15" spans="1:27" x14ac:dyDescent="0.25">
      <c r="B15" s="106" t="s">
        <v>116</v>
      </c>
      <c r="C15" s="108" t="s">
        <v>113</v>
      </c>
      <c r="E15" s="113"/>
    </row>
    <row r="16" spans="1:27" x14ac:dyDescent="0.25">
      <c r="B16" s="106" t="s">
        <v>117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121</v>
      </c>
      <c r="C18" s="108">
        <v>0.2</v>
      </c>
      <c r="E18" s="113"/>
    </row>
    <row r="19" spans="1:28" x14ac:dyDescent="0.25">
      <c r="B19" s="106" t="s">
        <v>118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6" spans="1:28" hidden="1" x14ac:dyDescent="0.25"/>
    <row r="27" spans="1:28" hidden="1" x14ac:dyDescent="0.25"/>
    <row r="28" spans="1:28" hidden="1" x14ac:dyDescent="0.25">
      <c r="B28" s="23"/>
      <c r="C28" s="65" t="s">
        <v>106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9" t="s">
        <v>29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1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4" t="s">
        <v>35</v>
      </c>
      <c r="C57" s="145"/>
      <c r="D57" s="87"/>
      <c r="E57" s="33" t="s">
        <v>38</v>
      </c>
      <c r="F57" s="146">
        <f>+C60-F59-F60</f>
        <v>1236000</v>
      </c>
      <c r="G57" s="146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79</v>
      </c>
      <c r="C58" s="31" t="str">
        <f>+C7</f>
        <v>ARRENDAMIENTO</v>
      </c>
      <c r="D58" s="91"/>
      <c r="E58" s="34"/>
      <c r="F58" s="147"/>
      <c r="G58" s="147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80</v>
      </c>
      <c r="C59" s="31" t="str">
        <f>+C8</f>
        <v>FINANCIERO</v>
      </c>
      <c r="D59" s="92"/>
      <c r="E59" s="34" t="s">
        <v>39</v>
      </c>
      <c r="F59" s="135">
        <f>+C60*C61</f>
        <v>0</v>
      </c>
      <c r="G59" s="135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35">
        <f>+C64*C60</f>
        <v>0</v>
      </c>
      <c r="G60" s="135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35">
        <f>SUM(F59:F60)</f>
        <v>0</v>
      </c>
      <c r="G61" s="135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35"/>
      <c r="G62" s="135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35">
        <f>PMT($F$66/12,$F$64,-$F$57,-$F$32,0)</f>
        <v>34398.804857364645</v>
      </c>
      <c r="G63" s="135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37">
        <f>+C12</f>
        <v>48</v>
      </c>
      <c r="G64" s="137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35" t="s">
        <v>50</v>
      </c>
      <c r="G65" s="135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36">
        <f>+C11</f>
        <v>0.15</v>
      </c>
      <c r="G66" s="136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36">
        <f>+F66/12</f>
        <v>1.2499999999999999E-2</v>
      </c>
      <c r="G67" s="136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35">
        <f>+C64*F57</f>
        <v>0</v>
      </c>
      <c r="G68" s="135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35">
        <v>0</v>
      </c>
      <c r="G69" s="135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35"/>
      <c r="G70" s="135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35" t="s">
        <v>56</v>
      </c>
      <c r="G71" s="135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35"/>
      <c r="G72" s="135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35">
        <f>+C66</f>
        <v>0</v>
      </c>
      <c r="G73" s="135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35">
        <f>+K84</f>
        <v>0</v>
      </c>
      <c r="G74" s="135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123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A2:AA2"/>
    <mergeCell ref="B40:AB40"/>
    <mergeCell ref="A24:AA24"/>
    <mergeCell ref="B5:C5"/>
    <mergeCell ref="F61:G61"/>
    <mergeCell ref="B57:C57"/>
    <mergeCell ref="F57:G57"/>
    <mergeCell ref="F58:G58"/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topLeftCell="A31" workbookViewId="0">
      <selection activeCell="B51" sqref="B51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72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74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104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82</v>
      </c>
      <c r="F34" s="80" t="s">
        <v>81</v>
      </c>
      <c r="G34" s="80" t="s">
        <v>100</v>
      </c>
      <c r="H34" s="80" t="s">
        <v>101</v>
      </c>
      <c r="I34" s="80" t="s">
        <v>102</v>
      </c>
    </row>
    <row r="35" spans="1:9" x14ac:dyDescent="0.25">
      <c r="A35" s="80" t="s">
        <v>124</v>
      </c>
      <c r="B35" s="81">
        <v>16</v>
      </c>
      <c r="C35" t="s">
        <v>125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24</v>
      </c>
      <c r="C36" t="s">
        <v>126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48</v>
      </c>
      <c r="C37" t="s">
        <v>127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72</v>
      </c>
      <c r="C38" t="s">
        <v>128</v>
      </c>
      <c r="F38" s="81">
        <v>36</v>
      </c>
      <c r="G38" s="81">
        <v>36</v>
      </c>
    </row>
    <row r="39" spans="1:9" x14ac:dyDescent="0.25">
      <c r="B39" s="81">
        <v>96</v>
      </c>
      <c r="C39" t="s">
        <v>130</v>
      </c>
      <c r="F39" s="81"/>
      <c r="G39" s="81"/>
    </row>
    <row r="40" spans="1:9" x14ac:dyDescent="0.25">
      <c r="A40" s="80"/>
      <c r="B40" s="81">
        <v>144</v>
      </c>
      <c r="C40" t="s">
        <v>134</v>
      </c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2:9" x14ac:dyDescent="0.25">
      <c r="B49" s="4" t="s">
        <v>51</v>
      </c>
      <c r="C49" s="4" t="s">
        <v>78</v>
      </c>
      <c r="D49" s="4" t="s">
        <v>107</v>
      </c>
      <c r="E49" s="4" t="s">
        <v>122</v>
      </c>
      <c r="I49" s="81"/>
    </row>
    <row r="50" spans="2:9" x14ac:dyDescent="0.25">
      <c r="B50" s="128">
        <v>5.8000000000000003E-2</v>
      </c>
      <c r="C50" s="98">
        <v>12</v>
      </c>
      <c r="D50" s="82">
        <v>0.01</v>
      </c>
      <c r="E50" s="82">
        <v>0</v>
      </c>
      <c r="I50" s="98"/>
    </row>
    <row r="51" spans="2:9" x14ac:dyDescent="0.25">
      <c r="B51" s="128">
        <v>3.4799999999999998E-2</v>
      </c>
      <c r="C51" s="98">
        <v>24</v>
      </c>
      <c r="D51" s="82">
        <v>0.02</v>
      </c>
      <c r="E51" s="82">
        <v>0.05</v>
      </c>
      <c r="I51" s="98"/>
    </row>
    <row r="52" spans="2:9" x14ac:dyDescent="0.25">
      <c r="B52" s="128">
        <v>3.0099999999999998E-2</v>
      </c>
      <c r="C52" s="98">
        <v>48</v>
      </c>
      <c r="D52" s="82">
        <v>0.03</v>
      </c>
      <c r="E52" s="82">
        <v>0.1</v>
      </c>
      <c r="I52" s="98"/>
    </row>
    <row r="53" spans="2:9" x14ac:dyDescent="0.25">
      <c r="B53" s="82"/>
      <c r="C53" s="98">
        <v>72</v>
      </c>
      <c r="D53" s="82"/>
      <c r="E53" s="82">
        <v>0.2</v>
      </c>
      <c r="I53" s="98"/>
    </row>
    <row r="54" spans="2:9" x14ac:dyDescent="0.25">
      <c r="B54" s="82"/>
      <c r="C54" s="98">
        <v>3</v>
      </c>
      <c r="E54" s="82">
        <v>0.3</v>
      </c>
      <c r="I54" s="98"/>
    </row>
    <row r="55" spans="2:9" x14ac:dyDescent="0.25">
      <c r="B55" s="82"/>
      <c r="C55" s="98">
        <v>6</v>
      </c>
      <c r="E55" s="82">
        <v>0.4</v>
      </c>
      <c r="I55" s="98"/>
    </row>
    <row r="56" spans="2:9" x14ac:dyDescent="0.25">
      <c r="B56" s="82"/>
      <c r="C56" s="98">
        <v>12</v>
      </c>
      <c r="E56" s="82">
        <v>0.5</v>
      </c>
    </row>
    <row r="57" spans="2:9" x14ac:dyDescent="0.25">
      <c r="B57" s="82"/>
      <c r="C57" s="98">
        <v>18</v>
      </c>
    </row>
    <row r="58" spans="2:9" x14ac:dyDescent="0.25">
      <c r="B58" s="82"/>
      <c r="C58" s="98">
        <v>24</v>
      </c>
    </row>
    <row r="59" spans="2:9" x14ac:dyDescent="0.25">
      <c r="B59" s="82"/>
      <c r="C59" s="98">
        <v>36</v>
      </c>
    </row>
    <row r="60" spans="2:9" x14ac:dyDescent="0.25">
      <c r="B60" s="82"/>
      <c r="C60" s="98"/>
    </row>
    <row r="61" spans="2:9" x14ac:dyDescent="0.25">
      <c r="B61" s="82"/>
      <c r="C61" s="98"/>
    </row>
    <row r="62" spans="2:9" x14ac:dyDescent="0.25">
      <c r="B62" s="82"/>
      <c r="C62" s="98"/>
    </row>
    <row r="63" spans="2:9" x14ac:dyDescent="0.25">
      <c r="B63" s="80" t="s">
        <v>112</v>
      </c>
      <c r="C63" s="98"/>
      <c r="D63" t="s">
        <v>119</v>
      </c>
    </row>
    <row r="64" spans="2:9" x14ac:dyDescent="0.25">
      <c r="B64" t="s">
        <v>114</v>
      </c>
      <c r="C64" s="98"/>
      <c r="D64" s="111">
        <v>2E-3</v>
      </c>
    </row>
    <row r="65" spans="2:7" x14ac:dyDescent="0.25">
      <c r="B65" t="s">
        <v>113</v>
      </c>
      <c r="C65" s="98"/>
      <c r="D65" s="111">
        <v>3.0000000000000001E-3</v>
      </c>
    </row>
    <row r="66" spans="2:7" x14ac:dyDescent="0.25">
      <c r="C66" s="98"/>
      <c r="D66" s="111">
        <v>5.0000000000000001E-3</v>
      </c>
    </row>
    <row r="67" spans="2:7" x14ac:dyDescent="0.25">
      <c r="C67" s="98"/>
    </row>
    <row r="68" spans="2:7" x14ac:dyDescent="0.25">
      <c r="C68" s="98"/>
    </row>
    <row r="69" spans="2:7" x14ac:dyDescent="0.25">
      <c r="C69" s="98"/>
    </row>
    <row r="72" spans="2:7" x14ac:dyDescent="0.25">
      <c r="B72" t="s">
        <v>83</v>
      </c>
      <c r="C72" t="s">
        <v>93</v>
      </c>
      <c r="D72" t="s">
        <v>94</v>
      </c>
      <c r="E72" t="s">
        <v>95</v>
      </c>
      <c r="F72" t="s">
        <v>96</v>
      </c>
      <c r="G72" t="s">
        <v>99</v>
      </c>
    </row>
    <row r="74" spans="2:7" x14ac:dyDescent="0.25">
      <c r="B74" t="s">
        <v>84</v>
      </c>
      <c r="C74">
        <v>153542.45000000001</v>
      </c>
      <c r="D74">
        <v>51180.8125</v>
      </c>
      <c r="E74">
        <v>102361.63750000001</v>
      </c>
      <c r="F74">
        <v>40428</v>
      </c>
      <c r="G74">
        <v>0</v>
      </c>
    </row>
    <row r="75" spans="2:7" x14ac:dyDescent="0.25">
      <c r="B75" t="s">
        <v>85</v>
      </c>
      <c r="C75">
        <v>200397.41</v>
      </c>
      <c r="D75">
        <v>0</v>
      </c>
      <c r="E75">
        <v>200397.41</v>
      </c>
      <c r="F75" t="s">
        <v>97</v>
      </c>
      <c r="G75">
        <v>149400</v>
      </c>
    </row>
    <row r="76" spans="2:7" x14ac:dyDescent="0.25">
      <c r="B76" t="s">
        <v>86</v>
      </c>
      <c r="C76">
        <v>120000</v>
      </c>
      <c r="D76">
        <v>120000</v>
      </c>
      <c r="E76">
        <v>0</v>
      </c>
      <c r="F76">
        <v>38485</v>
      </c>
      <c r="G76">
        <v>50000</v>
      </c>
    </row>
    <row r="77" spans="2:7" x14ac:dyDescent="0.25">
      <c r="B77" t="s">
        <v>87</v>
      </c>
      <c r="C77">
        <v>220240.53</v>
      </c>
      <c r="D77">
        <v>220240.53</v>
      </c>
      <c r="E77">
        <v>0</v>
      </c>
      <c r="F77">
        <v>39017</v>
      </c>
      <c r="G77">
        <v>111100</v>
      </c>
    </row>
    <row r="78" spans="2:7" x14ac:dyDescent="0.25">
      <c r="B78" t="s">
        <v>88</v>
      </c>
      <c r="C78">
        <v>250695.65</v>
      </c>
      <c r="D78">
        <v>250695.65</v>
      </c>
      <c r="E78">
        <v>0</v>
      </c>
      <c r="F78">
        <v>38974</v>
      </c>
      <c r="G78">
        <v>159000</v>
      </c>
    </row>
    <row r="79" spans="2:7" x14ac:dyDescent="0.25">
      <c r="B79" t="s">
        <v>89</v>
      </c>
      <c r="C79">
        <v>128608.69</v>
      </c>
      <c r="D79">
        <v>128608.69</v>
      </c>
      <c r="E79">
        <v>0</v>
      </c>
      <c r="F79">
        <v>39175</v>
      </c>
      <c r="G79">
        <v>88700</v>
      </c>
    </row>
    <row r="80" spans="2:7" x14ac:dyDescent="0.25">
      <c r="B80" t="s">
        <v>90</v>
      </c>
      <c r="C80">
        <v>192087.15</v>
      </c>
      <c r="D80">
        <v>192087.15</v>
      </c>
      <c r="E80">
        <v>0</v>
      </c>
      <c r="F80" t="s">
        <v>98</v>
      </c>
      <c r="G80">
        <v>85000</v>
      </c>
    </row>
    <row r="81" spans="2:7" x14ac:dyDescent="0.25">
      <c r="B81" t="s">
        <v>91</v>
      </c>
      <c r="C81">
        <v>125000</v>
      </c>
      <c r="D81">
        <v>15625</v>
      </c>
      <c r="E81">
        <v>109375</v>
      </c>
      <c r="F81">
        <v>40980</v>
      </c>
      <c r="G81">
        <v>115700</v>
      </c>
    </row>
    <row r="82" spans="2:7" x14ac:dyDescent="0.25">
      <c r="B82" t="s">
        <v>92</v>
      </c>
      <c r="C82">
        <v>253500</v>
      </c>
      <c r="D82">
        <v>31687.5</v>
      </c>
      <c r="E82">
        <v>221812.5</v>
      </c>
      <c r="F82">
        <v>41096</v>
      </c>
      <c r="G82">
        <v>0</v>
      </c>
    </row>
    <row r="85" spans="2:7" x14ac:dyDescent="0.25">
      <c r="B85" t="s">
        <v>0</v>
      </c>
      <c r="G85">
        <v>758900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SEMANAL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G13</cp:lastModifiedBy>
  <cp:lastPrinted>2015-11-13T15:31:36Z</cp:lastPrinted>
  <dcterms:created xsi:type="dcterms:W3CDTF">2011-09-03T16:09:29Z</dcterms:created>
  <dcterms:modified xsi:type="dcterms:W3CDTF">2015-11-23T20:58:46Z</dcterms:modified>
</cp:coreProperties>
</file>