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jia\Desktop\Archivos varios\Materias\Bases informáticas\2021-1\Proyecto final\Dofus_Touch_Smithmagic_Calculator\"/>
    </mc:Choice>
  </mc:AlternateContent>
  <xr:revisionPtr revIDLastSave="0" documentId="13_ncr:1_{97E7AF79-78CE-4A65-A6B4-569A16CE16EB}" xr6:coauthVersionLast="47" xr6:coauthVersionMax="47" xr10:uidLastSave="{00000000-0000-0000-0000-000000000000}"/>
  <bookViews>
    <workbookView xWindow="-120" yWindow="-120" windowWidth="29040" windowHeight="15840" activeTab="1" xr2:uid="{2BDFEC14-46CF-4F34-945D-AD3BDDD4EE60}"/>
  </bookViews>
  <sheets>
    <sheet name="Pesos" sheetId="2" r:id="rId1"/>
    <sheet name="Calculadora de Restos" sheetId="4" r:id="rId2"/>
    <sheet name="Pociones y Orbes" sheetId="7" r:id="rId3"/>
    <sheet name="Probabilidad Exo" sheetId="1" r:id="rId4"/>
    <sheet name="Trascendencia" sheetId="6" r:id="rId5"/>
    <sheet name="Malus" sheetId="9" r:id="rId6"/>
    <sheet name="Calculadora de Restos (Malus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4" l="1"/>
  <c r="D48" i="4"/>
  <c r="E47" i="4"/>
  <c r="F47" i="4"/>
  <c r="D47" i="4"/>
  <c r="E46" i="4"/>
  <c r="F46" i="4"/>
  <c r="D46" i="4"/>
  <c r="E45" i="4"/>
  <c r="D45" i="4"/>
  <c r="E44" i="4"/>
  <c r="D44" i="4"/>
  <c r="E43" i="4"/>
  <c r="F43" i="4"/>
  <c r="D43" i="4"/>
  <c r="E42" i="4"/>
  <c r="F42" i="4"/>
  <c r="D42" i="4"/>
  <c r="E41" i="4"/>
  <c r="D41" i="4"/>
  <c r="E40" i="4"/>
  <c r="D40" i="4"/>
  <c r="E39" i="4"/>
  <c r="E38" i="4"/>
  <c r="D39" i="4"/>
  <c r="D38" i="4"/>
  <c r="D37" i="4"/>
  <c r="D36" i="4"/>
  <c r="D35" i="4"/>
  <c r="D34" i="4"/>
  <c r="D33" i="4"/>
  <c r="D32" i="4"/>
  <c r="D31" i="4"/>
  <c r="D30" i="4"/>
  <c r="D29" i="4"/>
  <c r="D28" i="4"/>
  <c r="E26" i="4"/>
  <c r="E27" i="4" s="1"/>
  <c r="D27" i="4"/>
  <c r="D25" i="4"/>
  <c r="D24" i="4"/>
  <c r="D26" i="4"/>
  <c r="E23" i="4"/>
  <c r="D23" i="4"/>
  <c r="E22" i="4"/>
  <c r="D22" i="4"/>
  <c r="D21" i="4"/>
  <c r="D20" i="4"/>
  <c r="E19" i="4"/>
  <c r="D19" i="4"/>
  <c r="E18" i="4"/>
  <c r="D18" i="4"/>
  <c r="D17" i="4"/>
  <c r="D16" i="4"/>
  <c r="D15" i="4"/>
  <c r="D14" i="4"/>
  <c r="E13" i="4"/>
  <c r="F13" i="4"/>
  <c r="D13" i="4"/>
  <c r="E12" i="4"/>
  <c r="F12" i="4"/>
  <c r="D12" i="4"/>
  <c r="E11" i="4"/>
  <c r="F11" i="4"/>
  <c r="D11" i="4"/>
  <c r="E10" i="4"/>
  <c r="F10" i="4"/>
  <c r="D10" i="4"/>
  <c r="E9" i="4"/>
  <c r="F9" i="4"/>
  <c r="E8" i="4"/>
  <c r="F8" i="4"/>
  <c r="D9" i="4"/>
  <c r="D8" i="4"/>
  <c r="D6" i="4"/>
  <c r="D7" i="4" s="1"/>
  <c r="E7" i="4"/>
  <c r="F7" i="4"/>
  <c r="F6" i="4"/>
  <c r="E6" i="4"/>
  <c r="E36" i="11"/>
  <c r="E39" i="11"/>
  <c r="D39" i="11"/>
  <c r="E38" i="11"/>
  <c r="D38" i="11"/>
  <c r="F37" i="11"/>
  <c r="E37" i="11"/>
  <c r="D37" i="11"/>
  <c r="F36" i="11"/>
  <c r="D36" i="11"/>
  <c r="E35" i="11"/>
  <c r="E34" i="11"/>
  <c r="D35" i="11"/>
  <c r="D34" i="11"/>
  <c r="E33" i="11"/>
  <c r="D33" i="11"/>
  <c r="E32" i="11"/>
  <c r="D32" i="11"/>
  <c r="D29" i="11"/>
  <c r="D28" i="11"/>
  <c r="E23" i="11"/>
  <c r="D23" i="11"/>
  <c r="E22" i="11"/>
  <c r="D22" i="11"/>
  <c r="D21" i="11"/>
  <c r="D20" i="11"/>
  <c r="D19" i="11"/>
  <c r="E19" i="11"/>
  <c r="E18" i="11"/>
  <c r="D18" i="11"/>
  <c r="D17" i="11"/>
  <c r="D16" i="11"/>
  <c r="D15" i="11"/>
  <c r="E15" i="11"/>
  <c r="E14" i="11"/>
  <c r="D14" i="11"/>
  <c r="E13" i="11"/>
  <c r="D13" i="11"/>
  <c r="E12" i="11"/>
  <c r="D12" i="11"/>
  <c r="F9" i="11"/>
  <c r="E9" i="11"/>
  <c r="D9" i="11"/>
  <c r="F8" i="11"/>
  <c r="E8" i="11"/>
  <c r="D8" i="11"/>
  <c r="F7" i="11"/>
  <c r="E7" i="11"/>
  <c r="D7" i="11"/>
  <c r="D6" i="11"/>
  <c r="F6" i="11"/>
  <c r="E6" i="11"/>
  <c r="D31" i="11"/>
  <c r="D30" i="11"/>
  <c r="D27" i="11"/>
  <c r="D26" i="11"/>
  <c r="D25" i="11"/>
  <c r="D24" i="11"/>
  <c r="F11" i="11"/>
  <c r="E11" i="11"/>
  <c r="D11" i="11"/>
  <c r="F10" i="11"/>
  <c r="E10" i="11"/>
  <c r="D10" i="11"/>
  <c r="C4" i="1" l="1"/>
  <c r="C7" i="1"/>
</calcChain>
</file>

<file path=xl/sharedStrings.xml><?xml version="1.0" encoding="utf-8"?>
<sst xmlns="http://schemas.openxmlformats.org/spreadsheetml/2006/main" count="381" uniqueCount="106">
  <si>
    <t>Inserte probabildiad</t>
  </si>
  <si>
    <t>Inserte número de intentos</t>
  </si>
  <si>
    <t>Número de intentos necesarios</t>
  </si>
  <si>
    <t>Probabilidad de que salga el exo</t>
  </si>
  <si>
    <t>Bu</t>
  </si>
  <si>
    <t>Su</t>
  </si>
  <si>
    <t>Runa</t>
  </si>
  <si>
    <t>Tipo</t>
  </si>
  <si>
    <t>Pesos</t>
  </si>
  <si>
    <t>Over máximo</t>
  </si>
  <si>
    <t>Vi</t>
  </si>
  <si>
    <t>Sa</t>
  </si>
  <si>
    <t>Agi-Sue-Fu-Inte</t>
  </si>
  <si>
    <t>Tram Por-Pot</t>
  </si>
  <si>
    <t>Da</t>
  </si>
  <si>
    <t>Da Reen</t>
  </si>
  <si>
    <t>Da Por Ar-Da Por He-
Da Por CC-Da Por Di-
Re Por Di-Re Por CC</t>
  </si>
  <si>
    <t>Simp.</t>
  </si>
  <si>
    <t>Re Neutral Por-Re Aire Por-
Re Agua Por-Re Fuego Por-
Re Tierra Por</t>
  </si>
  <si>
    <t>Ga Pa</t>
  </si>
  <si>
    <t>Cri</t>
  </si>
  <si>
    <t>Al</t>
  </si>
  <si>
    <t>Invo</t>
  </si>
  <si>
    <t>Ini</t>
  </si>
  <si>
    <t>Ga Pm</t>
  </si>
  <si>
    <t>Cu</t>
  </si>
  <si>
    <t>Hui-Pla</t>
  </si>
  <si>
    <t>Prospe</t>
  </si>
  <si>
    <t>Pod</t>
  </si>
  <si>
    <t>Caza</t>
  </si>
  <si>
    <t>-</t>
  </si>
  <si>
    <t>Da Neutral-Da Aire-
Da Agua-Da Fuego-Tramp-
Da Tierra-Da Cri-Da Emp</t>
  </si>
  <si>
    <t>Re Neutral-Re Aire-
Re Agua-Re Fuego-
Re Tierra-Re Cri-Re Emp</t>
  </si>
  <si>
    <t>Re Pa-Re Pm-
Ret PA-Ret PM</t>
  </si>
  <si>
    <t>Restos:</t>
  </si>
  <si>
    <t>Restos que sobran:</t>
  </si>
  <si>
    <t>Cantidad Posible</t>
  </si>
  <si>
    <t>Ta</t>
  </si>
  <si>
    <t>Buta</t>
  </si>
  <si>
    <t>Suta</t>
  </si>
  <si>
    <t>Pot</t>
  </si>
  <si>
    <t>Caracteríticas para over</t>
  </si>
  <si>
    <t>Da Cri-Da Emp</t>
  </si>
  <si>
    <t>He</t>
  </si>
  <si>
    <t>Re Neutral-Re Fuego-
Re Tierra-Re Agua-
Re Aire</t>
  </si>
  <si>
    <t>Re Emp</t>
  </si>
  <si>
    <t>Re Cri</t>
  </si>
  <si>
    <t>Da Ar-Da He-
Da CC-Da Di-
Re Di-Re CC</t>
  </si>
  <si>
    <t>&lt; 302</t>
  </si>
  <si>
    <t>&lt; 205</t>
  </si>
  <si>
    <t>&lt; 106</t>
  </si>
  <si>
    <t>&lt; 62</t>
  </si>
  <si>
    <t>&lt; 42</t>
  </si>
  <si>
    <t>&lt; 22</t>
  </si>
  <si>
    <t>&lt; 611</t>
  </si>
  <si>
    <t>&lt; 411</t>
  </si>
  <si>
    <t>&lt; 211</t>
  </si>
  <si>
    <t>&lt; 251</t>
  </si>
  <si>
    <t>&lt; 151</t>
  </si>
  <si>
    <t>&lt; 91</t>
  </si>
  <si>
    <t>&lt; 31</t>
  </si>
  <si>
    <t>&lt; 21</t>
  </si>
  <si>
    <t>&lt; 11</t>
  </si>
  <si>
    <t>&lt; 4</t>
  </si>
  <si>
    <t>&lt; 18</t>
  </si>
  <si>
    <t>&lt; 13</t>
  </si>
  <si>
    <t>&lt; 9</t>
  </si>
  <si>
    <t>&lt; 5</t>
  </si>
  <si>
    <t>&lt; 16</t>
  </si>
  <si>
    <t>&lt; 6</t>
  </si>
  <si>
    <t>&lt; 7</t>
  </si>
  <si>
    <t>&lt; 3</t>
  </si>
  <si>
    <t>Da Neutral-Da Aire-
Da Agua-Da Fuego-
Da Tierra</t>
  </si>
  <si>
    <t>Fuerza</t>
  </si>
  <si>
    <t>Inteligencia</t>
  </si>
  <si>
    <t>Suerte</t>
  </si>
  <si>
    <t>Agilidad</t>
  </si>
  <si>
    <t>Nivel</t>
  </si>
  <si>
    <t>Nivel 80</t>
  </si>
  <si>
    <t>Nivel 40</t>
  </si>
  <si>
    <t>Nivel 20</t>
  </si>
  <si>
    <t>Chispa</t>
  </si>
  <si>
    <t>Sacudida</t>
  </si>
  <si>
    <t>Poción</t>
  </si>
  <si>
    <t>Llovizna</t>
  </si>
  <si>
    <t>Corriente de aire</t>
  </si>
  <si>
    <t>Chaparrón</t>
  </si>
  <si>
    <t>Derrumbamiento</t>
  </si>
  <si>
    <t>Flameación</t>
  </si>
  <si>
    <t>Ráfaga</t>
  </si>
  <si>
    <t>Huracán</t>
  </si>
  <si>
    <t>Incendio</t>
  </si>
  <si>
    <t>Tsunami</t>
  </si>
  <si>
    <t>Seísmo</t>
  </si>
  <si>
    <t>Menor</t>
  </si>
  <si>
    <t>Normal</t>
  </si>
  <si>
    <t>Mayor</t>
  </si>
  <si>
    <t>Magistral</t>
  </si>
  <si>
    <t>Orbe Regenerativo</t>
  </si>
  <si>
    <t>Orbe</t>
  </si>
  <si>
    <t>≤ 60</t>
  </si>
  <si>
    <t xml:space="preserve">≤ 120 </t>
  </si>
  <si>
    <t>≤ 180</t>
  </si>
  <si>
    <t>≤ 200</t>
  </si>
  <si>
    <t>Pepitas</t>
  </si>
  <si>
    <t>Re Cri-Re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</si>
</sst>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A61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5F38"/>
        <bgColor indexed="64"/>
      </patternFill>
    </fill>
    <fill>
      <patternFill patternType="solid">
        <fgColor rgb="FFCF9473"/>
        <bgColor indexed="64"/>
      </patternFill>
    </fill>
    <fill>
      <patternFill patternType="solid">
        <fgColor rgb="FFC07348"/>
        <bgColor indexed="64"/>
      </patternFill>
    </fill>
    <fill>
      <patternFill patternType="solid">
        <fgColor rgb="FFFFCD2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476A"/>
        <bgColor indexed="64"/>
      </patternFill>
    </fill>
    <fill>
      <patternFill patternType="solid">
        <fgColor rgb="FFFFD04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3" xfId="0" applyBorder="1" applyAlignment="1" applyProtection="1">
      <alignment horizontal="center"/>
      <protection locked="0"/>
    </xf>
    <xf numFmtId="0" fontId="0" fillId="0" borderId="0" xfId="0" applyProtection="1"/>
    <xf numFmtId="10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165" fontId="0" fillId="0" borderId="3" xfId="1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7" xfId="0" applyFill="1" applyBorder="1"/>
    <xf numFmtId="0" fontId="0" fillId="11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1" borderId="14" xfId="0" applyFill="1" applyBorder="1"/>
    <xf numFmtId="0" fontId="0" fillId="11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0" fillId="10" borderId="14" xfId="0" applyFill="1" applyBorder="1"/>
    <xf numFmtId="0" fontId="0" fillId="14" borderId="13" xfId="0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9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17" borderId="14" xfId="0" applyFill="1" applyBorder="1"/>
    <xf numFmtId="0" fontId="0" fillId="17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2" borderId="14" xfId="0" applyFill="1" applyBorder="1"/>
    <xf numFmtId="0" fontId="0" fillId="22" borderId="15" xfId="0" applyFill="1" applyBorder="1" applyAlignment="1">
      <alignment horizontal="center" vertical="center"/>
    </xf>
    <xf numFmtId="0" fontId="0" fillId="22" borderId="7" xfId="0" applyFill="1" applyBorder="1"/>
    <xf numFmtId="0" fontId="0" fillId="22" borderId="5" xfId="0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 wrapText="1"/>
    </xf>
    <xf numFmtId="0" fontId="0" fillId="22" borderId="5" xfId="0" applyFont="1" applyFill="1" applyBorder="1" applyAlignment="1">
      <alignment horizontal="center" vertical="center" wrapText="1"/>
    </xf>
    <xf numFmtId="0" fontId="0" fillId="24" borderId="19" xfId="0" applyFill="1" applyBorder="1" applyAlignment="1">
      <alignment horizontal="center" vertical="center"/>
    </xf>
    <xf numFmtId="0" fontId="0" fillId="25" borderId="19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5" xfId="0" applyFill="1" applyBorder="1"/>
    <xf numFmtId="0" fontId="0" fillId="29" borderId="5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34" borderId="8" xfId="0" applyFill="1" applyBorder="1" applyAlignment="1">
      <alignment horizontal="center" vertical="center"/>
    </xf>
    <xf numFmtId="0" fontId="0" fillId="35" borderId="7" xfId="0" applyFill="1" applyBorder="1" applyAlignment="1">
      <alignment horizontal="center" vertical="center"/>
    </xf>
    <xf numFmtId="0" fontId="0" fillId="35" borderId="5" xfId="0" applyFill="1" applyBorder="1"/>
    <xf numFmtId="0" fontId="0" fillId="36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9" xfId="0" applyFill="1" applyBorder="1"/>
    <xf numFmtId="0" fontId="0" fillId="37" borderId="8" xfId="0" applyFill="1" applyBorder="1" applyAlignment="1">
      <alignment horizontal="center" vertical="center"/>
    </xf>
    <xf numFmtId="0" fontId="0" fillId="36" borderId="15" xfId="0" applyFill="1" applyBorder="1"/>
    <xf numFmtId="0" fontId="0" fillId="32" borderId="15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1" borderId="16" xfId="0" applyFill="1" applyBorder="1" applyAlignment="1">
      <alignment horizontal="center" vertical="center"/>
    </xf>
    <xf numFmtId="0" fontId="0" fillId="38" borderId="9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39" borderId="25" xfId="0" applyFill="1" applyBorder="1" applyAlignment="1">
      <alignment horizontal="center" vertical="center"/>
    </xf>
    <xf numFmtId="0" fontId="0" fillId="40" borderId="24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37" borderId="9" xfId="0" applyFill="1" applyBorder="1" applyAlignment="1">
      <alignment horizontal="center" vertical="center"/>
    </xf>
    <xf numFmtId="0" fontId="0" fillId="37" borderId="4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3" borderId="14" xfId="0" applyFill="1" applyBorder="1"/>
    <xf numFmtId="0" fontId="0" fillId="43" borderId="15" xfId="0" applyFill="1" applyBorder="1" applyAlignment="1">
      <alignment horizontal="center" vertical="center"/>
    </xf>
    <xf numFmtId="0" fontId="0" fillId="43" borderId="7" xfId="0" applyFill="1" applyBorder="1"/>
    <xf numFmtId="0" fontId="0" fillId="43" borderId="5" xfId="0" applyFill="1" applyBorder="1" applyAlignment="1">
      <alignment horizontal="center" vertical="center"/>
    </xf>
    <xf numFmtId="0" fontId="0" fillId="43" borderId="5" xfId="0" applyFill="1" applyBorder="1" applyAlignment="1">
      <alignment horizontal="center" vertical="center" wrapText="1"/>
    </xf>
    <xf numFmtId="0" fontId="3" fillId="43" borderId="5" xfId="0" applyFont="1" applyFill="1" applyBorder="1" applyAlignment="1">
      <alignment horizontal="center" vertical="center" wrapText="1"/>
    </xf>
    <xf numFmtId="0" fontId="0" fillId="45" borderId="19" xfId="0" applyFill="1" applyBorder="1" applyAlignment="1">
      <alignment horizontal="center" vertical="center"/>
    </xf>
    <xf numFmtId="0" fontId="0" fillId="45" borderId="15" xfId="0" applyFill="1" applyBorder="1" applyAlignment="1">
      <alignment horizontal="center" vertical="center"/>
    </xf>
    <xf numFmtId="0" fontId="0" fillId="45" borderId="5" xfId="0" applyFill="1" applyBorder="1" applyAlignment="1">
      <alignment horizontal="center" vertical="center"/>
    </xf>
    <xf numFmtId="0" fontId="0" fillId="46" borderId="5" xfId="0" applyFill="1" applyBorder="1" applyAlignment="1">
      <alignment horizontal="center" vertical="center"/>
    </xf>
    <xf numFmtId="0" fontId="0" fillId="46" borderId="19" xfId="0" applyFill="1" applyBorder="1" applyAlignment="1">
      <alignment horizontal="center" vertical="center"/>
    </xf>
    <xf numFmtId="0" fontId="0" fillId="46" borderId="15" xfId="0" applyFill="1" applyBorder="1" applyAlignment="1">
      <alignment horizontal="center" vertical="center"/>
    </xf>
    <xf numFmtId="0" fontId="0" fillId="47" borderId="5" xfId="0" applyFill="1" applyBorder="1" applyAlignment="1">
      <alignment horizontal="center" vertical="center"/>
    </xf>
    <xf numFmtId="0" fontId="0" fillId="47" borderId="19" xfId="0" applyFill="1" applyBorder="1" applyAlignment="1">
      <alignment horizontal="center" vertical="center"/>
    </xf>
    <xf numFmtId="0" fontId="0" fillId="47" borderId="15" xfId="0" applyFill="1" applyBorder="1" applyAlignment="1">
      <alignment horizontal="center" vertical="center"/>
    </xf>
    <xf numFmtId="0" fontId="0" fillId="48" borderId="5" xfId="0" applyFill="1" applyBorder="1" applyAlignment="1">
      <alignment horizontal="center" vertical="center"/>
    </xf>
    <xf numFmtId="0" fontId="0" fillId="43" borderId="5" xfId="0" applyFont="1" applyFill="1" applyBorder="1" applyAlignment="1">
      <alignment horizontal="center" vertical="center" wrapText="1"/>
    </xf>
    <xf numFmtId="0" fontId="0" fillId="49" borderId="15" xfId="0" applyFill="1" applyBorder="1" applyAlignment="1">
      <alignment horizontal="center" vertical="center"/>
    </xf>
    <xf numFmtId="0" fontId="0" fillId="49" borderId="16" xfId="0" applyFill="1" applyBorder="1" applyAlignment="1">
      <alignment horizontal="center" vertical="center"/>
    </xf>
    <xf numFmtId="0" fontId="0" fillId="50" borderId="14" xfId="0" applyFill="1" applyBorder="1"/>
    <xf numFmtId="0" fontId="0" fillId="50" borderId="15" xfId="0" applyFill="1" applyBorder="1" applyAlignment="1">
      <alignment horizontal="center" vertical="center"/>
    </xf>
    <xf numFmtId="0" fontId="0" fillId="50" borderId="15" xfId="0" applyFill="1" applyBorder="1" applyAlignment="1">
      <alignment horizontal="center" vertical="center" wrapText="1"/>
    </xf>
    <xf numFmtId="0" fontId="3" fillId="50" borderId="15" xfId="0" applyFont="1" applyFill="1" applyBorder="1" applyAlignment="1">
      <alignment horizontal="center" vertical="center" wrapText="1"/>
    </xf>
    <xf numFmtId="0" fontId="0" fillId="51" borderId="15" xfId="0" applyFill="1" applyBorder="1" applyAlignment="1">
      <alignment horizontal="center" vertical="center"/>
    </xf>
    <xf numFmtId="0" fontId="0" fillId="51" borderId="16" xfId="0" applyFill="1" applyBorder="1" applyAlignment="1">
      <alignment horizontal="center" vertical="center"/>
    </xf>
    <xf numFmtId="0" fontId="0" fillId="51" borderId="20" xfId="0" applyFill="1" applyBorder="1" applyAlignment="1">
      <alignment horizontal="center" vertical="center"/>
    </xf>
    <xf numFmtId="0" fontId="0" fillId="52" borderId="13" xfId="0" applyFill="1" applyBorder="1" applyAlignment="1" applyProtection="1">
      <alignment horizontal="center" vertical="center"/>
      <protection locked="0"/>
    </xf>
    <xf numFmtId="0" fontId="0" fillId="53" borderId="19" xfId="0" applyFill="1" applyBorder="1" applyAlignment="1">
      <alignment horizontal="center" vertical="center"/>
    </xf>
    <xf numFmtId="0" fontId="0" fillId="53" borderId="20" xfId="0" applyFill="1" applyBorder="1" applyAlignment="1">
      <alignment horizontal="center" vertical="center"/>
    </xf>
    <xf numFmtId="0" fontId="0" fillId="50" borderId="1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1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44" borderId="21" xfId="0" applyFill="1" applyBorder="1" applyAlignment="1">
      <alignment horizontal="center" vertical="center"/>
    </xf>
    <xf numFmtId="0" fontId="0" fillId="44" borderId="6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1">
    <dxf>
      <fill>
        <patternFill patternType="none">
          <bgColor auto="1"/>
        </patternFill>
      </fill>
    </dxf>
    <dxf>
      <numFmt numFmtId="166" formatCode="0&quot;???&quot;\ &quot;No existen restos negativos&quot;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66"/>
        </patternFill>
      </fill>
    </dxf>
    <dxf>
      <numFmt numFmtId="167" formatCode="[Blue]\9\9\%\ &quot;Ningún valor lo llevará a 100%&quot;"/>
      <fill>
        <patternFill>
          <bgColor rgb="FFFFC000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9FF66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>
          <bgColor rgb="FFFFA161"/>
        </patternFill>
      </fill>
    </dxf>
    <dxf>
      <fill>
        <patternFill patternType="none">
          <bgColor auto="1"/>
        </patternFill>
      </fill>
    </dxf>
    <dxf>
      <numFmt numFmtId="169" formatCode="[Red]0\ &quot;No puede ser ≥ 100&quot;"/>
      <fill>
        <patternFill patternType="solid">
          <bgColor rgb="FFFFFF00"/>
        </patternFill>
      </fill>
    </dxf>
    <dxf>
      <fill>
        <patternFill>
          <bgColor rgb="FF99FF66"/>
        </patternFill>
      </fill>
    </dxf>
    <dxf>
      <fill>
        <patternFill patternType="none">
          <bgColor auto="1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9FF66"/>
        </patternFill>
      </fill>
    </dxf>
    <dxf>
      <numFmt numFmtId="168" formatCode="[Red]0\ &quot;No puede ser &lt; 0&quot;"/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numFmt numFmtId="166" formatCode="0&quot;???&quot;\ &quot;No existen restos negativos&quot;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0033"/>
      <color rgb="FFFF99CC"/>
      <color rgb="FFFF33CC"/>
      <color rgb="FFFF00FF"/>
      <color rgb="FFFF0066"/>
      <color rgb="FFD60093"/>
      <color rgb="FFFF6699"/>
      <color rgb="FFFF99FF"/>
      <color rgb="FFFFCCFF"/>
      <color rgb="FFFF47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8.png"/><Relationship Id="rId18" Type="http://schemas.openxmlformats.org/officeDocument/2006/relationships/image" Target="../media/image53.png"/><Relationship Id="rId26" Type="http://schemas.openxmlformats.org/officeDocument/2006/relationships/image" Target="../media/image61.png"/><Relationship Id="rId3" Type="http://schemas.openxmlformats.org/officeDocument/2006/relationships/image" Target="../media/image38.png"/><Relationship Id="rId21" Type="http://schemas.openxmlformats.org/officeDocument/2006/relationships/image" Target="../media/image56.png"/><Relationship Id="rId34" Type="http://schemas.openxmlformats.org/officeDocument/2006/relationships/image" Target="../media/image69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17" Type="http://schemas.openxmlformats.org/officeDocument/2006/relationships/image" Target="../media/image52.png"/><Relationship Id="rId25" Type="http://schemas.openxmlformats.org/officeDocument/2006/relationships/image" Target="../media/image60.png"/><Relationship Id="rId33" Type="http://schemas.openxmlformats.org/officeDocument/2006/relationships/image" Target="../media/image68.png"/><Relationship Id="rId2" Type="http://schemas.openxmlformats.org/officeDocument/2006/relationships/image" Target="../media/image37.png"/><Relationship Id="rId16" Type="http://schemas.openxmlformats.org/officeDocument/2006/relationships/image" Target="../media/image51.png"/><Relationship Id="rId20" Type="http://schemas.openxmlformats.org/officeDocument/2006/relationships/image" Target="../media/image55.png"/><Relationship Id="rId29" Type="http://schemas.openxmlformats.org/officeDocument/2006/relationships/image" Target="../media/image64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24" Type="http://schemas.openxmlformats.org/officeDocument/2006/relationships/image" Target="../media/image59.png"/><Relationship Id="rId32" Type="http://schemas.openxmlformats.org/officeDocument/2006/relationships/image" Target="../media/image67.png"/><Relationship Id="rId5" Type="http://schemas.openxmlformats.org/officeDocument/2006/relationships/image" Target="../media/image40.png"/><Relationship Id="rId15" Type="http://schemas.openxmlformats.org/officeDocument/2006/relationships/image" Target="../media/image50.png"/><Relationship Id="rId23" Type="http://schemas.openxmlformats.org/officeDocument/2006/relationships/image" Target="../media/image58.png"/><Relationship Id="rId28" Type="http://schemas.openxmlformats.org/officeDocument/2006/relationships/image" Target="../media/image63.png"/><Relationship Id="rId36" Type="http://schemas.openxmlformats.org/officeDocument/2006/relationships/image" Target="../media/image71.png"/><Relationship Id="rId10" Type="http://schemas.openxmlformats.org/officeDocument/2006/relationships/image" Target="../media/image45.png"/><Relationship Id="rId19" Type="http://schemas.openxmlformats.org/officeDocument/2006/relationships/image" Target="../media/image54.png"/><Relationship Id="rId31" Type="http://schemas.openxmlformats.org/officeDocument/2006/relationships/image" Target="../media/image66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Relationship Id="rId22" Type="http://schemas.openxmlformats.org/officeDocument/2006/relationships/image" Target="../media/image57.png"/><Relationship Id="rId27" Type="http://schemas.openxmlformats.org/officeDocument/2006/relationships/image" Target="../media/image62.png"/><Relationship Id="rId30" Type="http://schemas.openxmlformats.org/officeDocument/2006/relationships/image" Target="../media/image65.png"/><Relationship Id="rId35" Type="http://schemas.openxmlformats.org/officeDocument/2006/relationships/image" Target="../media/image70.png"/><Relationship Id="rId8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9.png"/><Relationship Id="rId18" Type="http://schemas.openxmlformats.org/officeDocument/2006/relationships/image" Target="../media/image26.png"/><Relationship Id="rId3" Type="http://schemas.openxmlformats.org/officeDocument/2006/relationships/image" Target="../media/image5.png"/><Relationship Id="rId7" Type="http://schemas.openxmlformats.org/officeDocument/2006/relationships/image" Target="../media/image10.png"/><Relationship Id="rId12" Type="http://schemas.openxmlformats.org/officeDocument/2006/relationships/image" Target="../media/image18.png"/><Relationship Id="rId17" Type="http://schemas.openxmlformats.org/officeDocument/2006/relationships/image" Target="../media/image25.png"/><Relationship Id="rId2" Type="http://schemas.openxmlformats.org/officeDocument/2006/relationships/image" Target="../media/image4.png"/><Relationship Id="rId16" Type="http://schemas.openxmlformats.org/officeDocument/2006/relationships/image" Target="../media/image24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11" Type="http://schemas.openxmlformats.org/officeDocument/2006/relationships/image" Target="../media/image17.png"/><Relationship Id="rId5" Type="http://schemas.openxmlformats.org/officeDocument/2006/relationships/image" Target="../media/image8.png"/><Relationship Id="rId15" Type="http://schemas.openxmlformats.org/officeDocument/2006/relationships/image" Target="../media/image23.png"/><Relationship Id="rId10" Type="http://schemas.openxmlformats.org/officeDocument/2006/relationships/image" Target="../media/image15.png"/><Relationship Id="rId19" Type="http://schemas.openxmlformats.org/officeDocument/2006/relationships/image" Target="../media/image27.png"/><Relationship Id="rId4" Type="http://schemas.openxmlformats.org/officeDocument/2006/relationships/image" Target="../media/image6.png"/><Relationship Id="rId9" Type="http://schemas.openxmlformats.org/officeDocument/2006/relationships/image" Target="../media/image14.png"/><Relationship Id="rId1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9.png"/><Relationship Id="rId18" Type="http://schemas.openxmlformats.org/officeDocument/2006/relationships/image" Target="../media/image26.png"/><Relationship Id="rId3" Type="http://schemas.openxmlformats.org/officeDocument/2006/relationships/image" Target="../media/image5.png"/><Relationship Id="rId7" Type="http://schemas.openxmlformats.org/officeDocument/2006/relationships/image" Target="../media/image10.png"/><Relationship Id="rId12" Type="http://schemas.openxmlformats.org/officeDocument/2006/relationships/image" Target="../media/image18.png"/><Relationship Id="rId17" Type="http://schemas.openxmlformats.org/officeDocument/2006/relationships/image" Target="../media/image25.png"/><Relationship Id="rId2" Type="http://schemas.openxmlformats.org/officeDocument/2006/relationships/image" Target="../media/image4.png"/><Relationship Id="rId16" Type="http://schemas.openxmlformats.org/officeDocument/2006/relationships/image" Target="../media/image24.png"/><Relationship Id="rId1" Type="http://schemas.openxmlformats.org/officeDocument/2006/relationships/image" Target="../media/image3.png"/><Relationship Id="rId6" Type="http://schemas.openxmlformats.org/officeDocument/2006/relationships/image" Target="../media/image9.png"/><Relationship Id="rId11" Type="http://schemas.openxmlformats.org/officeDocument/2006/relationships/image" Target="../media/image17.png"/><Relationship Id="rId5" Type="http://schemas.openxmlformats.org/officeDocument/2006/relationships/image" Target="../media/image8.png"/><Relationship Id="rId15" Type="http://schemas.openxmlformats.org/officeDocument/2006/relationships/image" Target="../media/image23.png"/><Relationship Id="rId10" Type="http://schemas.openxmlformats.org/officeDocument/2006/relationships/image" Target="../media/image15.png"/><Relationship Id="rId19" Type="http://schemas.openxmlformats.org/officeDocument/2006/relationships/image" Target="../media/image27.png"/><Relationship Id="rId4" Type="http://schemas.openxmlformats.org/officeDocument/2006/relationships/image" Target="../media/image6.png"/><Relationship Id="rId9" Type="http://schemas.openxmlformats.org/officeDocument/2006/relationships/image" Target="../media/image14.png"/><Relationship Id="rId1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7</xdr:row>
      <xdr:rowOff>76200</xdr:rowOff>
    </xdr:from>
    <xdr:to>
      <xdr:col>1</xdr:col>
      <xdr:colOff>847725</xdr:colOff>
      <xdr:row>7</xdr:row>
      <xdr:rowOff>457200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0E48E9E-B53C-4B9B-8847-1AC637DF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933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8</xdr:row>
      <xdr:rowOff>85725</xdr:rowOff>
    </xdr:from>
    <xdr:to>
      <xdr:col>1</xdr:col>
      <xdr:colOff>838200</xdr:colOff>
      <xdr:row>8</xdr:row>
      <xdr:rowOff>466725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C630950-B2F2-40CA-8D3D-2A5043A7B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47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14</xdr:row>
      <xdr:rowOff>123825</xdr:rowOff>
    </xdr:from>
    <xdr:to>
      <xdr:col>1</xdr:col>
      <xdr:colOff>847725</xdr:colOff>
      <xdr:row>14</xdr:row>
      <xdr:rowOff>504825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F99CA49-1A25-48DD-A7B7-295A7F1D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124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15</xdr:row>
      <xdr:rowOff>95250</xdr:rowOff>
    </xdr:from>
    <xdr:to>
      <xdr:col>1</xdr:col>
      <xdr:colOff>838200</xdr:colOff>
      <xdr:row>15</xdr:row>
      <xdr:rowOff>476250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CF62BBB-B088-45BE-880B-A3AAAEB1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67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16</xdr:row>
      <xdr:rowOff>114300</xdr:rowOff>
    </xdr:from>
    <xdr:to>
      <xdr:col>1</xdr:col>
      <xdr:colOff>847725</xdr:colOff>
      <xdr:row>16</xdr:row>
      <xdr:rowOff>495300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C6CB419-3B5C-4EAC-8B30-14EAD36CF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258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17</xdr:row>
      <xdr:rowOff>85725</xdr:rowOff>
    </xdr:from>
    <xdr:to>
      <xdr:col>1</xdr:col>
      <xdr:colOff>857250</xdr:colOff>
      <xdr:row>17</xdr:row>
      <xdr:rowOff>466725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AFD55F2-1AA6-4A9B-8674-2A400060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9801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18</xdr:row>
      <xdr:rowOff>104775</xdr:rowOff>
    </xdr:from>
    <xdr:to>
      <xdr:col>1</xdr:col>
      <xdr:colOff>876300</xdr:colOff>
      <xdr:row>18</xdr:row>
      <xdr:rowOff>485775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3A4B652-A789-4254-B075-DBF6D5595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0391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19</xdr:row>
      <xdr:rowOff>57150</xdr:rowOff>
    </xdr:from>
    <xdr:to>
      <xdr:col>1</xdr:col>
      <xdr:colOff>876300</xdr:colOff>
      <xdr:row>19</xdr:row>
      <xdr:rowOff>438150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9F626CA-ABBD-4D84-830F-383A5E4B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0915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21</xdr:row>
      <xdr:rowOff>104775</xdr:rowOff>
    </xdr:from>
    <xdr:to>
      <xdr:col>1</xdr:col>
      <xdr:colOff>866775</xdr:colOff>
      <xdr:row>21</xdr:row>
      <xdr:rowOff>485775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2697B58-3B75-4906-B4F0-B625EE00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2677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22</xdr:row>
      <xdr:rowOff>104775</xdr:rowOff>
    </xdr:from>
    <xdr:to>
      <xdr:col>1</xdr:col>
      <xdr:colOff>866775</xdr:colOff>
      <xdr:row>22</xdr:row>
      <xdr:rowOff>485775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E1CFE58-BAE1-49F2-9280-FD50C8EF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3249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23</xdr:row>
      <xdr:rowOff>104775</xdr:rowOff>
    </xdr:from>
    <xdr:to>
      <xdr:col>1</xdr:col>
      <xdr:colOff>847725</xdr:colOff>
      <xdr:row>23</xdr:row>
      <xdr:rowOff>485775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7F41EF9-A2A4-4B84-81A3-A30F427D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820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24</xdr:row>
      <xdr:rowOff>104775</xdr:rowOff>
    </xdr:from>
    <xdr:to>
      <xdr:col>1</xdr:col>
      <xdr:colOff>857250</xdr:colOff>
      <xdr:row>24</xdr:row>
      <xdr:rowOff>485775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2F2B74E-449B-4844-8B25-608E8012E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4392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95250</xdr:rowOff>
    </xdr:from>
    <xdr:to>
      <xdr:col>1</xdr:col>
      <xdr:colOff>876300</xdr:colOff>
      <xdr:row>3</xdr:row>
      <xdr:rowOff>476250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681496B-02F3-49F0-8673-ADAF6BBDC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76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5</xdr:row>
      <xdr:rowOff>0</xdr:rowOff>
    </xdr:from>
    <xdr:to>
      <xdr:col>1</xdr:col>
      <xdr:colOff>962025</xdr:colOff>
      <xdr:row>6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D16618F-4EB5-493E-BD35-ACA25C774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14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4</xdr:row>
      <xdr:rowOff>104775</xdr:rowOff>
    </xdr:from>
    <xdr:to>
      <xdr:col>1</xdr:col>
      <xdr:colOff>876300</xdr:colOff>
      <xdr:row>4</xdr:row>
      <xdr:rowOff>485775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D31A5AA-CCA0-4C0B-9A45-E99764CBD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247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6</xdr:row>
      <xdr:rowOff>38100</xdr:rowOff>
    </xdr:from>
    <xdr:to>
      <xdr:col>1</xdr:col>
      <xdr:colOff>895350</xdr:colOff>
      <xdr:row>6</xdr:row>
      <xdr:rowOff>514350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1C9805B-F27D-464F-8742-FD46923E1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24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9</xdr:row>
      <xdr:rowOff>0</xdr:rowOff>
    </xdr:from>
    <xdr:to>
      <xdr:col>1</xdr:col>
      <xdr:colOff>733425</xdr:colOff>
      <xdr:row>10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1EA830B-FD1E-47BF-847D-FAA550700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4000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10</xdr:row>
      <xdr:rowOff>0</xdr:rowOff>
    </xdr:from>
    <xdr:to>
      <xdr:col>1</xdr:col>
      <xdr:colOff>628650</xdr:colOff>
      <xdr:row>10</xdr:row>
      <xdr:rowOff>561975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ED3CB73-4EE4-472D-9197-8997BE0A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5720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10</xdr:row>
      <xdr:rowOff>47625</xdr:rowOff>
    </xdr:from>
    <xdr:to>
      <xdr:col>1</xdr:col>
      <xdr:colOff>1219200</xdr:colOff>
      <xdr:row>10</xdr:row>
      <xdr:rowOff>523875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14DE068-740B-4324-AC3F-B168F8813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4619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638175</xdr:colOff>
      <xdr:row>9</xdr:row>
      <xdr:rowOff>238125</xdr:rowOff>
    </xdr:from>
    <xdr:to>
      <xdr:col>1</xdr:col>
      <xdr:colOff>1019175</xdr:colOff>
      <xdr:row>10</xdr:row>
      <xdr:rowOff>47625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0486310-8EEA-4690-BE23-ED17B1202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42386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11</xdr:row>
      <xdr:rowOff>0</xdr:rowOff>
    </xdr:from>
    <xdr:to>
      <xdr:col>1</xdr:col>
      <xdr:colOff>742950</xdr:colOff>
      <xdr:row>11</xdr:row>
      <xdr:rowOff>561975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D7C4B58-1EAB-4C94-9CA4-5CAA6244F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51435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12</xdr:row>
      <xdr:rowOff>0</xdr:rowOff>
    </xdr:from>
    <xdr:to>
      <xdr:col>1</xdr:col>
      <xdr:colOff>933450</xdr:colOff>
      <xdr:row>12</xdr:row>
      <xdr:rowOff>533400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47FECA5-B25B-43C9-BAE7-7ED789B5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28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11</xdr:row>
      <xdr:rowOff>38100</xdr:rowOff>
    </xdr:from>
    <xdr:to>
      <xdr:col>1</xdr:col>
      <xdr:colOff>1276350</xdr:colOff>
      <xdr:row>11</xdr:row>
      <xdr:rowOff>514350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206E90F-DDE2-4678-939D-E8E18480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518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647700</xdr:colOff>
      <xdr:row>13</xdr:row>
      <xdr:rowOff>495300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3B43D5E-98E9-444F-B396-5063620E0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305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20</xdr:row>
      <xdr:rowOff>19050</xdr:rowOff>
    </xdr:from>
    <xdr:to>
      <xdr:col>1</xdr:col>
      <xdr:colOff>876300</xdr:colOff>
      <xdr:row>20</xdr:row>
      <xdr:rowOff>495300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1D008A5-358D-4C80-B863-D3546DBF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1449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13</xdr:row>
      <xdr:rowOff>28575</xdr:rowOff>
    </xdr:from>
    <xdr:to>
      <xdr:col>1</xdr:col>
      <xdr:colOff>1143000</xdr:colOff>
      <xdr:row>13</xdr:row>
      <xdr:rowOff>504825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69269F3B-90CE-4B7E-BAFB-05F446F3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15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885825</xdr:colOff>
      <xdr:row>9</xdr:row>
      <xdr:rowOff>9525</xdr:rowOff>
    </xdr:from>
    <xdr:to>
      <xdr:col>1</xdr:col>
      <xdr:colOff>1362075</xdr:colOff>
      <xdr:row>9</xdr:row>
      <xdr:rowOff>485775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D8942DE-79C5-46A3-BD0C-04CC17BD9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4010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13</xdr:row>
      <xdr:rowOff>85725</xdr:rowOff>
    </xdr:from>
    <xdr:to>
      <xdr:col>1</xdr:col>
      <xdr:colOff>1104900</xdr:colOff>
      <xdr:row>13</xdr:row>
      <xdr:rowOff>466725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3A6962-507B-4AFE-B96B-85CEC070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5829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15</xdr:row>
      <xdr:rowOff>95250</xdr:rowOff>
    </xdr:from>
    <xdr:to>
      <xdr:col>1</xdr:col>
      <xdr:colOff>1095375</xdr:colOff>
      <xdr:row>15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CBB3DB-2694-4151-9EAF-5D92B1693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6981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27</xdr:row>
      <xdr:rowOff>133350</xdr:rowOff>
    </xdr:from>
    <xdr:to>
      <xdr:col>1</xdr:col>
      <xdr:colOff>1104900</xdr:colOff>
      <xdr:row>27</xdr:row>
      <xdr:rowOff>514350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7F9508-6D19-4C9B-830E-0C0DFA5B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877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29</xdr:row>
      <xdr:rowOff>104775</xdr:rowOff>
    </xdr:from>
    <xdr:to>
      <xdr:col>1</xdr:col>
      <xdr:colOff>1095375</xdr:colOff>
      <xdr:row>29</xdr:row>
      <xdr:rowOff>485775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599ABA7-5F44-43D1-8523-F369D188C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499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31</xdr:row>
      <xdr:rowOff>123825</xdr:rowOff>
    </xdr:from>
    <xdr:to>
      <xdr:col>1</xdr:col>
      <xdr:colOff>1104900</xdr:colOff>
      <xdr:row>31</xdr:row>
      <xdr:rowOff>504825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51C999-088F-46D8-90AA-73AEA505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15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33</xdr:row>
      <xdr:rowOff>95250</xdr:rowOff>
    </xdr:from>
    <xdr:to>
      <xdr:col>1</xdr:col>
      <xdr:colOff>1114425</xdr:colOff>
      <xdr:row>33</xdr:row>
      <xdr:rowOff>476250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96E3CDC-D549-4FD2-A3B9-97743476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268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35</xdr:row>
      <xdr:rowOff>114300</xdr:rowOff>
    </xdr:from>
    <xdr:to>
      <xdr:col>1</xdr:col>
      <xdr:colOff>1133475</xdr:colOff>
      <xdr:row>35</xdr:row>
      <xdr:rowOff>495300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E8AC2C-5871-4FFB-8BE5-5F85781FC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843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37</xdr:row>
      <xdr:rowOff>66675</xdr:rowOff>
    </xdr:from>
    <xdr:to>
      <xdr:col>1</xdr:col>
      <xdr:colOff>1133475</xdr:colOff>
      <xdr:row>37</xdr:row>
      <xdr:rowOff>447675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04CB392-5638-4436-AE3E-1633AAE86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9526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41</xdr:row>
      <xdr:rowOff>114300</xdr:rowOff>
    </xdr:from>
    <xdr:to>
      <xdr:col>1</xdr:col>
      <xdr:colOff>1123950</xdr:colOff>
      <xdr:row>41</xdr:row>
      <xdr:rowOff>495300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18D637-CDB1-45E2-8617-66237E7D1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1859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43</xdr:row>
      <xdr:rowOff>114300</xdr:rowOff>
    </xdr:from>
    <xdr:to>
      <xdr:col>1</xdr:col>
      <xdr:colOff>1123950</xdr:colOff>
      <xdr:row>43</xdr:row>
      <xdr:rowOff>495300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555C3B5-0C68-4BBF-8B95-C3F1E97F9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3002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45</xdr:row>
      <xdr:rowOff>114300</xdr:rowOff>
    </xdr:from>
    <xdr:to>
      <xdr:col>1</xdr:col>
      <xdr:colOff>1104900</xdr:colOff>
      <xdr:row>45</xdr:row>
      <xdr:rowOff>495300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EAA2E18-9F92-4621-AB9F-B035641B1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4145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47</xdr:row>
      <xdr:rowOff>114300</xdr:rowOff>
    </xdr:from>
    <xdr:to>
      <xdr:col>1</xdr:col>
      <xdr:colOff>1114425</xdr:colOff>
      <xdr:row>47</xdr:row>
      <xdr:rowOff>495300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90CDF14-2CB7-44C9-BA9C-37C64858E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28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5</xdr:row>
      <xdr:rowOff>104775</xdr:rowOff>
    </xdr:from>
    <xdr:to>
      <xdr:col>1</xdr:col>
      <xdr:colOff>1133475</xdr:colOff>
      <xdr:row>5</xdr:row>
      <xdr:rowOff>485775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2C5A18A-9A5C-4E58-937E-102218B4A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76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</xdr:row>
      <xdr:rowOff>9525</xdr:rowOff>
    </xdr:from>
    <xdr:to>
      <xdr:col>1</xdr:col>
      <xdr:colOff>1219200</xdr:colOff>
      <xdr:row>10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780D2F9-3B53-4053-8BEA-92ED33497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67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7</xdr:row>
      <xdr:rowOff>114300</xdr:rowOff>
    </xdr:from>
    <xdr:to>
      <xdr:col>1</xdr:col>
      <xdr:colOff>1133475</xdr:colOff>
      <xdr:row>7</xdr:row>
      <xdr:rowOff>495300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3574CD3-C6AE-441D-9DCF-75F9F88C8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42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676275</xdr:colOff>
      <xdr:row>11</xdr:row>
      <xdr:rowOff>47625</xdr:rowOff>
    </xdr:from>
    <xdr:to>
      <xdr:col>1</xdr:col>
      <xdr:colOff>1152525</xdr:colOff>
      <xdr:row>11</xdr:row>
      <xdr:rowOff>523875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58F4A62-83F8-4858-AED0-78F28BC7A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6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17</xdr:row>
      <xdr:rowOff>9525</xdr:rowOff>
    </xdr:from>
    <xdr:to>
      <xdr:col>1</xdr:col>
      <xdr:colOff>990600</xdr:colOff>
      <xdr:row>18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81E98F3-6ABC-4947-B8ED-4634C42E3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039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19</xdr:row>
      <xdr:rowOff>9525</xdr:rowOff>
    </xdr:from>
    <xdr:to>
      <xdr:col>1</xdr:col>
      <xdr:colOff>885825</xdr:colOff>
      <xdr:row>20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A58E0E-9E04-4C99-8188-1F3D8F36A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91821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1000125</xdr:colOff>
      <xdr:row>19</xdr:row>
      <xdr:rowOff>57150</xdr:rowOff>
    </xdr:from>
    <xdr:to>
      <xdr:col>1</xdr:col>
      <xdr:colOff>1476375</xdr:colOff>
      <xdr:row>19</xdr:row>
      <xdr:rowOff>533400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DE6DAD9-CC5D-4B02-9D91-717DB0E2E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229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895350</xdr:colOff>
      <xdr:row>17</xdr:row>
      <xdr:rowOff>247650</xdr:rowOff>
    </xdr:from>
    <xdr:to>
      <xdr:col>1</xdr:col>
      <xdr:colOff>1276350</xdr:colOff>
      <xdr:row>18</xdr:row>
      <xdr:rowOff>57150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617A6D02-03D6-4F63-A59E-2E63FC3E4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82772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21</xdr:row>
      <xdr:rowOff>9525</xdr:rowOff>
    </xdr:from>
    <xdr:to>
      <xdr:col>1</xdr:col>
      <xdr:colOff>1000125</xdr:colOff>
      <xdr:row>22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0E48214-4F1A-44C7-AF42-019D62B9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03251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23</xdr:row>
      <xdr:rowOff>9525</xdr:rowOff>
    </xdr:from>
    <xdr:to>
      <xdr:col>1</xdr:col>
      <xdr:colOff>1190625</xdr:colOff>
      <xdr:row>23</xdr:row>
      <xdr:rowOff>542925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D14713E-01BA-460A-9D26-306B4C20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1468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1057275</xdr:colOff>
      <xdr:row>21</xdr:row>
      <xdr:rowOff>47625</xdr:rowOff>
    </xdr:from>
    <xdr:to>
      <xdr:col>1</xdr:col>
      <xdr:colOff>1533525</xdr:colOff>
      <xdr:row>21</xdr:row>
      <xdr:rowOff>523875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CCD4775-4198-459A-BFF6-62A9FF6E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0363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428625</xdr:colOff>
      <xdr:row>25</xdr:row>
      <xdr:rowOff>28575</xdr:rowOff>
    </xdr:from>
    <xdr:to>
      <xdr:col>1</xdr:col>
      <xdr:colOff>904875</xdr:colOff>
      <xdr:row>25</xdr:row>
      <xdr:rowOff>504825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3800B0F8-5C0F-4E87-9702-B1EB984C1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30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28575</xdr:rowOff>
    </xdr:from>
    <xdr:to>
      <xdr:col>1</xdr:col>
      <xdr:colOff>1133475</xdr:colOff>
      <xdr:row>39</xdr:row>
      <xdr:rowOff>504825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5319988-F324-4ABE-9B18-D7223DD0D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0631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923925</xdr:colOff>
      <xdr:row>25</xdr:row>
      <xdr:rowOff>38100</xdr:rowOff>
    </xdr:from>
    <xdr:to>
      <xdr:col>1</xdr:col>
      <xdr:colOff>1400175</xdr:colOff>
      <xdr:row>25</xdr:row>
      <xdr:rowOff>514350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C26D0F5-94A3-4A9C-A51A-B9590C38C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2639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1143000</xdr:colOff>
      <xdr:row>17</xdr:row>
      <xdr:rowOff>19050</xdr:rowOff>
    </xdr:from>
    <xdr:to>
      <xdr:col>1</xdr:col>
      <xdr:colOff>1619250</xdr:colOff>
      <xdr:row>17</xdr:row>
      <xdr:rowOff>495300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D9EDE88-16CD-4101-A032-23042A5C0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8048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4</xdr:row>
      <xdr:rowOff>419100</xdr:rowOff>
    </xdr:from>
    <xdr:to>
      <xdr:col>2</xdr:col>
      <xdr:colOff>920177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7CFBD5-796A-4841-A157-84635CB8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809750"/>
          <a:ext cx="482027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3</xdr:row>
      <xdr:rowOff>495300</xdr:rowOff>
    </xdr:from>
    <xdr:to>
      <xdr:col>2</xdr:col>
      <xdr:colOff>914400</xdr:colOff>
      <xdr:row>4</xdr:row>
      <xdr:rowOff>495300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9F16D7-0036-49B0-B1FB-3C47FB40A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38112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3</xdr:row>
      <xdr:rowOff>0</xdr:rowOff>
    </xdr:from>
    <xdr:to>
      <xdr:col>2</xdr:col>
      <xdr:colOff>942975</xdr:colOff>
      <xdr:row>3</xdr:row>
      <xdr:rowOff>495300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48E4E6-65D5-45ED-8C43-CF5C5DCD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885825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457201</xdr:colOff>
      <xdr:row>2</xdr:row>
      <xdr:rowOff>19051</xdr:rowOff>
    </xdr:from>
    <xdr:to>
      <xdr:col>2</xdr:col>
      <xdr:colOff>952501</xdr:colOff>
      <xdr:row>3</xdr:row>
      <xdr:rowOff>9526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E60D2E-1433-4EC4-A7D3-71DCCDD69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6" y="400051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428626</xdr:colOff>
      <xdr:row>8</xdr:row>
      <xdr:rowOff>180976</xdr:rowOff>
    </xdr:from>
    <xdr:to>
      <xdr:col>2</xdr:col>
      <xdr:colOff>962026</xdr:colOff>
      <xdr:row>10</xdr:row>
      <xdr:rowOff>19051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3778986-C285-4A3E-BDD5-E1168A50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1" y="2981326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400050</xdr:colOff>
      <xdr:row>9</xdr:row>
      <xdr:rowOff>495300</xdr:rowOff>
    </xdr:from>
    <xdr:to>
      <xdr:col>2</xdr:col>
      <xdr:colOff>962025</xdr:colOff>
      <xdr:row>11</xdr:row>
      <xdr:rowOff>47625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28C415-80E2-4C52-A56E-648946859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48615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400051</xdr:colOff>
      <xdr:row>11</xdr:row>
      <xdr:rowOff>1</xdr:rowOff>
    </xdr:from>
    <xdr:to>
      <xdr:col>2</xdr:col>
      <xdr:colOff>952501</xdr:colOff>
      <xdr:row>12</xdr:row>
      <xdr:rowOff>47626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D28F73A-E48E-4F85-B14C-1FC39D5F1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6" y="4000501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390525</xdr:colOff>
      <xdr:row>11</xdr:row>
      <xdr:rowOff>485775</xdr:rowOff>
    </xdr:from>
    <xdr:to>
      <xdr:col>2</xdr:col>
      <xdr:colOff>981075</xdr:colOff>
      <xdr:row>13</xdr:row>
      <xdr:rowOff>66675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B364FA6-04A9-4C4B-AEBA-14401CE70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8627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428624</xdr:colOff>
      <xdr:row>3</xdr:row>
      <xdr:rowOff>28574</xdr:rowOff>
    </xdr:from>
    <xdr:to>
      <xdr:col>1</xdr:col>
      <xdr:colOff>981075</xdr:colOff>
      <xdr:row>4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5E0D986-9EFC-42A0-AF4B-E5FFF161F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4" y="619124"/>
          <a:ext cx="552451" cy="552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334989</xdr:colOff>
      <xdr:row>3</xdr:row>
      <xdr:rowOff>566113</xdr:rowOff>
    </xdr:from>
    <xdr:to>
      <xdr:col>1</xdr:col>
      <xdr:colOff>990601</xdr:colOff>
      <xdr:row>5</xdr:row>
      <xdr:rowOff>47624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4B182351-D48D-4541-AA9C-2DC52210F30B}"/>
            </a:ext>
          </a:extLst>
        </xdr:cNvPr>
        <xdr:cNvGrpSpPr/>
      </xdr:nvGrpSpPr>
      <xdr:grpSpPr>
        <a:xfrm>
          <a:off x="1096989" y="1156663"/>
          <a:ext cx="655612" cy="624511"/>
          <a:chOff x="5454559" y="742224"/>
          <a:chExt cx="4010026" cy="3819797"/>
        </a:xfrm>
      </xdr:grpSpPr>
      <xdr:pic>
        <xdr:nvPicPr>
          <xdr:cNvPr id="29" name="Imagen 28">
            <a:extLst>
              <a:ext uri="{FF2B5EF4-FFF2-40B4-BE49-F238E27FC236}">
                <a16:creationId xmlns:a16="http://schemas.microsoft.com/office/drawing/2014/main" id="{75C89BC4-50E7-4CE2-86F2-F18093F2D9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30083" y="742224"/>
            <a:ext cx="1905002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E0823572-8AC1-4423-8182-C43AD9A427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59583" y="1381579"/>
            <a:ext cx="1905002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F9A95974-99C8-430D-AC6F-DB20EB2D9F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54559" y="1908719"/>
            <a:ext cx="1905002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E3F6FE5A-0D8B-4AC7-BBD3-57136CD2D8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0526" y="2657020"/>
            <a:ext cx="1905001" cy="19050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390525</xdr:colOff>
      <xdr:row>6</xdr:row>
      <xdr:rowOff>552450</xdr:rowOff>
    </xdr:from>
    <xdr:to>
      <xdr:col>1</xdr:col>
      <xdr:colOff>962025</xdr:colOff>
      <xdr:row>7</xdr:row>
      <xdr:rowOff>552450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865DBC4E-9FA6-459C-9AF6-A15D862F5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857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371475</xdr:colOff>
      <xdr:row>10</xdr:row>
      <xdr:rowOff>548757</xdr:rowOff>
    </xdr:from>
    <xdr:to>
      <xdr:col>1</xdr:col>
      <xdr:colOff>1057275</xdr:colOff>
      <xdr:row>12</xdr:row>
      <xdr:rowOff>9524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1DC0C541-BE08-443E-A3F3-815300BA7915}"/>
            </a:ext>
          </a:extLst>
        </xdr:cNvPr>
        <xdr:cNvGrpSpPr/>
      </xdr:nvGrpSpPr>
      <xdr:grpSpPr>
        <a:xfrm>
          <a:off x="1133475" y="5139807"/>
          <a:ext cx="685800" cy="603767"/>
          <a:chOff x="4657725" y="990600"/>
          <a:chExt cx="3981450" cy="3505200"/>
        </a:xfrm>
      </xdr:grpSpPr>
      <xdr:pic>
        <xdr:nvPicPr>
          <xdr:cNvPr id="36" name="Imagen 35">
            <a:extLst>
              <a:ext uri="{FF2B5EF4-FFF2-40B4-BE49-F238E27FC236}">
                <a16:creationId xmlns:a16="http://schemas.microsoft.com/office/drawing/2014/main" id="{E88A849D-14D3-4B66-AD73-E0C55F922E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62550" y="9906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69F8A73C-0B4A-4C3D-A399-5E9A09B27C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62650" y="11430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DF532969-5BC1-4EFD-B92D-FA3101EA1B9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34175" y="13430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87934C5D-15D4-4ABC-A84C-B794FA0937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57725" y="23717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D072E67C-2A35-4B25-87E0-A5743032A3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10200" y="25908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266701</xdr:colOff>
      <xdr:row>12</xdr:row>
      <xdr:rowOff>9524</xdr:rowOff>
    </xdr:from>
    <xdr:to>
      <xdr:col>1</xdr:col>
      <xdr:colOff>1048643</xdr:colOff>
      <xdr:row>12</xdr:row>
      <xdr:rowOff>533399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F21AFC84-82C1-4B4D-B4BE-B390811C4BB9}"/>
            </a:ext>
          </a:extLst>
        </xdr:cNvPr>
        <xdr:cNvGrpSpPr/>
      </xdr:nvGrpSpPr>
      <xdr:grpSpPr>
        <a:xfrm>
          <a:off x="1028701" y="5743574"/>
          <a:ext cx="781942" cy="523875"/>
          <a:chOff x="5429250" y="2800350"/>
          <a:chExt cx="2886075" cy="1933575"/>
        </a:xfrm>
      </xdr:grpSpPr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D15EFD57-9891-40CA-87E7-D23A52967E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29250" y="28003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FA528909-9B6F-45D8-B4A8-D907972C43F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10325" y="28289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400050</xdr:colOff>
      <xdr:row>16</xdr:row>
      <xdr:rowOff>19050</xdr:rowOff>
    </xdr:from>
    <xdr:to>
      <xdr:col>1</xdr:col>
      <xdr:colOff>933450</xdr:colOff>
      <xdr:row>16</xdr:row>
      <xdr:rowOff>552450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BA8C7451-0458-448E-976F-1BC42F33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3467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17</xdr:row>
      <xdr:rowOff>9525</xdr:rowOff>
    </xdr:from>
    <xdr:to>
      <xdr:col>1</xdr:col>
      <xdr:colOff>971550</xdr:colOff>
      <xdr:row>18</xdr:row>
      <xdr:rowOff>19050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2414DDBF-BB9B-4128-ADC2-9D27D5CE8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8601075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209551</xdr:colOff>
      <xdr:row>7</xdr:row>
      <xdr:rowOff>542925</xdr:rowOff>
    </xdr:from>
    <xdr:to>
      <xdr:col>1</xdr:col>
      <xdr:colOff>1169997</xdr:colOff>
      <xdr:row>9</xdr:row>
      <xdr:rowOff>47625</xdr:rowOff>
    </xdr:to>
    <xdr:grpSp>
      <xdr:nvGrpSpPr>
        <xdr:cNvPr id="52" name="Grupo 51">
          <a:extLst>
            <a:ext uri="{FF2B5EF4-FFF2-40B4-BE49-F238E27FC236}">
              <a16:creationId xmlns:a16="http://schemas.microsoft.com/office/drawing/2014/main" id="{F663B0C9-680C-438D-9BBF-FE036E9A266E}"/>
            </a:ext>
          </a:extLst>
        </xdr:cNvPr>
        <xdr:cNvGrpSpPr/>
      </xdr:nvGrpSpPr>
      <xdr:grpSpPr>
        <a:xfrm>
          <a:off x="971551" y="3419475"/>
          <a:ext cx="960446" cy="647700"/>
          <a:chOff x="5457825" y="2181225"/>
          <a:chExt cx="4943475" cy="3333750"/>
        </a:xfrm>
      </xdr:grpSpPr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DD39004F-32B9-441F-B8AB-BD8AB570B5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57825" y="21812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Imagen 47">
            <a:extLst>
              <a:ext uri="{FF2B5EF4-FFF2-40B4-BE49-F238E27FC236}">
                <a16:creationId xmlns:a16="http://schemas.microsoft.com/office/drawing/2014/main" id="{2BE12BBF-D5B5-4188-9F68-AF7E475C05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96300" y="21907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4FE0F216-D1CB-4017-9FC9-F3AB067735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24575" y="35909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" name="Imagen 49">
            <a:extLst>
              <a:ext uri="{FF2B5EF4-FFF2-40B4-BE49-F238E27FC236}">
                <a16:creationId xmlns:a16="http://schemas.microsoft.com/office/drawing/2014/main" id="{20BF40AF-30DD-463E-A50D-C678BF4F05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24775" y="360997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C4354E6B-A06D-44AD-923A-FD491B7F01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29450" y="21907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361949</xdr:colOff>
      <xdr:row>9</xdr:row>
      <xdr:rowOff>552449</xdr:rowOff>
    </xdr:from>
    <xdr:to>
      <xdr:col>1</xdr:col>
      <xdr:colOff>962024</xdr:colOff>
      <xdr:row>11</xdr:row>
      <xdr:rowOff>9524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91C1EE6A-AC8F-449C-869C-70E60056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4571999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8</xdr:row>
      <xdr:rowOff>523875</xdr:rowOff>
    </xdr:from>
    <xdr:to>
      <xdr:col>1</xdr:col>
      <xdr:colOff>1009650</xdr:colOff>
      <xdr:row>9</xdr:row>
      <xdr:rowOff>561975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49277141-958C-4BCC-A0E8-ED49A38DD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6864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361951</xdr:colOff>
      <xdr:row>14</xdr:row>
      <xdr:rowOff>561975</xdr:rowOff>
    </xdr:from>
    <xdr:to>
      <xdr:col>1</xdr:col>
      <xdr:colOff>987181</xdr:colOff>
      <xdr:row>16</xdr:row>
      <xdr:rowOff>28574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7D56AB71-1F67-444C-A482-644A3A8D95EA}"/>
            </a:ext>
          </a:extLst>
        </xdr:cNvPr>
        <xdr:cNvGrpSpPr/>
      </xdr:nvGrpSpPr>
      <xdr:grpSpPr>
        <a:xfrm>
          <a:off x="1123951" y="7439025"/>
          <a:ext cx="625230" cy="609599"/>
          <a:chOff x="6534150" y="5734050"/>
          <a:chExt cx="3429000" cy="3343275"/>
        </a:xfrm>
      </xdr:grpSpPr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78BC1D0F-49F2-4C6C-9F38-02AD45CB58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34150" y="57340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" name="Imagen 55">
            <a:extLst>
              <a:ext uri="{FF2B5EF4-FFF2-40B4-BE49-F238E27FC236}">
                <a16:creationId xmlns:a16="http://schemas.microsoft.com/office/drawing/2014/main" id="{9D9BEEAA-D3DF-4A7C-86B9-660EE738B5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39100" y="57531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866DF969-FEA7-4F15-B3BB-B9B5ACC1F6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34150" y="71723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" name="Imagen 57">
            <a:extLst>
              <a:ext uri="{FF2B5EF4-FFF2-40B4-BE49-F238E27FC236}">
                <a16:creationId xmlns:a16="http://schemas.microsoft.com/office/drawing/2014/main" id="{6B968088-BF3F-416B-B40C-6999A35DC53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58150" y="71723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152400</xdr:colOff>
      <xdr:row>13</xdr:row>
      <xdr:rowOff>542925</xdr:rowOff>
    </xdr:from>
    <xdr:to>
      <xdr:col>1</xdr:col>
      <xdr:colOff>1219200</xdr:colOff>
      <xdr:row>14</xdr:row>
      <xdr:rowOff>563441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1AC16C3C-1E5D-4A86-A3CC-68F8526DEFFE}"/>
            </a:ext>
          </a:extLst>
        </xdr:cNvPr>
        <xdr:cNvGrpSpPr/>
      </xdr:nvGrpSpPr>
      <xdr:grpSpPr>
        <a:xfrm>
          <a:off x="914400" y="6848475"/>
          <a:ext cx="1066800" cy="592016"/>
          <a:chOff x="6029325" y="6191250"/>
          <a:chExt cx="3467100" cy="1924050"/>
        </a:xfrm>
      </xdr:grpSpPr>
      <xdr:pic>
        <xdr:nvPicPr>
          <xdr:cNvPr id="60" name="Imagen 59">
            <a:extLst>
              <a:ext uri="{FF2B5EF4-FFF2-40B4-BE49-F238E27FC236}">
                <a16:creationId xmlns:a16="http://schemas.microsoft.com/office/drawing/2014/main" id="{44C2C605-0982-457D-953F-D757E9B6AD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29325" y="62103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DBC1771B-5348-4A23-8D85-FD9C905071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91425" y="619125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390525</xdr:colOff>
      <xdr:row>4</xdr:row>
      <xdr:rowOff>561975</xdr:rowOff>
    </xdr:from>
    <xdr:to>
      <xdr:col>1</xdr:col>
      <xdr:colOff>1028700</xdr:colOff>
      <xdr:row>6</xdr:row>
      <xdr:rowOff>57150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5CDEBD36-AA26-4DB5-BF84-471A5735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24025"/>
          <a:ext cx="6381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409575</xdr:colOff>
      <xdr:row>5</xdr:row>
      <xdr:rowOff>561975</xdr:rowOff>
    </xdr:from>
    <xdr:to>
      <xdr:col>1</xdr:col>
      <xdr:colOff>1000125</xdr:colOff>
      <xdr:row>7</xdr:row>
      <xdr:rowOff>9525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9FBE186D-4FCA-4F32-AD35-0D7D75182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295525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171450</xdr:colOff>
      <xdr:row>12</xdr:row>
      <xdr:rowOff>561975</xdr:rowOff>
    </xdr:from>
    <xdr:to>
      <xdr:col>1</xdr:col>
      <xdr:colOff>805684</xdr:colOff>
      <xdr:row>14</xdr:row>
      <xdr:rowOff>9525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964B6EC0-FBA8-4DCA-8936-67D81CA8BC66}"/>
            </a:ext>
          </a:extLst>
        </xdr:cNvPr>
        <xdr:cNvGrpSpPr/>
      </xdr:nvGrpSpPr>
      <xdr:grpSpPr>
        <a:xfrm>
          <a:off x="933450" y="6296025"/>
          <a:ext cx="634234" cy="590550"/>
          <a:chOff x="5534025" y="5410200"/>
          <a:chExt cx="3733800" cy="3476625"/>
        </a:xfrm>
      </xdr:grpSpPr>
      <xdr:pic>
        <xdr:nvPicPr>
          <xdr:cNvPr id="65" name="Imagen 64">
            <a:extLst>
              <a:ext uri="{FF2B5EF4-FFF2-40B4-BE49-F238E27FC236}">
                <a16:creationId xmlns:a16="http://schemas.microsoft.com/office/drawing/2014/main" id="{87156579-E613-405B-A2FE-90CE7D3FE9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34025" y="54578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6" name="Imagen 65">
            <a:extLst>
              <a:ext uri="{FF2B5EF4-FFF2-40B4-BE49-F238E27FC236}">
                <a16:creationId xmlns:a16="http://schemas.microsoft.com/office/drawing/2014/main" id="{D00369D3-35CA-4B62-96AF-26738C3136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7575" y="54102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Imagen 66">
            <a:extLst>
              <a:ext uri="{FF2B5EF4-FFF2-40B4-BE49-F238E27FC236}">
                <a16:creationId xmlns:a16="http://schemas.microsoft.com/office/drawing/2014/main" id="{06F294E9-0CE4-4807-9E7C-A4CB6B9256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43550" y="69723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8" name="Imagen 67">
            <a:extLst>
              <a:ext uri="{FF2B5EF4-FFF2-40B4-BE49-F238E27FC236}">
                <a16:creationId xmlns:a16="http://schemas.microsoft.com/office/drawing/2014/main" id="{ECD73292-7E48-4A17-BB67-BC04D26BEC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62825" y="698182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809627</xdr:colOff>
      <xdr:row>12</xdr:row>
      <xdr:rowOff>533401</xdr:rowOff>
    </xdr:from>
    <xdr:to>
      <xdr:col>1</xdr:col>
      <xdr:colOff>1200151</xdr:colOff>
      <xdr:row>14</xdr:row>
      <xdr:rowOff>38709</xdr:rowOff>
    </xdr:to>
    <xdr:grpSp>
      <xdr:nvGrpSpPr>
        <xdr:cNvPr id="72" name="Grupo 71">
          <a:extLst>
            <a:ext uri="{FF2B5EF4-FFF2-40B4-BE49-F238E27FC236}">
              <a16:creationId xmlns:a16="http://schemas.microsoft.com/office/drawing/2014/main" id="{EF8480E4-0D59-43D8-AC76-4A803668B329}"/>
            </a:ext>
          </a:extLst>
        </xdr:cNvPr>
        <xdr:cNvGrpSpPr/>
      </xdr:nvGrpSpPr>
      <xdr:grpSpPr>
        <a:xfrm>
          <a:off x="1571627" y="6267451"/>
          <a:ext cx="390524" cy="648308"/>
          <a:chOff x="9353550" y="5362575"/>
          <a:chExt cx="1933575" cy="3209925"/>
        </a:xfrm>
      </xdr:grpSpPr>
      <xdr:pic>
        <xdr:nvPicPr>
          <xdr:cNvPr id="69" name="Imagen 68">
            <a:extLst>
              <a:ext uri="{FF2B5EF4-FFF2-40B4-BE49-F238E27FC236}">
                <a16:creationId xmlns:a16="http://schemas.microsoft.com/office/drawing/2014/main" id="{80AFE8CB-07AB-4A38-BE09-EA938BBB1F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53550" y="6667500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0" name="Imagen 69">
            <a:extLst>
              <a:ext uri="{FF2B5EF4-FFF2-40B4-BE49-F238E27FC236}">
                <a16:creationId xmlns:a16="http://schemas.microsoft.com/office/drawing/2014/main" id="{44961939-0FA2-43DA-AA62-FAE8A779EF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82125" y="5362575"/>
            <a:ext cx="1905000" cy="1905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12</xdr:row>
      <xdr:rowOff>123825</xdr:rowOff>
    </xdr:from>
    <xdr:to>
      <xdr:col>1</xdr:col>
      <xdr:colOff>847725</xdr:colOff>
      <xdr:row>12</xdr:row>
      <xdr:rowOff>504825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C751BB-5976-4734-A548-60BA3F23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000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13</xdr:row>
      <xdr:rowOff>95250</xdr:rowOff>
    </xdr:from>
    <xdr:to>
      <xdr:col>1</xdr:col>
      <xdr:colOff>838200</xdr:colOff>
      <xdr:row>13</xdr:row>
      <xdr:rowOff>476250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6973E3F-C05A-497F-9299-07E97809E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3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466725</xdr:colOff>
      <xdr:row>14</xdr:row>
      <xdr:rowOff>114300</xdr:rowOff>
    </xdr:from>
    <xdr:to>
      <xdr:col>1</xdr:col>
      <xdr:colOff>847725</xdr:colOff>
      <xdr:row>14</xdr:row>
      <xdr:rowOff>495300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86392F-AC81-4B5D-8F4C-4370A01D4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8134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15</xdr:row>
      <xdr:rowOff>85725</xdr:rowOff>
    </xdr:from>
    <xdr:to>
      <xdr:col>1</xdr:col>
      <xdr:colOff>857250</xdr:colOff>
      <xdr:row>15</xdr:row>
      <xdr:rowOff>466725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028164-F520-4161-8819-8187FB20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86772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16</xdr:row>
      <xdr:rowOff>57150</xdr:rowOff>
    </xdr:from>
    <xdr:to>
      <xdr:col>1</xdr:col>
      <xdr:colOff>876300</xdr:colOff>
      <xdr:row>16</xdr:row>
      <xdr:rowOff>438150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C8B613B-9EF9-49A5-84A8-431F2A6D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791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18</xdr:row>
      <xdr:rowOff>104775</xdr:rowOff>
    </xdr:from>
    <xdr:to>
      <xdr:col>1</xdr:col>
      <xdr:colOff>866775</xdr:colOff>
      <xdr:row>18</xdr:row>
      <xdr:rowOff>485775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E9D126A-7617-4AB1-89B2-03B7B40B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09823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19</xdr:row>
      <xdr:rowOff>104775</xdr:rowOff>
    </xdr:from>
    <xdr:to>
      <xdr:col>1</xdr:col>
      <xdr:colOff>866775</xdr:colOff>
      <xdr:row>19</xdr:row>
      <xdr:rowOff>485775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C7A088-6FE8-449D-9F88-D0A8D124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1553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95250</xdr:rowOff>
    </xdr:from>
    <xdr:to>
      <xdr:col>1</xdr:col>
      <xdr:colOff>876300</xdr:colOff>
      <xdr:row>3</xdr:row>
      <xdr:rowOff>476250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83F5E67-5DED-4588-BBBC-9A3CEB012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685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5</xdr:row>
      <xdr:rowOff>0</xdr:rowOff>
    </xdr:from>
    <xdr:to>
      <xdr:col>1</xdr:col>
      <xdr:colOff>962025</xdr:colOff>
      <xdr:row>6</xdr:row>
      <xdr:rowOff>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300497D-8B8A-440D-8CCA-F69728EA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7335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4</xdr:row>
      <xdr:rowOff>104775</xdr:rowOff>
    </xdr:from>
    <xdr:to>
      <xdr:col>1</xdr:col>
      <xdr:colOff>876300</xdr:colOff>
      <xdr:row>4</xdr:row>
      <xdr:rowOff>485775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23E0CA-A3EE-4106-9297-AFFF7891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266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6</xdr:row>
      <xdr:rowOff>19050</xdr:rowOff>
    </xdr:from>
    <xdr:to>
      <xdr:col>1</xdr:col>
      <xdr:colOff>962025</xdr:colOff>
      <xdr:row>7</xdr:row>
      <xdr:rowOff>19050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19DC59C-1AE4-4FC4-ABC4-1C8F6EAE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2324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8</xdr:row>
      <xdr:rowOff>0</xdr:rowOff>
    </xdr:from>
    <xdr:to>
      <xdr:col>1</xdr:col>
      <xdr:colOff>628650</xdr:colOff>
      <xdr:row>8</xdr:row>
      <xdr:rowOff>561975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6E73573-DD39-4B79-A8FD-8D2729A4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59105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8</xdr:row>
      <xdr:rowOff>47625</xdr:rowOff>
    </xdr:from>
    <xdr:to>
      <xdr:col>1</xdr:col>
      <xdr:colOff>1219200</xdr:colOff>
      <xdr:row>8</xdr:row>
      <xdr:rowOff>523875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FC928AB-C3C8-4D5D-B793-DB1749E26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4638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10</xdr:row>
      <xdr:rowOff>0</xdr:rowOff>
    </xdr:from>
    <xdr:to>
      <xdr:col>1</xdr:col>
      <xdr:colOff>933450</xdr:colOff>
      <xdr:row>10</xdr:row>
      <xdr:rowOff>533400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6945299-5D9E-49A0-BF4A-89CAD6681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7340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9</xdr:row>
      <xdr:rowOff>28575</xdr:rowOff>
    </xdr:from>
    <xdr:to>
      <xdr:col>1</xdr:col>
      <xdr:colOff>914400</xdr:colOff>
      <xdr:row>9</xdr:row>
      <xdr:rowOff>504825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DCC5A44-3A12-4315-9F7F-C150F2A6B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4048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11</xdr:row>
      <xdr:rowOff>19050</xdr:rowOff>
    </xdr:from>
    <xdr:to>
      <xdr:col>1</xdr:col>
      <xdr:colOff>647700</xdr:colOff>
      <xdr:row>11</xdr:row>
      <xdr:rowOff>495300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6012D8F-8892-43AE-930E-1ED82960E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632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17</xdr:row>
      <xdr:rowOff>19050</xdr:rowOff>
    </xdr:from>
    <xdr:to>
      <xdr:col>1</xdr:col>
      <xdr:colOff>876300</xdr:colOff>
      <xdr:row>17</xdr:row>
      <xdr:rowOff>495300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4E52198-A1D4-4D26-A3F9-EB6250D08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032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11</xdr:row>
      <xdr:rowOff>28575</xdr:rowOff>
    </xdr:from>
    <xdr:to>
      <xdr:col>1</xdr:col>
      <xdr:colOff>1143000</xdr:colOff>
      <xdr:row>11</xdr:row>
      <xdr:rowOff>504825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6690279-1437-480A-9D6C-18FF1970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334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7</xdr:row>
      <xdr:rowOff>28575</xdr:rowOff>
    </xdr:from>
    <xdr:to>
      <xdr:col>1</xdr:col>
      <xdr:colOff>914400</xdr:colOff>
      <xdr:row>7</xdr:row>
      <xdr:rowOff>504825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B1FF895-1442-44F6-947F-44CCFEC9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905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23</xdr:row>
      <xdr:rowOff>133350</xdr:rowOff>
    </xdr:from>
    <xdr:to>
      <xdr:col>1</xdr:col>
      <xdr:colOff>1104900</xdr:colOff>
      <xdr:row>23</xdr:row>
      <xdr:rowOff>514350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0BD3CC-1933-486A-AD37-6474D237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38779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25</xdr:row>
      <xdr:rowOff>104775</xdr:rowOff>
    </xdr:from>
    <xdr:to>
      <xdr:col>1</xdr:col>
      <xdr:colOff>1095375</xdr:colOff>
      <xdr:row>25</xdr:row>
      <xdr:rowOff>485775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0D0E6F-59B0-44F9-A340-9B6B02D20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4992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27</xdr:row>
      <xdr:rowOff>123825</xdr:rowOff>
    </xdr:from>
    <xdr:to>
      <xdr:col>1</xdr:col>
      <xdr:colOff>1104900</xdr:colOff>
      <xdr:row>27</xdr:row>
      <xdr:rowOff>504825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7B8220-B465-4D3A-913A-EC442BA48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615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29</xdr:row>
      <xdr:rowOff>95250</xdr:rowOff>
    </xdr:from>
    <xdr:to>
      <xdr:col>1</xdr:col>
      <xdr:colOff>1114425</xdr:colOff>
      <xdr:row>29</xdr:row>
      <xdr:rowOff>476250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3CEA509-CAE7-47B8-BF3A-A5F3FA95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2688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31</xdr:row>
      <xdr:rowOff>66675</xdr:rowOff>
    </xdr:from>
    <xdr:to>
      <xdr:col>1</xdr:col>
      <xdr:colOff>1133475</xdr:colOff>
      <xdr:row>31</xdr:row>
      <xdr:rowOff>447675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2AB517E-A232-4D16-9CBB-41E32A2C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9526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35</xdr:row>
      <xdr:rowOff>114300</xdr:rowOff>
    </xdr:from>
    <xdr:to>
      <xdr:col>1</xdr:col>
      <xdr:colOff>1123950</xdr:colOff>
      <xdr:row>35</xdr:row>
      <xdr:rowOff>495300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AB347D7-DF9F-43B8-9144-9CEA7B13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1859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742950</xdr:colOff>
      <xdr:row>37</xdr:row>
      <xdr:rowOff>114300</xdr:rowOff>
    </xdr:from>
    <xdr:to>
      <xdr:col>1</xdr:col>
      <xdr:colOff>1123950</xdr:colOff>
      <xdr:row>37</xdr:row>
      <xdr:rowOff>495300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7917040-6023-49D4-AE4E-004D61693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3002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5</xdr:row>
      <xdr:rowOff>104775</xdr:rowOff>
    </xdr:from>
    <xdr:to>
      <xdr:col>1</xdr:col>
      <xdr:colOff>1133475</xdr:colOff>
      <xdr:row>5</xdr:row>
      <xdr:rowOff>485775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609696B-D3E2-443F-9C61-394D358E8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76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9</xdr:row>
      <xdr:rowOff>9525</xdr:rowOff>
    </xdr:from>
    <xdr:to>
      <xdr:col>1</xdr:col>
      <xdr:colOff>1219200</xdr:colOff>
      <xdr:row>10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A5B0ECC-869A-4656-97CE-08E920B6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67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7</xdr:row>
      <xdr:rowOff>114300</xdr:rowOff>
    </xdr:from>
    <xdr:to>
      <xdr:col>1</xdr:col>
      <xdr:colOff>1133475</xdr:colOff>
      <xdr:row>7</xdr:row>
      <xdr:rowOff>495300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DBCEB1B-9ECC-4844-8EFF-285C6CAE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4288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704850</xdr:colOff>
      <xdr:row>11</xdr:row>
      <xdr:rowOff>0</xdr:rowOff>
    </xdr:from>
    <xdr:to>
      <xdr:col>1</xdr:col>
      <xdr:colOff>1276350</xdr:colOff>
      <xdr:row>12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2C89064-A82A-4D9D-979A-7927A63D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46005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15</xdr:row>
      <xdr:rowOff>9525</xdr:rowOff>
    </xdr:from>
    <xdr:to>
      <xdr:col>1</xdr:col>
      <xdr:colOff>885825</xdr:colOff>
      <xdr:row>16</xdr:row>
      <xdr:rowOff>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5975393-5EA9-453D-8E21-C100569AD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91821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1000125</xdr:colOff>
      <xdr:row>15</xdr:row>
      <xdr:rowOff>57150</xdr:rowOff>
    </xdr:from>
    <xdr:to>
      <xdr:col>1</xdr:col>
      <xdr:colOff>1476375</xdr:colOff>
      <xdr:row>15</xdr:row>
      <xdr:rowOff>533400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6B1FD91-87F5-4F44-A580-5B43C338E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229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19</xdr:row>
      <xdr:rowOff>9525</xdr:rowOff>
    </xdr:from>
    <xdr:to>
      <xdr:col>1</xdr:col>
      <xdr:colOff>1190625</xdr:colOff>
      <xdr:row>19</xdr:row>
      <xdr:rowOff>542925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5262F47-4240-44D8-AF7D-28044E8B5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14681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17</xdr:row>
      <xdr:rowOff>47625</xdr:rowOff>
    </xdr:from>
    <xdr:to>
      <xdr:col>1</xdr:col>
      <xdr:colOff>1190625</xdr:colOff>
      <xdr:row>17</xdr:row>
      <xdr:rowOff>523875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42D7299-D0B7-44D4-9719-985EB0C57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807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428625</xdr:colOff>
      <xdr:row>21</xdr:row>
      <xdr:rowOff>28575</xdr:rowOff>
    </xdr:from>
    <xdr:to>
      <xdr:col>1</xdr:col>
      <xdr:colOff>904875</xdr:colOff>
      <xdr:row>21</xdr:row>
      <xdr:rowOff>504825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0315A93-4128-4425-9308-880C061E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30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33</xdr:row>
      <xdr:rowOff>28575</xdr:rowOff>
    </xdr:from>
    <xdr:to>
      <xdr:col>1</xdr:col>
      <xdr:colOff>1133475</xdr:colOff>
      <xdr:row>33</xdr:row>
      <xdr:rowOff>504825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D323917-EBC0-4572-8116-8E68EF287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0631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923925</xdr:colOff>
      <xdr:row>21</xdr:row>
      <xdr:rowOff>38100</xdr:rowOff>
    </xdr:from>
    <xdr:to>
      <xdr:col>1</xdr:col>
      <xdr:colOff>1400175</xdr:colOff>
      <xdr:row>21</xdr:row>
      <xdr:rowOff>514350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58F9190-084F-4648-BE05-E947178CB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2639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771525</xdr:colOff>
      <xdr:row>13</xdr:row>
      <xdr:rowOff>47625</xdr:rowOff>
    </xdr:from>
    <xdr:to>
      <xdr:col>1</xdr:col>
      <xdr:colOff>1247775</xdr:colOff>
      <xdr:row>13</xdr:row>
      <xdr:rowOff>523875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EB6FCC61-B575-48FB-A8A6-3C738F476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791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2FB7-9B43-4756-88CB-34C6FF56EAF3}">
  <sheetPr codeName="Hoja1"/>
  <dimension ref="B1:G25"/>
  <sheetViews>
    <sheetView topLeftCell="A14" workbookViewId="0">
      <selection activeCell="D14" sqref="D14"/>
    </sheetView>
  </sheetViews>
  <sheetFormatPr baseColWidth="10" defaultRowHeight="15" x14ac:dyDescent="0.25"/>
  <cols>
    <col min="2" max="3" width="20.7109375" customWidth="1"/>
    <col min="4" max="6" width="7.42578125" customWidth="1"/>
    <col min="7" max="7" width="20.7109375" customWidth="1"/>
  </cols>
  <sheetData>
    <row r="1" spans="2:7" ht="15.75" thickBot="1" x14ac:dyDescent="0.3"/>
    <row r="2" spans="2:7" x14ac:dyDescent="0.25">
      <c r="B2" s="146" t="s">
        <v>6</v>
      </c>
      <c r="C2" s="144" t="s">
        <v>7</v>
      </c>
      <c r="D2" s="144" t="s">
        <v>8</v>
      </c>
      <c r="E2" s="144"/>
      <c r="F2" s="144"/>
      <c r="G2" s="148" t="s">
        <v>9</v>
      </c>
    </row>
    <row r="3" spans="2:7" ht="15.75" thickBot="1" x14ac:dyDescent="0.3">
      <c r="B3" s="147"/>
      <c r="C3" s="145"/>
      <c r="D3" s="57" t="s">
        <v>17</v>
      </c>
      <c r="E3" s="58" t="s">
        <v>4</v>
      </c>
      <c r="F3" s="59" t="s">
        <v>5</v>
      </c>
      <c r="G3" s="149"/>
    </row>
    <row r="4" spans="2:7" s="12" customFormat="1" ht="45" customHeight="1" thickTop="1" x14ac:dyDescent="0.25">
      <c r="B4" s="60"/>
      <c r="C4" s="61" t="s">
        <v>10</v>
      </c>
      <c r="D4" s="54">
        <v>0.75</v>
      </c>
      <c r="E4" s="55">
        <v>2.5</v>
      </c>
      <c r="F4" s="56">
        <v>7.5</v>
      </c>
      <c r="G4" s="62">
        <v>505</v>
      </c>
    </row>
    <row r="5" spans="2:7" s="12" customFormat="1" ht="45" customHeight="1" x14ac:dyDescent="0.25">
      <c r="B5" s="45"/>
      <c r="C5" s="46" t="s">
        <v>11</v>
      </c>
      <c r="D5" s="41">
        <v>3</v>
      </c>
      <c r="E5" s="23">
        <v>9</v>
      </c>
      <c r="F5" s="14">
        <v>30</v>
      </c>
      <c r="G5" s="52">
        <v>33</v>
      </c>
    </row>
    <row r="6" spans="2:7" s="12" customFormat="1" ht="45" customHeight="1" x14ac:dyDescent="0.25">
      <c r="B6" s="45"/>
      <c r="C6" s="46" t="s">
        <v>12</v>
      </c>
      <c r="D6" s="41">
        <v>1</v>
      </c>
      <c r="E6" s="23">
        <v>3</v>
      </c>
      <c r="F6" s="14">
        <v>10</v>
      </c>
      <c r="G6" s="52">
        <v>101</v>
      </c>
    </row>
    <row r="7" spans="2:7" s="12" customFormat="1" ht="45" customHeight="1" x14ac:dyDescent="0.25">
      <c r="B7" s="45"/>
      <c r="C7" s="46" t="s">
        <v>13</v>
      </c>
      <c r="D7" s="41">
        <v>2</v>
      </c>
      <c r="E7" s="23">
        <v>6</v>
      </c>
      <c r="F7" s="14">
        <v>20</v>
      </c>
      <c r="G7" s="52">
        <v>50</v>
      </c>
    </row>
    <row r="8" spans="2:7" s="12" customFormat="1" ht="45" customHeight="1" x14ac:dyDescent="0.25">
      <c r="B8" s="45"/>
      <c r="C8" s="46" t="s">
        <v>14</v>
      </c>
      <c r="D8" s="41">
        <v>20</v>
      </c>
      <c r="E8" s="43" t="s">
        <v>30</v>
      </c>
      <c r="F8" s="43" t="s">
        <v>30</v>
      </c>
      <c r="G8" s="52">
        <v>5</v>
      </c>
    </row>
    <row r="9" spans="2:7" s="12" customFormat="1" ht="45" customHeight="1" x14ac:dyDescent="0.25">
      <c r="B9" s="45"/>
      <c r="C9" s="46" t="s">
        <v>15</v>
      </c>
      <c r="D9" s="41">
        <v>30</v>
      </c>
      <c r="E9" s="43" t="s">
        <v>30</v>
      </c>
      <c r="F9" s="43" t="s">
        <v>30</v>
      </c>
      <c r="G9" s="52">
        <v>20</v>
      </c>
    </row>
    <row r="10" spans="2:7" s="12" customFormat="1" ht="45" customHeight="1" x14ac:dyDescent="0.25">
      <c r="B10" s="45"/>
      <c r="C10" s="47" t="s">
        <v>31</v>
      </c>
      <c r="D10" s="41">
        <v>5</v>
      </c>
      <c r="E10" s="23">
        <v>15</v>
      </c>
      <c r="F10" s="43" t="s">
        <v>30</v>
      </c>
      <c r="G10" s="52">
        <v>20</v>
      </c>
    </row>
    <row r="11" spans="2:7" s="12" customFormat="1" ht="45" customHeight="1" x14ac:dyDescent="0.25">
      <c r="B11" s="45"/>
      <c r="C11" s="48" t="s">
        <v>16</v>
      </c>
      <c r="D11" s="41">
        <v>15</v>
      </c>
      <c r="E11" s="43" t="s">
        <v>30</v>
      </c>
      <c r="F11" s="43" t="s">
        <v>30</v>
      </c>
      <c r="G11" s="52">
        <v>6</v>
      </c>
    </row>
    <row r="12" spans="2:7" s="12" customFormat="1" ht="45" customHeight="1" x14ac:dyDescent="0.25">
      <c r="B12" s="45"/>
      <c r="C12" s="47" t="s">
        <v>32</v>
      </c>
      <c r="D12" s="41">
        <v>2</v>
      </c>
      <c r="E12" s="23">
        <v>6</v>
      </c>
      <c r="F12" s="43" t="s">
        <v>30</v>
      </c>
      <c r="G12" s="52">
        <v>50</v>
      </c>
    </row>
    <row r="13" spans="2:7" s="12" customFormat="1" ht="45" customHeight="1" x14ac:dyDescent="0.25">
      <c r="B13" s="45"/>
      <c r="C13" s="49" t="s">
        <v>18</v>
      </c>
      <c r="D13" s="41">
        <v>6</v>
      </c>
      <c r="E13" s="43" t="s">
        <v>30</v>
      </c>
      <c r="F13" s="43" t="s">
        <v>30</v>
      </c>
      <c r="G13" s="52">
        <v>16</v>
      </c>
    </row>
    <row r="14" spans="2:7" s="12" customFormat="1" ht="45" customHeight="1" x14ac:dyDescent="0.25">
      <c r="B14" s="45"/>
      <c r="C14" s="48" t="s">
        <v>33</v>
      </c>
      <c r="D14" s="41">
        <v>7</v>
      </c>
      <c r="E14" s="23">
        <v>21</v>
      </c>
      <c r="F14" s="43" t="s">
        <v>30</v>
      </c>
      <c r="G14" s="52">
        <v>14</v>
      </c>
    </row>
    <row r="15" spans="2:7" s="12" customFormat="1" ht="45" customHeight="1" x14ac:dyDescent="0.25">
      <c r="B15" s="45"/>
      <c r="C15" s="46" t="s">
        <v>19</v>
      </c>
      <c r="D15" s="41">
        <v>100</v>
      </c>
      <c r="E15" s="43" t="s">
        <v>30</v>
      </c>
      <c r="F15" s="43" t="s">
        <v>30</v>
      </c>
      <c r="G15" s="52">
        <v>1</v>
      </c>
    </row>
    <row r="16" spans="2:7" s="12" customFormat="1" ht="45" customHeight="1" x14ac:dyDescent="0.25">
      <c r="B16" s="45"/>
      <c r="C16" s="46" t="s">
        <v>24</v>
      </c>
      <c r="D16" s="41">
        <v>90</v>
      </c>
      <c r="E16" s="43" t="s">
        <v>30</v>
      </c>
      <c r="F16" s="43" t="s">
        <v>30</v>
      </c>
      <c r="G16" s="52">
        <v>1</v>
      </c>
    </row>
    <row r="17" spans="2:7" s="12" customFormat="1" ht="45" customHeight="1" x14ac:dyDescent="0.25">
      <c r="B17" s="45"/>
      <c r="C17" s="46" t="s">
        <v>20</v>
      </c>
      <c r="D17" s="41">
        <v>30</v>
      </c>
      <c r="E17" s="43" t="s">
        <v>30</v>
      </c>
      <c r="F17" s="43" t="s">
        <v>30</v>
      </c>
      <c r="G17" s="52">
        <v>10</v>
      </c>
    </row>
    <row r="18" spans="2:7" s="12" customFormat="1" ht="45" customHeight="1" x14ac:dyDescent="0.25">
      <c r="B18" s="45"/>
      <c r="C18" s="46" t="s">
        <v>21</v>
      </c>
      <c r="D18" s="41">
        <v>51</v>
      </c>
      <c r="E18" s="43" t="s">
        <v>30</v>
      </c>
      <c r="F18" s="43" t="s">
        <v>30</v>
      </c>
      <c r="G18" s="52">
        <v>1</v>
      </c>
    </row>
    <row r="19" spans="2:7" s="12" customFormat="1" ht="45" customHeight="1" x14ac:dyDescent="0.25">
      <c r="B19" s="45"/>
      <c r="C19" s="46" t="s">
        <v>22</v>
      </c>
      <c r="D19" s="41">
        <v>30</v>
      </c>
      <c r="E19" s="43" t="s">
        <v>30</v>
      </c>
      <c r="F19" s="43" t="s">
        <v>30</v>
      </c>
      <c r="G19" s="52">
        <v>3</v>
      </c>
    </row>
    <row r="20" spans="2:7" s="12" customFormat="1" ht="45" customHeight="1" x14ac:dyDescent="0.25">
      <c r="B20" s="45"/>
      <c r="C20" s="46" t="s">
        <v>25</v>
      </c>
      <c r="D20" s="41">
        <v>20</v>
      </c>
      <c r="E20" s="23">
        <v>30</v>
      </c>
      <c r="F20" s="43" t="s">
        <v>30</v>
      </c>
      <c r="G20" s="52">
        <v>10</v>
      </c>
    </row>
    <row r="21" spans="2:7" s="12" customFormat="1" ht="45" customHeight="1" x14ac:dyDescent="0.25">
      <c r="B21" s="45"/>
      <c r="C21" s="46" t="s">
        <v>26</v>
      </c>
      <c r="D21" s="41">
        <v>4</v>
      </c>
      <c r="E21" s="23">
        <v>12</v>
      </c>
      <c r="F21" s="43" t="s">
        <v>30</v>
      </c>
      <c r="G21" s="52">
        <v>25</v>
      </c>
    </row>
    <row r="22" spans="2:7" s="12" customFormat="1" ht="45" customHeight="1" x14ac:dyDescent="0.25">
      <c r="B22" s="45"/>
      <c r="C22" s="46" t="s">
        <v>23</v>
      </c>
      <c r="D22" s="41">
        <v>1</v>
      </c>
      <c r="E22" s="23">
        <v>3</v>
      </c>
      <c r="F22" s="14">
        <v>10</v>
      </c>
      <c r="G22" s="52">
        <v>1010</v>
      </c>
    </row>
    <row r="23" spans="2:7" s="12" customFormat="1" ht="45" customHeight="1" x14ac:dyDescent="0.25">
      <c r="B23" s="45"/>
      <c r="C23" s="46" t="s">
        <v>27</v>
      </c>
      <c r="D23" s="41">
        <v>3</v>
      </c>
      <c r="E23" s="23">
        <v>9</v>
      </c>
      <c r="F23" s="43" t="s">
        <v>30</v>
      </c>
      <c r="G23" s="52">
        <v>33</v>
      </c>
    </row>
    <row r="24" spans="2:7" s="12" customFormat="1" ht="45" customHeight="1" x14ac:dyDescent="0.25">
      <c r="B24" s="45"/>
      <c r="C24" s="46" t="s">
        <v>28</v>
      </c>
      <c r="D24" s="41">
        <v>2.5</v>
      </c>
      <c r="E24" s="23">
        <v>7.5</v>
      </c>
      <c r="F24" s="14">
        <v>25</v>
      </c>
      <c r="G24" s="52">
        <v>404</v>
      </c>
    </row>
    <row r="25" spans="2:7" s="12" customFormat="1" ht="45" customHeight="1" thickBot="1" x14ac:dyDescent="0.3">
      <c r="B25" s="50"/>
      <c r="C25" s="51" t="s">
        <v>29</v>
      </c>
      <c r="D25" s="42">
        <v>5</v>
      </c>
      <c r="E25" s="44" t="s">
        <v>30</v>
      </c>
      <c r="F25" s="44" t="s">
        <v>30</v>
      </c>
      <c r="G25" s="53">
        <v>1</v>
      </c>
    </row>
  </sheetData>
  <mergeCells count="4">
    <mergeCell ref="C2:C3"/>
    <mergeCell ref="B2:B3"/>
    <mergeCell ref="G2:G3"/>
    <mergeCell ref="D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DD93-9491-4403-8892-E59351C25659}">
  <sheetPr codeName="Hoja2"/>
  <dimension ref="B1:F49"/>
  <sheetViews>
    <sheetView tabSelected="1" topLeftCell="A38" workbookViewId="0">
      <selection activeCell="D50" sqref="D50"/>
    </sheetView>
  </sheetViews>
  <sheetFormatPr baseColWidth="10" defaultRowHeight="15" x14ac:dyDescent="0.25"/>
  <cols>
    <col min="2" max="3" width="30.28515625" customWidth="1"/>
    <col min="4" max="6" width="7.42578125" customWidth="1"/>
  </cols>
  <sheetData>
    <row r="1" spans="2:6" ht="15.75" thickBot="1" x14ac:dyDescent="0.3"/>
    <row r="2" spans="2:6" ht="30.75" customHeight="1" thickBot="1" x14ac:dyDescent="0.3">
      <c r="B2" s="13" t="s">
        <v>34</v>
      </c>
      <c r="C2" s="40">
        <v>100</v>
      </c>
    </row>
    <row r="3" spans="2:6" ht="15.75" thickBot="1" x14ac:dyDescent="0.3"/>
    <row r="4" spans="2:6" s="12" customFormat="1" ht="15" customHeight="1" x14ac:dyDescent="0.25">
      <c r="B4" s="146" t="s">
        <v>6</v>
      </c>
      <c r="C4" s="144" t="s">
        <v>7</v>
      </c>
      <c r="D4" s="144" t="s">
        <v>36</v>
      </c>
      <c r="E4" s="144"/>
      <c r="F4" s="148"/>
    </row>
    <row r="5" spans="2:6" s="12" customFormat="1" ht="15" customHeight="1" thickBot="1" x14ac:dyDescent="0.3">
      <c r="B5" s="147"/>
      <c r="C5" s="145"/>
      <c r="D5" s="30" t="s">
        <v>17</v>
      </c>
      <c r="E5" s="30" t="s">
        <v>4</v>
      </c>
      <c r="F5" s="31" t="s">
        <v>5</v>
      </c>
    </row>
    <row r="6" spans="2:6" s="12" customFormat="1" ht="45" customHeight="1" thickTop="1" x14ac:dyDescent="0.25">
      <c r="B6" s="24"/>
      <c r="C6" s="25" t="s">
        <v>10</v>
      </c>
      <c r="D6" s="26">
        <f>TRUNC($C$2/Pesos!D4)</f>
        <v>133</v>
      </c>
      <c r="E6" s="26">
        <f>TRUNC($C$2/Pesos!E4)</f>
        <v>40</v>
      </c>
      <c r="F6" s="27">
        <f>TRUNC($C$2/Pesos!F4)</f>
        <v>13</v>
      </c>
    </row>
    <row r="7" spans="2:6" s="12" customFormat="1" ht="45" customHeight="1" thickBot="1" x14ac:dyDescent="0.3">
      <c r="B7" s="152" t="s">
        <v>35</v>
      </c>
      <c r="C7" s="153"/>
      <c r="D7" s="28">
        <f>TRUNC($C$2-D6*Pesos!D4)</f>
        <v>0</v>
      </c>
      <c r="E7" s="28">
        <f>TRUNC($C$2-E6*Pesos!E4)</f>
        <v>0</v>
      </c>
      <c r="F7" s="28">
        <f>TRUNC($C$2-F6*Pesos!F4)</f>
        <v>2</v>
      </c>
    </row>
    <row r="8" spans="2:6" s="12" customFormat="1" ht="45" customHeight="1" thickTop="1" x14ac:dyDescent="0.25">
      <c r="B8" s="24"/>
      <c r="C8" s="25" t="s">
        <v>11</v>
      </c>
      <c r="D8" s="26">
        <f>TRUNC($C$2/Pesos!D5)</f>
        <v>33</v>
      </c>
      <c r="E8" s="26">
        <f>TRUNC($C$2/Pesos!E5)</f>
        <v>11</v>
      </c>
      <c r="F8" s="26">
        <f>TRUNC($C$2/Pesos!F5)</f>
        <v>3</v>
      </c>
    </row>
    <row r="9" spans="2:6" s="12" customFormat="1" ht="45" customHeight="1" thickBot="1" x14ac:dyDescent="0.3">
      <c r="B9" s="152" t="s">
        <v>35</v>
      </c>
      <c r="C9" s="153"/>
      <c r="D9" s="28">
        <f>TRUNC($C$2-D8*Pesos!D5)</f>
        <v>1</v>
      </c>
      <c r="E9" s="28">
        <f>TRUNC($C$2-E8*Pesos!E5)</f>
        <v>1</v>
      </c>
      <c r="F9" s="28">
        <f>TRUNC($C$2-F8*Pesos!F5)</f>
        <v>10</v>
      </c>
    </row>
    <row r="10" spans="2:6" s="12" customFormat="1" ht="45" customHeight="1" thickTop="1" x14ac:dyDescent="0.25">
      <c r="B10" s="24"/>
      <c r="C10" s="25" t="s">
        <v>12</v>
      </c>
      <c r="D10" s="26">
        <f>TRUNC($C$2/Pesos!D6)</f>
        <v>100</v>
      </c>
      <c r="E10" s="26">
        <f>TRUNC($C$2/Pesos!E6)</f>
        <v>33</v>
      </c>
      <c r="F10" s="26">
        <f>TRUNC($C$2/Pesos!F6)</f>
        <v>10</v>
      </c>
    </row>
    <row r="11" spans="2:6" s="12" customFormat="1" ht="45" customHeight="1" thickBot="1" x14ac:dyDescent="0.3">
      <c r="B11" s="152" t="s">
        <v>35</v>
      </c>
      <c r="C11" s="153"/>
      <c r="D11" s="28">
        <f>TRUNC($C$2-D10*Pesos!D6)</f>
        <v>0</v>
      </c>
      <c r="E11" s="28">
        <f>TRUNC($C$2-E10*Pesos!E6)</f>
        <v>1</v>
      </c>
      <c r="F11" s="28">
        <f>TRUNC($C$2-F10*Pesos!F6)</f>
        <v>0</v>
      </c>
    </row>
    <row r="12" spans="2:6" s="12" customFormat="1" ht="45" customHeight="1" thickTop="1" x14ac:dyDescent="0.25">
      <c r="B12" s="24"/>
      <c r="C12" s="25" t="s">
        <v>13</v>
      </c>
      <c r="D12" s="26">
        <f>TRUNC($C$2/Pesos!D7)</f>
        <v>50</v>
      </c>
      <c r="E12" s="26">
        <f>TRUNC($C$2/Pesos!E7)</f>
        <v>16</v>
      </c>
      <c r="F12" s="26">
        <f>TRUNC($C$2/Pesos!F7)</f>
        <v>5</v>
      </c>
    </row>
    <row r="13" spans="2:6" s="12" customFormat="1" ht="45" customHeight="1" thickBot="1" x14ac:dyDescent="0.3">
      <c r="B13" s="152" t="s">
        <v>35</v>
      </c>
      <c r="C13" s="153"/>
      <c r="D13" s="28">
        <f>TRUNC($C$2-D12*Pesos!D7)</f>
        <v>0</v>
      </c>
      <c r="E13" s="28">
        <f>TRUNC($C$2-E12*Pesos!E7)</f>
        <v>4</v>
      </c>
      <c r="F13" s="28">
        <f>TRUNC($C$2-F12*Pesos!F7)</f>
        <v>0</v>
      </c>
    </row>
    <row r="14" spans="2:6" s="12" customFormat="1" ht="45" customHeight="1" thickTop="1" x14ac:dyDescent="0.25">
      <c r="B14" s="24"/>
      <c r="C14" s="25" t="s">
        <v>14</v>
      </c>
      <c r="D14" s="26">
        <f>TRUNC($C$2/Pesos!D8)</f>
        <v>5</v>
      </c>
      <c r="E14" s="32" t="s">
        <v>30</v>
      </c>
      <c r="F14" s="33" t="s">
        <v>30</v>
      </c>
    </row>
    <row r="15" spans="2:6" s="12" customFormat="1" ht="45" customHeight="1" thickBot="1" x14ac:dyDescent="0.3">
      <c r="B15" s="152" t="s">
        <v>35</v>
      </c>
      <c r="C15" s="153"/>
      <c r="D15" s="28">
        <f>TRUNC($C$2-D14*Pesos!D8)</f>
        <v>0</v>
      </c>
      <c r="E15" s="34" t="s">
        <v>30</v>
      </c>
      <c r="F15" s="35" t="s">
        <v>30</v>
      </c>
    </row>
    <row r="16" spans="2:6" s="12" customFormat="1" ht="45" customHeight="1" thickTop="1" x14ac:dyDescent="0.25">
      <c r="B16" s="24"/>
      <c r="C16" s="25" t="s">
        <v>15</v>
      </c>
      <c r="D16" s="26">
        <f>TRUNC($C$2/Pesos!D9)</f>
        <v>3</v>
      </c>
      <c r="E16" s="32" t="s">
        <v>30</v>
      </c>
      <c r="F16" s="33" t="s">
        <v>30</v>
      </c>
    </row>
    <row r="17" spans="2:6" s="12" customFormat="1" ht="45" customHeight="1" thickBot="1" x14ac:dyDescent="0.3">
      <c r="B17" s="152" t="s">
        <v>35</v>
      </c>
      <c r="C17" s="153"/>
      <c r="D17" s="28">
        <f>TRUNC($C$2-D16*Pesos!D9)</f>
        <v>10</v>
      </c>
      <c r="E17" s="34" t="s">
        <v>30</v>
      </c>
      <c r="F17" s="35" t="s">
        <v>30</v>
      </c>
    </row>
    <row r="18" spans="2:6" s="12" customFormat="1" ht="45" customHeight="1" thickTop="1" x14ac:dyDescent="0.25">
      <c r="B18" s="24"/>
      <c r="C18" s="36" t="s">
        <v>31</v>
      </c>
      <c r="D18" s="26">
        <f>TRUNC($C$2/Pesos!D10)</f>
        <v>20</v>
      </c>
      <c r="E18" s="26">
        <f>TRUNC($C$2/Pesos!E10)</f>
        <v>6</v>
      </c>
      <c r="F18" s="33" t="s">
        <v>30</v>
      </c>
    </row>
    <row r="19" spans="2:6" s="12" customFormat="1" ht="45" customHeight="1" thickBot="1" x14ac:dyDescent="0.3">
      <c r="B19" s="152" t="s">
        <v>35</v>
      </c>
      <c r="C19" s="153"/>
      <c r="D19" s="28">
        <f>TRUNC($C$2-D18*Pesos!D10)</f>
        <v>0</v>
      </c>
      <c r="E19" s="28">
        <f>TRUNC($C$2-E18*Pesos!E10)</f>
        <v>10</v>
      </c>
      <c r="F19" s="35" t="s">
        <v>30</v>
      </c>
    </row>
    <row r="20" spans="2:6" s="12" customFormat="1" ht="45" customHeight="1" thickTop="1" x14ac:dyDescent="0.25">
      <c r="B20" s="24"/>
      <c r="C20" s="37" t="s">
        <v>16</v>
      </c>
      <c r="D20" s="26">
        <f>TRUNC($C$2/Pesos!D11)</f>
        <v>6</v>
      </c>
      <c r="E20" s="32" t="s">
        <v>30</v>
      </c>
      <c r="F20" s="33" t="s">
        <v>30</v>
      </c>
    </row>
    <row r="21" spans="2:6" s="12" customFormat="1" ht="45" customHeight="1" thickBot="1" x14ac:dyDescent="0.3">
      <c r="B21" s="152" t="s">
        <v>35</v>
      </c>
      <c r="C21" s="153"/>
      <c r="D21" s="28">
        <f>TRUNC($C$2-D20*Pesos!D11)</f>
        <v>10</v>
      </c>
      <c r="E21" s="34" t="s">
        <v>30</v>
      </c>
      <c r="F21" s="35" t="s">
        <v>30</v>
      </c>
    </row>
    <row r="22" spans="2:6" s="12" customFormat="1" ht="45" customHeight="1" thickTop="1" x14ac:dyDescent="0.25">
      <c r="B22" s="24"/>
      <c r="C22" s="36" t="s">
        <v>32</v>
      </c>
      <c r="D22" s="26">
        <f>TRUNC($C$2/Pesos!D12)</f>
        <v>50</v>
      </c>
      <c r="E22" s="26">
        <f>TRUNC($C$2/Pesos!E12)</f>
        <v>16</v>
      </c>
      <c r="F22" s="33" t="s">
        <v>30</v>
      </c>
    </row>
    <row r="23" spans="2:6" s="12" customFormat="1" ht="45" customHeight="1" thickBot="1" x14ac:dyDescent="0.3">
      <c r="B23" s="152" t="s">
        <v>35</v>
      </c>
      <c r="C23" s="153"/>
      <c r="D23" s="28">
        <f>TRUNC($C$2-D22*Pesos!D12)</f>
        <v>0</v>
      </c>
      <c r="E23" s="28">
        <f>TRUNC($C$2-E22*Pesos!E12)</f>
        <v>4</v>
      </c>
      <c r="F23" s="35" t="s">
        <v>30</v>
      </c>
    </row>
    <row r="24" spans="2:6" s="12" customFormat="1" ht="45" customHeight="1" thickTop="1" x14ac:dyDescent="0.25">
      <c r="B24" s="24"/>
      <c r="C24" s="38" t="s">
        <v>18</v>
      </c>
      <c r="D24" s="26">
        <f>TRUNC($C$2/Pesos!D13)</f>
        <v>16</v>
      </c>
      <c r="E24" s="32" t="s">
        <v>30</v>
      </c>
      <c r="F24" s="33" t="s">
        <v>30</v>
      </c>
    </row>
    <row r="25" spans="2:6" s="12" customFormat="1" ht="45" customHeight="1" thickBot="1" x14ac:dyDescent="0.3">
      <c r="B25" s="152" t="s">
        <v>35</v>
      </c>
      <c r="C25" s="153"/>
      <c r="D25" s="28">
        <f>TRUNC($C$2-D24*Pesos!D13)</f>
        <v>4</v>
      </c>
      <c r="E25" s="34" t="s">
        <v>30</v>
      </c>
      <c r="F25" s="35" t="s">
        <v>30</v>
      </c>
    </row>
    <row r="26" spans="2:6" s="12" customFormat="1" ht="45" customHeight="1" thickTop="1" x14ac:dyDescent="0.25">
      <c r="B26" s="24"/>
      <c r="C26" s="37" t="s">
        <v>33</v>
      </c>
      <c r="D26" s="26">
        <f>TRUNC($C$2/Pesos!D14)</f>
        <v>14</v>
      </c>
      <c r="E26" s="26">
        <f>TRUNC($C$2/Pesos!E14)</f>
        <v>4</v>
      </c>
      <c r="F26" s="33" t="s">
        <v>30</v>
      </c>
    </row>
    <row r="27" spans="2:6" s="12" customFormat="1" ht="45" customHeight="1" thickBot="1" x14ac:dyDescent="0.3">
      <c r="B27" s="152" t="s">
        <v>35</v>
      </c>
      <c r="C27" s="153"/>
      <c r="D27" s="28">
        <f>TRUNC($C$2-D26*Pesos!D14)</f>
        <v>2</v>
      </c>
      <c r="E27" s="28">
        <f>TRUNC($C$2-E26*Pesos!E14)</f>
        <v>16</v>
      </c>
      <c r="F27" s="35" t="s">
        <v>30</v>
      </c>
    </row>
    <row r="28" spans="2:6" s="12" customFormat="1" ht="45" customHeight="1" thickTop="1" x14ac:dyDescent="0.25">
      <c r="B28" s="24"/>
      <c r="C28" s="25" t="s">
        <v>19</v>
      </c>
      <c r="D28" s="26">
        <f>TRUNC($C$2/Pesos!D15)</f>
        <v>1</v>
      </c>
      <c r="E28" s="32" t="s">
        <v>30</v>
      </c>
      <c r="F28" s="33" t="s">
        <v>30</v>
      </c>
    </row>
    <row r="29" spans="2:6" s="12" customFormat="1" ht="45" customHeight="1" thickBot="1" x14ac:dyDescent="0.3">
      <c r="B29" s="152" t="s">
        <v>35</v>
      </c>
      <c r="C29" s="153"/>
      <c r="D29" s="28">
        <f>TRUNC($C$2-D28*Pesos!D15)</f>
        <v>0</v>
      </c>
      <c r="E29" s="34" t="s">
        <v>30</v>
      </c>
      <c r="F29" s="35" t="s">
        <v>30</v>
      </c>
    </row>
    <row r="30" spans="2:6" s="12" customFormat="1" ht="45" customHeight="1" thickTop="1" x14ac:dyDescent="0.25">
      <c r="B30" s="24"/>
      <c r="C30" s="25" t="s">
        <v>24</v>
      </c>
      <c r="D30" s="26">
        <f>TRUNC($C$2/Pesos!D16)</f>
        <v>1</v>
      </c>
      <c r="E30" s="32" t="s">
        <v>30</v>
      </c>
      <c r="F30" s="33" t="s">
        <v>30</v>
      </c>
    </row>
    <row r="31" spans="2:6" s="12" customFormat="1" ht="45" customHeight="1" thickBot="1" x14ac:dyDescent="0.3">
      <c r="B31" s="152" t="s">
        <v>35</v>
      </c>
      <c r="C31" s="153"/>
      <c r="D31" s="28">
        <f>TRUNC($C$2-D30*Pesos!D16)</f>
        <v>10</v>
      </c>
      <c r="E31" s="34" t="s">
        <v>30</v>
      </c>
      <c r="F31" s="35" t="s">
        <v>30</v>
      </c>
    </row>
    <row r="32" spans="2:6" s="12" customFormat="1" ht="45" customHeight="1" thickTop="1" x14ac:dyDescent="0.25">
      <c r="B32" s="24"/>
      <c r="C32" s="25" t="s">
        <v>20</v>
      </c>
      <c r="D32" s="26">
        <f>TRUNC($C$2/Pesos!D17)</f>
        <v>3</v>
      </c>
      <c r="E32" s="32" t="s">
        <v>30</v>
      </c>
      <c r="F32" s="33" t="s">
        <v>30</v>
      </c>
    </row>
    <row r="33" spans="2:6" s="12" customFormat="1" ht="45" customHeight="1" thickBot="1" x14ac:dyDescent="0.3">
      <c r="B33" s="152" t="s">
        <v>35</v>
      </c>
      <c r="C33" s="153"/>
      <c r="D33" s="28">
        <f>TRUNC($C$2-D32*Pesos!D17)</f>
        <v>10</v>
      </c>
      <c r="E33" s="34" t="s">
        <v>30</v>
      </c>
      <c r="F33" s="35" t="s">
        <v>30</v>
      </c>
    </row>
    <row r="34" spans="2:6" s="12" customFormat="1" ht="45" customHeight="1" thickTop="1" x14ac:dyDescent="0.25">
      <c r="B34" s="24"/>
      <c r="C34" s="25" t="s">
        <v>21</v>
      </c>
      <c r="D34" s="26">
        <f>TRUNC($C$2/Pesos!D18)</f>
        <v>1</v>
      </c>
      <c r="E34" s="32" t="s">
        <v>30</v>
      </c>
      <c r="F34" s="33" t="s">
        <v>30</v>
      </c>
    </row>
    <row r="35" spans="2:6" s="12" customFormat="1" ht="45" customHeight="1" thickBot="1" x14ac:dyDescent="0.3">
      <c r="B35" s="152" t="s">
        <v>35</v>
      </c>
      <c r="C35" s="153"/>
      <c r="D35" s="28">
        <f>TRUNC($C$2-D34*Pesos!D18)</f>
        <v>49</v>
      </c>
      <c r="E35" s="34" t="s">
        <v>30</v>
      </c>
      <c r="F35" s="35" t="s">
        <v>30</v>
      </c>
    </row>
    <row r="36" spans="2:6" s="12" customFormat="1" ht="45" customHeight="1" thickTop="1" x14ac:dyDescent="0.25">
      <c r="B36" s="24"/>
      <c r="C36" s="25" t="s">
        <v>22</v>
      </c>
      <c r="D36" s="26">
        <f>TRUNC($C$2/Pesos!D19)</f>
        <v>3</v>
      </c>
      <c r="E36" s="32" t="s">
        <v>30</v>
      </c>
      <c r="F36" s="33" t="s">
        <v>30</v>
      </c>
    </row>
    <row r="37" spans="2:6" s="12" customFormat="1" ht="45" customHeight="1" thickBot="1" x14ac:dyDescent="0.3">
      <c r="B37" s="152" t="s">
        <v>35</v>
      </c>
      <c r="C37" s="153"/>
      <c r="D37" s="28">
        <f>TRUNC($C$2-D36*Pesos!D19)</f>
        <v>10</v>
      </c>
      <c r="E37" s="34" t="s">
        <v>30</v>
      </c>
      <c r="F37" s="35" t="s">
        <v>30</v>
      </c>
    </row>
    <row r="38" spans="2:6" s="12" customFormat="1" ht="45" customHeight="1" thickTop="1" x14ac:dyDescent="0.25">
      <c r="B38" s="24"/>
      <c r="C38" s="25" t="s">
        <v>25</v>
      </c>
      <c r="D38" s="26">
        <f>TRUNC($C$2/Pesos!D20)</f>
        <v>5</v>
      </c>
      <c r="E38" s="26">
        <f>TRUNC($C$2/Pesos!E20)</f>
        <v>3</v>
      </c>
      <c r="F38" s="33" t="s">
        <v>30</v>
      </c>
    </row>
    <row r="39" spans="2:6" s="12" customFormat="1" ht="45" customHeight="1" thickBot="1" x14ac:dyDescent="0.3">
      <c r="B39" s="152" t="s">
        <v>35</v>
      </c>
      <c r="C39" s="153"/>
      <c r="D39" s="28">
        <f>TRUNC($C$2-D38*Pesos!D20)</f>
        <v>0</v>
      </c>
      <c r="E39" s="28">
        <f>TRUNC($C$2-E38*Pesos!E20)</f>
        <v>10</v>
      </c>
      <c r="F39" s="35" t="s">
        <v>30</v>
      </c>
    </row>
    <row r="40" spans="2:6" s="12" customFormat="1" ht="45" customHeight="1" thickTop="1" x14ac:dyDescent="0.25">
      <c r="B40" s="24"/>
      <c r="C40" s="25" t="s">
        <v>26</v>
      </c>
      <c r="D40" s="26">
        <f>TRUNC($C$2/Pesos!D21)</f>
        <v>25</v>
      </c>
      <c r="E40" s="26">
        <f>TRUNC($C$2/Pesos!E21)</f>
        <v>8</v>
      </c>
      <c r="F40" s="33" t="s">
        <v>30</v>
      </c>
    </row>
    <row r="41" spans="2:6" s="12" customFormat="1" ht="45" customHeight="1" thickBot="1" x14ac:dyDescent="0.3">
      <c r="B41" s="152" t="s">
        <v>35</v>
      </c>
      <c r="C41" s="153"/>
      <c r="D41" s="28">
        <f>TRUNC($C$2-D40*Pesos!D21)</f>
        <v>0</v>
      </c>
      <c r="E41" s="28">
        <f>TRUNC($C$2-E40*Pesos!E21)</f>
        <v>4</v>
      </c>
      <c r="F41" s="35" t="s">
        <v>30</v>
      </c>
    </row>
    <row r="42" spans="2:6" s="12" customFormat="1" ht="45" customHeight="1" thickTop="1" x14ac:dyDescent="0.25">
      <c r="B42" s="24"/>
      <c r="C42" s="25" t="s">
        <v>23</v>
      </c>
      <c r="D42" s="26">
        <f>TRUNC($C$2/Pesos!D22)</f>
        <v>100</v>
      </c>
      <c r="E42" s="26">
        <f>TRUNC($C$2/Pesos!E22)</f>
        <v>33</v>
      </c>
      <c r="F42" s="26">
        <f>TRUNC($C$2/Pesos!F22)</f>
        <v>10</v>
      </c>
    </row>
    <row r="43" spans="2:6" s="12" customFormat="1" ht="45" customHeight="1" thickBot="1" x14ac:dyDescent="0.3">
      <c r="B43" s="152" t="s">
        <v>35</v>
      </c>
      <c r="C43" s="153"/>
      <c r="D43" s="28">
        <f>TRUNC($C$2-D42*Pesos!D22)</f>
        <v>0</v>
      </c>
      <c r="E43" s="28">
        <f>TRUNC($C$2-E42*Pesos!E22)</f>
        <v>1</v>
      </c>
      <c r="F43" s="28">
        <f>TRUNC($C$2-F42*Pesos!F22)</f>
        <v>0</v>
      </c>
    </row>
    <row r="44" spans="2:6" s="12" customFormat="1" ht="45" customHeight="1" thickTop="1" x14ac:dyDescent="0.25">
      <c r="B44" s="39"/>
      <c r="C44" s="26" t="s">
        <v>27</v>
      </c>
      <c r="D44" s="26">
        <f>TRUNC($C$2/Pesos!D23)</f>
        <v>33</v>
      </c>
      <c r="E44" s="26">
        <f>TRUNC($C$2/Pesos!E23)</f>
        <v>11</v>
      </c>
      <c r="F44" s="33" t="s">
        <v>30</v>
      </c>
    </row>
    <row r="45" spans="2:6" s="12" customFormat="1" ht="45" customHeight="1" x14ac:dyDescent="0.25">
      <c r="B45" s="156" t="s">
        <v>35</v>
      </c>
      <c r="C45" s="157"/>
      <c r="D45" s="15">
        <f>TRUNC($C$2-D44*Pesos!D23)</f>
        <v>1</v>
      </c>
      <c r="E45" s="15">
        <f>TRUNC($C$2-E44*Pesos!E23)</f>
        <v>1</v>
      </c>
      <c r="F45" s="17" t="s">
        <v>30</v>
      </c>
    </row>
    <row r="46" spans="2:6" s="12" customFormat="1" ht="45" customHeight="1" x14ac:dyDescent="0.25">
      <c r="B46" s="21"/>
      <c r="C46" s="22" t="s">
        <v>28</v>
      </c>
      <c r="D46" s="20">
        <f>TRUNC($C$2/Pesos!D24)</f>
        <v>40</v>
      </c>
      <c r="E46" s="20">
        <f>TRUNC($C$2/Pesos!E24)</f>
        <v>13</v>
      </c>
      <c r="F46" s="20">
        <f>TRUNC($C$2/Pesos!F24)</f>
        <v>4</v>
      </c>
    </row>
    <row r="47" spans="2:6" s="12" customFormat="1" ht="45" customHeight="1" thickBot="1" x14ac:dyDescent="0.3">
      <c r="B47" s="154" t="s">
        <v>35</v>
      </c>
      <c r="C47" s="155"/>
      <c r="D47" s="28">
        <f>TRUNC($C$2-D46*Pesos!D24)</f>
        <v>0</v>
      </c>
      <c r="E47" s="28">
        <f>TRUNC($C$2-E46*Pesos!E24)</f>
        <v>2</v>
      </c>
      <c r="F47" s="28">
        <f>TRUNC($C$2-F46*Pesos!F24)</f>
        <v>0</v>
      </c>
    </row>
    <row r="48" spans="2:6" s="12" customFormat="1" ht="45" customHeight="1" thickTop="1" x14ac:dyDescent="0.25">
      <c r="B48" s="24"/>
      <c r="C48" s="25" t="s">
        <v>29</v>
      </c>
      <c r="D48" s="26">
        <f>TRUNC($C$2/Pesos!D25)</f>
        <v>20</v>
      </c>
      <c r="E48" s="32" t="s">
        <v>30</v>
      </c>
      <c r="F48" s="33" t="s">
        <v>30</v>
      </c>
    </row>
    <row r="49" spans="2:6" s="12" customFormat="1" ht="45" customHeight="1" thickBot="1" x14ac:dyDescent="0.3">
      <c r="B49" s="150" t="s">
        <v>35</v>
      </c>
      <c r="C49" s="151"/>
      <c r="D49" s="16">
        <f>TRUNC($C$2-D48*Pesos!D25)</f>
        <v>0</v>
      </c>
      <c r="E49" s="18" t="s">
        <v>30</v>
      </c>
      <c r="F49" s="19" t="s">
        <v>30</v>
      </c>
    </row>
  </sheetData>
  <mergeCells count="25">
    <mergeCell ref="D4:F4"/>
    <mergeCell ref="B7:C7"/>
    <mergeCell ref="B9:C9"/>
    <mergeCell ref="B45:C45"/>
    <mergeCell ref="B43:C43"/>
    <mergeCell ref="B41:C41"/>
    <mergeCell ref="B39:C39"/>
    <mergeCell ref="B4:B5"/>
    <mergeCell ref="C4:C5"/>
    <mergeCell ref="B37:C37"/>
    <mergeCell ref="B11:C11"/>
    <mergeCell ref="B15:C15"/>
    <mergeCell ref="B13:C13"/>
    <mergeCell ref="B49:C49"/>
    <mergeCell ref="B23:C23"/>
    <mergeCell ref="B21:C21"/>
    <mergeCell ref="B19:C19"/>
    <mergeCell ref="B17:C17"/>
    <mergeCell ref="B35:C35"/>
    <mergeCell ref="B33:C33"/>
    <mergeCell ref="B31:C31"/>
    <mergeCell ref="B29:C29"/>
    <mergeCell ref="B27:C27"/>
    <mergeCell ref="B25:C25"/>
    <mergeCell ref="B47:C47"/>
  </mergeCells>
  <conditionalFormatting sqref="C2">
    <cfRule type="cellIs" dxfId="20" priority="1" operator="greaterThan">
      <formula>99</formula>
    </cfRule>
    <cfRule type="cellIs" dxfId="19" priority="2" operator="lessThan">
      <formula>0</formula>
    </cfRule>
    <cfRule type="cellIs" dxfId="18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27F8-3D32-42E7-A859-7A3DB45E215D}">
  <sheetPr codeName="Hoja3"/>
  <dimension ref="B1:F13"/>
  <sheetViews>
    <sheetView workbookViewId="0">
      <selection activeCell="G10" sqref="G10"/>
    </sheetView>
  </sheetViews>
  <sheetFormatPr baseColWidth="10" defaultRowHeight="15" x14ac:dyDescent="0.25"/>
  <cols>
    <col min="2" max="6" width="20.7109375" customWidth="1"/>
  </cols>
  <sheetData>
    <row r="1" spans="2:6" ht="15.75" thickBot="1" x14ac:dyDescent="0.3"/>
    <row r="2" spans="2:6" ht="15.75" thickBot="1" x14ac:dyDescent="0.3">
      <c r="B2" s="12"/>
      <c r="C2" s="97" t="s">
        <v>83</v>
      </c>
      <c r="D2" s="98" t="s">
        <v>80</v>
      </c>
      <c r="E2" s="99" t="s">
        <v>79</v>
      </c>
      <c r="F2" s="100" t="s">
        <v>78</v>
      </c>
    </row>
    <row r="3" spans="2:6" ht="39.950000000000003" customHeight="1" thickTop="1" x14ac:dyDescent="0.25">
      <c r="B3" s="87" t="s">
        <v>73</v>
      </c>
      <c r="C3" s="91"/>
      <c r="D3" s="92" t="s">
        <v>82</v>
      </c>
      <c r="E3" s="93" t="s">
        <v>87</v>
      </c>
      <c r="F3" s="94" t="s">
        <v>93</v>
      </c>
    </row>
    <row r="4" spans="2:6" ht="39.950000000000003" customHeight="1" x14ac:dyDescent="0.25">
      <c r="B4" s="80" t="s">
        <v>74</v>
      </c>
      <c r="C4" s="81"/>
      <c r="D4" s="82" t="s">
        <v>81</v>
      </c>
      <c r="E4" s="83" t="s">
        <v>88</v>
      </c>
      <c r="F4" s="84" t="s">
        <v>91</v>
      </c>
    </row>
    <row r="5" spans="2:6" ht="39.950000000000003" customHeight="1" x14ac:dyDescent="0.25">
      <c r="B5" s="85" t="s">
        <v>75</v>
      </c>
      <c r="C5" s="86"/>
      <c r="D5" s="23" t="s">
        <v>84</v>
      </c>
      <c r="E5" s="14" t="s">
        <v>86</v>
      </c>
      <c r="F5" s="90" t="s">
        <v>92</v>
      </c>
    </row>
    <row r="6" spans="2:6" ht="39.950000000000003" customHeight="1" thickBot="1" x14ac:dyDescent="0.3">
      <c r="B6" s="88" t="s">
        <v>76</v>
      </c>
      <c r="C6" s="89"/>
      <c r="D6" s="95" t="s">
        <v>85</v>
      </c>
      <c r="E6" s="16" t="s">
        <v>89</v>
      </c>
      <c r="F6" s="96" t="s">
        <v>90</v>
      </c>
    </row>
    <row r="8" spans="2:6" ht="15.75" thickBot="1" x14ac:dyDescent="0.3"/>
    <row r="9" spans="2:6" x14ac:dyDescent="0.25">
      <c r="B9" s="113" t="s">
        <v>98</v>
      </c>
      <c r="C9" s="110" t="s">
        <v>99</v>
      </c>
      <c r="D9" s="111" t="s">
        <v>77</v>
      </c>
      <c r="E9" s="112" t="s">
        <v>104</v>
      </c>
    </row>
    <row r="10" spans="2:6" ht="39.950000000000003" customHeight="1" x14ac:dyDescent="0.25">
      <c r="B10" s="101" t="s">
        <v>94</v>
      </c>
      <c r="C10" s="41"/>
      <c r="D10" s="41" t="s">
        <v>100</v>
      </c>
      <c r="E10" s="102">
        <v>10</v>
      </c>
    </row>
    <row r="11" spans="2:6" ht="39.950000000000003" customHeight="1" x14ac:dyDescent="0.25">
      <c r="B11" s="103" t="s">
        <v>95</v>
      </c>
      <c r="C11" s="23"/>
      <c r="D11" s="23" t="s">
        <v>101</v>
      </c>
      <c r="E11" s="104">
        <v>100</v>
      </c>
    </row>
    <row r="12" spans="2:6" ht="39.950000000000003" customHeight="1" x14ac:dyDescent="0.25">
      <c r="B12" s="105" t="s">
        <v>96</v>
      </c>
      <c r="C12" s="14"/>
      <c r="D12" s="14" t="s">
        <v>102</v>
      </c>
      <c r="E12" s="106">
        <v>300</v>
      </c>
    </row>
    <row r="13" spans="2:6" ht="39.950000000000003" customHeight="1" thickBot="1" x14ac:dyDescent="0.3">
      <c r="B13" s="107" t="s">
        <v>97</v>
      </c>
      <c r="C13" s="108"/>
      <c r="D13" s="108" t="s">
        <v>103</v>
      </c>
      <c r="E13" s="109">
        <v>500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6B98-A27F-493E-B320-0515696DE818}">
  <sheetPr codeName="Hoja4"/>
  <dimension ref="B2:D7"/>
  <sheetViews>
    <sheetView workbookViewId="0"/>
  </sheetViews>
  <sheetFormatPr baseColWidth="10" defaultRowHeight="15" x14ac:dyDescent="0.25"/>
  <cols>
    <col min="1" max="1" width="11.42578125" style="2"/>
    <col min="2" max="3" width="35.7109375" style="2" customWidth="1"/>
    <col min="4" max="4" width="11.42578125" style="2"/>
    <col min="5" max="5" width="11.85546875" style="2" bestFit="1" customWidth="1"/>
    <col min="6" max="16384" width="11.42578125" style="2"/>
  </cols>
  <sheetData>
    <row r="2" spans="2:4" ht="15.75" thickBot="1" x14ac:dyDescent="0.3"/>
    <row r="3" spans="2:4" x14ac:dyDescent="0.25">
      <c r="B3" s="9" t="s">
        <v>0</v>
      </c>
      <c r="C3" s="10" t="s">
        <v>2</v>
      </c>
    </row>
    <row r="4" spans="2:4" ht="15.75" thickBot="1" x14ac:dyDescent="0.3">
      <c r="B4" s="11">
        <v>0</v>
      </c>
      <c r="C4" s="8">
        <f>LOG10((100-B4)/100)/LOG10(99/100)</f>
        <v>0</v>
      </c>
    </row>
    <row r="5" spans="2:4" ht="15.75" thickBot="1" x14ac:dyDescent="0.3">
      <c r="B5" s="4"/>
      <c r="C5" s="4"/>
      <c r="D5" s="5"/>
    </row>
    <row r="6" spans="2:4" x14ac:dyDescent="0.25">
      <c r="B6" s="6" t="s">
        <v>1</v>
      </c>
      <c r="C6" s="7" t="s">
        <v>3</v>
      </c>
    </row>
    <row r="7" spans="2:4" ht="15.75" thickBot="1" x14ac:dyDescent="0.3">
      <c r="B7" s="1">
        <v>0</v>
      </c>
      <c r="C7" s="3">
        <f>(100-(10^(B7*LOG10(99/100)))*100)/100</f>
        <v>0</v>
      </c>
    </row>
  </sheetData>
  <conditionalFormatting sqref="C4">
    <cfRule type="cellIs" dxfId="17" priority="9" operator="lessThan">
      <formula>0</formula>
    </cfRule>
    <cfRule type="cellIs" dxfId="16" priority="10" operator="notEqual">
      <formula>0</formula>
    </cfRule>
    <cfRule type="containsErrors" dxfId="15" priority="15">
      <formula>ISERROR(C4)</formula>
    </cfRule>
  </conditionalFormatting>
  <conditionalFormatting sqref="B4">
    <cfRule type="cellIs" dxfId="14" priority="11" operator="lessThan">
      <formula>0</formula>
    </cfRule>
    <cfRule type="cellIs" dxfId="13" priority="12" operator="equal">
      <formula>0</formula>
    </cfRule>
    <cfRule type="cellIs" dxfId="12" priority="13" operator="lessThan">
      <formula>100</formula>
    </cfRule>
    <cfRule type="cellIs" dxfId="11" priority="14" operator="greaterThanOrEqual">
      <formula>100</formula>
    </cfRule>
  </conditionalFormatting>
  <conditionalFormatting sqref="B7">
    <cfRule type="cellIs" dxfId="10" priority="3" operator="equal">
      <formula>0</formula>
    </cfRule>
    <cfRule type="cellIs" dxfId="9" priority="4" operator="greaterThan">
      <formula>458</formula>
    </cfRule>
    <cfRule type="cellIs" dxfId="8" priority="5" operator="lessThan">
      <formula>0</formula>
    </cfRule>
    <cfRule type="cellIs" dxfId="7" priority="8" operator="between">
      <formula>0</formula>
      <formula>458</formula>
    </cfRule>
  </conditionalFormatting>
  <conditionalFormatting sqref="C7">
    <cfRule type="cellIs" dxfId="6" priority="1" operator="equal">
      <formula>0</formula>
    </cfRule>
    <cfRule type="cellIs" dxfId="5" priority="2" operator="lessThan">
      <formula>0</formula>
    </cfRule>
    <cfRule type="cellIs" dxfId="4" priority="6" operator="greaterThan">
      <formula>99%</formula>
    </cfRule>
    <cfRule type="cellIs" dxfId="3" priority="7" operator="lessThan">
      <formula>99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4137-0FCD-44DF-8091-94FF04EEB0F5}">
  <sheetPr codeName="Hoja5"/>
  <dimension ref="B1:M18"/>
  <sheetViews>
    <sheetView zoomScaleNormal="100" workbookViewId="0"/>
  </sheetViews>
  <sheetFormatPr baseColWidth="10" defaultRowHeight="15" x14ac:dyDescent="0.25"/>
  <cols>
    <col min="2" max="3" width="20.7109375" customWidth="1"/>
    <col min="4" max="6" width="7.42578125" customWidth="1"/>
  </cols>
  <sheetData>
    <row r="1" spans="2:13" ht="15.75" thickBot="1" x14ac:dyDescent="0.3"/>
    <row r="2" spans="2:13" x14ac:dyDescent="0.25">
      <c r="B2" s="158" t="s">
        <v>6</v>
      </c>
      <c r="C2" s="160" t="s">
        <v>7</v>
      </c>
      <c r="D2" s="162" t="s">
        <v>41</v>
      </c>
      <c r="E2" s="162"/>
      <c r="F2" s="162"/>
    </row>
    <row r="3" spans="2:13" ht="15.75" thickBot="1" x14ac:dyDescent="0.3">
      <c r="B3" s="159"/>
      <c r="C3" s="161"/>
      <c r="D3" s="73" t="s">
        <v>37</v>
      </c>
      <c r="E3" s="74" t="s">
        <v>38</v>
      </c>
      <c r="F3" s="75" t="s">
        <v>39</v>
      </c>
    </row>
    <row r="4" spans="2:13" s="12" customFormat="1" ht="45" customHeight="1" thickTop="1" x14ac:dyDescent="0.25">
      <c r="B4" s="66"/>
      <c r="C4" s="67" t="s">
        <v>10</v>
      </c>
      <c r="D4" s="63" t="s">
        <v>48</v>
      </c>
      <c r="E4" s="64" t="s">
        <v>49</v>
      </c>
      <c r="F4" s="65" t="s">
        <v>50</v>
      </c>
      <c r="I4"/>
    </row>
    <row r="5" spans="2:13" s="12" customFormat="1" ht="45" customHeight="1" x14ac:dyDescent="0.25">
      <c r="B5" s="68"/>
      <c r="C5" s="69" t="s">
        <v>12</v>
      </c>
      <c r="D5" s="78" t="s">
        <v>51</v>
      </c>
      <c r="E5" s="77" t="s">
        <v>52</v>
      </c>
      <c r="F5" s="76" t="s">
        <v>53</v>
      </c>
      <c r="H5"/>
      <c r="J5"/>
      <c r="M5"/>
    </row>
    <row r="6" spans="2:13" s="12" customFormat="1" ht="45" customHeight="1" x14ac:dyDescent="0.25">
      <c r="B6" s="68"/>
      <c r="C6" s="69" t="s">
        <v>23</v>
      </c>
      <c r="D6" s="78" t="s">
        <v>54</v>
      </c>
      <c r="E6" s="77" t="s">
        <v>55</v>
      </c>
      <c r="F6" s="76" t="s">
        <v>56</v>
      </c>
      <c r="H6"/>
      <c r="J6"/>
      <c r="M6"/>
    </row>
    <row r="7" spans="2:13" s="12" customFormat="1" ht="45" customHeight="1" x14ac:dyDescent="0.25">
      <c r="B7" s="68"/>
      <c r="C7" s="69" t="s">
        <v>28</v>
      </c>
      <c r="D7" s="78" t="s">
        <v>57</v>
      </c>
      <c r="E7" s="77" t="s">
        <v>58</v>
      </c>
      <c r="F7" s="76" t="s">
        <v>59</v>
      </c>
      <c r="H7"/>
      <c r="M7"/>
    </row>
    <row r="8" spans="2:13" s="12" customFormat="1" ht="45" customHeight="1" x14ac:dyDescent="0.25">
      <c r="B8" s="68"/>
      <c r="C8" s="69" t="s">
        <v>40</v>
      </c>
      <c r="D8" s="78" t="s">
        <v>60</v>
      </c>
      <c r="E8" s="77" t="s">
        <v>61</v>
      </c>
      <c r="F8" s="76" t="s">
        <v>62</v>
      </c>
      <c r="J8"/>
      <c r="L8"/>
    </row>
    <row r="9" spans="2:13" s="12" customFormat="1" ht="45" customHeight="1" x14ac:dyDescent="0.25">
      <c r="B9" s="68"/>
      <c r="C9" s="72" t="s">
        <v>44</v>
      </c>
      <c r="D9" s="78" t="s">
        <v>63</v>
      </c>
      <c r="E9" s="79" t="s">
        <v>30</v>
      </c>
      <c r="F9" s="79" t="s">
        <v>30</v>
      </c>
      <c r="H9"/>
      <c r="I9"/>
    </row>
    <row r="10" spans="2:13" s="12" customFormat="1" ht="45" customHeight="1" x14ac:dyDescent="0.25">
      <c r="B10" s="68"/>
      <c r="C10" s="69" t="s">
        <v>46</v>
      </c>
      <c r="D10" s="78" t="s">
        <v>64</v>
      </c>
      <c r="E10" s="77" t="s">
        <v>62</v>
      </c>
      <c r="F10" s="79" t="s">
        <v>30</v>
      </c>
      <c r="I10"/>
    </row>
    <row r="11" spans="2:13" s="12" customFormat="1" ht="45" customHeight="1" x14ac:dyDescent="0.25">
      <c r="B11" s="68"/>
      <c r="C11" s="72" t="s">
        <v>45</v>
      </c>
      <c r="D11" s="78" t="s">
        <v>61</v>
      </c>
      <c r="E11" s="77" t="s">
        <v>62</v>
      </c>
      <c r="F11" s="79" t="s">
        <v>30</v>
      </c>
      <c r="K11"/>
    </row>
    <row r="12" spans="2:13" s="12" customFormat="1" ht="45" customHeight="1" x14ac:dyDescent="0.25">
      <c r="B12" s="68"/>
      <c r="C12" s="70" t="s">
        <v>72</v>
      </c>
      <c r="D12" s="78" t="s">
        <v>65</v>
      </c>
      <c r="E12" s="77" t="s">
        <v>66</v>
      </c>
      <c r="F12" s="76" t="s">
        <v>67</v>
      </c>
    </row>
    <row r="13" spans="2:13" s="12" customFormat="1" ht="45" customHeight="1" x14ac:dyDescent="0.25">
      <c r="B13" s="68"/>
      <c r="C13" s="69" t="s">
        <v>42</v>
      </c>
      <c r="D13" s="78" t="s">
        <v>66</v>
      </c>
      <c r="E13" s="77" t="s">
        <v>67</v>
      </c>
      <c r="F13" s="79" t="s">
        <v>30</v>
      </c>
      <c r="H13"/>
    </row>
    <row r="14" spans="2:13" s="12" customFormat="1" ht="45" customHeight="1" x14ac:dyDescent="0.25">
      <c r="B14" s="68"/>
      <c r="C14" s="71" t="s">
        <v>47</v>
      </c>
      <c r="D14" s="78" t="s">
        <v>63</v>
      </c>
      <c r="E14" s="79" t="s">
        <v>30</v>
      </c>
      <c r="F14" s="79" t="s">
        <v>30</v>
      </c>
      <c r="J14"/>
    </row>
    <row r="15" spans="2:13" s="12" customFormat="1" ht="45" customHeight="1" x14ac:dyDescent="0.25">
      <c r="B15" s="68"/>
      <c r="C15" s="69" t="s">
        <v>26</v>
      </c>
      <c r="D15" s="78" t="s">
        <v>68</v>
      </c>
      <c r="E15" s="77" t="s">
        <v>62</v>
      </c>
      <c r="F15" s="76" t="s">
        <v>69</v>
      </c>
      <c r="I15"/>
    </row>
    <row r="16" spans="2:13" s="12" customFormat="1" ht="45" customHeight="1" x14ac:dyDescent="0.25">
      <c r="B16" s="68"/>
      <c r="C16" s="71" t="s">
        <v>33</v>
      </c>
      <c r="D16" s="78" t="s">
        <v>66</v>
      </c>
      <c r="E16" s="77" t="s">
        <v>69</v>
      </c>
      <c r="F16" s="76" t="s">
        <v>63</v>
      </c>
      <c r="H16"/>
      <c r="K16"/>
    </row>
    <row r="17" spans="2:12" s="12" customFormat="1" ht="45" customHeight="1" x14ac:dyDescent="0.25">
      <c r="B17" s="68"/>
      <c r="C17" s="69" t="s">
        <v>20</v>
      </c>
      <c r="D17" s="78" t="s">
        <v>70</v>
      </c>
      <c r="E17" s="77" t="s">
        <v>71</v>
      </c>
      <c r="F17" s="79" t="s">
        <v>30</v>
      </c>
      <c r="H17"/>
      <c r="I17"/>
    </row>
    <row r="18" spans="2:12" s="12" customFormat="1" ht="45" customHeight="1" x14ac:dyDescent="0.25">
      <c r="B18" s="68"/>
      <c r="C18" s="69" t="s">
        <v>43</v>
      </c>
      <c r="D18" s="78" t="s">
        <v>70</v>
      </c>
      <c r="E18" s="77" t="s">
        <v>67</v>
      </c>
      <c r="F18" s="76" t="s">
        <v>71</v>
      </c>
      <c r="G18"/>
      <c r="L18"/>
    </row>
  </sheetData>
  <mergeCells count="3">
    <mergeCell ref="B2:B3"/>
    <mergeCell ref="C2:C3"/>
    <mergeCell ref="D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ECC2-273B-40B3-AA23-C78C942021DF}">
  <sheetPr codeName="Hoja6"/>
  <dimension ref="B1:F20"/>
  <sheetViews>
    <sheetView topLeftCell="A10" workbookViewId="0"/>
  </sheetViews>
  <sheetFormatPr baseColWidth="10" defaultRowHeight="15" x14ac:dyDescent="0.25"/>
  <cols>
    <col min="2" max="3" width="20.7109375" customWidth="1"/>
    <col min="4" max="6" width="7.42578125" customWidth="1"/>
  </cols>
  <sheetData>
    <row r="1" spans="2:6" ht="15.75" thickBot="1" x14ac:dyDescent="0.3"/>
    <row r="2" spans="2:6" x14ac:dyDescent="0.25">
      <c r="B2" s="163" t="s">
        <v>6</v>
      </c>
      <c r="C2" s="165" t="s">
        <v>7</v>
      </c>
      <c r="D2" s="165" t="s">
        <v>8</v>
      </c>
      <c r="E2" s="165"/>
      <c r="F2" s="165"/>
    </row>
    <row r="3" spans="2:6" ht="15.75" thickBot="1" x14ac:dyDescent="0.3">
      <c r="B3" s="164"/>
      <c r="C3" s="166"/>
      <c r="D3" s="120" t="s">
        <v>17</v>
      </c>
      <c r="E3" s="127" t="s">
        <v>4</v>
      </c>
      <c r="F3" s="124" t="s">
        <v>5</v>
      </c>
    </row>
    <row r="4" spans="2:6" s="12" customFormat="1" ht="45" customHeight="1" thickTop="1" x14ac:dyDescent="0.25">
      <c r="B4" s="114"/>
      <c r="C4" s="115" t="s">
        <v>10</v>
      </c>
      <c r="D4" s="121">
        <v>0.5</v>
      </c>
      <c r="E4" s="128">
        <v>1.5</v>
      </c>
      <c r="F4" s="125">
        <v>5</v>
      </c>
    </row>
    <row r="5" spans="2:6" s="12" customFormat="1" ht="45" customHeight="1" x14ac:dyDescent="0.25">
      <c r="B5" s="116"/>
      <c r="C5" s="117" t="s">
        <v>11</v>
      </c>
      <c r="D5" s="122">
        <v>2</v>
      </c>
      <c r="E5" s="126">
        <v>6</v>
      </c>
      <c r="F5" s="123">
        <v>20</v>
      </c>
    </row>
    <row r="6" spans="2:6" s="12" customFormat="1" ht="45" customHeight="1" x14ac:dyDescent="0.25">
      <c r="B6" s="116"/>
      <c r="C6" s="117" t="s">
        <v>12</v>
      </c>
      <c r="D6" s="122">
        <v>1</v>
      </c>
      <c r="E6" s="126">
        <v>3</v>
      </c>
      <c r="F6" s="123">
        <v>10</v>
      </c>
    </row>
    <row r="7" spans="2:6" s="12" customFormat="1" ht="45" customHeight="1" x14ac:dyDescent="0.25">
      <c r="B7" s="116"/>
      <c r="C7" s="130" t="s">
        <v>72</v>
      </c>
      <c r="D7" s="122">
        <v>2.5</v>
      </c>
      <c r="E7" s="126">
        <v>7.5</v>
      </c>
      <c r="F7" s="129" t="s">
        <v>30</v>
      </c>
    </row>
    <row r="8" spans="2:6" s="12" customFormat="1" ht="45" customHeight="1" x14ac:dyDescent="0.25">
      <c r="B8" s="116"/>
      <c r="C8" s="130" t="s">
        <v>42</v>
      </c>
      <c r="D8" s="122">
        <v>3</v>
      </c>
      <c r="E8" s="126">
        <v>9</v>
      </c>
      <c r="F8" s="129" t="s">
        <v>30</v>
      </c>
    </row>
    <row r="9" spans="2:6" s="12" customFormat="1" ht="45" customHeight="1" x14ac:dyDescent="0.25">
      <c r="B9" s="116"/>
      <c r="C9" s="118" t="s">
        <v>16</v>
      </c>
      <c r="D9" s="122">
        <v>8</v>
      </c>
      <c r="E9" s="129" t="s">
        <v>30</v>
      </c>
      <c r="F9" s="129" t="s">
        <v>30</v>
      </c>
    </row>
    <row r="10" spans="2:6" s="12" customFormat="1" ht="45" customHeight="1" x14ac:dyDescent="0.25">
      <c r="B10" s="116"/>
      <c r="C10" s="130" t="s">
        <v>105</v>
      </c>
      <c r="D10" s="122">
        <v>1</v>
      </c>
      <c r="E10" s="126">
        <v>3</v>
      </c>
      <c r="F10" s="129" t="s">
        <v>30</v>
      </c>
    </row>
    <row r="11" spans="2:6" s="12" customFormat="1" ht="45" customHeight="1" x14ac:dyDescent="0.25">
      <c r="B11" s="116"/>
      <c r="C11" s="119" t="s">
        <v>18</v>
      </c>
      <c r="D11" s="122">
        <v>3</v>
      </c>
      <c r="E11" s="129" t="s">
        <v>30</v>
      </c>
      <c r="F11" s="129" t="s">
        <v>30</v>
      </c>
    </row>
    <row r="12" spans="2:6" s="12" customFormat="1" ht="45" customHeight="1" x14ac:dyDescent="0.25">
      <c r="B12" s="116"/>
      <c r="C12" s="118" t="s">
        <v>33</v>
      </c>
      <c r="D12" s="122">
        <v>4</v>
      </c>
      <c r="E12" s="126">
        <v>12</v>
      </c>
      <c r="F12" s="129" t="s">
        <v>30</v>
      </c>
    </row>
    <row r="13" spans="2:6" s="12" customFormat="1" ht="45" customHeight="1" x14ac:dyDescent="0.25">
      <c r="B13" s="116"/>
      <c r="C13" s="117" t="s">
        <v>19</v>
      </c>
      <c r="D13" s="122">
        <v>100</v>
      </c>
      <c r="E13" s="129" t="s">
        <v>30</v>
      </c>
      <c r="F13" s="129" t="s">
        <v>30</v>
      </c>
    </row>
    <row r="14" spans="2:6" s="12" customFormat="1" ht="45" customHeight="1" x14ac:dyDescent="0.25">
      <c r="B14" s="116"/>
      <c r="C14" s="117" t="s">
        <v>24</v>
      </c>
      <c r="D14" s="122">
        <v>90</v>
      </c>
      <c r="E14" s="129" t="s">
        <v>30</v>
      </c>
      <c r="F14" s="129" t="s">
        <v>30</v>
      </c>
    </row>
    <row r="15" spans="2:6" s="12" customFormat="1" ht="45" customHeight="1" x14ac:dyDescent="0.25">
      <c r="B15" s="116"/>
      <c r="C15" s="117" t="s">
        <v>20</v>
      </c>
      <c r="D15" s="122">
        <v>5</v>
      </c>
      <c r="E15" s="129" t="s">
        <v>30</v>
      </c>
      <c r="F15" s="129" t="s">
        <v>30</v>
      </c>
    </row>
    <row r="16" spans="2:6" s="12" customFormat="1" ht="45" customHeight="1" x14ac:dyDescent="0.25">
      <c r="B16" s="116"/>
      <c r="C16" s="117" t="s">
        <v>21</v>
      </c>
      <c r="D16" s="122">
        <v>51</v>
      </c>
      <c r="E16" s="129" t="s">
        <v>30</v>
      </c>
      <c r="F16" s="129" t="s">
        <v>30</v>
      </c>
    </row>
    <row r="17" spans="2:6" s="12" customFormat="1" ht="45" customHeight="1" x14ac:dyDescent="0.25">
      <c r="B17" s="116"/>
      <c r="C17" s="117" t="s">
        <v>25</v>
      </c>
      <c r="D17" s="122">
        <v>5</v>
      </c>
      <c r="E17" s="126">
        <v>15</v>
      </c>
      <c r="F17" s="129" t="s">
        <v>30</v>
      </c>
    </row>
    <row r="18" spans="2:6" s="12" customFormat="1" ht="45" customHeight="1" x14ac:dyDescent="0.25">
      <c r="B18" s="116"/>
      <c r="C18" s="117" t="s">
        <v>26</v>
      </c>
      <c r="D18" s="122">
        <v>2</v>
      </c>
      <c r="E18" s="126">
        <v>6</v>
      </c>
      <c r="F18" s="129" t="s">
        <v>30</v>
      </c>
    </row>
    <row r="19" spans="2:6" s="12" customFormat="1" ht="45" customHeight="1" x14ac:dyDescent="0.25">
      <c r="B19" s="116"/>
      <c r="C19" s="117" t="s">
        <v>23</v>
      </c>
      <c r="D19" s="122">
        <v>0.5</v>
      </c>
      <c r="E19" s="126">
        <v>1.5</v>
      </c>
      <c r="F19" s="123">
        <v>5</v>
      </c>
    </row>
    <row r="20" spans="2:6" s="12" customFormat="1" ht="45" customHeight="1" x14ac:dyDescent="0.25">
      <c r="B20" s="116"/>
      <c r="C20" s="117" t="s">
        <v>27</v>
      </c>
      <c r="D20" s="122">
        <v>2</v>
      </c>
      <c r="E20" s="126">
        <v>6</v>
      </c>
      <c r="F20" s="129" t="s">
        <v>30</v>
      </c>
    </row>
  </sheetData>
  <mergeCells count="3">
    <mergeCell ref="B2:B3"/>
    <mergeCell ref="C2:C3"/>
    <mergeCell ref="D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414F-2820-4003-B9E6-F49FB4D24FEB}">
  <sheetPr codeName="Hoja7"/>
  <dimension ref="B1:F39"/>
  <sheetViews>
    <sheetView workbookViewId="0"/>
  </sheetViews>
  <sheetFormatPr baseColWidth="10" defaultRowHeight="15" x14ac:dyDescent="0.25"/>
  <cols>
    <col min="2" max="3" width="30.28515625" customWidth="1"/>
    <col min="4" max="6" width="7.42578125" customWidth="1"/>
  </cols>
  <sheetData>
    <row r="1" spans="2:6" ht="15.75" thickBot="1" x14ac:dyDescent="0.3"/>
    <row r="2" spans="2:6" ht="30.75" customHeight="1" thickBot="1" x14ac:dyDescent="0.3">
      <c r="B2" s="13" t="s">
        <v>34</v>
      </c>
      <c r="C2" s="140">
        <v>0</v>
      </c>
    </row>
    <row r="3" spans="2:6" ht="15.75" thickBot="1" x14ac:dyDescent="0.3"/>
    <row r="4" spans="2:6" s="12" customFormat="1" ht="15" customHeight="1" x14ac:dyDescent="0.25">
      <c r="B4" s="146" t="s">
        <v>6</v>
      </c>
      <c r="C4" s="144" t="s">
        <v>7</v>
      </c>
      <c r="D4" s="144" t="s">
        <v>36</v>
      </c>
      <c r="E4" s="144"/>
      <c r="F4" s="148"/>
    </row>
    <row r="5" spans="2:6" s="12" customFormat="1" ht="15" customHeight="1" thickBot="1" x14ac:dyDescent="0.3">
      <c r="B5" s="147"/>
      <c r="C5" s="145"/>
      <c r="D5" s="141" t="s">
        <v>17</v>
      </c>
      <c r="E5" s="141" t="s">
        <v>4</v>
      </c>
      <c r="F5" s="142" t="s">
        <v>5</v>
      </c>
    </row>
    <row r="6" spans="2:6" s="12" customFormat="1" ht="45" customHeight="1" thickTop="1" x14ac:dyDescent="0.25">
      <c r="B6" s="133"/>
      <c r="C6" s="134" t="s">
        <v>10</v>
      </c>
      <c r="D6" s="131">
        <f>TRUNC(C2/0.5)</f>
        <v>0</v>
      </c>
      <c r="E6" s="131">
        <f>TRUNC(C2/1.5)</f>
        <v>0</v>
      </c>
      <c r="F6" s="132">
        <f>TRUNC(C2/5)</f>
        <v>0</v>
      </c>
    </row>
    <row r="7" spans="2:6" s="12" customFormat="1" ht="45" customHeight="1" thickBot="1" x14ac:dyDescent="0.3">
      <c r="B7" s="152" t="s">
        <v>35</v>
      </c>
      <c r="C7" s="153"/>
      <c r="D7" s="28">
        <f>(C2/0.5-TRUNC(C2/0.5))*0.5</f>
        <v>0</v>
      </c>
      <c r="E7" s="28">
        <f>(C2/1.5-TRUNC(C2/1.5))*1.5</f>
        <v>0</v>
      </c>
      <c r="F7" s="29">
        <f>(C2/5-TRUNC(C2/5))*5</f>
        <v>0</v>
      </c>
    </row>
    <row r="8" spans="2:6" s="12" customFormat="1" ht="45" customHeight="1" thickTop="1" x14ac:dyDescent="0.25">
      <c r="B8" s="133"/>
      <c r="C8" s="134" t="s">
        <v>11</v>
      </c>
      <c r="D8" s="131">
        <f>TRUNC(C2/2)</f>
        <v>0</v>
      </c>
      <c r="E8" s="131">
        <f>TRUNC(C2/6)</f>
        <v>0</v>
      </c>
      <c r="F8" s="132">
        <f>TRUNC(C2/20)</f>
        <v>0</v>
      </c>
    </row>
    <row r="9" spans="2:6" s="12" customFormat="1" ht="45" customHeight="1" thickBot="1" x14ac:dyDescent="0.3">
      <c r="B9" s="152" t="s">
        <v>35</v>
      </c>
      <c r="C9" s="153"/>
      <c r="D9" s="28">
        <f>((C2/2)-TRUNC(C2/2))*2</f>
        <v>0</v>
      </c>
      <c r="E9" s="28">
        <f>((C2/6)-TRUNC(C2/6))*6</f>
        <v>0</v>
      </c>
      <c r="F9" s="29">
        <f>((C2/20)-TRUNC(C2/20))*20</f>
        <v>0</v>
      </c>
    </row>
    <row r="10" spans="2:6" s="12" customFormat="1" ht="45" customHeight="1" thickTop="1" x14ac:dyDescent="0.25">
      <c r="B10" s="133"/>
      <c r="C10" s="134" t="s">
        <v>12</v>
      </c>
      <c r="D10" s="131">
        <f>TRUNC(C2/1)</f>
        <v>0</v>
      </c>
      <c r="E10" s="131">
        <f>TRUNC(C2/3)</f>
        <v>0</v>
      </c>
      <c r="F10" s="132">
        <f>TRUNC(C2/10)</f>
        <v>0</v>
      </c>
    </row>
    <row r="11" spans="2:6" s="12" customFormat="1" ht="45" customHeight="1" thickBot="1" x14ac:dyDescent="0.3">
      <c r="B11" s="152" t="s">
        <v>35</v>
      </c>
      <c r="C11" s="153"/>
      <c r="D11" s="28">
        <f>((C2/1)-TRUNC(C2/1))*1</f>
        <v>0</v>
      </c>
      <c r="E11" s="28">
        <f>((C2/3)-TRUNC(C2/3))*3</f>
        <v>0</v>
      </c>
      <c r="F11" s="29">
        <f>((C2/10)-TRUNC(C2/10))*10</f>
        <v>0</v>
      </c>
    </row>
    <row r="12" spans="2:6" s="12" customFormat="1" ht="45" customHeight="1" thickTop="1" x14ac:dyDescent="0.25">
      <c r="B12" s="133"/>
      <c r="C12" s="135" t="s">
        <v>72</v>
      </c>
      <c r="D12" s="131">
        <f>TRUNC(C2/2.5)</f>
        <v>0</v>
      </c>
      <c r="E12" s="131">
        <f>TRUNC(C2/7.5)</f>
        <v>0</v>
      </c>
      <c r="F12" s="138" t="s">
        <v>30</v>
      </c>
    </row>
    <row r="13" spans="2:6" s="12" customFormat="1" ht="45" customHeight="1" thickBot="1" x14ac:dyDescent="0.3">
      <c r="B13" s="152" t="s">
        <v>35</v>
      </c>
      <c r="C13" s="153"/>
      <c r="D13" s="28">
        <f>((C2/2.5)-TRUNC(C2/2.5))*2.5</f>
        <v>0</v>
      </c>
      <c r="E13" s="28">
        <f>((C2/7.5)-TRUNC(C2/7.5))*7.5</f>
        <v>0</v>
      </c>
      <c r="F13" s="35" t="s">
        <v>30</v>
      </c>
    </row>
    <row r="14" spans="2:6" s="12" customFormat="1" ht="45" customHeight="1" thickTop="1" x14ac:dyDescent="0.25">
      <c r="B14" s="133"/>
      <c r="C14" s="143" t="s">
        <v>42</v>
      </c>
      <c r="D14" s="131">
        <f>TRUNC(C2/3)</f>
        <v>0</v>
      </c>
      <c r="E14" s="131">
        <f>TRUNC(C2/9)</f>
        <v>0</v>
      </c>
      <c r="F14" s="138" t="s">
        <v>30</v>
      </c>
    </row>
    <row r="15" spans="2:6" s="12" customFormat="1" ht="45" customHeight="1" thickBot="1" x14ac:dyDescent="0.3">
      <c r="B15" s="152" t="s">
        <v>35</v>
      </c>
      <c r="C15" s="153"/>
      <c r="D15" s="28">
        <f>((C2/3)-TRUNC(C2/3))*3</f>
        <v>0</v>
      </c>
      <c r="E15" s="28">
        <f>((C2/9)-TRUNC(C2/9))*9</f>
        <v>0</v>
      </c>
      <c r="F15" s="35" t="s">
        <v>30</v>
      </c>
    </row>
    <row r="16" spans="2:6" s="12" customFormat="1" ht="45" customHeight="1" thickTop="1" x14ac:dyDescent="0.25">
      <c r="B16" s="133"/>
      <c r="C16" s="135" t="s">
        <v>16</v>
      </c>
      <c r="D16" s="131">
        <f>TRUNC(C2/8)</f>
        <v>0</v>
      </c>
      <c r="E16" s="137" t="s">
        <v>30</v>
      </c>
      <c r="F16" s="138" t="s">
        <v>30</v>
      </c>
    </row>
    <row r="17" spans="2:6" s="12" customFormat="1" ht="45" customHeight="1" thickBot="1" x14ac:dyDescent="0.3">
      <c r="B17" s="152" t="s">
        <v>35</v>
      </c>
      <c r="C17" s="153"/>
      <c r="D17" s="28">
        <f>((C2/8)-TRUNC(C2/8))*8</f>
        <v>0</v>
      </c>
      <c r="E17" s="34" t="s">
        <v>30</v>
      </c>
      <c r="F17" s="35" t="s">
        <v>30</v>
      </c>
    </row>
    <row r="18" spans="2:6" s="12" customFormat="1" ht="45" customHeight="1" thickTop="1" x14ac:dyDescent="0.25">
      <c r="B18" s="133"/>
      <c r="C18" s="143" t="s">
        <v>105</v>
      </c>
      <c r="D18" s="131">
        <f>TRUNC(C2/1)</f>
        <v>0</v>
      </c>
      <c r="E18" s="131">
        <f>TRUNC(C2/3)</f>
        <v>0</v>
      </c>
      <c r="F18" s="138" t="s">
        <v>30</v>
      </c>
    </row>
    <row r="19" spans="2:6" s="12" customFormat="1" ht="45" customHeight="1" thickBot="1" x14ac:dyDescent="0.3">
      <c r="B19" s="152" t="s">
        <v>35</v>
      </c>
      <c r="C19" s="153"/>
      <c r="D19" s="28">
        <f>((C2/1)-TRUNC(C2/1))*1</f>
        <v>0</v>
      </c>
      <c r="E19" s="28">
        <f>((C2/3)-TRUNC(C2/3))*3</f>
        <v>0</v>
      </c>
      <c r="F19" s="35" t="s">
        <v>30</v>
      </c>
    </row>
    <row r="20" spans="2:6" s="12" customFormat="1" ht="45" customHeight="1" thickTop="1" x14ac:dyDescent="0.25">
      <c r="B20" s="133"/>
      <c r="C20" s="136" t="s">
        <v>18</v>
      </c>
      <c r="D20" s="131">
        <f>TRUNC(C2/3)</f>
        <v>0</v>
      </c>
      <c r="E20" s="137" t="s">
        <v>30</v>
      </c>
      <c r="F20" s="138" t="s">
        <v>30</v>
      </c>
    </row>
    <row r="21" spans="2:6" s="12" customFormat="1" ht="45" customHeight="1" thickBot="1" x14ac:dyDescent="0.3">
      <c r="B21" s="152" t="s">
        <v>35</v>
      </c>
      <c r="C21" s="153"/>
      <c r="D21" s="28">
        <f>((C2/3)-TRUNC(C2/3))*3</f>
        <v>0</v>
      </c>
      <c r="E21" s="34" t="s">
        <v>30</v>
      </c>
      <c r="F21" s="35" t="s">
        <v>30</v>
      </c>
    </row>
    <row r="22" spans="2:6" s="12" customFormat="1" ht="45" customHeight="1" thickTop="1" x14ac:dyDescent="0.25">
      <c r="B22" s="133"/>
      <c r="C22" s="135" t="s">
        <v>33</v>
      </c>
      <c r="D22" s="131">
        <f>TRUNC(C2/4)</f>
        <v>0</v>
      </c>
      <c r="E22" s="131">
        <f>TRUNC(C2/12)</f>
        <v>0</v>
      </c>
      <c r="F22" s="138" t="s">
        <v>30</v>
      </c>
    </row>
    <row r="23" spans="2:6" s="12" customFormat="1" ht="45" customHeight="1" thickBot="1" x14ac:dyDescent="0.3">
      <c r="B23" s="152" t="s">
        <v>35</v>
      </c>
      <c r="C23" s="153"/>
      <c r="D23" s="28">
        <f>((C2/4)-TRUNC(C2/4))*4</f>
        <v>0</v>
      </c>
      <c r="E23" s="28">
        <f>((C2/12)-TRUNC(C2/12))*12</f>
        <v>0</v>
      </c>
      <c r="F23" s="35" t="s">
        <v>30</v>
      </c>
    </row>
    <row r="24" spans="2:6" s="12" customFormat="1" ht="45" customHeight="1" thickTop="1" x14ac:dyDescent="0.25">
      <c r="B24" s="133"/>
      <c r="C24" s="134" t="s">
        <v>19</v>
      </c>
      <c r="D24" s="131">
        <f>TRUNC(C2/100)</f>
        <v>0</v>
      </c>
      <c r="E24" s="137" t="s">
        <v>30</v>
      </c>
      <c r="F24" s="138" t="s">
        <v>30</v>
      </c>
    </row>
    <row r="25" spans="2:6" s="12" customFormat="1" ht="45" customHeight="1" thickBot="1" x14ac:dyDescent="0.3">
      <c r="B25" s="152" t="s">
        <v>35</v>
      </c>
      <c r="C25" s="153"/>
      <c r="D25" s="28">
        <f>((C2/100)-TRUNC(C2/100))*100</f>
        <v>0</v>
      </c>
      <c r="E25" s="34" t="s">
        <v>30</v>
      </c>
      <c r="F25" s="35" t="s">
        <v>30</v>
      </c>
    </row>
    <row r="26" spans="2:6" s="12" customFormat="1" ht="45" customHeight="1" thickTop="1" x14ac:dyDescent="0.25">
      <c r="B26" s="133"/>
      <c r="C26" s="134" t="s">
        <v>24</v>
      </c>
      <c r="D26" s="131">
        <f>TRUNC(C2/90)</f>
        <v>0</v>
      </c>
      <c r="E26" s="137" t="s">
        <v>30</v>
      </c>
      <c r="F26" s="138" t="s">
        <v>30</v>
      </c>
    </row>
    <row r="27" spans="2:6" s="12" customFormat="1" ht="45" customHeight="1" thickBot="1" x14ac:dyDescent="0.3">
      <c r="B27" s="152" t="s">
        <v>35</v>
      </c>
      <c r="C27" s="153"/>
      <c r="D27" s="28">
        <f>((C2/90)-TRUNC(C2/90))*90</f>
        <v>0</v>
      </c>
      <c r="E27" s="34" t="s">
        <v>30</v>
      </c>
      <c r="F27" s="35" t="s">
        <v>30</v>
      </c>
    </row>
    <row r="28" spans="2:6" s="12" customFormat="1" ht="45" customHeight="1" thickTop="1" x14ac:dyDescent="0.25">
      <c r="B28" s="133"/>
      <c r="C28" s="134" t="s">
        <v>20</v>
      </c>
      <c r="D28" s="131">
        <f>TRUNC(C2/5)</f>
        <v>0</v>
      </c>
      <c r="E28" s="137" t="s">
        <v>30</v>
      </c>
      <c r="F28" s="138" t="s">
        <v>30</v>
      </c>
    </row>
    <row r="29" spans="2:6" s="12" customFormat="1" ht="45" customHeight="1" thickBot="1" x14ac:dyDescent="0.3">
      <c r="B29" s="152" t="s">
        <v>35</v>
      </c>
      <c r="C29" s="153"/>
      <c r="D29" s="28">
        <f>((C2/5)-TRUNC(C2/5))*5</f>
        <v>0</v>
      </c>
      <c r="E29" s="34" t="s">
        <v>30</v>
      </c>
      <c r="F29" s="35" t="s">
        <v>30</v>
      </c>
    </row>
    <row r="30" spans="2:6" s="12" customFormat="1" ht="45" customHeight="1" thickTop="1" x14ac:dyDescent="0.25">
      <c r="B30" s="133"/>
      <c r="C30" s="134" t="s">
        <v>21</v>
      </c>
      <c r="D30" s="131">
        <f>TRUNC(C2/51)</f>
        <v>0</v>
      </c>
      <c r="E30" s="137" t="s">
        <v>30</v>
      </c>
      <c r="F30" s="138" t="s">
        <v>30</v>
      </c>
    </row>
    <row r="31" spans="2:6" s="12" customFormat="1" ht="45" customHeight="1" thickBot="1" x14ac:dyDescent="0.3">
      <c r="B31" s="152" t="s">
        <v>35</v>
      </c>
      <c r="C31" s="153"/>
      <c r="D31" s="28">
        <f>((C2/51)-TRUNC(C2/51))*51</f>
        <v>0</v>
      </c>
      <c r="E31" s="34" t="s">
        <v>30</v>
      </c>
      <c r="F31" s="35" t="s">
        <v>30</v>
      </c>
    </row>
    <row r="32" spans="2:6" s="12" customFormat="1" ht="45" customHeight="1" thickTop="1" x14ac:dyDescent="0.25">
      <c r="B32" s="133"/>
      <c r="C32" s="134" t="s">
        <v>25</v>
      </c>
      <c r="D32" s="131">
        <f>TRUNC(C2/5)</f>
        <v>0</v>
      </c>
      <c r="E32" s="131">
        <f>TRUNC(C2/15)</f>
        <v>0</v>
      </c>
      <c r="F32" s="138" t="s">
        <v>30</v>
      </c>
    </row>
    <row r="33" spans="2:6" s="12" customFormat="1" ht="45" customHeight="1" thickBot="1" x14ac:dyDescent="0.3">
      <c r="B33" s="152" t="s">
        <v>35</v>
      </c>
      <c r="C33" s="153"/>
      <c r="D33" s="28">
        <f>((C2/5)-TRUNC(C2/5))*5</f>
        <v>0</v>
      </c>
      <c r="E33" s="28">
        <f>((C2/15)-TRUNC(C2/15))*15</f>
        <v>0</v>
      </c>
      <c r="F33" s="139" t="s">
        <v>30</v>
      </c>
    </row>
    <row r="34" spans="2:6" s="12" customFormat="1" ht="45" customHeight="1" thickTop="1" x14ac:dyDescent="0.25">
      <c r="B34" s="133"/>
      <c r="C34" s="134" t="s">
        <v>26</v>
      </c>
      <c r="D34" s="131">
        <f>TRUNC(C2/2)</f>
        <v>0</v>
      </c>
      <c r="E34" s="131">
        <f>TRUNC(C2/6)</f>
        <v>0</v>
      </c>
      <c r="F34" s="138" t="s">
        <v>30</v>
      </c>
    </row>
    <row r="35" spans="2:6" s="12" customFormat="1" ht="45" customHeight="1" thickBot="1" x14ac:dyDescent="0.3">
      <c r="B35" s="152" t="s">
        <v>35</v>
      </c>
      <c r="C35" s="153"/>
      <c r="D35" s="28">
        <f>((C2/2)-TRUNC(C2/2))*2</f>
        <v>0</v>
      </c>
      <c r="E35" s="28">
        <f>((C2/6)-TRUNC(C2/6))*6</f>
        <v>0</v>
      </c>
      <c r="F35" s="139" t="s">
        <v>30</v>
      </c>
    </row>
    <row r="36" spans="2:6" s="12" customFormat="1" ht="45" customHeight="1" thickTop="1" x14ac:dyDescent="0.25">
      <c r="B36" s="133"/>
      <c r="C36" s="134" t="s">
        <v>23</v>
      </c>
      <c r="D36" s="131">
        <f>TRUNC(C2/0.5)</f>
        <v>0</v>
      </c>
      <c r="E36" s="131">
        <f>TRUNC(C2/1.5)</f>
        <v>0</v>
      </c>
      <c r="F36" s="132">
        <f>TRUNC(C2/5)</f>
        <v>0</v>
      </c>
    </row>
    <row r="37" spans="2:6" s="12" customFormat="1" ht="45" customHeight="1" thickBot="1" x14ac:dyDescent="0.3">
      <c r="B37" s="152" t="s">
        <v>35</v>
      </c>
      <c r="C37" s="153"/>
      <c r="D37" s="28">
        <f>((C2/0.5)-TRUNC(C2/0.5))*0.5</f>
        <v>0</v>
      </c>
      <c r="E37" s="28">
        <f>((C2/1.5)-TRUNC(C2/1.5))*1.5</f>
        <v>0</v>
      </c>
      <c r="F37" s="29">
        <f>((C2/5)-TRUNC(C2/5))*5</f>
        <v>0</v>
      </c>
    </row>
    <row r="38" spans="2:6" s="12" customFormat="1" ht="45" customHeight="1" thickTop="1" x14ac:dyDescent="0.25">
      <c r="B38" s="133"/>
      <c r="C38" s="134" t="s">
        <v>27</v>
      </c>
      <c r="D38" s="131">
        <f>TRUNC(C2/2)</f>
        <v>0</v>
      </c>
      <c r="E38" s="131">
        <f>TRUNC(C2/6)</f>
        <v>0</v>
      </c>
      <c r="F38" s="138" t="s">
        <v>30</v>
      </c>
    </row>
    <row r="39" spans="2:6" s="12" customFormat="1" ht="45" customHeight="1" thickBot="1" x14ac:dyDescent="0.3">
      <c r="B39" s="167" t="s">
        <v>35</v>
      </c>
      <c r="C39" s="168"/>
      <c r="D39" s="16">
        <f>((C2/2)-TRUNC(C2/2))*2</f>
        <v>0</v>
      </c>
      <c r="E39" s="16">
        <f>((C2/6)-TRUNC(C2/6))*6</f>
        <v>0</v>
      </c>
      <c r="F39" s="19" t="s">
        <v>30</v>
      </c>
    </row>
  </sheetData>
  <mergeCells count="20">
    <mergeCell ref="D4:F4"/>
    <mergeCell ref="B7:C7"/>
    <mergeCell ref="B9:C9"/>
    <mergeCell ref="B11:C11"/>
    <mergeCell ref="B13:C13"/>
    <mergeCell ref="B15:C15"/>
    <mergeCell ref="B17:C17"/>
    <mergeCell ref="B19:C19"/>
    <mergeCell ref="B4:B5"/>
    <mergeCell ref="C4:C5"/>
    <mergeCell ref="B33:C33"/>
    <mergeCell ref="B35:C35"/>
    <mergeCell ref="B37:C37"/>
    <mergeCell ref="B39:C39"/>
    <mergeCell ref="B21:C21"/>
    <mergeCell ref="B23:C23"/>
    <mergeCell ref="B25:C25"/>
    <mergeCell ref="B27:C27"/>
    <mergeCell ref="B29:C29"/>
    <mergeCell ref="B31:C31"/>
  </mergeCells>
  <conditionalFormatting sqref="C2">
    <cfRule type="cellIs" dxfId="2" priority="1" operator="greaterThan">
      <formula>99</formula>
    </cfRule>
    <cfRule type="cellIs" dxfId="1" priority="2" operator="less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Pesos</vt:lpstr>
      <vt:lpstr>Calculadora de Restos</vt:lpstr>
      <vt:lpstr>Pociones y Orbes</vt:lpstr>
      <vt:lpstr>Probabilidad Exo</vt:lpstr>
      <vt:lpstr>Trascendencia</vt:lpstr>
      <vt:lpstr>Malus</vt:lpstr>
      <vt:lpstr>Calculadora de Restos (Malus)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Pérez Viera</dc:creator>
  <cp:lastModifiedBy>sebastian mejia</cp:lastModifiedBy>
  <dcterms:created xsi:type="dcterms:W3CDTF">2020-04-14T16:01:48Z</dcterms:created>
  <dcterms:modified xsi:type="dcterms:W3CDTF">2021-10-28T14:47:03Z</dcterms:modified>
</cp:coreProperties>
</file>