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in\MODELS\SoilWaterToolBox_Main\Code_SoilWaterToolbox\OUTPUT\SoilHydro\K10KPA\"/>
    </mc:Choice>
  </mc:AlternateContent>
  <xr:revisionPtr revIDLastSave="0" documentId="13_ncr:1_{1B720ABD-6C81-4FBA-BB13-5C0D875AF107}" xr6:coauthVersionLast="45" xr6:coauthVersionMax="45" xr10:uidLastSave="{00000000-0000-0000-0000-000000000000}"/>
  <bookViews>
    <workbookView xWindow="-96" yWindow="-96" windowWidth="23232" windowHeight="12552" xr2:uid="{6E8153A4-FFEB-400D-B153-037C210C6089}"/>
  </bookViews>
  <sheets>
    <sheet name="Best paraneters" sheetId="1" r:id="rId1"/>
    <sheet name="Sensitivity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D5" i="2"/>
  <c r="D4" i="2"/>
  <c r="D3" i="2"/>
  <c r="D2" i="2"/>
  <c r="C2" i="2"/>
  <c r="C3" i="2"/>
  <c r="B5" i="2"/>
  <c r="B4" i="2"/>
  <c r="B3" i="2"/>
  <c r="B2" i="2"/>
  <c r="G7" i="2"/>
  <c r="G6" i="2"/>
  <c r="Y12" i="1" l="1"/>
  <c r="AA19" i="1"/>
  <c r="X19" i="1"/>
  <c r="U19" i="1"/>
  <c r="R19" i="1"/>
  <c r="O19" i="1"/>
  <c r="L19" i="1"/>
  <c r="I19" i="1"/>
  <c r="F19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5" i="1"/>
  <c r="V6" i="1"/>
  <c r="V7" i="1"/>
  <c r="V8" i="1"/>
  <c r="V9" i="1"/>
  <c r="V10" i="1"/>
  <c r="V11" i="1"/>
  <c r="V12" i="1"/>
  <c r="V13" i="1"/>
  <c r="V14" i="1"/>
  <c r="V15" i="1"/>
  <c r="V16" i="1"/>
  <c r="V17" i="1"/>
  <c r="V5" i="1"/>
  <c r="P6" i="1"/>
  <c r="P7" i="1"/>
  <c r="P8" i="1"/>
  <c r="P9" i="1"/>
  <c r="P10" i="1"/>
  <c r="P11" i="1"/>
  <c r="P12" i="1"/>
  <c r="P13" i="1"/>
  <c r="P14" i="1"/>
  <c r="P15" i="1"/>
  <c r="P16" i="1"/>
  <c r="P17" i="1"/>
  <c r="P5" i="1"/>
  <c r="M6" i="1"/>
  <c r="M7" i="1"/>
  <c r="M8" i="1"/>
  <c r="M9" i="1"/>
  <c r="M10" i="1"/>
  <c r="M11" i="1"/>
  <c r="M12" i="1"/>
  <c r="M13" i="1"/>
  <c r="M14" i="1"/>
  <c r="M15" i="1"/>
  <c r="M16" i="1"/>
  <c r="M17" i="1"/>
  <c r="M5" i="1"/>
  <c r="J6" i="1"/>
  <c r="J7" i="1"/>
  <c r="J8" i="1"/>
  <c r="J9" i="1"/>
  <c r="J10" i="1"/>
  <c r="J11" i="1"/>
  <c r="J12" i="1"/>
  <c r="J13" i="1"/>
  <c r="J14" i="1"/>
  <c r="J15" i="1"/>
  <c r="J16" i="1"/>
  <c r="J17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5" i="1"/>
  <c r="Y6" i="1"/>
  <c r="Y7" i="1"/>
  <c r="Y8" i="1"/>
  <c r="Y9" i="1"/>
  <c r="Y10" i="1"/>
  <c r="Y11" i="1"/>
  <c r="Y13" i="1"/>
  <c r="Y14" i="1"/>
  <c r="Y15" i="1"/>
  <c r="Y16" i="1"/>
  <c r="Y17" i="1"/>
  <c r="Y5" i="1"/>
  <c r="S6" i="1"/>
  <c r="S7" i="1"/>
  <c r="S8" i="1"/>
  <c r="S9" i="1"/>
  <c r="S10" i="1"/>
  <c r="S11" i="1"/>
  <c r="S12" i="1"/>
  <c r="S13" i="1"/>
  <c r="S14" i="1"/>
  <c r="S15" i="1"/>
  <c r="S16" i="1"/>
  <c r="S17" i="1"/>
  <c r="S5" i="1"/>
  <c r="P19" i="1" l="1"/>
  <c r="G19" i="1"/>
  <c r="AB19" i="1"/>
  <c r="Y19" i="1"/>
  <c r="V19" i="1"/>
  <c r="S19" i="1"/>
  <c r="M19" i="1"/>
  <c r="J19" i="1"/>
</calcChain>
</file>

<file path=xl/sharedStrings.xml><?xml version="1.0" encoding="utf-8"?>
<sst xmlns="http://schemas.openxmlformats.org/spreadsheetml/2006/main" count="58" uniqueCount="26">
  <si>
    <t>Bimodal</t>
  </si>
  <si>
    <t>Constrained</t>
  </si>
  <si>
    <t>Unconstrained</t>
  </si>
  <si>
    <t>Unimodal</t>
  </si>
  <si>
    <t>Ks[mm day-1]</t>
  </si>
  <si>
    <t>K(10Kpa)[mm day-1]</t>
  </si>
  <si>
    <t>NSE</t>
  </si>
  <si>
    <t>Npoints</t>
  </si>
  <si>
    <t>K(10kPa)_Obs</t>
  </si>
  <si>
    <t>Kosugi</t>
  </si>
  <si>
    <t>Brooks and Corey</t>
  </si>
  <si>
    <t>Clapp and Hornberger</t>
  </si>
  <si>
    <t>van Genuchten</t>
  </si>
  <si>
    <t>Mualem</t>
  </si>
  <si>
    <t>van Genuchten Burdine</t>
  </si>
  <si>
    <t>λbc_Min</t>
  </si>
  <si>
    <t>λbc_Max</t>
  </si>
  <si>
    <t>Nse</t>
  </si>
  <si>
    <t>1/λbc_Min</t>
  </si>
  <si>
    <t>1/λbc_Max</t>
  </si>
  <si>
    <t>Yaping Shao</t>
  </si>
  <si>
    <t>Li et al</t>
  </si>
  <si>
    <t>Ψbc_Min [mm]</t>
  </si>
  <si>
    <t>Ψbc_Max [mm</t>
  </si>
  <si>
    <t>Combined</t>
  </si>
  <si>
    <t>RMSEk10kpa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</si>
</sst>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rgb="FF000000"/>
      <name val="Times-Roman"/>
    </font>
    <font>
      <sz val="9"/>
      <color rgb="FF000000"/>
      <name val="MTSYN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4" xfId="0" applyFont="1" applyBorder="1"/>
    <xf numFmtId="0" fontId="1" fillId="2" borderId="8" xfId="0" applyFont="1" applyFill="1" applyBorder="1"/>
    <xf numFmtId="0" fontId="1" fillId="0" borderId="8" xfId="0" applyFont="1" applyBorder="1"/>
    <xf numFmtId="0" fontId="1" fillId="2" borderId="9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0" fillId="0" borderId="0" xfId="0" applyBorder="1"/>
    <xf numFmtId="0" fontId="1" fillId="0" borderId="0" xfId="0" applyFont="1" applyBorder="1"/>
    <xf numFmtId="0" fontId="1" fillId="2" borderId="0" xfId="0" applyFont="1" applyFill="1" applyBorder="1"/>
    <xf numFmtId="0" fontId="1" fillId="2" borderId="6" xfId="0" applyFont="1" applyFill="1" applyBorder="1"/>
    <xf numFmtId="0" fontId="1" fillId="0" borderId="8" xfId="0" applyFont="1" applyFill="1" applyBorder="1"/>
    <xf numFmtId="0" fontId="0" fillId="0" borderId="0" xfId="0" applyFill="1" applyBorder="1"/>
    <xf numFmtId="2" fontId="0" fillId="0" borderId="0" xfId="0" applyNumberFormat="1" applyBorder="1" applyAlignment="1">
      <alignment horizontal="center"/>
    </xf>
    <xf numFmtId="164" fontId="0" fillId="0" borderId="0" xfId="0" applyNumberFormat="1" applyFill="1" applyBorder="1"/>
    <xf numFmtId="164" fontId="1" fillId="0" borderId="0" xfId="0" applyNumberFormat="1" applyFont="1" applyFill="1" applyBorder="1"/>
    <xf numFmtId="0" fontId="1" fillId="0" borderId="3" xfId="0" applyFont="1" applyBorder="1"/>
    <xf numFmtId="0" fontId="0" fillId="0" borderId="5" xfId="0" applyBorder="1"/>
    <xf numFmtId="0" fontId="0" fillId="0" borderId="6" xfId="0" applyBorder="1"/>
    <xf numFmtId="2" fontId="0" fillId="0" borderId="8" xfId="0" applyNumberFormat="1" applyBorder="1" applyAlignment="1">
      <alignment horizontal="center"/>
    </xf>
    <xf numFmtId="1" fontId="1" fillId="4" borderId="5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0" fontId="0" fillId="0" borderId="0" xfId="0" applyFont="1" applyBorder="1"/>
    <xf numFmtId="0" fontId="1" fillId="2" borderId="7" xfId="0" applyFont="1" applyFill="1" applyBorder="1" applyAlignment="1">
      <alignment horizontal="center"/>
    </xf>
    <xf numFmtId="0" fontId="1" fillId="0" borderId="9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165" fontId="0" fillId="2" borderId="7" xfId="0" applyNumberFormat="1" applyFill="1" applyBorder="1" applyAlignment="1">
      <alignment horizontal="center"/>
    </xf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5" borderId="0" xfId="0" applyFont="1" applyFill="1" applyBorder="1"/>
    <xf numFmtId="0" fontId="1" fillId="5" borderId="6" xfId="0" applyFont="1" applyFill="1" applyBorder="1"/>
    <xf numFmtId="165" fontId="1" fillId="5" borderId="7" xfId="0" applyNumberFormat="1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5" xfId="0" applyFont="1" applyFill="1" applyBorder="1"/>
    <xf numFmtId="0" fontId="1" fillId="6" borderId="0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7" borderId="2" xfId="0" applyFont="1" applyFill="1" applyBorder="1"/>
    <xf numFmtId="0" fontId="1" fillId="7" borderId="3" xfId="0" applyFont="1" applyFill="1" applyBorder="1"/>
    <xf numFmtId="0" fontId="1" fillId="7" borderId="4" xfId="0" applyFont="1" applyFill="1" applyBorder="1"/>
    <xf numFmtId="0" fontId="1" fillId="7" borderId="5" xfId="0" applyFont="1" applyFill="1" applyBorder="1"/>
    <xf numFmtId="0" fontId="1" fillId="7" borderId="0" xfId="0" applyFont="1" applyFill="1" applyBorder="1"/>
    <xf numFmtId="0" fontId="1" fillId="7" borderId="6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0" fontId="1" fillId="7" borderId="9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8" borderId="2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0" xfId="0" applyFont="1" applyFill="1" applyBorder="1"/>
    <xf numFmtId="0" fontId="1" fillId="8" borderId="6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9" borderId="2" xfId="0" applyFont="1" applyFill="1" applyBorder="1"/>
    <xf numFmtId="0" fontId="1" fillId="9" borderId="3" xfId="0" applyFont="1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1" fillId="9" borderId="0" xfId="0" applyFont="1" applyFill="1" applyBorder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9" xfId="0" applyFont="1" applyFill="1" applyBorder="1"/>
    <xf numFmtId="1" fontId="0" fillId="0" borderId="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2" fontId="2" fillId="10" borderId="0" xfId="0" applyNumberFormat="1" applyFont="1" applyFill="1" applyBorder="1" applyAlignment="1">
      <alignment vertical="center" wrapText="1"/>
    </xf>
    <xf numFmtId="2" fontId="2" fillId="10" borderId="8" xfId="0" applyNumberFormat="1" applyFont="1" applyFill="1" applyBorder="1" applyAlignment="1">
      <alignment vertical="center" wrapText="1"/>
    </xf>
    <xf numFmtId="2" fontId="0" fillId="10" borderId="5" xfId="0" applyNumberForma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2" fontId="0" fillId="8" borderId="8" xfId="0" applyNumberFormat="1" applyFill="1" applyBorder="1" applyAlignment="1">
      <alignment horizontal="center"/>
    </xf>
    <xf numFmtId="2" fontId="0" fillId="8" borderId="0" xfId="0" applyNumberFormat="1" applyFill="1" applyBorder="1"/>
    <xf numFmtId="2" fontId="0" fillId="11" borderId="6" xfId="0" applyNumberFormat="1" applyFill="1" applyBorder="1" applyAlignment="1">
      <alignment horizontal="center"/>
    </xf>
    <xf numFmtId="2" fontId="0" fillId="11" borderId="9" xfId="0" applyNumberFormat="1" applyFill="1" applyBorder="1" applyAlignment="1">
      <alignment horizontal="center"/>
    </xf>
    <xf numFmtId="164" fontId="1" fillId="11" borderId="0" xfId="0" applyNumberFormat="1" applyFont="1" applyFill="1" applyBorder="1"/>
    <xf numFmtId="2" fontId="0" fillId="11" borderId="0" xfId="0" applyNumberFormat="1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0" fontId="1" fillId="12" borderId="2" xfId="0" applyFont="1" applyFill="1" applyBorder="1"/>
    <xf numFmtId="0" fontId="1" fillId="12" borderId="3" xfId="0" applyFont="1" applyFill="1" applyBorder="1"/>
    <xf numFmtId="0" fontId="1" fillId="12" borderId="4" xfId="0" applyFont="1" applyFill="1" applyBorder="1"/>
    <xf numFmtId="0" fontId="1" fillId="12" borderId="0" xfId="0" applyFont="1" applyFill="1" applyBorder="1"/>
    <xf numFmtId="0" fontId="0" fillId="12" borderId="0" xfId="0" applyFill="1" applyBorder="1"/>
    <xf numFmtId="0" fontId="1" fillId="12" borderId="6" xfId="0" applyFont="1" applyFill="1" applyBorder="1"/>
    <xf numFmtId="0" fontId="1" fillId="12" borderId="7" xfId="0" applyFont="1" applyFill="1" applyBorder="1"/>
    <xf numFmtId="0" fontId="1" fillId="12" borderId="8" xfId="0" applyFont="1" applyFill="1" applyBorder="1"/>
    <xf numFmtId="0" fontId="1" fillId="12" borderId="9" xfId="0" applyFont="1" applyFill="1" applyBorder="1"/>
    <xf numFmtId="164" fontId="1" fillId="11" borderId="1" xfId="0" applyNumberFormat="1" applyFont="1" applyFill="1" applyBorder="1"/>
    <xf numFmtId="164" fontId="1" fillId="11" borderId="1" xfId="0" applyNumberFormat="1" applyFont="1" applyFill="1" applyBorder="1" applyAlignment="1">
      <alignment horizontal="center"/>
    </xf>
    <xf numFmtId="2" fontId="0" fillId="0" borderId="0" xfId="0" applyNumberFormat="1"/>
    <xf numFmtId="2" fontId="4" fillId="0" borderId="0" xfId="0" applyNumberFormat="1" applyFont="1"/>
    <xf numFmtId="2" fontId="3" fillId="0" borderId="0" xfId="0" applyNumberFormat="1" applyFont="1"/>
    <xf numFmtId="2" fontId="0" fillId="8" borderId="10" xfId="0" applyNumberFormat="1" applyFill="1" applyBorder="1"/>
    <xf numFmtId="164" fontId="1" fillId="11" borderId="11" xfId="0" applyNumberFormat="1" applyFont="1" applyFill="1" applyBorder="1"/>
    <xf numFmtId="1" fontId="1" fillId="4" borderId="2" xfId="0" applyNumberFormat="1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2" fillId="10" borderId="3" xfId="0" applyNumberFormat="1" applyFont="1" applyFill="1" applyBorder="1" applyAlignment="1">
      <alignment vertical="center" wrapText="1"/>
    </xf>
    <xf numFmtId="1" fontId="0" fillId="0" borderId="4" xfId="0" applyNumberFormat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8" borderId="3" xfId="0" applyNumberFormat="1" applyFill="1" applyBorder="1" applyAlignment="1">
      <alignment horizontal="center"/>
    </xf>
    <xf numFmtId="2" fontId="0" fillId="11" borderId="4" xfId="0" applyNumberFormat="1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CC"/>
      <color rgb="FFFF99FF"/>
      <color rgb="FFFF6600"/>
      <color rgb="FF33CCCC"/>
      <color rgb="FFFFCC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FCD6-BAB3-4028-AF8B-43A91F00FE78}">
  <dimension ref="A1:AS19"/>
  <sheetViews>
    <sheetView tabSelected="1" topLeftCell="M1" zoomScale="115" zoomScaleNormal="115" workbookViewId="0">
      <selection activeCell="P22" sqref="P22"/>
    </sheetView>
  </sheetViews>
  <sheetFormatPr defaultRowHeight="14.4"/>
  <cols>
    <col min="1" max="1" width="3.1015625" style="7" bestFit="1" customWidth="1"/>
    <col min="2" max="2" width="12.3125" style="7" bestFit="1" customWidth="1"/>
    <col min="3" max="3" width="12.15625" style="7" customWidth="1"/>
    <col min="4" max="4" width="7.3125" style="7" bestFit="1" customWidth="1"/>
    <col min="5" max="5" width="17.68359375" style="7" bestFit="1" customWidth="1"/>
    <col min="6" max="6" width="7.578125" style="7" bestFit="1" customWidth="1"/>
    <col min="7" max="7" width="11.5234375" style="7" bestFit="1" customWidth="1"/>
    <col min="8" max="8" width="17.9453125" style="7" bestFit="1" customWidth="1"/>
    <col min="9" max="9" width="7.578125" style="7" bestFit="1" customWidth="1"/>
    <col min="10" max="10" width="11.5234375" style="7" bestFit="1" customWidth="1"/>
    <col min="11" max="11" width="17.9453125" style="7" bestFit="1" customWidth="1"/>
    <col min="12" max="12" width="8.734375" style="7" bestFit="1" customWidth="1"/>
    <col min="13" max="13" width="11.5234375" style="7" bestFit="1" customWidth="1"/>
    <col min="14" max="14" width="17.9453125" style="7" bestFit="1" customWidth="1"/>
    <col min="15" max="15" width="8.734375" style="7" bestFit="1" customWidth="1"/>
    <col min="16" max="16" width="11.5234375" style="7" bestFit="1" customWidth="1"/>
    <col min="17" max="17" width="17.9453125" style="7" bestFit="1" customWidth="1"/>
    <col min="18" max="18" width="7.68359375" style="7" bestFit="1" customWidth="1"/>
    <col min="19" max="19" width="11.5234375" style="7" bestFit="1" customWidth="1"/>
    <col min="20" max="20" width="20.3125" style="7" bestFit="1" customWidth="1"/>
    <col min="21" max="21" width="4.5234375" style="7" bestFit="1" customWidth="1"/>
    <col min="22" max="22" width="11.5234375" style="7" bestFit="1" customWidth="1"/>
    <col min="23" max="23" width="17.9453125" style="7" bestFit="1" customWidth="1"/>
    <col min="24" max="24" width="4.5234375" style="7" bestFit="1" customWidth="1"/>
    <col min="25" max="25" width="11.5234375" style="7" bestFit="1" customWidth="1"/>
    <col min="26" max="26" width="18.89453125" style="7" bestFit="1" customWidth="1"/>
    <col min="27" max="27" width="8.20703125" style="7" customWidth="1"/>
    <col min="28" max="28" width="11.5234375" style="7" bestFit="1" customWidth="1"/>
    <col min="29" max="16384" width="8.83984375" style="7"/>
  </cols>
  <sheetData>
    <row r="1" spans="1:45" ht="14.7" thickBot="1"/>
    <row r="2" spans="1:45" s="22" customFormat="1">
      <c r="A2" s="25"/>
      <c r="B2" s="16"/>
      <c r="C2" s="16"/>
      <c r="D2" s="1"/>
      <c r="E2" s="26" t="s">
        <v>9</v>
      </c>
      <c r="F2" s="27" t="s">
        <v>0</v>
      </c>
      <c r="G2" s="28"/>
      <c r="H2" s="31" t="s">
        <v>9</v>
      </c>
      <c r="I2" s="32" t="s">
        <v>0</v>
      </c>
      <c r="J2" s="33"/>
      <c r="K2" s="40" t="s">
        <v>9</v>
      </c>
      <c r="L2" s="41" t="s">
        <v>3</v>
      </c>
      <c r="M2" s="41"/>
      <c r="N2" s="46" t="s">
        <v>9</v>
      </c>
      <c r="O2" s="47" t="s">
        <v>3</v>
      </c>
      <c r="P2" s="48"/>
      <c r="Q2" s="55" t="s">
        <v>12</v>
      </c>
      <c r="R2" s="56" t="s">
        <v>13</v>
      </c>
      <c r="S2" s="57"/>
      <c r="T2" s="62" t="s">
        <v>14</v>
      </c>
      <c r="U2" s="63"/>
      <c r="V2" s="64"/>
      <c r="W2" s="71" t="s">
        <v>10</v>
      </c>
      <c r="X2" s="72"/>
      <c r="Y2" s="73"/>
      <c r="Z2" s="94" t="s">
        <v>11</v>
      </c>
      <c r="AA2" s="95"/>
      <c r="AB2" s="96"/>
    </row>
    <row r="3" spans="1:45">
      <c r="A3" s="17"/>
      <c r="B3" s="8"/>
      <c r="C3" s="8"/>
      <c r="D3" s="18"/>
      <c r="E3" s="29" t="s">
        <v>1</v>
      </c>
      <c r="F3" s="9"/>
      <c r="G3" s="10"/>
      <c r="H3" s="34" t="s">
        <v>2</v>
      </c>
      <c r="I3" s="35"/>
      <c r="J3" s="36"/>
      <c r="K3" s="42" t="s">
        <v>1</v>
      </c>
      <c r="L3" s="43"/>
      <c r="M3" s="43"/>
      <c r="N3" s="49" t="s">
        <v>2</v>
      </c>
      <c r="O3" s="50"/>
      <c r="P3" s="51"/>
      <c r="Q3" s="58" t="s">
        <v>2</v>
      </c>
      <c r="R3" s="5"/>
      <c r="S3" s="6"/>
      <c r="T3" s="65" t="s">
        <v>2</v>
      </c>
      <c r="U3" s="66"/>
      <c r="V3" s="67"/>
      <c r="W3" s="74" t="s">
        <v>2</v>
      </c>
      <c r="X3" s="75"/>
      <c r="Y3" s="76"/>
      <c r="Z3" s="97" t="s">
        <v>2</v>
      </c>
      <c r="AA3" s="98"/>
      <c r="AB3" s="99"/>
    </row>
    <row r="4" spans="1:45" ht="14.7" thickBot="1">
      <c r="A4" s="23"/>
      <c r="B4" s="3" t="s">
        <v>4</v>
      </c>
      <c r="C4" s="11" t="s">
        <v>8</v>
      </c>
      <c r="D4" s="24" t="s">
        <v>7</v>
      </c>
      <c r="E4" s="30" t="s">
        <v>5</v>
      </c>
      <c r="F4" s="2" t="s">
        <v>6</v>
      </c>
      <c r="G4" s="4" t="s">
        <v>25</v>
      </c>
      <c r="H4" s="37" t="s">
        <v>5</v>
      </c>
      <c r="I4" s="38" t="s">
        <v>6</v>
      </c>
      <c r="J4" s="39" t="s">
        <v>25</v>
      </c>
      <c r="K4" s="44" t="s">
        <v>5</v>
      </c>
      <c r="L4" s="45" t="s">
        <v>6</v>
      </c>
      <c r="M4" s="45" t="s">
        <v>25</v>
      </c>
      <c r="N4" s="52" t="s">
        <v>5</v>
      </c>
      <c r="O4" s="53" t="s">
        <v>6</v>
      </c>
      <c r="P4" s="54" t="s">
        <v>25</v>
      </c>
      <c r="Q4" s="59" t="s">
        <v>5</v>
      </c>
      <c r="R4" s="60" t="s">
        <v>6</v>
      </c>
      <c r="S4" s="61" t="s">
        <v>25</v>
      </c>
      <c r="T4" s="68" t="s">
        <v>5</v>
      </c>
      <c r="U4" s="69" t="s">
        <v>6</v>
      </c>
      <c r="V4" s="70" t="s">
        <v>25</v>
      </c>
      <c r="W4" s="77" t="s">
        <v>5</v>
      </c>
      <c r="X4" s="78" t="s">
        <v>6</v>
      </c>
      <c r="Y4" s="79" t="s">
        <v>25</v>
      </c>
      <c r="Z4" s="100" t="s">
        <v>5</v>
      </c>
      <c r="AA4" s="101" t="s">
        <v>6</v>
      </c>
      <c r="AB4" s="102" t="s">
        <v>25</v>
      </c>
      <c r="AD4" s="12"/>
      <c r="AE4" s="12"/>
      <c r="AF4" s="12"/>
      <c r="AG4" s="12"/>
      <c r="AH4" s="12"/>
      <c r="AI4" s="12"/>
      <c r="AK4" s="12"/>
      <c r="AL4" s="12"/>
      <c r="AM4" s="12"/>
      <c r="AN4" s="12"/>
      <c r="AO4" s="12"/>
      <c r="AP4" s="12"/>
      <c r="AQ4" s="12"/>
      <c r="AR4" s="12"/>
      <c r="AS4" s="12"/>
    </row>
    <row r="5" spans="1:45">
      <c r="A5" s="110">
        <v>1</v>
      </c>
      <c r="B5" s="111">
        <v>1919.9999808</v>
      </c>
      <c r="C5" s="112">
        <v>20.9</v>
      </c>
      <c r="D5" s="113">
        <v>3</v>
      </c>
      <c r="E5" s="114">
        <v>7.90272818943955</v>
      </c>
      <c r="F5" s="115">
        <v>0.97741999999999996</v>
      </c>
      <c r="G5" s="116">
        <f>(LN(E5)-LN($C5))^2</f>
        <v>0.945836227520791</v>
      </c>
      <c r="H5" s="114">
        <v>9.6074580760146799E-2</v>
      </c>
      <c r="I5" s="115">
        <v>1</v>
      </c>
      <c r="J5" s="116">
        <f>(LN(H5)-LN($C5))^2</f>
        <v>28.970010860188374</v>
      </c>
      <c r="K5" s="114">
        <v>8.1085580680191107</v>
      </c>
      <c r="L5" s="115">
        <v>0.93135999999999997</v>
      </c>
      <c r="M5" s="117">
        <f>(LN(K5)-LN($C5))^2</f>
        <v>0.89648535112647021</v>
      </c>
      <c r="N5" s="114">
        <v>0.109617212587287</v>
      </c>
      <c r="O5" s="115">
        <v>1</v>
      </c>
      <c r="P5" s="116">
        <f>(LN(N5)-LN($C5))^2</f>
        <v>27.567855539593427</v>
      </c>
      <c r="Q5" s="114">
        <v>1.1620553157950999</v>
      </c>
      <c r="R5" s="115">
        <v>1</v>
      </c>
      <c r="S5" s="116">
        <f>(Q5-$C5)^2</f>
        <v>389.5864603567324</v>
      </c>
      <c r="T5" s="114">
        <v>1.1146335780569399E-2</v>
      </c>
      <c r="U5" s="115">
        <v>1</v>
      </c>
      <c r="V5" s="116">
        <f>(LN(T5)-LN($C5))^2</f>
        <v>56.797228849878557</v>
      </c>
      <c r="W5" s="114">
        <v>6.8760788406526903</v>
      </c>
      <c r="X5" s="115">
        <v>1</v>
      </c>
      <c r="Y5" s="116">
        <f>(W5-$C5)^2</f>
        <v>196.67036468358916</v>
      </c>
      <c r="Z5" s="114">
        <v>3.7506691795048899</v>
      </c>
      <c r="AA5" s="115">
        <v>0.99551000000000001</v>
      </c>
      <c r="AB5" s="116">
        <f>(LN(Z5)-LN($C5))^2</f>
        <v>2.9508879861376283</v>
      </c>
    </row>
    <row r="6" spans="1:45">
      <c r="A6" s="20">
        <v>2</v>
      </c>
      <c r="B6" s="13">
        <v>1919.9999808</v>
      </c>
      <c r="C6" s="82">
        <v>1.95</v>
      </c>
      <c r="D6" s="80">
        <v>3</v>
      </c>
      <c r="E6" s="84">
        <v>8.3544059647697999</v>
      </c>
      <c r="F6" s="86">
        <v>0.97584000000000004</v>
      </c>
      <c r="G6" s="89">
        <f t="shared" ref="G6:G17" si="0">(LN(E6)-LN($C6))^2</f>
        <v>2.1169076924676364</v>
      </c>
      <c r="H6" s="84">
        <v>0.207072811266273</v>
      </c>
      <c r="I6" s="86">
        <v>1</v>
      </c>
      <c r="J6" s="89">
        <f t="shared" ref="J6:J17" si="1">(LN(H6)-LN($C6))^2</f>
        <v>5.0288698245941701</v>
      </c>
      <c r="K6" s="84">
        <v>9.3067712060706906</v>
      </c>
      <c r="L6" s="86">
        <v>0.95992999999999995</v>
      </c>
      <c r="M6" s="92">
        <f t="shared" ref="M6:M17" si="2">(LN(K6)-LN($C6))^2</f>
        <v>2.442696574604899</v>
      </c>
      <c r="N6" s="84">
        <v>0.207074245317207</v>
      </c>
      <c r="O6" s="86">
        <v>0.99995000000000001</v>
      </c>
      <c r="P6" s="89">
        <f t="shared" ref="P6:P17" si="3">(LN(N6)-LN($C6))^2</f>
        <v>5.0288387643750498</v>
      </c>
      <c r="Q6" s="84">
        <v>2.7156192943554198</v>
      </c>
      <c r="R6" s="86">
        <v>1</v>
      </c>
      <c r="S6" s="89">
        <f t="shared" ref="S6:S17" si="4">(Q6-$C6)^2</f>
        <v>0.586172903889291</v>
      </c>
      <c r="T6" s="84">
        <v>4.70264128936312E-2</v>
      </c>
      <c r="U6" s="86">
        <v>1</v>
      </c>
      <c r="V6" s="89">
        <f t="shared" ref="V6:V17" si="5">(LN(T6)-LN($C6))^2</f>
        <v>13.874695488283868</v>
      </c>
      <c r="W6" s="84">
        <v>12.6200969916171</v>
      </c>
      <c r="X6" s="86">
        <v>1</v>
      </c>
      <c r="Y6" s="89">
        <f t="shared" ref="Y6:Y17" si="6">(W6-$C6)^2</f>
        <v>113.8509698105163</v>
      </c>
      <c r="Z6" s="84">
        <v>4.6662300184984398</v>
      </c>
      <c r="AA6" s="86">
        <v>0.9859</v>
      </c>
      <c r="AB6" s="89">
        <f t="shared" ref="AB6:AB17" si="7">(LN(Z6)-LN($C6))^2</f>
        <v>0.76129480893164969</v>
      </c>
    </row>
    <row r="7" spans="1:45">
      <c r="A7" s="20">
        <v>3</v>
      </c>
      <c r="B7" s="13">
        <v>4417.9999775999995</v>
      </c>
      <c r="C7" s="82">
        <v>4.8</v>
      </c>
      <c r="D7" s="80">
        <v>7</v>
      </c>
      <c r="E7" s="84">
        <v>19.314934954359401</v>
      </c>
      <c r="F7" s="86">
        <v>0.70496000000000003</v>
      </c>
      <c r="G7" s="89">
        <f t="shared" si="0"/>
        <v>1.9383954552593361</v>
      </c>
      <c r="H7" s="84">
        <v>9.9078184631642909E-4</v>
      </c>
      <c r="I7" s="86">
        <v>0.91769000000000001</v>
      </c>
      <c r="J7" s="89">
        <f t="shared" si="1"/>
        <v>72.005952148074329</v>
      </c>
      <c r="K7" s="84">
        <v>36.284855302964701</v>
      </c>
      <c r="L7" s="86">
        <v>0.65149999999999997</v>
      </c>
      <c r="M7" s="92">
        <f t="shared" si="2"/>
        <v>4.0916572427362841</v>
      </c>
      <c r="N7" s="84">
        <v>9.9077947942906698E-4</v>
      </c>
      <c r="O7" s="86">
        <v>0.94855999999999996</v>
      </c>
      <c r="P7" s="89">
        <f t="shared" si="3"/>
        <v>72.005992690928949</v>
      </c>
      <c r="Q7" s="84">
        <v>0.57551679594014804</v>
      </c>
      <c r="R7" s="86">
        <v>0.96579999999999999</v>
      </c>
      <c r="S7" s="89">
        <f t="shared" si="4"/>
        <v>17.846258341383791</v>
      </c>
      <c r="T7" s="84">
        <v>1.27348239406802E-3</v>
      </c>
      <c r="U7" s="86">
        <v>0.97541</v>
      </c>
      <c r="V7" s="89">
        <f t="shared" si="5"/>
        <v>67.80890077274033</v>
      </c>
      <c r="W7" s="84">
        <v>6.1636115558293501</v>
      </c>
      <c r="X7" s="86">
        <v>0.97813000000000005</v>
      </c>
      <c r="Y7" s="89">
        <f t="shared" si="6"/>
        <v>1.859436475191341</v>
      </c>
      <c r="Z7" s="84">
        <v>11.4362114634015</v>
      </c>
      <c r="AA7" s="86">
        <v>0.89102000000000003</v>
      </c>
      <c r="AB7" s="89">
        <f t="shared" si="7"/>
        <v>0.75371714760231434</v>
      </c>
    </row>
    <row r="8" spans="1:45">
      <c r="A8" s="20">
        <v>4</v>
      </c>
      <c r="B8" s="13">
        <v>2867.9999616</v>
      </c>
      <c r="C8" s="82">
        <v>2.4</v>
      </c>
      <c r="D8" s="80">
        <v>7</v>
      </c>
      <c r="E8" s="84">
        <v>10.308281071807601</v>
      </c>
      <c r="F8" s="86">
        <v>0.75892999999999999</v>
      </c>
      <c r="G8" s="89">
        <f t="shared" si="0"/>
        <v>2.1242445177764382</v>
      </c>
      <c r="H8" s="84">
        <v>1.3680719410936099E-5</v>
      </c>
      <c r="I8" s="86">
        <v>0.93349000000000004</v>
      </c>
      <c r="J8" s="89">
        <f t="shared" si="1"/>
        <v>145.80542687317214</v>
      </c>
      <c r="K8" s="84">
        <v>24.8189964136002</v>
      </c>
      <c r="L8" s="86">
        <v>0.34727999999999998</v>
      </c>
      <c r="M8" s="92">
        <f t="shared" si="2"/>
        <v>5.4575529357680415</v>
      </c>
      <c r="N8" s="84">
        <v>1.3680729729161799E-5</v>
      </c>
      <c r="O8" s="86">
        <v>0.95843</v>
      </c>
      <c r="P8" s="89">
        <f t="shared" si="3"/>
        <v>145.80540865886101</v>
      </c>
      <c r="Q8" s="84">
        <v>0.102272241840246</v>
      </c>
      <c r="R8" s="86">
        <v>0.97838999999999998</v>
      </c>
      <c r="S8" s="89">
        <f t="shared" si="4"/>
        <v>5.279552850617848</v>
      </c>
      <c r="T8" s="84">
        <v>9.9215854888875501E-5</v>
      </c>
      <c r="U8" s="86">
        <v>0.98389000000000004</v>
      </c>
      <c r="V8" s="89">
        <f t="shared" si="5"/>
        <v>101.88240554291772</v>
      </c>
      <c r="W8" s="84">
        <v>4.4926640564825702</v>
      </c>
      <c r="X8" s="86">
        <v>0.97296000000000005</v>
      </c>
      <c r="Y8" s="89">
        <f t="shared" si="6"/>
        <v>4.3792428532940857</v>
      </c>
      <c r="Z8" s="84">
        <v>8.73348041137419</v>
      </c>
      <c r="AA8" s="86">
        <v>0.86816000000000004</v>
      </c>
      <c r="AB8" s="89">
        <f t="shared" si="7"/>
        <v>1.6684765558385537</v>
      </c>
    </row>
    <row r="9" spans="1:45">
      <c r="A9" s="20">
        <v>5</v>
      </c>
      <c r="B9" s="13">
        <v>71.999971200000005</v>
      </c>
      <c r="C9" s="82">
        <v>0.59</v>
      </c>
      <c r="D9" s="80">
        <v>7</v>
      </c>
      <c r="E9" s="84">
        <v>1.1045935479572599</v>
      </c>
      <c r="F9" s="86">
        <v>0.99119999999999997</v>
      </c>
      <c r="G9" s="89">
        <f t="shared" si="0"/>
        <v>0.3932671772113806</v>
      </c>
      <c r="H9" s="84">
        <v>4.7858090635302299E-3</v>
      </c>
      <c r="I9" s="86">
        <v>0.99602999999999997</v>
      </c>
      <c r="J9" s="89">
        <f t="shared" si="1"/>
        <v>23.179096759710916</v>
      </c>
      <c r="K9" s="84">
        <v>0.419168833730996</v>
      </c>
      <c r="L9" s="86">
        <v>0.88004000000000004</v>
      </c>
      <c r="M9" s="92">
        <f t="shared" si="2"/>
        <v>0.11686057038748456</v>
      </c>
      <c r="N9" s="84">
        <v>4.7905123684459797E-3</v>
      </c>
      <c r="O9" s="86">
        <v>0.99751999999999996</v>
      </c>
      <c r="P9" s="89">
        <f t="shared" si="3"/>
        <v>23.169639432950916</v>
      </c>
      <c r="Q9" s="84">
        <v>2.5030519189765101E-2</v>
      </c>
      <c r="R9" s="86">
        <v>0.95299</v>
      </c>
      <c r="S9" s="89">
        <f t="shared" si="4"/>
        <v>0.31919051424698641</v>
      </c>
      <c r="T9" s="84">
        <v>1.5293361311796301E-4</v>
      </c>
      <c r="U9" s="86">
        <v>0.93993000000000004</v>
      </c>
      <c r="V9" s="89">
        <f t="shared" si="5"/>
        <v>68.192481180527835</v>
      </c>
      <c r="W9" s="84">
        <v>2.55557202524398</v>
      </c>
      <c r="X9" s="86">
        <v>0.92747000000000002</v>
      </c>
      <c r="Y9" s="89">
        <f t="shared" si="6"/>
        <v>3.8634733864217217</v>
      </c>
      <c r="Z9" s="84">
        <v>10.5284870446279</v>
      </c>
      <c r="AA9" s="86">
        <v>0.82630000000000003</v>
      </c>
      <c r="AB9" s="89">
        <f t="shared" si="7"/>
        <v>8.3042950433995806</v>
      </c>
    </row>
    <row r="10" spans="1:45">
      <c r="A10" s="20">
        <v>6</v>
      </c>
      <c r="B10" s="13">
        <v>26.999999999999996</v>
      </c>
      <c r="C10" s="82">
        <v>0.22</v>
      </c>
      <c r="D10" s="80">
        <v>7</v>
      </c>
      <c r="E10" s="84">
        <v>0.68682768492892499</v>
      </c>
      <c r="F10" s="86">
        <v>0.98985000000000001</v>
      </c>
      <c r="G10" s="89">
        <f t="shared" si="0"/>
        <v>1.2960818177767759</v>
      </c>
      <c r="H10" s="84">
        <v>1.02674738448039E-2</v>
      </c>
      <c r="I10" s="86">
        <v>0.99482999999999999</v>
      </c>
      <c r="J10" s="89">
        <f t="shared" si="1"/>
        <v>9.3920583347439894</v>
      </c>
      <c r="K10" s="84">
        <v>0.14264625349414101</v>
      </c>
      <c r="L10" s="86">
        <v>0.93586000000000003</v>
      </c>
      <c r="M10" s="92">
        <f t="shared" si="2"/>
        <v>0.18771399594549346</v>
      </c>
      <c r="N10" s="84">
        <v>1.02650537423776E-2</v>
      </c>
      <c r="O10" s="86">
        <v>0.99677000000000004</v>
      </c>
      <c r="P10" s="89">
        <f t="shared" si="3"/>
        <v>9.39350327010286</v>
      </c>
      <c r="Q10" s="84">
        <v>2.7864134167903599E-2</v>
      </c>
      <c r="R10" s="86">
        <v>0.95181000000000004</v>
      </c>
      <c r="S10" s="89">
        <f t="shared" si="4"/>
        <v>3.6916190939049354E-2</v>
      </c>
      <c r="T10" s="84">
        <v>3.40179034004094E-4</v>
      </c>
      <c r="U10" s="86">
        <v>0.93408999999999998</v>
      </c>
      <c r="V10" s="89">
        <f t="shared" si="5"/>
        <v>41.885629088798645</v>
      </c>
      <c r="W10" s="84">
        <v>1.90249148431196</v>
      </c>
      <c r="X10" s="86">
        <v>0.91759000000000002</v>
      </c>
      <c r="Y10" s="89">
        <f t="shared" si="6"/>
        <v>2.8307775947822624</v>
      </c>
      <c r="Z10" s="84">
        <v>10.371615088474201</v>
      </c>
      <c r="AA10" s="86">
        <v>0.85184000000000004</v>
      </c>
      <c r="AB10" s="89">
        <f t="shared" si="7"/>
        <v>14.84715400828102</v>
      </c>
    </row>
    <row r="11" spans="1:45">
      <c r="A11" s="20">
        <v>7</v>
      </c>
      <c r="B11" s="13">
        <v>496.00002239999998</v>
      </c>
      <c r="C11" s="82">
        <v>0.17</v>
      </c>
      <c r="D11" s="80">
        <v>7</v>
      </c>
      <c r="E11" s="84">
        <v>0.348990150961275</v>
      </c>
      <c r="F11" s="86">
        <v>0.95057999999999998</v>
      </c>
      <c r="G11" s="89">
        <f t="shared" si="0"/>
        <v>0.51731374980458389</v>
      </c>
      <c r="H11" s="84">
        <v>2.0720301376217502E-2</v>
      </c>
      <c r="I11" s="86">
        <v>0.97396000000000005</v>
      </c>
      <c r="J11" s="89">
        <f t="shared" si="1"/>
        <v>4.4296967375402687</v>
      </c>
      <c r="K11" s="84">
        <v>1.3603319324193499</v>
      </c>
      <c r="L11" s="86">
        <v>0.32294</v>
      </c>
      <c r="M11" s="92">
        <f t="shared" si="2"/>
        <v>4.3250921110589164</v>
      </c>
      <c r="N11" s="84">
        <v>2.0720336429735298E-2</v>
      </c>
      <c r="O11" s="86">
        <v>0.98372000000000004</v>
      </c>
      <c r="P11" s="89">
        <f t="shared" si="3"/>
        <v>4.4296896163598101</v>
      </c>
      <c r="Q11" s="84">
        <v>2.8832342636918402E-3</v>
      </c>
      <c r="R11" s="86">
        <v>0.99319999999999997</v>
      </c>
      <c r="S11" s="89">
        <f t="shared" si="4"/>
        <v>2.7928013390164107E-2</v>
      </c>
      <c r="T11" s="84">
        <v>1.87556411031076E-6</v>
      </c>
      <c r="U11" s="86">
        <v>0.98870999999999998</v>
      </c>
      <c r="V11" s="89">
        <f t="shared" si="5"/>
        <v>130.29410319485947</v>
      </c>
      <c r="W11" s="84">
        <v>8.4266538937115296</v>
      </c>
      <c r="X11" s="86">
        <v>0.87653999999999999</v>
      </c>
      <c r="Y11" s="89">
        <f t="shared" si="6"/>
        <v>68.17233352054177</v>
      </c>
      <c r="Z11" s="84">
        <v>348.49547379431402</v>
      </c>
      <c r="AA11" s="86">
        <v>-0.38566</v>
      </c>
      <c r="AB11" s="89">
        <f t="shared" si="7"/>
        <v>58.149502125470683</v>
      </c>
    </row>
    <row r="12" spans="1:45">
      <c r="A12" s="20">
        <v>8</v>
      </c>
      <c r="B12" s="13">
        <v>496.00002239999998</v>
      </c>
      <c r="C12" s="82">
        <v>0.19</v>
      </c>
      <c r="D12" s="80">
        <v>7</v>
      </c>
      <c r="E12" s="84">
        <v>0.30335437504476898</v>
      </c>
      <c r="F12" s="86">
        <v>0.99607000000000001</v>
      </c>
      <c r="G12" s="89">
        <f t="shared" si="0"/>
        <v>0.21890945284495789</v>
      </c>
      <c r="H12" s="84">
        <v>0.30339057912064799</v>
      </c>
      <c r="I12" s="86">
        <v>0.99685999999999997</v>
      </c>
      <c r="J12" s="89">
        <f t="shared" si="1"/>
        <v>0.21902113889343572</v>
      </c>
      <c r="K12" s="84">
        <v>0.30335440002710801</v>
      </c>
      <c r="L12" s="86">
        <v>0.99607000000000001</v>
      </c>
      <c r="M12" s="92">
        <f t="shared" si="2"/>
        <v>0.21890952990781554</v>
      </c>
      <c r="N12" s="84">
        <v>0.30335739231438902</v>
      </c>
      <c r="O12" s="86">
        <v>0.99804000000000004</v>
      </c>
      <c r="P12" s="89">
        <f t="shared" si="3"/>
        <v>0.2189187602489901</v>
      </c>
      <c r="Q12" s="84">
        <v>1.9610547965438601</v>
      </c>
      <c r="R12" s="86">
        <v>0.99151</v>
      </c>
      <c r="S12" s="89">
        <f t="shared" si="4"/>
        <v>3.1366350923610136</v>
      </c>
      <c r="T12" s="84">
        <v>0.25082725068679301</v>
      </c>
      <c r="U12" s="86">
        <v>0.97596000000000005</v>
      </c>
      <c r="V12" s="89">
        <f t="shared" si="5"/>
        <v>7.7139721874756678E-2</v>
      </c>
      <c r="W12" s="84">
        <v>348.49547379431499</v>
      </c>
      <c r="X12" s="86">
        <v>0.50119000000000002</v>
      </c>
      <c r="Y12" s="89">
        <f t="shared" si="6"/>
        <v>121316.70307508225</v>
      </c>
      <c r="Z12" s="84">
        <v>348.49547379431499</v>
      </c>
      <c r="AA12" s="86">
        <v>-1.6291500000000001</v>
      </c>
      <c r="AB12" s="89">
        <f t="shared" si="7"/>
        <v>56.465552846537904</v>
      </c>
    </row>
    <row r="13" spans="1:45">
      <c r="A13" s="20">
        <v>9</v>
      </c>
      <c r="B13" s="13">
        <v>0.17999971200000001</v>
      </c>
      <c r="C13" s="82">
        <v>0.21</v>
      </c>
      <c r="D13" s="80">
        <v>2</v>
      </c>
      <c r="E13" s="84">
        <v>1.11798561671928E-2</v>
      </c>
      <c r="F13" s="86">
        <v>1</v>
      </c>
      <c r="G13" s="89">
        <f t="shared" si="0"/>
        <v>8.6024533832203058</v>
      </c>
      <c r="H13" s="84">
        <v>7.3683786000070306E-5</v>
      </c>
      <c r="I13" s="86">
        <v>1</v>
      </c>
      <c r="J13" s="89">
        <f t="shared" si="1"/>
        <v>63.283298358592504</v>
      </c>
      <c r="K13" s="84">
        <v>1.46778777812078E-3</v>
      </c>
      <c r="L13" s="86">
        <v>0.99792999999999998</v>
      </c>
      <c r="M13" s="92">
        <f t="shared" si="2"/>
        <v>24.634854899164804</v>
      </c>
      <c r="N13" s="84">
        <v>1.4895222390845701E-5</v>
      </c>
      <c r="O13" s="86">
        <v>1</v>
      </c>
      <c r="P13" s="89">
        <f t="shared" si="3"/>
        <v>91.275520407665425</v>
      </c>
      <c r="Q13" s="84">
        <v>8.5710071186499996E-4</v>
      </c>
      <c r="R13" s="86">
        <v>1</v>
      </c>
      <c r="S13" s="89">
        <f t="shared" si="4"/>
        <v>4.3740752322646972E-2</v>
      </c>
      <c r="T13" s="84">
        <v>1.06378598593841E-4</v>
      </c>
      <c r="U13" s="86">
        <v>1</v>
      </c>
      <c r="V13" s="89">
        <f t="shared" si="5"/>
        <v>57.575595008291039</v>
      </c>
      <c r="W13" s="84">
        <v>5.9589929779837597E-3</v>
      </c>
      <c r="X13" s="86">
        <v>1</v>
      </c>
      <c r="Y13" s="89">
        <f t="shared" si="6"/>
        <v>4.1632732546558471E-2</v>
      </c>
      <c r="Z13" s="84">
        <v>6.6886433675897501E-4</v>
      </c>
      <c r="AA13" s="86">
        <v>0.99848999999999999</v>
      </c>
      <c r="AB13" s="89">
        <f t="shared" si="7"/>
        <v>33.054238401522895</v>
      </c>
    </row>
    <row r="14" spans="1:45">
      <c r="A14" s="20">
        <v>10</v>
      </c>
      <c r="B14" s="13">
        <v>8.000000639999999E-2</v>
      </c>
      <c r="C14" s="82">
        <v>8.0000000000000002E-3</v>
      </c>
      <c r="D14" s="80">
        <v>2</v>
      </c>
      <c r="E14" s="84">
        <v>5.3852931936356303E-3</v>
      </c>
      <c r="F14" s="86">
        <v>1</v>
      </c>
      <c r="G14" s="89">
        <f t="shared" si="0"/>
        <v>0.15663372366566017</v>
      </c>
      <c r="H14" s="84">
        <v>1.11836322815068E-3</v>
      </c>
      <c r="I14" s="86">
        <v>1</v>
      </c>
      <c r="J14" s="89">
        <f t="shared" si="1"/>
        <v>3.8713526741138016</v>
      </c>
      <c r="K14" s="84">
        <v>2.9055831532287898E-4</v>
      </c>
      <c r="L14" s="86">
        <v>0.93322000000000005</v>
      </c>
      <c r="M14" s="92">
        <f t="shared" si="2"/>
        <v>10.991827583560825</v>
      </c>
      <c r="N14" s="84">
        <v>5.9413035679694399E-3</v>
      </c>
      <c r="O14" s="86">
        <v>1</v>
      </c>
      <c r="P14" s="89">
        <f t="shared" si="3"/>
        <v>8.8513971182968706E-2</v>
      </c>
      <c r="Q14" s="84">
        <v>1.07207376557321E-4</v>
      </c>
      <c r="R14" s="86">
        <v>1</v>
      </c>
      <c r="S14" s="89">
        <f t="shared" si="4"/>
        <v>6.229617539667116E-5</v>
      </c>
      <c r="T14" s="84">
        <v>1.83796102599354E-6</v>
      </c>
      <c r="U14" s="86">
        <v>1</v>
      </c>
      <c r="V14" s="89">
        <f t="shared" si="5"/>
        <v>70.199932557188006</v>
      </c>
      <c r="W14" s="84">
        <v>3.9612367995405396E-3</v>
      </c>
      <c r="X14" s="86">
        <v>1</v>
      </c>
      <c r="Y14" s="89">
        <f t="shared" si="6"/>
        <v>1.6311608189385545E-5</v>
      </c>
      <c r="Z14" s="84">
        <v>5.4871292195850997E-2</v>
      </c>
      <c r="AA14" s="86">
        <v>0.46066000000000001</v>
      </c>
      <c r="AB14" s="89">
        <f t="shared" si="7"/>
        <v>3.7077380242404319</v>
      </c>
    </row>
    <row r="15" spans="1:45">
      <c r="A15" s="20">
        <v>11</v>
      </c>
      <c r="B15" s="13">
        <v>40.000003199999995</v>
      </c>
      <c r="C15" s="82">
        <v>0.05</v>
      </c>
      <c r="D15" s="80">
        <v>7</v>
      </c>
      <c r="E15" s="84">
        <v>0.29179808322057499</v>
      </c>
      <c r="F15" s="86">
        <v>0.99141000000000001</v>
      </c>
      <c r="G15" s="89">
        <f t="shared" si="0"/>
        <v>3.1118338116503481</v>
      </c>
      <c r="H15" s="84">
        <v>7.0646245174575597E-4</v>
      </c>
      <c r="I15" s="86">
        <v>0.99456</v>
      </c>
      <c r="J15" s="89">
        <f t="shared" si="1"/>
        <v>18.143410366163437</v>
      </c>
      <c r="K15" s="84">
        <v>0.29393925423558998</v>
      </c>
      <c r="L15" s="86">
        <v>0.69442999999999999</v>
      </c>
      <c r="M15" s="92">
        <f t="shared" si="2"/>
        <v>3.13768125582803</v>
      </c>
      <c r="N15" s="84">
        <v>7.0646397419867296E-4</v>
      </c>
      <c r="O15" s="86">
        <v>0.99660000000000004</v>
      </c>
      <c r="P15" s="89">
        <f t="shared" si="3"/>
        <v>18.143392007389849</v>
      </c>
      <c r="Q15" s="84">
        <v>1.60851960972583E-3</v>
      </c>
      <c r="R15" s="86">
        <v>0.95245000000000002</v>
      </c>
      <c r="S15" s="89">
        <f t="shared" si="4"/>
        <v>2.34173537436229E-3</v>
      </c>
      <c r="T15" s="84">
        <v>2.2602312707191002E-6</v>
      </c>
      <c r="U15" s="86">
        <v>0.94589000000000001</v>
      </c>
      <c r="V15" s="89">
        <f t="shared" si="5"/>
        <v>100.08624146966569</v>
      </c>
      <c r="W15" s="84">
        <v>0.23168709983052799</v>
      </c>
      <c r="X15" s="86">
        <v>0.93930000000000002</v>
      </c>
      <c r="Y15" s="89">
        <f t="shared" si="6"/>
        <v>3.301020224482825E-2</v>
      </c>
      <c r="Z15" s="84">
        <v>0.76019006911531295</v>
      </c>
      <c r="AA15" s="86">
        <v>0.90069999999999995</v>
      </c>
      <c r="AB15" s="89">
        <f t="shared" si="7"/>
        <v>7.4068098406726177</v>
      </c>
    </row>
    <row r="16" spans="1:45">
      <c r="A16" s="20">
        <v>12</v>
      </c>
      <c r="B16" s="13">
        <v>120.0000096</v>
      </c>
      <c r="C16" s="82">
        <v>0.09</v>
      </c>
      <c r="D16" s="80">
        <v>7</v>
      </c>
      <c r="E16" s="84">
        <v>0.71714723463970198</v>
      </c>
      <c r="F16" s="86">
        <v>0.99602999999999997</v>
      </c>
      <c r="G16" s="89">
        <f t="shared" si="0"/>
        <v>4.3075819363572174</v>
      </c>
      <c r="H16" s="84">
        <v>1.9371190844185799</v>
      </c>
      <c r="I16" s="86">
        <v>0.99763000000000002</v>
      </c>
      <c r="J16" s="89">
        <f t="shared" si="1"/>
        <v>9.419666192473592</v>
      </c>
      <c r="K16" s="84">
        <v>0.71714723376221301</v>
      </c>
      <c r="L16" s="86">
        <v>0.997</v>
      </c>
      <c r="M16" s="92">
        <f t="shared" si="2"/>
        <v>4.307581931278194</v>
      </c>
      <c r="N16" s="84">
        <v>1.93698986896478</v>
      </c>
      <c r="O16" s="86">
        <v>0.99851999999999996</v>
      </c>
      <c r="P16" s="89">
        <f t="shared" si="3"/>
        <v>9.4192567285393238</v>
      </c>
      <c r="Q16" s="84">
        <v>0.65565757404455804</v>
      </c>
      <c r="R16" s="86">
        <v>0.99536000000000002</v>
      </c>
      <c r="S16" s="89">
        <f t="shared" si="4"/>
        <v>0.31996849107397468</v>
      </c>
      <c r="T16" s="84">
        <v>5.0918365424316499E-2</v>
      </c>
      <c r="U16" s="86">
        <v>0.98563999999999996</v>
      </c>
      <c r="V16" s="89">
        <f t="shared" si="5"/>
        <v>0.32442820913381831</v>
      </c>
      <c r="W16" s="84">
        <v>57.696722089335601</v>
      </c>
      <c r="X16" s="86">
        <v>0.97089999999999999</v>
      </c>
      <c r="Y16" s="89">
        <f t="shared" si="6"/>
        <v>3318.534429877946</v>
      </c>
      <c r="Z16" s="84">
        <v>84.313424016640496</v>
      </c>
      <c r="AA16" s="86">
        <v>0.94291000000000003</v>
      </c>
      <c r="AB16" s="89">
        <f t="shared" si="7"/>
        <v>46.819624266858227</v>
      </c>
    </row>
    <row r="17" spans="1:28" ht="14.7" thickBot="1">
      <c r="A17" s="21">
        <v>13</v>
      </c>
      <c r="B17" s="19">
        <v>24.000019200000001</v>
      </c>
      <c r="C17" s="83">
        <v>0.02</v>
      </c>
      <c r="D17" s="81">
        <v>7</v>
      </c>
      <c r="E17" s="85">
        <v>1.3829102353226701</v>
      </c>
      <c r="F17" s="87">
        <v>0.98667000000000005</v>
      </c>
      <c r="G17" s="90">
        <f t="shared" si="0"/>
        <v>17.94550185423379</v>
      </c>
      <c r="H17" s="85">
        <v>7.2123394758040402E-2</v>
      </c>
      <c r="I17" s="87">
        <v>0.99165000000000003</v>
      </c>
      <c r="J17" s="90">
        <f t="shared" si="1"/>
        <v>1.6451812606217553</v>
      </c>
      <c r="K17" s="85">
        <v>0.91970468066248301</v>
      </c>
      <c r="L17" s="87">
        <v>0.98956999999999995</v>
      </c>
      <c r="M17" s="93">
        <f t="shared" si="2"/>
        <v>14.656036669131266</v>
      </c>
      <c r="N17" s="85">
        <v>7.2126099672272403E-2</v>
      </c>
      <c r="O17" s="87">
        <v>0.99478</v>
      </c>
      <c r="P17" s="90">
        <f t="shared" si="3"/>
        <v>1.6452774688942959</v>
      </c>
      <c r="Q17" s="85">
        <v>0.50613532998247301</v>
      </c>
      <c r="R17" s="87">
        <v>0.98048000000000002</v>
      </c>
      <c r="S17" s="90">
        <f t="shared" si="4"/>
        <v>0.2363275590571679</v>
      </c>
      <c r="T17" s="85">
        <v>9.3731642589488795E-2</v>
      </c>
      <c r="U17" s="87">
        <v>0.96686000000000005</v>
      </c>
      <c r="V17" s="90">
        <f t="shared" si="5"/>
        <v>2.3861090874857735</v>
      </c>
      <c r="W17" s="85">
        <v>16.862696944460101</v>
      </c>
      <c r="X17" s="87">
        <v>0.93108999999999997</v>
      </c>
      <c r="Y17" s="90">
        <f t="shared" si="6"/>
        <v>283.67644036292563</v>
      </c>
      <c r="Z17" s="85">
        <v>16.862696944460101</v>
      </c>
      <c r="AA17" s="87">
        <v>0.81920000000000004</v>
      </c>
      <c r="AB17" s="90">
        <f t="shared" si="7"/>
        <v>45.388878951969637</v>
      </c>
    </row>
    <row r="18" spans="1:28" ht="14.7" thickBot="1"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ht="14.7" thickBot="1">
      <c r="E19" s="12"/>
      <c r="F19" s="108">
        <f>AVERAGE(F5:F17)</f>
        <v>0.94761230769230764</v>
      </c>
      <c r="G19" s="104">
        <f>(SUM(G5:G17)^0.5)/13</f>
        <v>0.50836180099296591</v>
      </c>
      <c r="H19" s="14"/>
      <c r="I19" s="108">
        <f>AVERAGE(I5:I17)</f>
        <v>0.98436153846153851</v>
      </c>
      <c r="J19" s="109">
        <f>(SUM(J5:J17)^0.5)/13</f>
        <v>1.5101099954625012</v>
      </c>
      <c r="K19" s="14"/>
      <c r="L19" s="108">
        <f>AVERAGE(L5:L17)</f>
        <v>0.81824076923076938</v>
      </c>
      <c r="M19" s="103">
        <f>(SUM(M5:M17)^0.5)/13</f>
        <v>0.66823511545681069</v>
      </c>
      <c r="N19" s="14"/>
      <c r="O19" s="108">
        <f>AVERAGE(O5:O17)</f>
        <v>0.99022230769230768</v>
      </c>
      <c r="P19" s="109">
        <f>(SUM(P5:P17)^0.5)/13</f>
        <v>1.5541351736483426</v>
      </c>
      <c r="Q19" s="14"/>
      <c r="R19" s="88">
        <f>AVERAGE(R5:R17)</f>
        <v>0.98169153846153856</v>
      </c>
      <c r="S19" s="91">
        <f>(SUM(S5:S17)^0.5)/13</f>
        <v>1.5716074669468523</v>
      </c>
      <c r="T19" s="14"/>
      <c r="U19" s="88">
        <f>AVERAGE(U5:U17)</f>
        <v>0.97664461538461544</v>
      </c>
      <c r="V19" s="91">
        <f>(SUM(V5:V17)^0.5)/13</f>
        <v>2.0516768869276012</v>
      </c>
      <c r="W19" s="15"/>
      <c r="X19" s="108">
        <f>AVERAGE(X5:X17)</f>
        <v>0.92424384615384614</v>
      </c>
      <c r="Y19" s="109">
        <f>(SUM(Y5:Y17)^0.5)/13</f>
        <v>27.230184174820376</v>
      </c>
      <c r="Z19" s="15"/>
      <c r="AA19" s="88">
        <f>AVERAGE(AA5:AA17)</f>
        <v>0.57891384615384622</v>
      </c>
      <c r="AB19" s="91">
        <f>(SUM(AB5:AB17)^0.5)/13</f>
        <v>1.2878084912374714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67E7-113F-4797-8F50-606445F7F6E0}">
  <dimension ref="A1:G9"/>
  <sheetViews>
    <sheetView workbookViewId="0">
      <selection activeCell="D30" sqref="D30"/>
    </sheetView>
  </sheetViews>
  <sheetFormatPr defaultRowHeight="14.4"/>
  <cols>
    <col min="1" max="1" width="26.62890625" customWidth="1"/>
    <col min="2" max="2" width="13.734375" customWidth="1"/>
    <col min="3" max="4" width="14.20703125" bestFit="1" customWidth="1"/>
    <col min="7" max="7" width="12.15625" bestFit="1" customWidth="1"/>
  </cols>
  <sheetData>
    <row r="1" spans="1:7">
      <c r="B1" t="s">
        <v>20</v>
      </c>
      <c r="C1" t="s">
        <v>21</v>
      </c>
      <c r="D1" t="s">
        <v>24</v>
      </c>
    </row>
    <row r="2" spans="1:7">
      <c r="A2" t="s">
        <v>15</v>
      </c>
      <c r="B2" s="105">
        <f>1/B6</f>
        <v>0.14992503748125938</v>
      </c>
      <c r="C2" s="105">
        <f>1/C6</f>
        <v>8.771929824561403E-2</v>
      </c>
      <c r="D2" s="105">
        <f>MIN(B2:C2)</f>
        <v>8.771929824561403E-2</v>
      </c>
      <c r="G2" s="105">
        <v>3.4139999999999997E-2</v>
      </c>
    </row>
    <row r="3" spans="1:7">
      <c r="A3" t="s">
        <v>16</v>
      </c>
      <c r="B3" s="105">
        <f>1/B7</f>
        <v>0.70921985815602839</v>
      </c>
      <c r="C3" s="105">
        <f>1/C7</f>
        <v>0.24691358024691359</v>
      </c>
      <c r="D3" s="105">
        <f>MAX(B3:C3)</f>
        <v>0.70921985815602839</v>
      </c>
      <c r="G3" s="105">
        <v>0.51187000000000005</v>
      </c>
    </row>
    <row r="4" spans="1:7">
      <c r="A4" t="s">
        <v>22</v>
      </c>
      <c r="B4" s="106">
        <f>0.1598*1000</f>
        <v>159.80000000000001</v>
      </c>
      <c r="C4" s="105">
        <v>90</v>
      </c>
      <c r="D4" s="105">
        <f>MIN(B4:C4)</f>
        <v>90</v>
      </c>
      <c r="G4" s="105">
        <v>61.870690000000003</v>
      </c>
    </row>
    <row r="5" spans="1:7">
      <c r="A5" t="s">
        <v>23</v>
      </c>
      <c r="B5" s="105">
        <f>0.856*1000</f>
        <v>856</v>
      </c>
      <c r="C5" s="105">
        <v>786</v>
      </c>
      <c r="D5" s="105">
        <f>MAX(B5:C5)</f>
        <v>856</v>
      </c>
      <c r="G5" s="105">
        <v>1442.1087500000001</v>
      </c>
    </row>
    <row r="6" spans="1:7">
      <c r="A6" t="s">
        <v>19</v>
      </c>
      <c r="B6" s="107">
        <v>6.67</v>
      </c>
      <c r="C6" s="105">
        <v>11.4</v>
      </c>
      <c r="D6" s="105">
        <f>1/D2</f>
        <v>11.4</v>
      </c>
      <c r="G6" s="105">
        <f>1/G2</f>
        <v>29.291154071470419</v>
      </c>
    </row>
    <row r="7" spans="1:7">
      <c r="A7" t="s">
        <v>18</v>
      </c>
      <c r="B7" s="105">
        <v>1.41</v>
      </c>
      <c r="C7" s="105">
        <v>4.05</v>
      </c>
      <c r="D7" s="105">
        <f>1/D3</f>
        <v>1.41</v>
      </c>
      <c r="G7" s="105">
        <f>1/G3</f>
        <v>1.9536210365913218</v>
      </c>
    </row>
    <row r="9" spans="1:7">
      <c r="A9" t="s">
        <v>17</v>
      </c>
      <c r="D9">
        <v>0.92400000000000004</v>
      </c>
      <c r="G9">
        <v>0.97299999999999998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 paraneters</vt:lpstr>
      <vt:lpstr>SensitivityAnalysis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Pollacco</dc:creator>
  <cp:lastModifiedBy>Joseph Pollacco</cp:lastModifiedBy>
  <dcterms:created xsi:type="dcterms:W3CDTF">2020-11-23T03:50:56Z</dcterms:created>
  <dcterms:modified xsi:type="dcterms:W3CDTF">2020-12-21T06:27:42Z</dcterms:modified>
</cp:coreProperties>
</file>