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ARIO\Documents\"/>
    </mc:Choice>
  </mc:AlternateContent>
  <xr:revisionPtr revIDLastSave="0" documentId="13_ncr:1_{E5F5CEE5-1497-4A51-8D71-1C4AB8A65228}" xr6:coauthVersionLast="47" xr6:coauthVersionMax="47" xr10:uidLastSave="{00000000-0000-0000-0000-000000000000}"/>
  <bookViews>
    <workbookView xWindow="-120" yWindow="-120" windowWidth="29040" windowHeight="15840" activeTab="1" xr2:uid="{7AE4CAFA-29A5-42F1-B2B5-422DFFD9E882}"/>
  </bookViews>
  <sheets>
    <sheet name="INTEGRANTES" sheetId="2" r:id="rId1"/>
    <sheet name="EJERCICIO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1" l="1"/>
  <c r="E12" i="1"/>
  <c r="D7" i="1"/>
  <c r="G15" i="1" s="1"/>
  <c r="D13" i="1"/>
  <c r="D14" i="1"/>
  <c r="E14" i="1" s="1"/>
  <c r="D15" i="1"/>
  <c r="E15" i="1" s="1"/>
  <c r="D16" i="1"/>
  <c r="D17" i="1"/>
  <c r="D18" i="1"/>
  <c r="E18" i="1" s="1"/>
  <c r="D19" i="1"/>
  <c r="E19" i="1" s="1"/>
  <c r="D20" i="1"/>
  <c r="D21" i="1"/>
  <c r="E21" i="1" s="1"/>
  <c r="D22" i="1"/>
  <c r="E22" i="1" s="1"/>
  <c r="D23" i="1"/>
  <c r="E23" i="1" s="1"/>
  <c r="D12" i="1"/>
  <c r="D40" i="1"/>
  <c r="E17" i="1"/>
  <c r="E13" i="1"/>
  <c r="G20" i="1" l="1"/>
  <c r="G19" i="1"/>
  <c r="G23" i="1"/>
  <c r="G17" i="1"/>
  <c r="G14" i="1"/>
  <c r="G13" i="1"/>
  <c r="G12" i="1"/>
  <c r="G18" i="1"/>
  <c r="G22" i="1"/>
  <c r="G16" i="1"/>
  <c r="G21" i="1"/>
  <c r="F12" i="1"/>
  <c r="H12" i="1" s="1"/>
  <c r="F18" i="1"/>
  <c r="H18" i="1" s="1"/>
  <c r="F23" i="1"/>
  <c r="I23" i="1" s="1"/>
  <c r="F13" i="1"/>
  <c r="H13" i="1" s="1"/>
  <c r="F21" i="1"/>
  <c r="H21" i="1" s="1"/>
  <c r="F19" i="1"/>
  <c r="H19" i="1" s="1"/>
  <c r="F22" i="1"/>
  <c r="H22" i="1" s="1"/>
  <c r="F15" i="1"/>
  <c r="H15" i="1" s="1"/>
  <c r="F17" i="1"/>
  <c r="I17" i="1" s="1"/>
  <c r="F14" i="1"/>
  <c r="I14" i="1" s="1"/>
  <c r="E20" i="1"/>
  <c r="F20" i="1" s="1"/>
  <c r="I20" i="1" s="1"/>
  <c r="E16" i="1"/>
  <c r="F16" i="1" s="1"/>
  <c r="H16" i="1" s="1"/>
  <c r="K20" i="1" l="1"/>
  <c r="J20" i="1"/>
  <c r="K14" i="1"/>
  <c r="J14" i="1"/>
  <c r="K17" i="1"/>
  <c r="J17" i="1"/>
  <c r="K23" i="1"/>
  <c r="J23" i="1"/>
  <c r="I12" i="1"/>
  <c r="I13" i="1"/>
  <c r="H23" i="1"/>
  <c r="I19" i="1"/>
  <c r="I21" i="1"/>
  <c r="I18" i="1"/>
  <c r="H17" i="1"/>
  <c r="H14" i="1"/>
  <c r="I15" i="1"/>
  <c r="I22" i="1"/>
  <c r="H20" i="1"/>
  <c r="I16" i="1"/>
  <c r="G24" i="1"/>
  <c r="K18" i="1" l="1"/>
  <c r="J18" i="1"/>
  <c r="L18" i="1" s="1"/>
  <c r="K21" i="1"/>
  <c r="J21" i="1"/>
  <c r="K22" i="1"/>
  <c r="J22" i="1"/>
  <c r="K19" i="1"/>
  <c r="J19" i="1"/>
  <c r="K15" i="1"/>
  <c r="J15" i="1"/>
  <c r="K12" i="1"/>
  <c r="J12" i="1"/>
  <c r="K16" i="1"/>
  <c r="J16" i="1"/>
  <c r="K13" i="1"/>
  <c r="J13" i="1"/>
  <c r="L20" i="1"/>
  <c r="L23" i="1"/>
  <c r="L14" i="1"/>
  <c r="L17" i="1"/>
  <c r="H24" i="1"/>
  <c r="L15" i="1" l="1"/>
  <c r="L21" i="1"/>
  <c r="L13" i="1"/>
  <c r="L12" i="1"/>
  <c r="L19" i="1"/>
  <c r="L22" i="1"/>
  <c r="K24" i="1"/>
  <c r="J24" i="1"/>
  <c r="L16" i="1"/>
  <c r="L24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USARIO</author>
  </authors>
  <commentList>
    <comment ref="D5" authorId="0" shapeId="0" xr:uid="{04F216D8-8A78-4698-AA5A-494D92CEC061}">
      <text>
        <r>
          <rPr>
            <b/>
            <sz val="9"/>
            <color indexed="81"/>
            <rFont val="Tahoma"/>
            <family val="2"/>
          </rPr>
          <t>Nota:
Densidad: masa / volumen
valor : 1$
dato : 5$ por libra
masa = 0.2 lb ?
Volumen = 0.1 pies^3</t>
        </r>
      </text>
    </comment>
    <comment ref="G29" authorId="0" shapeId="0" xr:uid="{5DABE74C-83E0-4950-AE22-FC8753582C23}">
      <text>
        <r>
          <rPr>
            <b/>
            <sz val="9"/>
            <color indexed="81"/>
            <rFont val="Tahoma"/>
            <family val="2"/>
          </rPr>
          <t>No construir el almacen</t>
        </r>
      </text>
    </comment>
  </commentList>
</comments>
</file>

<file path=xl/sharedStrings.xml><?xml version="1.0" encoding="utf-8"?>
<sst xmlns="http://schemas.openxmlformats.org/spreadsheetml/2006/main" count="78" uniqueCount="57">
  <si>
    <t>IR</t>
  </si>
  <si>
    <t>P</t>
  </si>
  <si>
    <t>U</t>
  </si>
  <si>
    <t>D</t>
  </si>
  <si>
    <t>F</t>
  </si>
  <si>
    <t>Tamaño</t>
  </si>
  <si>
    <t>Demanda</t>
  </si>
  <si>
    <t>Mes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</si>
  <si>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</si>
  <si>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</si>
  <si>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</si>
  <si>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</si>
  <si>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</si>
  <si>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</si>
  <si>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</si>
  <si>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</si>
  <si>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Setiembre</t>
  </si>
  <si>
    <t>Octubre</t>
  </si>
  <si>
    <t>Noviembre</t>
  </si>
  <si>
    <t>Diciembre</t>
  </si>
  <si>
    <t>Totales</t>
  </si>
  <si>
    <t>Req. Espacio</t>
  </si>
  <si>
    <t>Capacidad</t>
  </si>
  <si>
    <t>Costo Fijo</t>
  </si>
  <si>
    <t>Costo Variable</t>
  </si>
  <si>
    <t>Costo</t>
  </si>
  <si>
    <t>Propia</t>
  </si>
  <si>
    <t>Mensual</t>
  </si>
  <si>
    <t>alquilada</t>
  </si>
  <si>
    <t>Almacen Propio</t>
  </si>
  <si>
    <t>Almacen Rentado</t>
  </si>
  <si>
    <t>Costo de construccion</t>
  </si>
  <si>
    <t>Periodo de amortizacion</t>
  </si>
  <si>
    <t>Costo fijo</t>
  </si>
  <si>
    <t>Costo variable</t>
  </si>
  <si>
    <t>Costo de alquiler</t>
  </si>
  <si>
    <t>Costo de manejo</t>
  </si>
  <si>
    <t>Ventas</t>
  </si>
  <si>
    <t>Total</t>
  </si>
  <si>
    <t>años</t>
  </si>
  <si>
    <t>dolares/pie^2-año</t>
  </si>
  <si>
    <t>dolares/lb</t>
  </si>
  <si>
    <t>dolares/pie^2</t>
  </si>
  <si>
    <t>lb/pie^3</t>
  </si>
  <si>
    <t>pie</t>
  </si>
  <si>
    <t>pie^2 (propio)</t>
  </si>
  <si>
    <t>(lb)</t>
  </si>
  <si>
    <t>(pie^2)</t>
  </si>
  <si>
    <t>veces/mes</t>
  </si>
  <si>
    <t>dolares/lb-mes</t>
  </si>
  <si>
    <t>Tamaño de almacen (pies^2)</t>
  </si>
  <si>
    <t>Costo
Total</t>
  </si>
  <si>
    <t>Alvarado Echavarria, Joseph Smith</t>
  </si>
  <si>
    <t>Azañedo Gámez, Wilson David</t>
  </si>
  <si>
    <t>Briones Rojas, Brandon Jonathan</t>
  </si>
  <si>
    <t>Escorza Cholan, Brayan David</t>
  </si>
  <si>
    <t>Huaman Villanueva, Cristian Andres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</si>
</sst>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S/&quot;\ * #,##0.00_-;\-&quot;S/&quot;\ * #,##0.00_-;_-&quot;S/&quot;\ * &quot;-&quot;??_-;_-@_-"/>
    <numFmt numFmtId="164" formatCode="_-[$$-409]* #,##0.00_ ;_-[$$-409]* \-#,##0.00\ ;_-[$$-409]* &quot;-&quot;??_ ;_-@_ "/>
    <numFmt numFmtId="165" formatCode="_-[$$-540A]* #,##0.00_ ;_-[$$-540A]* \-#,##0.00\ ;_-[$$-540A]* &quot;-&quot;??_ ;_-@_ "/>
    <numFmt numFmtId="166" formatCode="0.0"/>
  </numFmts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2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6EFCE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3" fillId="5" borderId="0" applyNumberFormat="0" applyBorder="0" applyAlignment="0" applyProtection="0"/>
  </cellStyleXfs>
  <cellXfs count="29">
    <xf numFmtId="0" fontId="0" fillId="0" borderId="0" xfId="0"/>
    <xf numFmtId="0" fontId="0" fillId="0" borderId="1" xfId="0" applyBorder="1"/>
    <xf numFmtId="0" fontId="0" fillId="0" borderId="2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0" borderId="1" xfId="0" applyNumberFormat="1" applyBorder="1"/>
    <xf numFmtId="164" fontId="0" fillId="0" borderId="1" xfId="0" applyNumberFormat="1" applyBorder="1"/>
    <xf numFmtId="165" fontId="0" fillId="2" borderId="1" xfId="1" applyNumberFormat="1" applyFont="1" applyFill="1" applyBorder="1"/>
    <xf numFmtId="165" fontId="0" fillId="4" borderId="1" xfId="1" applyNumberFormat="1" applyFont="1" applyFill="1" applyBorder="1"/>
    <xf numFmtId="164" fontId="0" fillId="3" borderId="1" xfId="0" applyNumberFormat="1" applyFill="1" applyBorder="1"/>
    <xf numFmtId="9" fontId="0" fillId="3" borderId="1" xfId="2" applyFont="1" applyFill="1" applyBorder="1"/>
    <xf numFmtId="9" fontId="0" fillId="2" borderId="1" xfId="2" applyFont="1" applyFill="1" applyBorder="1"/>
    <xf numFmtId="165" fontId="0" fillId="0" borderId="1" xfId="0" applyNumberFormat="1" applyBorder="1"/>
    <xf numFmtId="166" fontId="0" fillId="0" borderId="1" xfId="0" applyNumberFormat="1" applyBorder="1"/>
    <xf numFmtId="165" fontId="0" fillId="0" borderId="1" xfId="0" applyNumberFormat="1" applyBorder="1" applyAlignment="1">
      <alignment horizontal="right"/>
    </xf>
    <xf numFmtId="0" fontId="0" fillId="0" borderId="1" xfId="0" applyBorder="1" applyAlignment="1"/>
    <xf numFmtId="0" fontId="0" fillId="0" borderId="0" xfId="0" applyAlignment="1"/>
    <xf numFmtId="9" fontId="0" fillId="0" borderId="1" xfId="2" applyFont="1" applyBorder="1"/>
    <xf numFmtId="165" fontId="4" fillId="4" borderId="1" xfId="1" applyNumberFormat="1" applyFont="1" applyFill="1" applyBorder="1"/>
    <xf numFmtId="0" fontId="3" fillId="5" borderId="1" xfId="3" applyBorder="1" applyAlignment="1"/>
    <xf numFmtId="165" fontId="3" fillId="5" borderId="1" xfId="3" applyNumberFormat="1" applyBorder="1" applyAlignment="1">
      <alignment horizontal="right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 wrapText="1"/>
    </xf>
    <xf numFmtId="0" fontId="0" fillId="0" borderId="1" xfId="0" applyBorder="1" applyAlignment="1">
      <alignment horizontal="left"/>
    </xf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6" fillId="0" borderId="1" xfId="0" applyFont="1" applyBorder="1"/>
  </cellXfs>
  <cellStyles count="4">
    <cellStyle name="Bueno" xfId="3" builtinId="26"/>
    <cellStyle name="Moneda" xfId="1" builtinId="4"/>
    <cellStyle name="Normal" xfId="0" builtinId="0"/>
    <cellStyle name="Porcentaje" xfId="2" builtinId="5"/>
  </cellStyles>
  <dxfs count="1"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EJERCICIO!$H$27</c:f>
              <c:strCache>
                <c:ptCount val="1"/>
                <c:pt idx="0">
                  <c:v>Costo
Total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EJERCICIO!$G$28:$G$36</c:f>
              <c:numCache>
                <c:formatCode>General</c:formatCode>
                <c:ptCount val="9"/>
                <c:pt idx="1">
                  <c:v>0</c:v>
                </c:pt>
                <c:pt idx="2">
                  <c:v>5000</c:v>
                </c:pt>
                <c:pt idx="3">
                  <c:v>10000</c:v>
                </c:pt>
                <c:pt idx="4">
                  <c:v>15000</c:v>
                </c:pt>
                <c:pt idx="5">
                  <c:v>20000</c:v>
                </c:pt>
                <c:pt idx="6">
                  <c:v>25000</c:v>
                </c:pt>
                <c:pt idx="7">
                  <c:v>30000</c:v>
                </c:pt>
                <c:pt idx="8">
                  <c:v>35000</c:v>
                </c:pt>
              </c:numCache>
            </c:numRef>
          </c:xVal>
          <c:yVal>
            <c:numRef>
              <c:f>EJERCICIO!$H$28:$H$36</c:f>
              <c:numCache>
                <c:formatCode>_-[$$-540A]* #,##0.00_ ;_-[$$-540A]* \-#,##0.00\ ;_-[$$-540A]* "-"??_ ;_-@_ </c:formatCode>
                <c:ptCount val="9"/>
                <c:pt idx="1">
                  <c:v>438750</c:v>
                </c:pt>
                <c:pt idx="2">
                  <c:v>416049.99999999994</c:v>
                </c:pt>
                <c:pt idx="3">
                  <c:v>404150</c:v>
                </c:pt>
                <c:pt idx="4">
                  <c:v>403050</c:v>
                </c:pt>
                <c:pt idx="5">
                  <c:v>415000</c:v>
                </c:pt>
                <c:pt idx="6">
                  <c:v>442250.00000000006</c:v>
                </c:pt>
                <c:pt idx="7">
                  <c:v>489300</c:v>
                </c:pt>
                <c:pt idx="8">
                  <c:v>546249.99999999988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B8-4A0C-8D30-5867C844F5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0892544"/>
        <c:axId val="1670910432"/>
      </c:scatterChart>
      <c:valAx>
        <c:axId val="1670892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70910432"/>
        <c:crosses val="autoZero"/>
        <c:crossBetween val="midCat"/>
      </c:valAx>
      <c:valAx>
        <c:axId val="1670910432"/>
        <c:scaling>
          <c:orientation val="minMax"/>
          <c:min val="3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70892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Drop" dropStyle="combo" dx="22" fmlaLink="$A$2" fmlaRange="$A$4:$A$11" noThreeD="1" sel="4" val="0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236659</xdr:colOff>
      <xdr:row>0</xdr:row>
      <xdr:rowOff>156796</xdr:rowOff>
    </xdr:from>
    <xdr:to>
      <xdr:col>21</xdr:col>
      <xdr:colOff>761564</xdr:colOff>
      <xdr:row>23</xdr:row>
      <xdr:rowOff>166934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6236" y="156796"/>
          <a:ext cx="7382905" cy="4391638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</xdr:row>
          <xdr:rowOff>0</xdr:rowOff>
        </xdr:from>
        <xdr:to>
          <xdr:col>4</xdr:col>
          <xdr:colOff>9525</xdr:colOff>
          <xdr:row>6</xdr:row>
          <xdr:rowOff>180975</xdr:rowOff>
        </xdr:to>
        <xdr:sp macro="" textlink="">
          <xdr:nvSpPr>
            <xdr:cNvPr id="1026" name="Drop Down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8</xdr:col>
      <xdr:colOff>413971</xdr:colOff>
      <xdr:row>25</xdr:row>
      <xdr:rowOff>167054</xdr:rowOff>
    </xdr:from>
    <xdr:to>
      <xdr:col>12</xdr:col>
      <xdr:colOff>461596</xdr:colOff>
      <xdr:row>40</xdr:row>
      <xdr:rowOff>52754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4CFF3-59EC-47D2-89C5-9CC646E0D80D}">
  <dimension ref="B2:B6"/>
  <sheetViews>
    <sheetView workbookViewId="0">
      <selection activeCell="B9" sqref="B9"/>
    </sheetView>
  </sheetViews>
  <sheetFormatPr baseColWidth="10" defaultRowHeight="15" x14ac:dyDescent="0.25"/>
  <cols>
    <col min="2" max="2" width="69.28515625" bestFit="1" customWidth="1"/>
  </cols>
  <sheetData>
    <row r="2" spans="2:2" ht="31.5" x14ac:dyDescent="0.5">
      <c r="B2" s="28" t="s">
        <v>52</v>
      </c>
    </row>
    <row r="3" spans="2:2" ht="31.5" x14ac:dyDescent="0.5">
      <c r="B3" s="28" t="s">
        <v>53</v>
      </c>
    </row>
    <row r="4" spans="2:2" ht="31.5" x14ac:dyDescent="0.5">
      <c r="B4" s="28" t="s">
        <v>54</v>
      </c>
    </row>
    <row r="5" spans="2:2" ht="31.5" x14ac:dyDescent="0.5">
      <c r="B5" s="28" t="s">
        <v>55</v>
      </c>
    </row>
    <row r="6" spans="2:2" ht="31.5" x14ac:dyDescent="0.5">
      <c r="B6" s="28" t="s">
        <v>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8B8E0-BA8C-4B64-93ED-12677AD9D8F3}">
  <dimension ref="A2:L40"/>
  <sheetViews>
    <sheetView tabSelected="1" zoomScale="130" zoomScaleNormal="130" workbookViewId="0">
      <selection activeCell="C12" sqref="C12"/>
    </sheetView>
  </sheetViews>
  <sheetFormatPr baseColWidth="10" defaultRowHeight="15" x14ac:dyDescent="0.25"/>
  <cols>
    <col min="1" max="1" width="6.5703125" bestFit="1" customWidth="1"/>
    <col min="2" max="2" width="11.42578125" customWidth="1"/>
    <col min="3" max="3" width="11" bestFit="1" customWidth="1"/>
    <col min="4" max="4" width="15.85546875" bestFit="1" customWidth="1"/>
    <col min="5" max="5" width="13.5703125" bestFit="1" customWidth="1"/>
    <col min="6" max="6" width="10" bestFit="1" customWidth="1"/>
    <col min="7" max="7" width="15.28515625" customWidth="1"/>
    <col min="8" max="8" width="14.7109375" bestFit="1" customWidth="1"/>
    <col min="9" max="9" width="17.85546875" bestFit="1" customWidth="1"/>
    <col min="10" max="10" width="12" bestFit="1" customWidth="1"/>
    <col min="11" max="11" width="13.85546875" bestFit="1" customWidth="1"/>
    <col min="12" max="12" width="14.7109375" bestFit="1" customWidth="1"/>
  </cols>
  <sheetData>
    <row r="2" spans="1:12" x14ac:dyDescent="0.25">
      <c r="A2">
        <v>4</v>
      </c>
      <c r="C2" s="1" t="s">
        <v>0</v>
      </c>
      <c r="D2" s="1">
        <v>4</v>
      </c>
      <c r="E2" t="s">
        <v>48</v>
      </c>
      <c r="F2" s="25" t="s">
        <v>31</v>
      </c>
      <c r="G2" s="25"/>
      <c r="H2" s="7">
        <v>35</v>
      </c>
      <c r="I2" s="1" t="s">
        <v>42</v>
      </c>
    </row>
    <row r="3" spans="1:12" x14ac:dyDescent="0.25">
      <c r="C3" s="1" t="s">
        <v>1</v>
      </c>
      <c r="D3" s="18">
        <v>0.5</v>
      </c>
      <c r="F3" s="25" t="s">
        <v>32</v>
      </c>
      <c r="G3" s="25"/>
      <c r="H3" s="1">
        <v>20</v>
      </c>
      <c r="I3" s="1" t="s">
        <v>39</v>
      </c>
    </row>
    <row r="4" spans="1:12" x14ac:dyDescent="0.25">
      <c r="A4">
        <v>0</v>
      </c>
      <c r="C4" s="1" t="s">
        <v>2</v>
      </c>
      <c r="D4" s="18">
        <v>0.8</v>
      </c>
      <c r="F4" s="25" t="s">
        <v>33</v>
      </c>
      <c r="G4" s="25"/>
      <c r="H4" s="7">
        <v>10</v>
      </c>
      <c r="I4" s="1" t="s">
        <v>40</v>
      </c>
    </row>
    <row r="5" spans="1:12" x14ac:dyDescent="0.25">
      <c r="A5">
        <v>5000</v>
      </c>
      <c r="C5" s="1" t="s">
        <v>3</v>
      </c>
      <c r="D5" s="1">
        <v>2</v>
      </c>
      <c r="E5" t="s">
        <v>43</v>
      </c>
      <c r="F5" s="25" t="s">
        <v>34</v>
      </c>
      <c r="G5" s="25"/>
      <c r="H5" s="7">
        <v>0.02</v>
      </c>
      <c r="I5" s="1" t="s">
        <v>41</v>
      </c>
    </row>
    <row r="6" spans="1:12" x14ac:dyDescent="0.25">
      <c r="A6">
        <v>10000</v>
      </c>
      <c r="C6" s="1" t="s">
        <v>4</v>
      </c>
      <c r="D6" s="1">
        <v>10</v>
      </c>
      <c r="E6" t="s">
        <v>44</v>
      </c>
      <c r="F6" s="25" t="s">
        <v>35</v>
      </c>
      <c r="G6" s="25"/>
      <c r="H6" s="7">
        <f>0.06</f>
        <v>0.06</v>
      </c>
      <c r="I6" s="1" t="s">
        <v>49</v>
      </c>
    </row>
    <row r="7" spans="1:12" x14ac:dyDescent="0.25">
      <c r="A7">
        <v>15000</v>
      </c>
      <c r="C7" s="1" t="s">
        <v>5</v>
      </c>
      <c r="D7">
        <f>(A2-1)*5000</f>
        <v>15000</v>
      </c>
      <c r="E7" t="s">
        <v>45</v>
      </c>
      <c r="F7" s="25" t="s">
        <v>36</v>
      </c>
      <c r="G7" s="25"/>
      <c r="H7" s="7">
        <v>0.05</v>
      </c>
      <c r="I7" s="1" t="s">
        <v>41</v>
      </c>
    </row>
    <row r="8" spans="1:12" x14ac:dyDescent="0.25">
      <c r="A8">
        <v>20000</v>
      </c>
    </row>
    <row r="9" spans="1:12" x14ac:dyDescent="0.25">
      <c r="A9">
        <v>25000</v>
      </c>
      <c r="F9" s="26" t="s">
        <v>29</v>
      </c>
      <c r="G9" s="26"/>
      <c r="H9" s="26"/>
      <c r="I9" s="27" t="s">
        <v>30</v>
      </c>
      <c r="J9" s="27"/>
      <c r="K9" s="27"/>
    </row>
    <row r="10" spans="1:12" x14ac:dyDescent="0.25">
      <c r="A10">
        <v>30000</v>
      </c>
      <c r="D10" s="1" t="s">
        <v>6</v>
      </c>
      <c r="E10" s="2" t="s">
        <v>21</v>
      </c>
      <c r="F10" s="4" t="s">
        <v>22</v>
      </c>
      <c r="G10" s="4" t="s">
        <v>23</v>
      </c>
      <c r="H10" s="4" t="s">
        <v>24</v>
      </c>
      <c r="I10" s="3" t="s">
        <v>22</v>
      </c>
      <c r="J10" s="3" t="s">
        <v>23</v>
      </c>
      <c r="K10" s="3" t="s">
        <v>24</v>
      </c>
      <c r="L10" s="5" t="s">
        <v>25</v>
      </c>
    </row>
    <row r="11" spans="1:12" x14ac:dyDescent="0.25">
      <c r="A11">
        <v>35000</v>
      </c>
      <c r="C11" s="2" t="s">
        <v>7</v>
      </c>
      <c r="D11" s="1" t="s">
        <v>46</v>
      </c>
      <c r="E11" s="2" t="s">
        <v>47</v>
      </c>
      <c r="F11" s="4" t="s">
        <v>26</v>
      </c>
      <c r="G11" s="4" t="s">
        <v>27</v>
      </c>
      <c r="H11" s="4" t="s">
        <v>27</v>
      </c>
      <c r="I11" s="3" t="s">
        <v>28</v>
      </c>
      <c r="J11" s="3" t="s">
        <v>27</v>
      </c>
      <c r="K11" s="3" t="s">
        <v>27</v>
      </c>
      <c r="L11" s="5" t="s">
        <v>27</v>
      </c>
    </row>
    <row r="12" spans="1:12" x14ac:dyDescent="0.25">
      <c r="C12" s="1" t="s">
        <v>8</v>
      </c>
      <c r="D12" s="6">
        <f>D28/5</f>
        <v>1000000</v>
      </c>
      <c r="E12" s="14">
        <f t="shared" ref="E12:E23" si="0">D12/$D$2/$D$3/$D$4/$D$5/$D$6</f>
        <v>31250</v>
      </c>
      <c r="F12" s="11">
        <f t="shared" ref="F12:F23" si="1">IF($D$7&gt;E12,1,$D$7/E12)</f>
        <v>0.48</v>
      </c>
      <c r="G12" s="10">
        <f>ROUND($D$7*$H$2/$H$3/12+$D$7*$H$4/12,2)</f>
        <v>14687.5</v>
      </c>
      <c r="H12" s="10">
        <f>ROUND(IF(F12=1,D12*$H$5,D12*F12*$H$5),2)</f>
        <v>9600</v>
      </c>
      <c r="I12" s="12">
        <f>1-F12</f>
        <v>0.52</v>
      </c>
      <c r="J12" s="8">
        <f>ROUND(D12*I12*$H$6/$D$2,2)</f>
        <v>7800</v>
      </c>
      <c r="K12" s="8">
        <f>ROUND(D12*I12*$H$7,2)</f>
        <v>26000</v>
      </c>
      <c r="L12" s="9">
        <f>G12+H12+J12+K12</f>
        <v>58087.5</v>
      </c>
    </row>
    <row r="13" spans="1:12" x14ac:dyDescent="0.25">
      <c r="C13" s="1" t="s">
        <v>9</v>
      </c>
      <c r="D13" s="6">
        <f t="shared" ref="D13:D23" si="2">D29/5</f>
        <v>800000</v>
      </c>
      <c r="E13" s="14">
        <f t="shared" si="0"/>
        <v>25000</v>
      </c>
      <c r="F13" s="11">
        <f t="shared" si="1"/>
        <v>0.6</v>
      </c>
      <c r="G13" s="10">
        <f t="shared" ref="G13:G23" si="3">ROUND($D$7*$H$2/$H$3/12+$D$7*$H$4/12,2)</f>
        <v>14687.5</v>
      </c>
      <c r="H13" s="10">
        <f t="shared" ref="H12:H23" si="4">ROUND(IF(F13=1,D13*$H$5,D13*F13*$H$5),2)</f>
        <v>9600</v>
      </c>
      <c r="I13" s="12">
        <f t="shared" ref="I13:I23" si="5">1-F13</f>
        <v>0.4</v>
      </c>
      <c r="J13" s="8">
        <f t="shared" ref="J13:J23" si="6">ROUND(D13*I13*$H$6/$D$2,2)</f>
        <v>4800</v>
      </c>
      <c r="K13" s="8">
        <f t="shared" ref="K13:K23" si="7">ROUND(D13*I13*$H$7,2)</f>
        <v>16000</v>
      </c>
      <c r="L13" s="9">
        <f t="shared" ref="L13:L23" si="8">G13+H13+J13+K13</f>
        <v>45087.5</v>
      </c>
    </row>
    <row r="14" spans="1:12" x14ac:dyDescent="0.25">
      <c r="C14" s="1" t="s">
        <v>10</v>
      </c>
      <c r="D14" s="6">
        <f t="shared" si="2"/>
        <v>600000</v>
      </c>
      <c r="E14" s="14">
        <f t="shared" si="0"/>
        <v>18750</v>
      </c>
      <c r="F14" s="11">
        <f t="shared" si="1"/>
        <v>0.8</v>
      </c>
      <c r="G14" s="10">
        <f t="shared" si="3"/>
        <v>14687.5</v>
      </c>
      <c r="H14" s="10">
        <f t="shared" si="4"/>
        <v>9600</v>
      </c>
      <c r="I14" s="12">
        <f t="shared" si="5"/>
        <v>0.19999999999999996</v>
      </c>
      <c r="J14" s="8">
        <f t="shared" si="6"/>
        <v>1800</v>
      </c>
      <c r="K14" s="8">
        <f t="shared" si="7"/>
        <v>6000</v>
      </c>
      <c r="L14" s="9">
        <f t="shared" si="8"/>
        <v>32087.5</v>
      </c>
    </row>
    <row r="15" spans="1:12" x14ac:dyDescent="0.25">
      <c r="C15" s="1" t="s">
        <v>11</v>
      </c>
      <c r="D15" s="6">
        <f t="shared" si="2"/>
        <v>400000</v>
      </c>
      <c r="E15" s="14">
        <f t="shared" si="0"/>
        <v>12500</v>
      </c>
      <c r="F15" s="11">
        <f t="shared" si="1"/>
        <v>1</v>
      </c>
      <c r="G15" s="10">
        <f t="shared" si="3"/>
        <v>14687.5</v>
      </c>
      <c r="H15" s="10">
        <f t="shared" si="4"/>
        <v>8000</v>
      </c>
      <c r="I15" s="12">
        <f>1-F15</f>
        <v>0</v>
      </c>
      <c r="J15" s="8">
        <f t="shared" si="6"/>
        <v>0</v>
      </c>
      <c r="K15" s="8">
        <f t="shared" si="7"/>
        <v>0</v>
      </c>
      <c r="L15" s="9">
        <f t="shared" si="8"/>
        <v>22687.5</v>
      </c>
    </row>
    <row r="16" spans="1:12" x14ac:dyDescent="0.25">
      <c r="C16" s="1" t="s">
        <v>12</v>
      </c>
      <c r="D16" s="6">
        <f t="shared" si="2"/>
        <v>200000</v>
      </c>
      <c r="E16" s="14">
        <f t="shared" si="0"/>
        <v>6250</v>
      </c>
      <c r="F16" s="11">
        <f t="shared" si="1"/>
        <v>1</v>
      </c>
      <c r="G16" s="10">
        <f t="shared" si="3"/>
        <v>14687.5</v>
      </c>
      <c r="H16" s="10">
        <f t="shared" si="4"/>
        <v>4000</v>
      </c>
      <c r="I16" s="12">
        <f t="shared" si="5"/>
        <v>0</v>
      </c>
      <c r="J16" s="8">
        <f t="shared" si="6"/>
        <v>0</v>
      </c>
      <c r="K16" s="8">
        <f t="shared" si="7"/>
        <v>0</v>
      </c>
      <c r="L16" s="9">
        <f t="shared" si="8"/>
        <v>18687.5</v>
      </c>
    </row>
    <row r="17" spans="3:12" x14ac:dyDescent="0.25">
      <c r="C17" s="1" t="s">
        <v>13</v>
      </c>
      <c r="D17" s="6">
        <f t="shared" si="2"/>
        <v>50000</v>
      </c>
      <c r="E17" s="14">
        <f t="shared" si="0"/>
        <v>1562.5</v>
      </c>
      <c r="F17" s="11">
        <f t="shared" si="1"/>
        <v>1</v>
      </c>
      <c r="G17" s="10">
        <f t="shared" si="3"/>
        <v>14687.5</v>
      </c>
      <c r="H17" s="10">
        <f t="shared" si="4"/>
        <v>1000</v>
      </c>
      <c r="I17" s="12">
        <f t="shared" si="5"/>
        <v>0</v>
      </c>
      <c r="J17" s="8">
        <f t="shared" si="6"/>
        <v>0</v>
      </c>
      <c r="K17" s="8">
        <f t="shared" si="7"/>
        <v>0</v>
      </c>
      <c r="L17" s="9">
        <f t="shared" si="8"/>
        <v>15687.5</v>
      </c>
    </row>
    <row r="18" spans="3:12" x14ac:dyDescent="0.25">
      <c r="C18" s="1" t="s">
        <v>14</v>
      </c>
      <c r="D18" s="6">
        <f t="shared" si="2"/>
        <v>250000</v>
      </c>
      <c r="E18" s="14">
        <f t="shared" si="0"/>
        <v>7812.5</v>
      </c>
      <c r="F18" s="11">
        <f t="shared" si="1"/>
        <v>1</v>
      </c>
      <c r="G18" s="10">
        <f t="shared" si="3"/>
        <v>14687.5</v>
      </c>
      <c r="H18" s="10">
        <f t="shared" si="4"/>
        <v>5000</v>
      </c>
      <c r="I18" s="12">
        <f t="shared" si="5"/>
        <v>0</v>
      </c>
      <c r="J18" s="8">
        <f t="shared" si="6"/>
        <v>0</v>
      </c>
      <c r="K18" s="8">
        <f t="shared" si="7"/>
        <v>0</v>
      </c>
      <c r="L18" s="9">
        <f t="shared" si="8"/>
        <v>19687.5</v>
      </c>
    </row>
    <row r="19" spans="3:12" x14ac:dyDescent="0.25">
      <c r="C19" s="1" t="s">
        <v>15</v>
      </c>
      <c r="D19" s="6">
        <f t="shared" si="2"/>
        <v>450000</v>
      </c>
      <c r="E19" s="14">
        <f t="shared" si="0"/>
        <v>14062.5</v>
      </c>
      <c r="F19" s="11">
        <f t="shared" si="1"/>
        <v>1</v>
      </c>
      <c r="G19" s="10">
        <f t="shared" si="3"/>
        <v>14687.5</v>
      </c>
      <c r="H19" s="10">
        <f t="shared" si="4"/>
        <v>9000</v>
      </c>
      <c r="I19" s="12">
        <f t="shared" si="5"/>
        <v>0</v>
      </c>
      <c r="J19" s="8">
        <f t="shared" si="6"/>
        <v>0</v>
      </c>
      <c r="K19" s="8">
        <f t="shared" si="7"/>
        <v>0</v>
      </c>
      <c r="L19" s="9">
        <f t="shared" si="8"/>
        <v>23687.5</v>
      </c>
    </row>
    <row r="20" spans="3:12" x14ac:dyDescent="0.25">
      <c r="C20" s="1" t="s">
        <v>16</v>
      </c>
      <c r="D20" s="6">
        <f t="shared" si="2"/>
        <v>600000</v>
      </c>
      <c r="E20" s="14">
        <f t="shared" si="0"/>
        <v>18750</v>
      </c>
      <c r="F20" s="11">
        <f t="shared" si="1"/>
        <v>0.8</v>
      </c>
      <c r="G20" s="10">
        <f t="shared" si="3"/>
        <v>14687.5</v>
      </c>
      <c r="H20" s="10">
        <f t="shared" si="4"/>
        <v>9600</v>
      </c>
      <c r="I20" s="12">
        <f t="shared" si="5"/>
        <v>0.19999999999999996</v>
      </c>
      <c r="J20" s="8">
        <f t="shared" si="6"/>
        <v>1800</v>
      </c>
      <c r="K20" s="8">
        <f t="shared" si="7"/>
        <v>6000</v>
      </c>
      <c r="L20" s="9">
        <f t="shared" si="8"/>
        <v>32087.5</v>
      </c>
    </row>
    <row r="21" spans="3:12" x14ac:dyDescent="0.25">
      <c r="C21" s="1" t="s">
        <v>17</v>
      </c>
      <c r="D21" s="6">
        <f t="shared" si="2"/>
        <v>700000</v>
      </c>
      <c r="E21" s="14">
        <f t="shared" si="0"/>
        <v>21875</v>
      </c>
      <c r="F21" s="11">
        <f t="shared" si="1"/>
        <v>0.68571428571428572</v>
      </c>
      <c r="G21" s="10">
        <f t="shared" si="3"/>
        <v>14687.5</v>
      </c>
      <c r="H21" s="10">
        <f t="shared" si="4"/>
        <v>9600</v>
      </c>
      <c r="I21" s="12">
        <f t="shared" si="5"/>
        <v>0.31428571428571428</v>
      </c>
      <c r="J21" s="8">
        <f t="shared" si="6"/>
        <v>3300</v>
      </c>
      <c r="K21" s="8">
        <f t="shared" si="7"/>
        <v>11000</v>
      </c>
      <c r="L21" s="9">
        <f t="shared" si="8"/>
        <v>38587.5</v>
      </c>
    </row>
    <row r="22" spans="3:12" x14ac:dyDescent="0.25">
      <c r="C22" s="1" t="s">
        <v>18</v>
      </c>
      <c r="D22" s="6">
        <f t="shared" si="2"/>
        <v>800000</v>
      </c>
      <c r="E22" s="14">
        <f t="shared" si="0"/>
        <v>25000</v>
      </c>
      <c r="F22" s="11">
        <f t="shared" si="1"/>
        <v>0.6</v>
      </c>
      <c r="G22" s="10">
        <f t="shared" si="3"/>
        <v>14687.5</v>
      </c>
      <c r="H22" s="10">
        <f t="shared" si="4"/>
        <v>9600</v>
      </c>
      <c r="I22" s="12">
        <f t="shared" si="5"/>
        <v>0.4</v>
      </c>
      <c r="J22" s="8">
        <f t="shared" si="6"/>
        <v>4800</v>
      </c>
      <c r="K22" s="8">
        <f t="shared" si="7"/>
        <v>16000</v>
      </c>
      <c r="L22" s="9">
        <f t="shared" si="8"/>
        <v>45087.5</v>
      </c>
    </row>
    <row r="23" spans="3:12" x14ac:dyDescent="0.25">
      <c r="C23" s="1" t="s">
        <v>19</v>
      </c>
      <c r="D23" s="6">
        <f t="shared" si="2"/>
        <v>900000</v>
      </c>
      <c r="E23" s="14">
        <f t="shared" si="0"/>
        <v>28125</v>
      </c>
      <c r="F23" s="11">
        <f t="shared" si="1"/>
        <v>0.53333333333333333</v>
      </c>
      <c r="G23" s="10">
        <f t="shared" si="3"/>
        <v>14687.5</v>
      </c>
      <c r="H23" s="10">
        <f t="shared" si="4"/>
        <v>9600</v>
      </c>
      <c r="I23" s="12">
        <f t="shared" si="5"/>
        <v>0.46666666666666667</v>
      </c>
      <c r="J23" s="8">
        <f t="shared" si="6"/>
        <v>6300</v>
      </c>
      <c r="K23" s="8">
        <f t="shared" si="7"/>
        <v>21000</v>
      </c>
      <c r="L23" s="9">
        <f t="shared" si="8"/>
        <v>51587.5</v>
      </c>
    </row>
    <row r="24" spans="3:12" x14ac:dyDescent="0.25">
      <c r="C24" s="1" t="s">
        <v>20</v>
      </c>
      <c r="D24" s="1"/>
      <c r="E24" s="1"/>
      <c r="F24" s="4"/>
      <c r="G24" s="10">
        <f t="shared" ref="G24:K24" si="9">SUM(G12:G23)</f>
        <v>176250</v>
      </c>
      <c r="H24" s="10">
        <f t="shared" si="9"/>
        <v>94200</v>
      </c>
      <c r="I24" s="3"/>
      <c r="J24" s="8">
        <f t="shared" si="9"/>
        <v>30600</v>
      </c>
      <c r="K24" s="8">
        <f t="shared" si="9"/>
        <v>102000</v>
      </c>
      <c r="L24" s="19">
        <f>SUM(L12:L23)</f>
        <v>403050</v>
      </c>
    </row>
    <row r="27" spans="3:12" x14ac:dyDescent="0.25">
      <c r="C27" s="2" t="s">
        <v>7</v>
      </c>
      <c r="D27" s="1" t="s">
        <v>37</v>
      </c>
      <c r="G27" s="24" t="s">
        <v>50</v>
      </c>
      <c r="H27" s="22" t="s">
        <v>51</v>
      </c>
    </row>
    <row r="28" spans="3:12" x14ac:dyDescent="0.25">
      <c r="C28" s="1" t="s">
        <v>8</v>
      </c>
      <c r="D28" s="13">
        <v>5000000</v>
      </c>
      <c r="F28" s="17"/>
      <c r="G28" s="24"/>
      <c r="H28" s="23"/>
    </row>
    <row r="29" spans="3:12" x14ac:dyDescent="0.25">
      <c r="C29" s="1" t="s">
        <v>9</v>
      </c>
      <c r="D29" s="13">
        <v>4000000</v>
      </c>
      <c r="G29" s="16">
        <v>0</v>
      </c>
      <c r="H29" s="15">
        <v>438750</v>
      </c>
    </row>
    <row r="30" spans="3:12" x14ac:dyDescent="0.25">
      <c r="C30" s="1" t="s">
        <v>10</v>
      </c>
      <c r="D30" s="13">
        <v>3000000</v>
      </c>
      <c r="G30" s="16">
        <v>5000</v>
      </c>
      <c r="H30" s="15">
        <v>416049.99999999994</v>
      </c>
    </row>
    <row r="31" spans="3:12" x14ac:dyDescent="0.25">
      <c r="C31" s="1" t="s">
        <v>11</v>
      </c>
      <c r="D31" s="13">
        <v>2000000</v>
      </c>
      <c r="G31" s="16">
        <v>10000</v>
      </c>
      <c r="H31" s="15">
        <v>404150</v>
      </c>
    </row>
    <row r="32" spans="3:12" x14ac:dyDescent="0.25">
      <c r="C32" s="1" t="s">
        <v>12</v>
      </c>
      <c r="D32" s="13">
        <v>1000000</v>
      </c>
      <c r="G32" s="20">
        <v>15000</v>
      </c>
      <c r="H32" s="21">
        <v>403050</v>
      </c>
    </row>
    <row r="33" spans="3:8" x14ac:dyDescent="0.25">
      <c r="C33" s="1" t="s">
        <v>13</v>
      </c>
      <c r="D33" s="13">
        <v>250000</v>
      </c>
      <c r="G33" s="16">
        <v>20000</v>
      </c>
      <c r="H33" s="15">
        <v>415000</v>
      </c>
    </row>
    <row r="34" spans="3:8" x14ac:dyDescent="0.25">
      <c r="C34" s="1" t="s">
        <v>14</v>
      </c>
      <c r="D34" s="13">
        <v>1250000</v>
      </c>
      <c r="G34" s="16">
        <v>25000</v>
      </c>
      <c r="H34" s="15">
        <v>442250.00000000006</v>
      </c>
    </row>
    <row r="35" spans="3:8" x14ac:dyDescent="0.25">
      <c r="C35" s="1" t="s">
        <v>15</v>
      </c>
      <c r="D35" s="13">
        <v>2250000</v>
      </c>
      <c r="G35" s="16">
        <v>30000</v>
      </c>
      <c r="H35" s="15">
        <v>489300</v>
      </c>
    </row>
    <row r="36" spans="3:8" x14ac:dyDescent="0.25">
      <c r="C36" s="1" t="s">
        <v>16</v>
      </c>
      <c r="D36" s="13">
        <v>3000000</v>
      </c>
      <c r="G36" s="16">
        <v>35000</v>
      </c>
      <c r="H36" s="15">
        <v>546249.99999999988</v>
      </c>
    </row>
    <row r="37" spans="3:8" x14ac:dyDescent="0.25">
      <c r="C37" s="1" t="s">
        <v>17</v>
      </c>
      <c r="D37" s="13">
        <v>3500000</v>
      </c>
    </row>
    <row r="38" spans="3:8" x14ac:dyDescent="0.25">
      <c r="C38" s="1" t="s">
        <v>18</v>
      </c>
      <c r="D38" s="13">
        <v>4000000</v>
      </c>
    </row>
    <row r="39" spans="3:8" x14ac:dyDescent="0.25">
      <c r="C39" s="1" t="s">
        <v>19</v>
      </c>
      <c r="D39" s="13">
        <v>4500000</v>
      </c>
    </row>
    <row r="40" spans="3:8" x14ac:dyDescent="0.25">
      <c r="C40" s="1" t="s">
        <v>38</v>
      </c>
      <c r="D40" s="13">
        <f>SUM(D28:D39)</f>
        <v>33750000</v>
      </c>
    </row>
  </sheetData>
  <mergeCells count="10">
    <mergeCell ref="I9:K9"/>
    <mergeCell ref="F7:G7"/>
    <mergeCell ref="F6:G6"/>
    <mergeCell ref="F5:G5"/>
    <mergeCell ref="F4:G4"/>
    <mergeCell ref="H27:H28"/>
    <mergeCell ref="G27:G28"/>
    <mergeCell ref="F3:G3"/>
    <mergeCell ref="F2:G2"/>
    <mergeCell ref="F9:H9"/>
  </mergeCells>
  <phoneticPr fontId="1" type="noConversion"/>
  <conditionalFormatting sqref="C12:C23">
    <cfRule type="expression" dxfId="0" priority="1">
      <formula>$I12&gt;0</formula>
    </cfRule>
  </conditionalFormatting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3" name="Drop Down 2">
              <controlPr defaultSize="0" autoLine="0" autoPict="0">
                <anchor moveWithCells="1">
                  <from>
                    <xdr:col>3</xdr:col>
                    <xdr:colOff>9525</xdr:colOff>
                    <xdr:row>6</xdr:row>
                    <xdr:rowOff>0</xdr:rowOff>
                  </from>
                  <to>
                    <xdr:col>4</xdr:col>
                    <xdr:colOff>9525</xdr:colOff>
                    <xdr:row>6</xdr:row>
                    <xdr:rowOff>180975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INTEGRANTES</vt:lpstr>
      <vt:lpstr>EJERCICIO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USARIO</dc:creator>
  <cp:lastModifiedBy>USARIO</cp:lastModifiedBy>
  <dcterms:created xsi:type="dcterms:W3CDTF">2021-09-03T14:21:14Z</dcterms:created>
  <dcterms:modified xsi:type="dcterms:W3CDTF">2021-09-03T16:51:45Z</dcterms:modified>
</cp:coreProperties>
</file>