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udent/Desktop/"/>
    </mc:Choice>
  </mc:AlternateContent>
  <bookViews>
    <workbookView xWindow="0" yWindow="460" windowWidth="25600" windowHeight="14460" tabRatio="500"/>
  </bookViews>
  <sheets>
    <sheet name="Sheet1" sheetId="1" r:id="rId1"/>
  </sheets>
  <definedNames>
    <definedName name="_xlnm.Print_Area" localSheetId="0">Sheet1!$A$1:$H$104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4" i="1" l="1"/>
  <c r="D104" i="1"/>
  <c r="B99" i="1"/>
  <c r="E83" i="1"/>
  <c r="F59" i="1"/>
  <c r="E49" i="1"/>
  <c r="B18" i="1"/>
  <c r="F42" i="1"/>
  <c r="C62" i="1"/>
  <c r="E54" i="1"/>
  <c r="B26" i="1"/>
  <c r="F40" i="1"/>
  <c r="E95" i="1"/>
  <c r="C96" i="1"/>
  <c r="F93" i="1"/>
  <c r="F76" i="1"/>
  <c r="B20" i="1"/>
  <c r="G41" i="1"/>
  <c r="G42" i="1"/>
  <c r="G43" i="1"/>
  <c r="G44" i="1"/>
  <c r="G40" i="1"/>
  <c r="F41" i="1"/>
  <c r="H41" i="1"/>
  <c r="H42" i="1"/>
  <c r="F43" i="1"/>
  <c r="H43" i="1"/>
  <c r="F44" i="1"/>
  <c r="H44" i="1"/>
  <c r="H40" i="1"/>
  <c r="E88" i="1"/>
  <c r="F88" i="1"/>
  <c r="E89" i="1"/>
  <c r="F89" i="1"/>
  <c r="E90" i="1"/>
  <c r="F90" i="1"/>
  <c r="E91" i="1"/>
  <c r="F91" i="1"/>
  <c r="E92" i="1"/>
  <c r="F92" i="1"/>
  <c r="F87" i="1"/>
  <c r="E78" i="1"/>
  <c r="C79" i="1"/>
  <c r="E71" i="1"/>
  <c r="F71" i="1"/>
  <c r="E72" i="1"/>
  <c r="F72" i="1"/>
  <c r="E73" i="1"/>
  <c r="F73" i="1"/>
  <c r="E74" i="1"/>
  <c r="F74" i="1"/>
  <c r="E75" i="1"/>
  <c r="F75" i="1"/>
  <c r="F70" i="1"/>
  <c r="D87" i="1"/>
  <c r="E66" i="1"/>
  <c r="D70" i="1"/>
  <c r="F54" i="1"/>
  <c r="F53" i="1"/>
  <c r="E57" i="1"/>
  <c r="F57" i="1"/>
  <c r="E58" i="1"/>
  <c r="F58" i="1"/>
  <c r="E56" i="1"/>
  <c r="E55" i="1"/>
  <c r="D53" i="1"/>
  <c r="F56" i="1"/>
  <c r="F55" i="1"/>
</calcChain>
</file>

<file path=xl/sharedStrings.xml><?xml version="1.0" encoding="utf-8"?>
<sst xmlns="http://schemas.openxmlformats.org/spreadsheetml/2006/main" count="137" uniqueCount="80">
  <si>
    <t>Make PBS + 2 mM MgCl, FS</t>
  </si>
  <si>
    <t>stock conc (uM)</t>
  </si>
  <si>
    <t>see below</t>
  </si>
  <si>
    <t>date of prep</t>
  </si>
  <si>
    <t>D-PBS + 2 mM MgCl2</t>
  </si>
  <si>
    <t>DTT (100 mM)</t>
  </si>
  <si>
    <t>add to each tau mix</t>
  </si>
  <si>
    <t>ATPgammaS</t>
  </si>
  <si>
    <t>total volume per sample</t>
  </si>
  <si>
    <t>total volume minus heparin and ThT</t>
  </si>
  <si>
    <t>tau 6 uL</t>
  </si>
  <si>
    <t>Add 3 uL of ThT stock (66.66 uM)</t>
  </si>
  <si>
    <t>Make inducer stock  in D-PBS + 2 mM MgCl</t>
  </si>
  <si>
    <t>add X uL of heparin or buffer to each well</t>
  </si>
  <si>
    <t>3% seed</t>
  </si>
  <si>
    <t>variant</t>
  </si>
  <si>
    <t>prep date</t>
  </si>
  <si>
    <t>dialysis date</t>
  </si>
  <si>
    <t>ul</t>
  </si>
  <si>
    <t>WT</t>
  </si>
  <si>
    <t>5/25/2017</t>
  </si>
  <si>
    <t>P301L</t>
  </si>
  <si>
    <t>N279K</t>
  </si>
  <si>
    <t>inducers</t>
  </si>
  <si>
    <t>stock mg/ml</t>
  </si>
  <si>
    <t>seed amount</t>
  </si>
  <si>
    <t>assaybuffer</t>
  </si>
  <si>
    <t>heparin</t>
  </si>
  <si>
    <t>WT seed</t>
  </si>
  <si>
    <t>P301L seed</t>
  </si>
  <si>
    <t>N279K seed</t>
  </si>
  <si>
    <t>3%seed</t>
  </si>
  <si>
    <t>mg/ml</t>
  </si>
  <si>
    <t>heparin stock=</t>
  </si>
  <si>
    <t>Make 20 ml 0.01% Triton solution in ddH2O (20 uL of 10% Triton solution from the fridge into 19.98 mL water)</t>
  </si>
  <si>
    <t>Fill wells (25 uL per well) then remove and let dry</t>
  </si>
  <si>
    <t>For 30 mL assay buffer,  dilute 60 uL of 1M MgCl from the fridge with D-PBS from cold room up to 30 mL total</t>
  </si>
  <si>
    <t>no seed</t>
  </si>
  <si>
    <t>seed type</t>
  </si>
  <si>
    <t>no inducer</t>
  </si>
  <si>
    <t>K18 seed</t>
  </si>
  <si>
    <t>K18 P301L seed</t>
  </si>
  <si>
    <t>K18</t>
  </si>
  <si>
    <t>K8 P301L</t>
  </si>
  <si>
    <t>may 7 2015</t>
  </si>
  <si>
    <t>conc (uM)</t>
  </si>
  <si>
    <t>fall 2013</t>
  </si>
  <si>
    <t>HTS</t>
  </si>
  <si>
    <t>for FL tau</t>
  </si>
  <si>
    <t>vol seed to prepare</t>
  </si>
  <si>
    <t>vol seed required (minimum)</t>
  </si>
  <si>
    <t>Preparation of seeds for FL tau monomer</t>
  </si>
  <si>
    <t>(3 monomers+1 no tau control) X 3 replicates X 8 uL per sample</t>
  </si>
  <si>
    <t>Preparation of seeds for K18 monomer</t>
  </si>
  <si>
    <t>(1 monomers+1 no tau control) X 3 replicates X 8 uL per sample</t>
  </si>
  <si>
    <t>for K18</t>
  </si>
  <si>
    <t>10 uM = 0.43 mg/mL</t>
  </si>
  <si>
    <t>10 uM = 0.137 mg/mL</t>
  </si>
  <si>
    <t>Preparation of seeds for K18 P301L monomer</t>
  </si>
  <si>
    <t>for K18 P301L</t>
  </si>
  <si>
    <t>actually according to Meredith, it's 15 kDa</t>
  </si>
  <si>
    <t>his-thrombin tag is 3.8 kDa</t>
  </si>
  <si>
    <t>assay buffer</t>
  </si>
  <si>
    <t>For 3 mL assay buffer + 33.3mM DTT, combine 1 mL of screen DTT (100mM) with 2 mL assay buffer</t>
  </si>
  <si>
    <t>-</t>
  </si>
  <si>
    <t>10 uM = 0.15 mg/mL</t>
  </si>
  <si>
    <t>Final DTT conc = 3.33 mM</t>
  </si>
  <si>
    <t>Final tau conc = 33.3 uM</t>
  </si>
  <si>
    <t>DTT in assay buffer, FS</t>
  </si>
  <si>
    <t>number of wells per monomer</t>
  </si>
  <si>
    <t>tau (total uL to prepare per monomer)</t>
  </si>
  <si>
    <t>vol  33.3mM DTT</t>
  </si>
  <si>
    <t>Fibril Batch 2 082417--all fibril are from 080717 batch except K18 P301L (batch from 082017)</t>
  </si>
  <si>
    <t>(1 monomers + 1 no tau control) X 3 replicates X 8 uL per sample</t>
  </si>
  <si>
    <t>66.6uM ThT in assay buffer</t>
  </si>
  <si>
    <t>stock = 0.5 mg/mL = 1568 uM</t>
  </si>
  <si>
    <t>desired vol</t>
  </si>
  <si>
    <t>desired conc</t>
  </si>
  <si>
    <t>vol ThT stock to dilute</t>
  </si>
  <si>
    <t>vol assay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</si>
</sst>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2" fillId="0" borderId="0" xfId="0" applyFont="1"/>
    <xf numFmtId="47" fontId="0" fillId="0" borderId="0" xfId="0" applyNumberFormat="1"/>
    <xf numFmtId="0" fontId="0" fillId="2" borderId="0" xfId="0" applyFill="1"/>
    <xf numFmtId="0" fontId="1" fillId="0" borderId="0" xfId="0" applyFont="1"/>
    <xf numFmtId="17" fontId="0" fillId="0" borderId="0" xfId="0" applyNumberFormat="1" applyBorder="1"/>
    <xf numFmtId="164" fontId="0" fillId="0" borderId="0" xfId="0" applyNumberFormat="1" applyBorder="1"/>
    <xf numFmtId="164" fontId="0" fillId="0" borderId="0" xfId="0" applyNumberFormat="1"/>
    <xf numFmtId="14" fontId="0" fillId="0" borderId="0" xfId="0" applyNumberFormat="1"/>
    <xf numFmtId="0" fontId="0" fillId="3" borderId="0" xfId="0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04"/>
  <sheetViews>
    <sheetView tabSelected="1" topLeftCell="A89" workbookViewId="0">
      <selection activeCell="A104" sqref="A1:H104"/>
    </sheetView>
  </sheetViews>
  <sheetFormatPr baseColWidth="10" defaultRowHeight="16" x14ac:dyDescent="0.2"/>
  <cols>
    <col min="1" max="1" width="37" customWidth="1"/>
    <col min="2" max="2" width="24.6640625" customWidth="1"/>
    <col min="3" max="3" width="15.6640625" customWidth="1"/>
    <col min="4" max="4" width="22.83203125" customWidth="1"/>
    <col min="5" max="5" width="18.1640625" customWidth="1"/>
    <col min="6" max="6" width="14.33203125" customWidth="1"/>
    <col min="7" max="7" width="19.83203125" customWidth="1"/>
    <col min="8" max="10" width="15.5" customWidth="1"/>
    <col min="11" max="12" width="16.6640625" customWidth="1"/>
    <col min="17" max="17" width="19.5" customWidth="1"/>
    <col min="18" max="19" width="10.83203125" style="1"/>
  </cols>
  <sheetData>
    <row r="1" spans="1:19" x14ac:dyDescent="0.2">
      <c r="A1" t="s">
        <v>72</v>
      </c>
    </row>
    <row r="4" spans="1:19" x14ac:dyDescent="0.2">
      <c r="A4" t="s">
        <v>34</v>
      </c>
    </row>
    <row r="5" spans="1:19" x14ac:dyDescent="0.2">
      <c r="A5" t="s">
        <v>35</v>
      </c>
    </row>
    <row r="7" spans="1:19" x14ac:dyDescent="0.2">
      <c r="A7" t="s">
        <v>0</v>
      </c>
    </row>
    <row r="8" spans="1:19" x14ac:dyDescent="0.2">
      <c r="A8" t="s">
        <v>36</v>
      </c>
      <c r="R8"/>
      <c r="S8"/>
    </row>
    <row r="9" spans="1:19" x14ac:dyDescent="0.2">
      <c r="R9"/>
      <c r="S9"/>
    </row>
    <row r="10" spans="1:19" x14ac:dyDescent="0.2">
      <c r="A10" t="s">
        <v>68</v>
      </c>
      <c r="R10"/>
      <c r="S10"/>
    </row>
    <row r="11" spans="1:19" x14ac:dyDescent="0.2">
      <c r="A11" t="s">
        <v>63</v>
      </c>
      <c r="R11"/>
      <c r="S11"/>
    </row>
    <row r="12" spans="1:19" x14ac:dyDescent="0.2">
      <c r="R12"/>
      <c r="S12"/>
    </row>
    <row r="13" spans="1:19" x14ac:dyDescent="0.2">
      <c r="A13" s="2"/>
      <c r="R13"/>
      <c r="S13"/>
    </row>
    <row r="14" spans="1:19" x14ac:dyDescent="0.2">
      <c r="A14" s="2" t="s">
        <v>1</v>
      </c>
      <c r="B14" t="s">
        <v>2</v>
      </c>
      <c r="R14"/>
      <c r="S14"/>
    </row>
    <row r="15" spans="1:19" x14ac:dyDescent="0.2">
      <c r="A15" s="2" t="s">
        <v>3</v>
      </c>
      <c r="B15" t="s">
        <v>2</v>
      </c>
      <c r="R15"/>
      <c r="S15"/>
    </row>
    <row r="16" spans="1:19" x14ac:dyDescent="0.2">
      <c r="A16" s="2"/>
      <c r="R16"/>
      <c r="S16"/>
    </row>
    <row r="17" spans="1:19" x14ac:dyDescent="0.2">
      <c r="A17" s="2"/>
      <c r="R17"/>
      <c r="S17"/>
    </row>
    <row r="18" spans="1:19" x14ac:dyDescent="0.2">
      <c r="A18" s="2" t="s">
        <v>69</v>
      </c>
      <c r="B18" s="2">
        <f>7*5</f>
        <v>35</v>
      </c>
      <c r="R18"/>
      <c r="S18"/>
    </row>
    <row r="19" spans="1:19" x14ac:dyDescent="0.2">
      <c r="A19" s="2"/>
      <c r="B19" s="3">
        <v>0</v>
      </c>
    </row>
    <row r="20" spans="1:19" x14ac:dyDescent="0.2">
      <c r="A20" s="2" t="s">
        <v>70</v>
      </c>
      <c r="B20" s="3">
        <f>6*B18</f>
        <v>210</v>
      </c>
    </row>
    <row r="21" spans="1:19" x14ac:dyDescent="0.2">
      <c r="A21" s="2" t="s">
        <v>4</v>
      </c>
      <c r="B21" s="3">
        <v>0</v>
      </c>
    </row>
    <row r="22" spans="1:19" x14ac:dyDescent="0.2">
      <c r="A22" s="2" t="s">
        <v>5</v>
      </c>
      <c r="B22" s="3">
        <v>0</v>
      </c>
      <c r="C22" t="s">
        <v>6</v>
      </c>
    </row>
    <row r="23" spans="1:19" x14ac:dyDescent="0.2">
      <c r="A23" s="4" t="s">
        <v>7</v>
      </c>
      <c r="B23" s="3">
        <v>0</v>
      </c>
      <c r="C23" t="s">
        <v>6</v>
      </c>
    </row>
    <row r="24" spans="1:19" x14ac:dyDescent="0.2">
      <c r="A24" s="4" t="s">
        <v>8</v>
      </c>
      <c r="B24">
        <v>20</v>
      </c>
    </row>
    <row r="26" spans="1:19" x14ac:dyDescent="0.2">
      <c r="A26" s="2" t="s">
        <v>9</v>
      </c>
      <c r="B26" s="2">
        <f>($B$24-$B$35-$B$32)*B18</f>
        <v>490</v>
      </c>
    </row>
    <row r="29" spans="1:19" x14ac:dyDescent="0.2">
      <c r="A29" s="5" t="s">
        <v>10</v>
      </c>
    </row>
    <row r="32" spans="1:19" x14ac:dyDescent="0.2">
      <c r="A32" t="s">
        <v>11</v>
      </c>
      <c r="B32">
        <v>3</v>
      </c>
    </row>
    <row r="33" spans="1:19" x14ac:dyDescent="0.2">
      <c r="C33" s="6"/>
    </row>
    <row r="34" spans="1:19" x14ac:dyDescent="0.2">
      <c r="A34" s="7" t="s">
        <v>12</v>
      </c>
      <c r="B34" s="5"/>
      <c r="C34" s="5"/>
    </row>
    <row r="35" spans="1:19" x14ac:dyDescent="0.2">
      <c r="A35" s="7" t="s">
        <v>13</v>
      </c>
      <c r="B35" s="8">
        <v>3</v>
      </c>
    </row>
    <row r="36" spans="1:19" x14ac:dyDescent="0.2">
      <c r="A36" t="s">
        <v>14</v>
      </c>
      <c r="B36">
        <v>8</v>
      </c>
    </row>
    <row r="39" spans="1:19" x14ac:dyDescent="0.2">
      <c r="B39" t="s">
        <v>15</v>
      </c>
      <c r="C39" t="s">
        <v>16</v>
      </c>
      <c r="D39" t="s">
        <v>17</v>
      </c>
      <c r="E39" t="s">
        <v>45</v>
      </c>
      <c r="F39" t="s">
        <v>18</v>
      </c>
      <c r="G39" t="s">
        <v>71</v>
      </c>
      <c r="H39" t="s">
        <v>62</v>
      </c>
      <c r="R39"/>
      <c r="S39"/>
    </row>
    <row r="40" spans="1:19" x14ac:dyDescent="0.2">
      <c r="A40">
        <v>1</v>
      </c>
      <c r="B40" t="s">
        <v>19</v>
      </c>
      <c r="C40" s="9">
        <v>42125</v>
      </c>
      <c r="D40" t="s">
        <v>20</v>
      </c>
      <c r="E40" s="10">
        <v>325</v>
      </c>
      <c r="F40" s="11">
        <f>10/E40*$B$24*$B$18</f>
        <v>21.53846153846154</v>
      </c>
      <c r="G40">
        <f>$B$20*3.33/33.3</f>
        <v>21.000000000000004</v>
      </c>
      <c r="H40" s="10">
        <f>6*$B$18-F40-G40</f>
        <v>167.46153846153845</v>
      </c>
      <c r="R40"/>
      <c r="S40"/>
    </row>
    <row r="41" spans="1:19" x14ac:dyDescent="0.2">
      <c r="B41" t="s">
        <v>21</v>
      </c>
      <c r="C41" s="9">
        <v>42095</v>
      </c>
      <c r="D41" s="12">
        <v>42829</v>
      </c>
      <c r="E41" s="10">
        <v>275</v>
      </c>
      <c r="F41" s="11">
        <f t="shared" ref="F41" si="0">10/E41*$B$24*$B$18</f>
        <v>25.454545454545457</v>
      </c>
      <c r="G41">
        <f t="shared" ref="G41:G44" si="1">$B$20*3.33/33.3</f>
        <v>21.000000000000004</v>
      </c>
      <c r="H41" s="10">
        <f t="shared" ref="H41:H44" si="2">6*$B$18-F41-G41</f>
        <v>163.54545454545453</v>
      </c>
      <c r="R41"/>
      <c r="S41"/>
    </row>
    <row r="42" spans="1:19" x14ac:dyDescent="0.2">
      <c r="B42" t="s">
        <v>22</v>
      </c>
      <c r="C42" s="9">
        <v>42430</v>
      </c>
      <c r="D42" s="12">
        <v>42437</v>
      </c>
      <c r="E42" s="10">
        <v>128.6</v>
      </c>
      <c r="F42" s="11">
        <f>10/E42*$B$24*$B$18</f>
        <v>54.432348367029547</v>
      </c>
      <c r="G42">
        <f t="shared" si="1"/>
        <v>21.000000000000004</v>
      </c>
      <c r="H42" s="10">
        <f t="shared" si="2"/>
        <v>134.56765163297047</v>
      </c>
      <c r="R42"/>
      <c r="S42"/>
    </row>
    <row r="43" spans="1:19" x14ac:dyDescent="0.2">
      <c r="B43" t="s">
        <v>42</v>
      </c>
      <c r="C43" t="s">
        <v>47</v>
      </c>
      <c r="D43" t="s">
        <v>44</v>
      </c>
      <c r="E43">
        <v>426</v>
      </c>
      <c r="F43" s="11">
        <f t="shared" ref="F43:F44" si="3">10/E43*$B$24*$B$18</f>
        <v>16.431924882629108</v>
      </c>
      <c r="G43">
        <f t="shared" si="1"/>
        <v>21.000000000000004</v>
      </c>
      <c r="H43" s="10">
        <f t="shared" si="2"/>
        <v>172.56807511737088</v>
      </c>
      <c r="R43"/>
      <c r="S43"/>
    </row>
    <row r="44" spans="1:19" x14ac:dyDescent="0.2">
      <c r="B44" t="s">
        <v>43</v>
      </c>
      <c r="C44" t="s">
        <v>46</v>
      </c>
      <c r="D44" t="s">
        <v>44</v>
      </c>
      <c r="E44">
        <v>1137</v>
      </c>
      <c r="F44" s="11">
        <f>10/E44*$B$24*$B$18</f>
        <v>6.1565523306948116</v>
      </c>
      <c r="G44">
        <f t="shared" si="1"/>
        <v>21.000000000000004</v>
      </c>
      <c r="H44" s="10">
        <f t="shared" si="2"/>
        <v>182.84344766930519</v>
      </c>
      <c r="R44"/>
      <c r="S44"/>
    </row>
    <row r="45" spans="1:19" x14ac:dyDescent="0.2">
      <c r="B45" s="1"/>
      <c r="C45" s="1"/>
      <c r="E45" t="s">
        <v>67</v>
      </c>
      <c r="G45" t="s">
        <v>66</v>
      </c>
      <c r="R45"/>
      <c r="S45"/>
    </row>
    <row r="46" spans="1:19" x14ac:dyDescent="0.2">
      <c r="B46" s="1"/>
      <c r="C46" s="1"/>
      <c r="R46"/>
      <c r="S46"/>
    </row>
    <row r="47" spans="1:19" x14ac:dyDescent="0.2">
      <c r="B47" s="1"/>
      <c r="C47" s="1"/>
      <c r="R47"/>
      <c r="S47"/>
    </row>
    <row r="48" spans="1:19" x14ac:dyDescent="0.2">
      <c r="A48" t="s">
        <v>51</v>
      </c>
      <c r="B48" s="1"/>
      <c r="C48" s="1"/>
      <c r="R48"/>
      <c r="S48"/>
    </row>
    <row r="49" spans="1:20" x14ac:dyDescent="0.2">
      <c r="A49" t="s">
        <v>50</v>
      </c>
      <c r="B49" s="1" t="s">
        <v>52</v>
      </c>
      <c r="C49" s="1"/>
      <c r="E49">
        <f>4*3*8</f>
        <v>96</v>
      </c>
      <c r="R49"/>
      <c r="S49"/>
    </row>
    <row r="50" spans="1:20" x14ac:dyDescent="0.2">
      <c r="A50" t="s">
        <v>49</v>
      </c>
      <c r="C50" s="1"/>
      <c r="D50" s="1">
        <v>150</v>
      </c>
      <c r="R50"/>
      <c r="S50"/>
    </row>
    <row r="51" spans="1:20" x14ac:dyDescent="0.2">
      <c r="C51" s="1"/>
      <c r="D51" s="1"/>
      <c r="R51"/>
      <c r="S51"/>
    </row>
    <row r="52" spans="1:20" x14ac:dyDescent="0.2">
      <c r="B52" t="s">
        <v>38</v>
      </c>
      <c r="C52" t="s">
        <v>23</v>
      </c>
      <c r="D52" s="1" t="s">
        <v>24</v>
      </c>
      <c r="E52" s="1" t="s">
        <v>25</v>
      </c>
      <c r="F52" t="s">
        <v>26</v>
      </c>
      <c r="R52"/>
      <c r="S52"/>
    </row>
    <row r="53" spans="1:20" x14ac:dyDescent="0.2">
      <c r="A53">
        <v>1</v>
      </c>
      <c r="B53" t="s">
        <v>37</v>
      </c>
      <c r="C53" t="s">
        <v>27</v>
      </c>
      <c r="D53" s="1">
        <f>C99</f>
        <v>0.33</v>
      </c>
      <c r="E53" s="1">
        <v>0</v>
      </c>
      <c r="F53" s="11">
        <f>$D$50-E53</f>
        <v>150</v>
      </c>
      <c r="R53"/>
      <c r="S53"/>
    </row>
    <row r="54" spans="1:20" x14ac:dyDescent="0.2">
      <c r="A54">
        <v>2</v>
      </c>
      <c r="B54" t="s">
        <v>28</v>
      </c>
      <c r="C54" t="s">
        <v>27</v>
      </c>
      <c r="D54" s="16">
        <v>0.40122000999999996</v>
      </c>
      <c r="E54" s="11">
        <f>$C$62/D54*$D$50</f>
        <v>12.056975922013462</v>
      </c>
      <c r="F54" s="11">
        <f>$D$50-E54</f>
        <v>137.94302407798654</v>
      </c>
      <c r="L54" s="1"/>
      <c r="M54" s="1"/>
      <c r="R54"/>
      <c r="S54"/>
    </row>
    <row r="55" spans="1:20" x14ac:dyDescent="0.2">
      <c r="A55">
        <v>3</v>
      </c>
      <c r="B55" t="s">
        <v>29</v>
      </c>
      <c r="C55" t="s">
        <v>27</v>
      </c>
      <c r="D55">
        <v>0.19938297999999999</v>
      </c>
      <c r="E55" s="11">
        <f>$C$62/D55*$D$50</f>
        <v>24.262351781481051</v>
      </c>
      <c r="F55" s="11">
        <f>$D$50-E55</f>
        <v>125.73764821851896</v>
      </c>
      <c r="L55" s="1"/>
      <c r="M55" s="1"/>
      <c r="R55"/>
      <c r="S55"/>
    </row>
    <row r="56" spans="1:20" x14ac:dyDescent="0.2">
      <c r="A56">
        <v>4</v>
      </c>
      <c r="B56" t="s">
        <v>30</v>
      </c>
      <c r="C56" t="s">
        <v>27</v>
      </c>
      <c r="D56" s="16">
        <v>0.31092998999999999</v>
      </c>
      <c r="E56" s="11">
        <f>$C$62/D56*$D$50</f>
        <v>15.558164717401496</v>
      </c>
      <c r="F56" s="11">
        <f>$D$50-E56</f>
        <v>134.4418352825985</v>
      </c>
      <c r="R56"/>
      <c r="T56" s="1"/>
    </row>
    <row r="57" spans="1:20" x14ac:dyDescent="0.2">
      <c r="A57">
        <v>5</v>
      </c>
      <c r="B57" t="s">
        <v>40</v>
      </c>
      <c r="C57" t="s">
        <v>27</v>
      </c>
      <c r="D57">
        <v>0.21462242249999997</v>
      </c>
      <c r="E57" s="11">
        <f>$C$62/D57*$D$50</f>
        <v>22.53958343984306</v>
      </c>
      <c r="F57" s="11">
        <f t="shared" ref="F57:F58" si="4">$D$50-E57</f>
        <v>127.46041656015694</v>
      </c>
    </row>
    <row r="58" spans="1:20" x14ac:dyDescent="0.2">
      <c r="A58">
        <v>6</v>
      </c>
      <c r="B58" t="s">
        <v>41</v>
      </c>
      <c r="C58" t="s">
        <v>27</v>
      </c>
      <c r="D58" s="2">
        <v>0.12958863500000001</v>
      </c>
      <c r="E58" s="11">
        <f>$C$62/D58*$D$50</f>
        <v>37.329662435289947</v>
      </c>
      <c r="F58" s="11">
        <f t="shared" si="4"/>
        <v>112.67033756471005</v>
      </c>
    </row>
    <row r="59" spans="1:20" x14ac:dyDescent="0.2">
      <c r="A59">
        <v>7</v>
      </c>
      <c r="B59" t="s">
        <v>37</v>
      </c>
      <c r="C59" t="s">
        <v>39</v>
      </c>
      <c r="D59" s="14" t="s">
        <v>64</v>
      </c>
      <c r="E59">
        <v>0</v>
      </c>
      <c r="F59" s="1">
        <f>D50</f>
        <v>150</v>
      </c>
    </row>
    <row r="60" spans="1:20" x14ac:dyDescent="0.2">
      <c r="D60" s="2"/>
      <c r="E60" s="11"/>
      <c r="F60" s="11"/>
    </row>
    <row r="61" spans="1:20" x14ac:dyDescent="0.2">
      <c r="C61" t="s">
        <v>48</v>
      </c>
      <c r="D61" t="s">
        <v>56</v>
      </c>
    </row>
    <row r="62" spans="1:20" x14ac:dyDescent="0.2">
      <c r="B62" t="s">
        <v>31</v>
      </c>
      <c r="C62">
        <f>0.43*0.03*20/8</f>
        <v>3.2250000000000001E-2</v>
      </c>
      <c r="D62" t="s">
        <v>32</v>
      </c>
      <c r="R62"/>
      <c r="S62"/>
    </row>
    <row r="63" spans="1:20" x14ac:dyDescent="0.2">
      <c r="R63"/>
      <c r="S63"/>
    </row>
    <row r="64" spans="1:20" x14ac:dyDescent="0.2">
      <c r="R64"/>
      <c r="S64"/>
    </row>
    <row r="65" spans="1:19" x14ac:dyDescent="0.2">
      <c r="A65" t="s">
        <v>53</v>
      </c>
      <c r="B65" s="1"/>
      <c r="C65" s="1"/>
      <c r="R65"/>
      <c r="S65"/>
    </row>
    <row r="66" spans="1:19" x14ac:dyDescent="0.2">
      <c r="A66" t="s">
        <v>50</v>
      </c>
      <c r="B66" s="1" t="s">
        <v>54</v>
      </c>
      <c r="C66" s="1"/>
      <c r="E66">
        <f>2*3*8</f>
        <v>48</v>
      </c>
      <c r="R66"/>
      <c r="S66"/>
    </row>
    <row r="67" spans="1:19" x14ac:dyDescent="0.2">
      <c r="A67" t="s">
        <v>49</v>
      </c>
      <c r="C67" s="1"/>
      <c r="D67" s="1">
        <v>75</v>
      </c>
      <c r="R67"/>
      <c r="S67"/>
    </row>
    <row r="68" spans="1:19" x14ac:dyDescent="0.2">
      <c r="C68" s="1"/>
      <c r="D68" s="1"/>
      <c r="R68"/>
      <c r="S68"/>
    </row>
    <row r="69" spans="1:19" x14ac:dyDescent="0.2">
      <c r="B69" t="s">
        <v>38</v>
      </c>
      <c r="C69" t="s">
        <v>23</v>
      </c>
      <c r="D69" s="1" t="s">
        <v>24</v>
      </c>
      <c r="E69" s="1" t="s">
        <v>25</v>
      </c>
      <c r="F69" t="s">
        <v>26</v>
      </c>
      <c r="R69"/>
      <c r="S69"/>
    </row>
    <row r="70" spans="1:19" x14ac:dyDescent="0.2">
      <c r="A70">
        <v>1</v>
      </c>
      <c r="B70" t="s">
        <v>37</v>
      </c>
      <c r="C70" t="s">
        <v>27</v>
      </c>
      <c r="D70" s="1">
        <f>C116</f>
        <v>0</v>
      </c>
      <c r="E70" s="1">
        <v>0</v>
      </c>
      <c r="F70" s="11">
        <f>$D$67-E70</f>
        <v>75</v>
      </c>
      <c r="R70"/>
      <c r="S70"/>
    </row>
    <row r="71" spans="1:19" x14ac:dyDescent="0.2">
      <c r="A71">
        <v>2</v>
      </c>
      <c r="B71" t="s">
        <v>28</v>
      </c>
      <c r="C71" t="s">
        <v>27</v>
      </c>
      <c r="D71" s="16">
        <v>0.40122000999999996</v>
      </c>
      <c r="E71" s="11">
        <f>$C$79/D71*$D$67</f>
        <v>1.9207043038556328</v>
      </c>
      <c r="F71" s="11">
        <f t="shared" ref="F71:F75" si="5">$D$67-E71</f>
        <v>73.079295696144371</v>
      </c>
      <c r="R71"/>
      <c r="S71"/>
    </row>
    <row r="72" spans="1:19" x14ac:dyDescent="0.2">
      <c r="A72">
        <v>3</v>
      </c>
      <c r="B72" t="s">
        <v>29</v>
      </c>
      <c r="C72" t="s">
        <v>27</v>
      </c>
      <c r="D72">
        <v>0.19938297999999999</v>
      </c>
      <c r="E72" s="11">
        <f t="shared" ref="E72:E75" si="6">$C$79/D72*$D$67</f>
        <v>3.8650490628638416</v>
      </c>
      <c r="F72" s="11">
        <f t="shared" si="5"/>
        <v>71.134950937136153</v>
      </c>
      <c r="R72"/>
      <c r="S72"/>
    </row>
    <row r="73" spans="1:19" x14ac:dyDescent="0.2">
      <c r="A73">
        <v>4</v>
      </c>
      <c r="B73" t="s">
        <v>30</v>
      </c>
      <c r="C73" t="s">
        <v>27</v>
      </c>
      <c r="D73" s="16">
        <v>0.31092998999999999</v>
      </c>
      <c r="E73" s="11">
        <f t="shared" si="6"/>
        <v>2.4784518212604709</v>
      </c>
      <c r="F73" s="11">
        <f t="shared" si="5"/>
        <v>72.521548178739522</v>
      </c>
      <c r="R73"/>
      <c r="S73"/>
    </row>
    <row r="74" spans="1:19" x14ac:dyDescent="0.2">
      <c r="A74">
        <v>5</v>
      </c>
      <c r="B74" t="s">
        <v>40</v>
      </c>
      <c r="C74" t="s">
        <v>27</v>
      </c>
      <c r="D74">
        <v>0.21462242249999997</v>
      </c>
      <c r="E74" s="11">
        <f t="shared" si="6"/>
        <v>3.5906080596029062</v>
      </c>
      <c r="F74" s="11">
        <f t="shared" si="5"/>
        <v>71.4093919403971</v>
      </c>
      <c r="R74"/>
      <c r="S74"/>
    </row>
    <row r="75" spans="1:19" x14ac:dyDescent="0.2">
      <c r="A75">
        <v>6</v>
      </c>
      <c r="B75" t="s">
        <v>41</v>
      </c>
      <c r="C75" t="s">
        <v>27</v>
      </c>
      <c r="D75" s="2">
        <v>0.12958863500000001</v>
      </c>
      <c r="E75" s="11">
        <f t="shared" si="6"/>
        <v>5.9467020391101428</v>
      </c>
      <c r="F75" s="11">
        <f t="shared" si="5"/>
        <v>69.053297960889864</v>
      </c>
      <c r="R75"/>
      <c r="S75"/>
    </row>
    <row r="76" spans="1:19" x14ac:dyDescent="0.2">
      <c r="A76">
        <v>7</v>
      </c>
      <c r="B76" t="s">
        <v>37</v>
      </c>
      <c r="C76" t="s">
        <v>39</v>
      </c>
      <c r="D76" s="15" t="s">
        <v>64</v>
      </c>
      <c r="E76" s="1">
        <v>0</v>
      </c>
      <c r="F76" s="11">
        <f>$D$67-E76</f>
        <v>75</v>
      </c>
      <c r="R76"/>
      <c r="S76"/>
    </row>
    <row r="77" spans="1:19" x14ac:dyDescent="0.2">
      <c r="D77" s="2"/>
      <c r="E77" s="11"/>
      <c r="F77" s="11"/>
      <c r="R77"/>
      <c r="S77"/>
    </row>
    <row r="78" spans="1:19" x14ac:dyDescent="0.2">
      <c r="C78" t="s">
        <v>55</v>
      </c>
      <c r="D78" t="s">
        <v>57</v>
      </c>
      <c r="E78">
        <f>10*13700/1000/1000</f>
        <v>0.13700000000000001</v>
      </c>
      <c r="F78" t="s">
        <v>61</v>
      </c>
      <c r="R78"/>
      <c r="S78"/>
    </row>
    <row r="79" spans="1:19" x14ac:dyDescent="0.2">
      <c r="B79" t="s">
        <v>31</v>
      </c>
      <c r="C79">
        <f>E78*0.03*20/8</f>
        <v>1.0274999999999999E-2</v>
      </c>
      <c r="D79" t="s">
        <v>32</v>
      </c>
      <c r="R79"/>
      <c r="S79"/>
    </row>
    <row r="80" spans="1:19" x14ac:dyDescent="0.2">
      <c r="R80"/>
      <c r="S80"/>
    </row>
    <row r="81" spans="1:19" x14ac:dyDescent="0.2">
      <c r="R81"/>
      <c r="S81"/>
    </row>
    <row r="82" spans="1:19" x14ac:dyDescent="0.2">
      <c r="A82" t="s">
        <v>58</v>
      </c>
      <c r="B82" s="1"/>
      <c r="C82" s="1"/>
      <c r="R82"/>
      <c r="S82"/>
    </row>
    <row r="83" spans="1:19" x14ac:dyDescent="0.2">
      <c r="A83" t="s">
        <v>50</v>
      </c>
      <c r="B83" s="1" t="s">
        <v>73</v>
      </c>
      <c r="C83" s="1"/>
      <c r="E83">
        <f>2*3*8</f>
        <v>48</v>
      </c>
      <c r="R83"/>
      <c r="S83"/>
    </row>
    <row r="84" spans="1:19" x14ac:dyDescent="0.2">
      <c r="A84" t="s">
        <v>49</v>
      </c>
      <c r="C84" s="1"/>
      <c r="D84" s="1">
        <v>75</v>
      </c>
      <c r="R84"/>
      <c r="S84"/>
    </row>
    <row r="85" spans="1:19" x14ac:dyDescent="0.2">
      <c r="C85" s="1"/>
      <c r="D85" s="1"/>
      <c r="R85"/>
      <c r="S85"/>
    </row>
    <row r="86" spans="1:19" x14ac:dyDescent="0.2">
      <c r="B86" t="s">
        <v>38</v>
      </c>
      <c r="C86" t="s">
        <v>23</v>
      </c>
      <c r="D86" s="1" t="s">
        <v>24</v>
      </c>
      <c r="E86" s="1" t="s">
        <v>25</v>
      </c>
      <c r="F86" t="s">
        <v>26</v>
      </c>
      <c r="R86"/>
      <c r="S86"/>
    </row>
    <row r="87" spans="1:19" x14ac:dyDescent="0.2">
      <c r="A87">
        <v>1</v>
      </c>
      <c r="B87" t="s">
        <v>37</v>
      </c>
      <c r="C87" t="s">
        <v>27</v>
      </c>
      <c r="D87" s="1">
        <f>C133</f>
        <v>0</v>
      </c>
      <c r="E87" s="1">
        <v>0</v>
      </c>
      <c r="F87" s="11">
        <f>$D$84-E87</f>
        <v>75</v>
      </c>
      <c r="R87"/>
      <c r="S87"/>
    </row>
    <row r="88" spans="1:19" x14ac:dyDescent="0.2">
      <c r="A88">
        <v>2</v>
      </c>
      <c r="B88" t="s">
        <v>28</v>
      </c>
      <c r="C88" t="s">
        <v>27</v>
      </c>
      <c r="D88" s="16">
        <v>0.40122000999999996</v>
      </c>
      <c r="E88" s="11">
        <f>$C$96/D88*$D$84</f>
        <v>2.1029609166302548</v>
      </c>
      <c r="F88" s="11">
        <f t="shared" ref="F88:F92" si="7">$D$84-E88</f>
        <v>72.897039083369748</v>
      </c>
      <c r="R88"/>
      <c r="S88"/>
    </row>
    <row r="89" spans="1:19" x14ac:dyDescent="0.2">
      <c r="A89">
        <v>3</v>
      </c>
      <c r="B89" t="s">
        <v>29</v>
      </c>
      <c r="C89" t="s">
        <v>27</v>
      </c>
      <c r="D89">
        <v>0.19938297999999999</v>
      </c>
      <c r="E89" s="11">
        <f t="shared" ref="E89:E92" si="8">$C$96/D89*$D$84</f>
        <v>4.2318055432815784</v>
      </c>
      <c r="F89" s="11">
        <f t="shared" si="7"/>
        <v>70.768194456718419</v>
      </c>
      <c r="R89"/>
      <c r="S89"/>
    </row>
    <row r="90" spans="1:19" x14ac:dyDescent="0.2">
      <c r="A90">
        <v>4</v>
      </c>
      <c r="B90" t="s">
        <v>30</v>
      </c>
      <c r="C90" t="s">
        <v>27</v>
      </c>
      <c r="D90" s="16">
        <v>0.31092998999999999</v>
      </c>
      <c r="E90" s="11">
        <f t="shared" si="8"/>
        <v>2.7136333809421216</v>
      </c>
      <c r="F90" s="11">
        <f t="shared" si="7"/>
        <v>72.286366619057873</v>
      </c>
      <c r="R90"/>
      <c r="S90"/>
    </row>
    <row r="91" spans="1:19" x14ac:dyDescent="0.2">
      <c r="A91">
        <v>5</v>
      </c>
      <c r="B91" t="s">
        <v>40</v>
      </c>
      <c r="C91" t="s">
        <v>27</v>
      </c>
      <c r="D91">
        <v>0.21462242249999997</v>
      </c>
      <c r="E91" s="11">
        <f t="shared" si="8"/>
        <v>3.9313226929958827</v>
      </c>
      <c r="F91" s="11">
        <f t="shared" si="7"/>
        <v>71.068677307004123</v>
      </c>
      <c r="R91"/>
      <c r="S91"/>
    </row>
    <row r="92" spans="1:19" x14ac:dyDescent="0.2">
      <c r="A92">
        <v>6</v>
      </c>
      <c r="B92" t="s">
        <v>41</v>
      </c>
      <c r="C92" t="s">
        <v>27</v>
      </c>
      <c r="D92" s="2">
        <v>0.12958863500000001</v>
      </c>
      <c r="E92" s="11">
        <f t="shared" si="8"/>
        <v>6.5109876340621993</v>
      </c>
      <c r="F92" s="11">
        <f t="shared" si="7"/>
        <v>68.489012365937796</v>
      </c>
      <c r="R92"/>
      <c r="S92"/>
    </row>
    <row r="93" spans="1:19" x14ac:dyDescent="0.2">
      <c r="A93">
        <v>7</v>
      </c>
      <c r="B93" t="s">
        <v>37</v>
      </c>
      <c r="C93" t="s">
        <v>39</v>
      </c>
      <c r="D93" s="15" t="s">
        <v>64</v>
      </c>
      <c r="E93" s="1">
        <v>0</v>
      </c>
      <c r="F93" s="11">
        <f>$D$84-E93</f>
        <v>75</v>
      </c>
      <c r="R93"/>
      <c r="S93"/>
    </row>
    <row r="94" spans="1:19" x14ac:dyDescent="0.2">
      <c r="D94" s="2"/>
      <c r="E94" s="11"/>
      <c r="F94" s="11"/>
      <c r="R94"/>
      <c r="S94"/>
    </row>
    <row r="95" spans="1:19" x14ac:dyDescent="0.2">
      <c r="C95" t="s">
        <v>59</v>
      </c>
      <c r="D95" t="s">
        <v>65</v>
      </c>
      <c r="E95">
        <f>10*15000/1000/1000</f>
        <v>0.15</v>
      </c>
      <c r="F95" t="s">
        <v>60</v>
      </c>
      <c r="R95"/>
      <c r="S95"/>
    </row>
    <row r="96" spans="1:19" x14ac:dyDescent="0.2">
      <c r="B96" t="s">
        <v>31</v>
      </c>
      <c r="C96">
        <f>E95*0.03*20/8</f>
        <v>1.125E-2</v>
      </c>
      <c r="D96" t="s">
        <v>32</v>
      </c>
    </row>
    <row r="99" spans="1:19" x14ac:dyDescent="0.2">
      <c r="A99" t="s">
        <v>33</v>
      </c>
      <c r="B99" s="13">
        <f>0.044*20/B36</f>
        <v>0.10999999999999999</v>
      </c>
      <c r="C99">
        <v>0.33</v>
      </c>
      <c r="R99"/>
      <c r="S99"/>
    </row>
    <row r="102" spans="1:19" x14ac:dyDescent="0.2">
      <c r="A102" t="s">
        <v>74</v>
      </c>
    </row>
    <row r="103" spans="1:19" x14ac:dyDescent="0.2">
      <c r="A103" t="s">
        <v>75</v>
      </c>
      <c r="B103" t="s">
        <v>76</v>
      </c>
      <c r="C103">
        <v>1000</v>
      </c>
      <c r="D103" t="s">
        <v>77</v>
      </c>
      <c r="E103">
        <v>66.599999999999994</v>
      </c>
    </row>
    <row r="104" spans="1:19" x14ac:dyDescent="0.2">
      <c r="A104" t="s">
        <v>78</v>
      </c>
      <c r="B104">
        <f>(C103*E103)/1568</f>
        <v>42.474489795918366</v>
      </c>
      <c r="C104" t="s">
        <v>79</v>
      </c>
      <c r="D104">
        <f>C103-B104</f>
        <v>957.52551020408168</v>
      </c>
    </row>
  </sheetData>
  <phoneticPr fontId="5" type="noConversion"/>
  <printOptions gridLines="1"/>
  <pageMargins left="0.75" right="0.75" top="1" bottom="1" header="0.5" footer="0.5"/>
  <pageSetup scale="38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Sue-Ann Mok</dc:creator>
  <cp:lastModifiedBy>Microsoft Office User</cp:lastModifiedBy>
  <cp:lastPrinted>2017-08-23T16:38:43Z</cp:lastPrinted>
  <dcterms:created xsi:type="dcterms:W3CDTF">2017-07-18T14:51:43Z</dcterms:created>
  <dcterms:modified xsi:type="dcterms:W3CDTF">2017-08-24T15:47:33Z</dcterms:modified>
</cp:coreProperties>
</file>