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udent/Desktop/"/>
    </mc:Choice>
  </mc:AlternateContent>
  <bookViews>
    <workbookView xWindow="0" yWindow="460" windowWidth="25600" windowHeight="14460" tabRatio="500"/>
  </bookViews>
  <sheets>
    <sheet name="Sheet1" sheetId="1" r:id="rId1"/>
  </sheets>
  <definedNames>
    <definedName name="_xlnm.Print_Area" localSheetId="0">Sheet1!$A$1:$G$125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4" i="1" l="1"/>
  <c r="F85" i="1"/>
  <c r="F86" i="1"/>
  <c r="F87" i="1"/>
  <c r="F83" i="1"/>
  <c r="F69" i="1"/>
  <c r="F70" i="1"/>
  <c r="F71" i="1"/>
  <c r="F72" i="1"/>
  <c r="F68" i="1"/>
  <c r="G83" i="1"/>
  <c r="G84" i="1"/>
  <c r="G85" i="1"/>
  <c r="G86" i="1"/>
  <c r="G87" i="1"/>
  <c r="G82" i="1"/>
  <c r="G68" i="1"/>
  <c r="G69" i="1"/>
  <c r="G70" i="1"/>
  <c r="G71" i="1"/>
  <c r="G72" i="1"/>
  <c r="G67" i="1"/>
  <c r="E78" i="1"/>
  <c r="E63" i="1"/>
  <c r="C91" i="1"/>
  <c r="G88" i="1"/>
  <c r="E95" i="1"/>
  <c r="C76" i="1"/>
  <c r="G73" i="1"/>
  <c r="B33" i="1"/>
  <c r="F38" i="1"/>
  <c r="B32" i="1"/>
  <c r="B28" i="1"/>
  <c r="B18" i="1"/>
  <c r="D18" i="1"/>
  <c r="E112" i="1"/>
  <c r="G58" i="1"/>
  <c r="E48" i="1"/>
  <c r="E40" i="1"/>
  <c r="C61" i="1"/>
  <c r="F53" i="1"/>
  <c r="E38" i="1"/>
  <c r="E124" i="1"/>
  <c r="C125" i="1"/>
  <c r="G122" i="1"/>
  <c r="G105" i="1"/>
  <c r="F39" i="1"/>
  <c r="F40" i="1"/>
  <c r="F41" i="1"/>
  <c r="F42" i="1"/>
  <c r="E39" i="1"/>
  <c r="G39" i="1"/>
  <c r="G40" i="1"/>
  <c r="E41" i="1"/>
  <c r="G41" i="1"/>
  <c r="E42" i="1"/>
  <c r="G42" i="1"/>
  <c r="G38" i="1"/>
  <c r="F117" i="1"/>
  <c r="G117" i="1"/>
  <c r="F118" i="1"/>
  <c r="G118" i="1"/>
  <c r="F119" i="1"/>
  <c r="G119" i="1"/>
  <c r="F120" i="1"/>
  <c r="G120" i="1"/>
  <c r="F121" i="1"/>
  <c r="G121" i="1"/>
  <c r="G116" i="1"/>
  <c r="E107" i="1"/>
  <c r="C108" i="1"/>
  <c r="F100" i="1"/>
  <c r="G100" i="1"/>
  <c r="F101" i="1"/>
  <c r="G101" i="1"/>
  <c r="F102" i="1"/>
  <c r="G102" i="1"/>
  <c r="F103" i="1"/>
  <c r="G103" i="1"/>
  <c r="F104" i="1"/>
  <c r="G104" i="1"/>
  <c r="G99" i="1"/>
  <c r="G53" i="1"/>
  <c r="G52" i="1"/>
  <c r="F56" i="1"/>
  <c r="G56" i="1"/>
  <c r="F57" i="1"/>
  <c r="G57" i="1"/>
  <c r="F55" i="1"/>
  <c r="F54" i="1"/>
  <c r="G55" i="1"/>
  <c r="G54" i="1"/>
</calcChain>
</file>

<file path=xl/sharedStrings.xml><?xml version="1.0" encoding="utf-8"?>
<sst xmlns="http://schemas.openxmlformats.org/spreadsheetml/2006/main" count="234" uniqueCount="80">
  <si>
    <t>total volume per sample</t>
  </si>
  <si>
    <t>3% seed</t>
  </si>
  <si>
    <t>variant</t>
  </si>
  <si>
    <t>prep date</t>
  </si>
  <si>
    <t>dialysis date</t>
  </si>
  <si>
    <t>ul</t>
  </si>
  <si>
    <t>WT</t>
  </si>
  <si>
    <t>P301L</t>
  </si>
  <si>
    <t>N279K</t>
  </si>
  <si>
    <t>inducers</t>
  </si>
  <si>
    <t>stock mg/ml</t>
  </si>
  <si>
    <t>seed amount</t>
  </si>
  <si>
    <t>assaybuffer</t>
  </si>
  <si>
    <t>heparin</t>
  </si>
  <si>
    <t>WT seed</t>
  </si>
  <si>
    <t>P301L seed</t>
  </si>
  <si>
    <t>N279K seed</t>
  </si>
  <si>
    <t>3%seed</t>
  </si>
  <si>
    <t>mg/ml</t>
  </si>
  <si>
    <t>Fill wells (25 uL per well) then remove and let dry</t>
  </si>
  <si>
    <t>For 30 mL assay buffer,  dilute 60 uL of 1M MgCl from the fridge with D-PBS from cold room up to 30 mL total</t>
  </si>
  <si>
    <t>no seed</t>
  </si>
  <si>
    <t>seed type</t>
  </si>
  <si>
    <t>no inducer</t>
  </si>
  <si>
    <t>K18 seed</t>
  </si>
  <si>
    <t>K18 P301L seed</t>
  </si>
  <si>
    <t>K18</t>
  </si>
  <si>
    <t>K8 P301L</t>
  </si>
  <si>
    <t>may 7 2015</t>
  </si>
  <si>
    <t>conc (uM)</t>
  </si>
  <si>
    <t>fall 2013</t>
  </si>
  <si>
    <t>HTS</t>
  </si>
  <si>
    <t>for FL tau</t>
  </si>
  <si>
    <t>vol seed to prepare</t>
  </si>
  <si>
    <t>vol seed required (minimum)</t>
  </si>
  <si>
    <t>Preparation of seeds for FL tau monomer</t>
  </si>
  <si>
    <t>(3 monomers+1 no tau control) X 3 replicates X 8 uL per sample</t>
  </si>
  <si>
    <t>Preparation of seeds for K18 monomer</t>
  </si>
  <si>
    <t>(1 monomers+1 no tau control) X 3 replicates X 8 uL per sample</t>
  </si>
  <si>
    <t>for K18</t>
  </si>
  <si>
    <t>10 uM = 0.43 mg/mL</t>
  </si>
  <si>
    <t>10 uM = 0.137 mg/mL</t>
  </si>
  <si>
    <t>Preparation of seeds for K18 P301L monomer</t>
  </si>
  <si>
    <t>for K18 P301L</t>
  </si>
  <si>
    <t>actually according to Meredith, it's 15 kDa</t>
  </si>
  <si>
    <t>his-thrombin tag is 3.8 kDa</t>
  </si>
  <si>
    <t>assay buffer</t>
  </si>
  <si>
    <t>-</t>
  </si>
  <si>
    <t>10 uM = 0.15 mg/mL</t>
  </si>
  <si>
    <t>Final DTT conc = 3.33 mM</t>
  </si>
  <si>
    <t>Final tau conc = 33.3 uM</t>
  </si>
  <si>
    <t>number of wells per monomer</t>
  </si>
  <si>
    <t>tau (total uL to prepare per monomer)</t>
  </si>
  <si>
    <t>vol  33.3mM DTT</t>
  </si>
  <si>
    <t>(1 monomers + 1 no tau control) X 3 replicates X 8 uL per sample</t>
  </si>
  <si>
    <t>66.6uM ThT in assay buffer</t>
  </si>
  <si>
    <t>stock = 0.5 mg/mL = 1568 uM</t>
  </si>
  <si>
    <t>desired vol</t>
  </si>
  <si>
    <t>desired conc</t>
  </si>
  <si>
    <t>vol ThT stock to dilute</t>
  </si>
  <si>
    <t>vol assay buffer</t>
  </si>
  <si>
    <t>DTT in assay buffer</t>
  </si>
  <si>
    <t>Make 20 ml 0.01% Triton solution in ddH2O, FS (20 uL of 10% Triton solution from the fridge into 19.98 mL water)</t>
  </si>
  <si>
    <t>For 1.2 mL assay buffer + 33.3mM DTT, combine 400uL of screen DTT (100mM) with 800uL assay buffer</t>
  </si>
  <si>
    <t>0.33 mg/mL heparin in assay buffer, FS</t>
  </si>
  <si>
    <t>Weigh out ~2 mg, dissolve in 1 mL, and dilute as necessary to yield 3 mL 0.33 mg/mL solution</t>
  </si>
  <si>
    <t>no monomer controls</t>
  </si>
  <si>
    <t>Components to add to each well:</t>
  </si>
  <si>
    <t>Volume:</t>
  </si>
  <si>
    <t>ThT stock (66.66 uM)</t>
  </si>
  <si>
    <t>tau monomer (33.3uM)</t>
  </si>
  <si>
    <t>Heparin (0.33 mg/mL)</t>
  </si>
  <si>
    <t>Total:</t>
  </si>
  <si>
    <t>aug 17 2017</t>
  </si>
  <si>
    <t>Fibril Batch 3 082517--all fibrils are from 081717 batch</t>
  </si>
  <si>
    <t>Preparation of tau monomers</t>
  </si>
  <si>
    <t>PBS + 2 mM MgCl, FS</t>
  </si>
  <si>
    <t>july 12 2017</t>
  </si>
  <si>
    <t>aug 7 2017</t>
  </si>
  <si>
    <t>aug 20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</si>
</sst>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1" fillId="0" borderId="0" xfId="0" applyFont="1"/>
    <xf numFmtId="47" fontId="0" fillId="0" borderId="0" xfId="0" applyNumberFormat="1"/>
    <xf numFmtId="17" fontId="0" fillId="0" borderId="0" xfId="0" applyNumberFormat="1" applyBorder="1"/>
    <xf numFmtId="164" fontId="0" fillId="0" borderId="0" xfId="0" applyNumberFormat="1" applyBorder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ont="1"/>
    <xf numFmtId="0" fontId="0" fillId="0" borderId="1" xfId="0" applyBorder="1"/>
    <xf numFmtId="0" fontId="0" fillId="0" borderId="0" xfId="0" applyFill="1" applyBorder="1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28"/>
  <sheetViews>
    <sheetView tabSelected="1" topLeftCell="A64" workbookViewId="0">
      <selection activeCell="F83" sqref="F83:F87"/>
    </sheetView>
  </sheetViews>
  <sheetFormatPr baseColWidth="10" defaultRowHeight="16" x14ac:dyDescent="0.2"/>
  <cols>
    <col min="1" max="1" width="37" customWidth="1"/>
    <col min="2" max="2" width="24.6640625" customWidth="1"/>
    <col min="3" max="3" width="15.6640625" customWidth="1"/>
    <col min="4" max="4" width="22.83203125" customWidth="1"/>
    <col min="5" max="5" width="18.1640625" customWidth="1"/>
    <col min="6" max="6" width="14.33203125" customWidth="1"/>
    <col min="7" max="7" width="19.83203125" customWidth="1"/>
    <col min="8" max="10" width="15.5" customWidth="1"/>
    <col min="11" max="12" width="16.6640625" customWidth="1"/>
    <col min="17" max="17" width="19.5" customWidth="1"/>
    <col min="18" max="19" width="10.83203125" style="1"/>
  </cols>
  <sheetData>
    <row r="1" spans="1:19" x14ac:dyDescent="0.2">
      <c r="A1" s="5" t="s">
        <v>74</v>
      </c>
    </row>
    <row r="4" spans="1:19" x14ac:dyDescent="0.2">
      <c r="A4" t="s">
        <v>62</v>
      </c>
    </row>
    <row r="5" spans="1:19" x14ac:dyDescent="0.2">
      <c r="A5" t="s">
        <v>19</v>
      </c>
    </row>
    <row r="7" spans="1:19" x14ac:dyDescent="0.2">
      <c r="A7" t="s">
        <v>76</v>
      </c>
    </row>
    <row r="8" spans="1:19" x14ac:dyDescent="0.2">
      <c r="A8" t="s">
        <v>20</v>
      </c>
      <c r="R8"/>
      <c r="S8"/>
    </row>
    <row r="9" spans="1:19" x14ac:dyDescent="0.2">
      <c r="R9"/>
      <c r="S9"/>
    </row>
    <row r="10" spans="1:19" x14ac:dyDescent="0.2">
      <c r="A10" t="s">
        <v>61</v>
      </c>
      <c r="R10"/>
      <c r="S10"/>
    </row>
    <row r="11" spans="1:19" x14ac:dyDescent="0.2">
      <c r="A11" t="s">
        <v>63</v>
      </c>
      <c r="R11"/>
      <c r="S11"/>
    </row>
    <row r="12" spans="1:19" x14ac:dyDescent="0.2">
      <c r="R12"/>
      <c r="S12"/>
    </row>
    <row r="13" spans="1:19" x14ac:dyDescent="0.2">
      <c r="A13" s="2" t="s">
        <v>64</v>
      </c>
      <c r="R13"/>
      <c r="S13"/>
    </row>
    <row r="14" spans="1:19" x14ac:dyDescent="0.2">
      <c r="A14" s="4" t="s">
        <v>65</v>
      </c>
      <c r="R14"/>
      <c r="S14"/>
    </row>
    <row r="15" spans="1:19" x14ac:dyDescent="0.2">
      <c r="A15" s="2"/>
      <c r="R15"/>
      <c r="S15"/>
    </row>
    <row r="16" spans="1:19" x14ac:dyDescent="0.2">
      <c r="A16" t="s">
        <v>55</v>
      </c>
      <c r="R16"/>
      <c r="S16"/>
    </row>
    <row r="17" spans="1:19" x14ac:dyDescent="0.2">
      <c r="A17" t="s">
        <v>56</v>
      </c>
      <c r="B17" t="s">
        <v>57</v>
      </c>
      <c r="C17">
        <v>1000</v>
      </c>
      <c r="D17" t="s">
        <v>58</v>
      </c>
      <c r="E17">
        <v>66.599999999999994</v>
      </c>
      <c r="R17"/>
      <c r="S17"/>
    </row>
    <row r="18" spans="1:19" x14ac:dyDescent="0.2">
      <c r="A18" t="s">
        <v>59</v>
      </c>
      <c r="B18">
        <f>(C17*E17)/1568</f>
        <v>42.474489795918366</v>
      </c>
      <c r="C18" t="s">
        <v>60</v>
      </c>
      <c r="D18">
        <f>C17-B18</f>
        <v>957.52551020408168</v>
      </c>
      <c r="R18"/>
      <c r="S18"/>
    </row>
    <row r="19" spans="1:19" x14ac:dyDescent="0.2">
      <c r="R19"/>
      <c r="S19"/>
    </row>
    <row r="21" spans="1:19" x14ac:dyDescent="0.2">
      <c r="A21" t="s">
        <v>67</v>
      </c>
      <c r="B21" t="s">
        <v>68</v>
      </c>
    </row>
    <row r="23" spans="1:19" x14ac:dyDescent="0.2">
      <c r="A23" s="14" t="s">
        <v>70</v>
      </c>
      <c r="B23">
        <v>6</v>
      </c>
    </row>
    <row r="24" spans="1:19" x14ac:dyDescent="0.2">
      <c r="A24" t="s">
        <v>69</v>
      </c>
      <c r="B24">
        <v>3</v>
      </c>
    </row>
    <row r="25" spans="1:19" x14ac:dyDescent="0.2">
      <c r="A25" t="s">
        <v>71</v>
      </c>
      <c r="B25">
        <v>3</v>
      </c>
    </row>
    <row r="26" spans="1:19" x14ac:dyDescent="0.2">
      <c r="A26" t="s">
        <v>1</v>
      </c>
      <c r="B26">
        <v>8</v>
      </c>
    </row>
    <row r="27" spans="1:19" x14ac:dyDescent="0.2">
      <c r="A27" s="13"/>
    </row>
    <row r="28" spans="1:19" x14ac:dyDescent="0.2">
      <c r="A28" s="16" t="s">
        <v>72</v>
      </c>
      <c r="B28" s="15">
        <f>B23+B24+B25+B26</f>
        <v>20</v>
      </c>
    </row>
    <row r="29" spans="1:19" x14ac:dyDescent="0.2">
      <c r="A29" s="16"/>
      <c r="B29" s="2"/>
    </row>
    <row r="31" spans="1:19" x14ac:dyDescent="0.2">
      <c r="A31" s="5" t="s">
        <v>75</v>
      </c>
      <c r="C31" s="6"/>
    </row>
    <row r="32" spans="1:19" x14ac:dyDescent="0.2">
      <c r="A32" s="2" t="s">
        <v>51</v>
      </c>
      <c r="B32" s="2">
        <f>7*5</f>
        <v>35</v>
      </c>
      <c r="C32" s="5"/>
    </row>
    <row r="33" spans="1:19" x14ac:dyDescent="0.2">
      <c r="A33" s="2" t="s">
        <v>52</v>
      </c>
      <c r="B33" s="3">
        <f>6*B32</f>
        <v>210</v>
      </c>
    </row>
    <row r="34" spans="1:19" x14ac:dyDescent="0.2">
      <c r="A34" s="4" t="s">
        <v>0</v>
      </c>
      <c r="B34">
        <v>20</v>
      </c>
    </row>
    <row r="37" spans="1:19" x14ac:dyDescent="0.2">
      <c r="A37" t="s">
        <v>2</v>
      </c>
      <c r="B37" t="s">
        <v>3</v>
      </c>
      <c r="C37" t="s">
        <v>4</v>
      </c>
      <c r="D37" t="s">
        <v>29</v>
      </c>
      <c r="E37" t="s">
        <v>5</v>
      </c>
      <c r="F37" t="s">
        <v>53</v>
      </c>
      <c r="G37" t="s">
        <v>46</v>
      </c>
      <c r="R37"/>
      <c r="S37"/>
    </row>
    <row r="38" spans="1:19" x14ac:dyDescent="0.2">
      <c r="A38" t="s">
        <v>6</v>
      </c>
      <c r="B38" s="7">
        <v>42125</v>
      </c>
      <c r="C38" s="10">
        <v>42933</v>
      </c>
      <c r="D38" s="8">
        <v>201</v>
      </c>
      <c r="E38" s="9">
        <f>10/D38*$B$34*$B$32</f>
        <v>34.82587064676617</v>
      </c>
      <c r="F38">
        <f>$B$33*3.33/33.3</f>
        <v>21.000000000000004</v>
      </c>
      <c r="G38" s="8">
        <f>6*$B$32-E38-F38</f>
        <v>154.17412935323384</v>
      </c>
      <c r="R38"/>
      <c r="S38"/>
    </row>
    <row r="39" spans="1:19" x14ac:dyDescent="0.2">
      <c r="A39" t="s">
        <v>7</v>
      </c>
      <c r="B39" s="7">
        <v>42095</v>
      </c>
      <c r="C39" s="10">
        <v>42829</v>
      </c>
      <c r="D39" s="8">
        <v>275</v>
      </c>
      <c r="E39" s="9">
        <f>10/D39*$B$34*$B$32</f>
        <v>25.454545454545457</v>
      </c>
      <c r="F39">
        <f>$B$33*3.33/33.3</f>
        <v>21.000000000000004</v>
      </c>
      <c r="G39" s="8">
        <f>6*$B$32-E39-F39</f>
        <v>163.54545454545453</v>
      </c>
      <c r="R39"/>
      <c r="S39"/>
    </row>
    <row r="40" spans="1:19" x14ac:dyDescent="0.2">
      <c r="A40" t="s">
        <v>8</v>
      </c>
      <c r="B40" s="7">
        <v>42430</v>
      </c>
      <c r="C40" s="10">
        <v>42437</v>
      </c>
      <c r="D40" s="8">
        <v>128.6</v>
      </c>
      <c r="E40" s="9">
        <f>10/D40*$B$34*$B$32</f>
        <v>54.432348367029547</v>
      </c>
      <c r="F40">
        <f>$B$33*3.33/33.3</f>
        <v>21.000000000000004</v>
      </c>
      <c r="G40" s="8">
        <f>6*$B$32-E40-F40</f>
        <v>134.56765163297047</v>
      </c>
      <c r="R40"/>
      <c r="S40"/>
    </row>
    <row r="41" spans="1:19" x14ac:dyDescent="0.2">
      <c r="A41" t="s">
        <v>26</v>
      </c>
      <c r="B41" t="s">
        <v>31</v>
      </c>
      <c r="C41" t="s">
        <v>28</v>
      </c>
      <c r="D41">
        <v>426</v>
      </c>
      <c r="E41" s="9">
        <f>10/D41*$B$34*$B$32</f>
        <v>16.431924882629108</v>
      </c>
      <c r="F41">
        <f>$B$33*3.33/33.3</f>
        <v>21.000000000000004</v>
      </c>
      <c r="G41" s="8">
        <f>6*$B$32-E41-F41</f>
        <v>172.56807511737088</v>
      </c>
      <c r="R41"/>
      <c r="S41"/>
    </row>
    <row r="42" spans="1:19" x14ac:dyDescent="0.2">
      <c r="A42" t="s">
        <v>27</v>
      </c>
      <c r="B42" t="s">
        <v>30</v>
      </c>
      <c r="C42" t="s">
        <v>28</v>
      </c>
      <c r="D42">
        <v>1137</v>
      </c>
      <c r="E42" s="9">
        <f>10/D42*$B$34*$B$32</f>
        <v>6.1565523306948116</v>
      </c>
      <c r="F42">
        <f>$B$33*3.33/33.3</f>
        <v>21.000000000000004</v>
      </c>
      <c r="G42" s="8">
        <f>6*$B$32-E42-F42</f>
        <v>182.84344766930519</v>
      </c>
      <c r="R42"/>
      <c r="S42"/>
    </row>
    <row r="43" spans="1:19" x14ac:dyDescent="0.2">
      <c r="A43" s="1" t="s">
        <v>66</v>
      </c>
      <c r="B43" s="12" t="s">
        <v>47</v>
      </c>
      <c r="C43" s="11" t="s">
        <v>47</v>
      </c>
      <c r="D43" s="11" t="s">
        <v>47</v>
      </c>
      <c r="E43" s="11" t="s">
        <v>47</v>
      </c>
      <c r="F43">
        <v>100</v>
      </c>
      <c r="G43">
        <v>900</v>
      </c>
      <c r="R43"/>
      <c r="S43"/>
    </row>
    <row r="44" spans="1:19" x14ac:dyDescent="0.2">
      <c r="A44" s="1"/>
      <c r="B44" s="1"/>
      <c r="D44" t="s">
        <v>50</v>
      </c>
      <c r="F44" t="s">
        <v>49</v>
      </c>
      <c r="R44"/>
      <c r="S44"/>
    </row>
    <row r="45" spans="1:19" x14ac:dyDescent="0.2">
      <c r="B45" s="1"/>
      <c r="C45" s="1"/>
      <c r="R45"/>
      <c r="S45"/>
    </row>
    <row r="46" spans="1:19" x14ac:dyDescent="0.2">
      <c r="B46" s="1"/>
      <c r="C46" s="1"/>
      <c r="R46"/>
      <c r="S46"/>
    </row>
    <row r="47" spans="1:19" x14ac:dyDescent="0.2">
      <c r="A47" s="5" t="s">
        <v>35</v>
      </c>
      <c r="B47" s="1"/>
      <c r="C47" s="1"/>
      <c r="R47"/>
      <c r="S47"/>
    </row>
    <row r="48" spans="1:19" x14ac:dyDescent="0.2">
      <c r="A48" t="s">
        <v>34</v>
      </c>
      <c r="B48" s="1" t="s">
        <v>36</v>
      </c>
      <c r="C48" s="1"/>
      <c r="E48">
        <f>4*3*8</f>
        <v>96</v>
      </c>
      <c r="R48"/>
      <c r="S48"/>
    </row>
    <row r="49" spans="1:21" x14ac:dyDescent="0.2">
      <c r="A49" t="s">
        <v>33</v>
      </c>
      <c r="C49" s="1"/>
      <c r="D49" s="1">
        <v>150</v>
      </c>
      <c r="R49"/>
      <c r="S49"/>
    </row>
    <row r="50" spans="1:21" x14ac:dyDescent="0.2">
      <c r="C50" s="1"/>
      <c r="D50" s="1"/>
      <c r="R50"/>
      <c r="S50"/>
    </row>
    <row r="51" spans="1:21" x14ac:dyDescent="0.2">
      <c r="B51" t="s">
        <v>22</v>
      </c>
      <c r="C51" t="s">
        <v>9</v>
      </c>
      <c r="D51" t="s">
        <v>3</v>
      </c>
      <c r="E51" s="1" t="s">
        <v>10</v>
      </c>
      <c r="F51" s="1" t="s">
        <v>11</v>
      </c>
      <c r="G51" t="s">
        <v>12</v>
      </c>
      <c r="R51"/>
      <c r="S51"/>
    </row>
    <row r="52" spans="1:21" x14ac:dyDescent="0.2">
      <c r="A52">
        <v>1</v>
      </c>
      <c r="B52" t="s">
        <v>21</v>
      </c>
      <c r="C52" t="s">
        <v>13</v>
      </c>
      <c r="D52" s="11" t="s">
        <v>47</v>
      </c>
      <c r="E52" s="11" t="s">
        <v>47</v>
      </c>
      <c r="F52" s="1">
        <v>0</v>
      </c>
      <c r="G52" s="9">
        <f>$D$49-F52</f>
        <v>150</v>
      </c>
      <c r="R52"/>
      <c r="S52"/>
    </row>
    <row r="53" spans="1:21" x14ac:dyDescent="0.2">
      <c r="A53">
        <v>2</v>
      </c>
      <c r="B53" t="s">
        <v>14</v>
      </c>
      <c r="C53" t="s">
        <v>13</v>
      </c>
      <c r="D53" t="s">
        <v>73</v>
      </c>
      <c r="E53" s="13">
        <v>0.46843426999999999</v>
      </c>
      <c r="F53" s="9">
        <f>$C$61/E53*$D$49</f>
        <v>10.326955796807949</v>
      </c>
      <c r="G53" s="9">
        <f>$D$49-F53</f>
        <v>139.67304420319206</v>
      </c>
      <c r="M53" s="1"/>
      <c r="N53" s="1"/>
      <c r="R53"/>
      <c r="S53"/>
    </row>
    <row r="54" spans="1:21" x14ac:dyDescent="0.2">
      <c r="A54">
        <v>3</v>
      </c>
      <c r="B54" t="s">
        <v>15</v>
      </c>
      <c r="C54" t="s">
        <v>13</v>
      </c>
      <c r="D54" t="s">
        <v>73</v>
      </c>
      <c r="E54">
        <v>0.40407915000000005</v>
      </c>
      <c r="F54" s="9">
        <f>$C$61/E54*$D$49</f>
        <v>11.971664462271809</v>
      </c>
      <c r="G54" s="9">
        <f>$D$49-F54</f>
        <v>138.0283355377282</v>
      </c>
      <c r="M54" s="1"/>
      <c r="N54" s="1"/>
      <c r="R54"/>
      <c r="S54"/>
    </row>
    <row r="55" spans="1:21" x14ac:dyDescent="0.2">
      <c r="A55">
        <v>4</v>
      </c>
      <c r="B55" t="s">
        <v>16</v>
      </c>
      <c r="C55" t="s">
        <v>13</v>
      </c>
      <c r="D55" t="s">
        <v>73</v>
      </c>
      <c r="E55">
        <v>0.35621279</v>
      </c>
      <c r="F55" s="9">
        <f>$C$61/E55*$D$49</f>
        <v>13.580365825718948</v>
      </c>
      <c r="G55" s="9">
        <f>$D$49-F55</f>
        <v>136.41963417428104</v>
      </c>
      <c r="R55"/>
      <c r="S55"/>
      <c r="T55" s="1"/>
      <c r="U55" s="1"/>
    </row>
    <row r="56" spans="1:21" x14ac:dyDescent="0.2">
      <c r="A56">
        <v>5</v>
      </c>
      <c r="B56" t="s">
        <v>24</v>
      </c>
      <c r="C56" t="s">
        <v>13</v>
      </c>
      <c r="D56" t="s">
        <v>73</v>
      </c>
      <c r="E56">
        <v>0.15308650500000001</v>
      </c>
      <c r="F56" s="9">
        <f>$C$61/E56*$D$49</f>
        <v>31.599780790605937</v>
      </c>
      <c r="G56" s="9">
        <f t="shared" ref="G56:G57" si="0">$D$49-F56</f>
        <v>118.40021920939407</v>
      </c>
      <c r="R56"/>
      <c r="T56" s="1"/>
    </row>
    <row r="57" spans="1:21" x14ac:dyDescent="0.2">
      <c r="A57">
        <v>6</v>
      </c>
      <c r="B57" t="s">
        <v>25</v>
      </c>
      <c r="C57" t="s">
        <v>13</v>
      </c>
      <c r="D57" t="s">
        <v>73</v>
      </c>
      <c r="E57" s="13">
        <v>8.1863229999999995E-2</v>
      </c>
      <c r="F57" s="9">
        <f>$C$61/E57*$D$49</f>
        <v>59.092464345714191</v>
      </c>
      <c r="G57" s="9">
        <f t="shared" si="0"/>
        <v>90.907535654285809</v>
      </c>
      <c r="R57"/>
      <c r="T57" s="1"/>
    </row>
    <row r="58" spans="1:21" x14ac:dyDescent="0.2">
      <c r="A58">
        <v>7</v>
      </c>
      <c r="B58" t="s">
        <v>21</v>
      </c>
      <c r="C58" t="s">
        <v>23</v>
      </c>
      <c r="D58" s="11" t="s">
        <v>47</v>
      </c>
      <c r="E58" s="11" t="s">
        <v>47</v>
      </c>
      <c r="F58">
        <v>0</v>
      </c>
      <c r="G58" s="1">
        <f>D49</f>
        <v>150</v>
      </c>
      <c r="R58"/>
      <c r="T58" s="1"/>
    </row>
    <row r="59" spans="1:21" x14ac:dyDescent="0.2">
      <c r="D59" s="2"/>
      <c r="E59" s="9"/>
      <c r="F59" s="9"/>
    </row>
    <row r="60" spans="1:21" x14ac:dyDescent="0.2">
      <c r="C60" t="s">
        <v>32</v>
      </c>
      <c r="D60" t="s">
        <v>40</v>
      </c>
    </row>
    <row r="61" spans="1:21" x14ac:dyDescent="0.2">
      <c r="B61" t="s">
        <v>17</v>
      </c>
      <c r="C61">
        <f>0.43*0.03*20/8</f>
        <v>3.2250000000000001E-2</v>
      </c>
      <c r="D61" t="s">
        <v>18</v>
      </c>
      <c r="R61"/>
      <c r="S61"/>
    </row>
    <row r="62" spans="1:21" x14ac:dyDescent="0.2">
      <c r="R62"/>
      <c r="S62"/>
    </row>
    <row r="63" spans="1:21" x14ac:dyDescent="0.2">
      <c r="A63" t="s">
        <v>34</v>
      </c>
      <c r="B63" s="1" t="s">
        <v>38</v>
      </c>
      <c r="C63" s="1"/>
      <c r="E63">
        <f>2*3*8</f>
        <v>48</v>
      </c>
      <c r="R63"/>
      <c r="S63"/>
    </row>
    <row r="64" spans="1:21" x14ac:dyDescent="0.2">
      <c r="A64" t="s">
        <v>33</v>
      </c>
      <c r="C64" s="1"/>
      <c r="D64" s="1">
        <v>75</v>
      </c>
      <c r="R64"/>
      <c r="S64"/>
    </row>
    <row r="65" spans="1:19" x14ac:dyDescent="0.2">
      <c r="C65" s="1"/>
      <c r="D65" s="1"/>
      <c r="R65"/>
      <c r="S65"/>
    </row>
    <row r="66" spans="1:19" x14ac:dyDescent="0.2">
      <c r="B66" t="s">
        <v>22</v>
      </c>
      <c r="C66" t="s">
        <v>9</v>
      </c>
      <c r="D66" t="s">
        <v>3</v>
      </c>
      <c r="E66" s="1" t="s">
        <v>10</v>
      </c>
      <c r="F66" s="1" t="s">
        <v>11</v>
      </c>
      <c r="G66" t="s">
        <v>12</v>
      </c>
      <c r="R66"/>
      <c r="S66"/>
    </row>
    <row r="67" spans="1:19" x14ac:dyDescent="0.2">
      <c r="A67">
        <v>1</v>
      </c>
      <c r="B67" t="s">
        <v>21</v>
      </c>
      <c r="C67" t="s">
        <v>13</v>
      </c>
      <c r="D67" s="11" t="s">
        <v>47</v>
      </c>
      <c r="E67" s="11" t="s">
        <v>47</v>
      </c>
      <c r="F67" s="1">
        <v>0</v>
      </c>
      <c r="G67" s="9">
        <f>$D$64-F67</f>
        <v>75</v>
      </c>
      <c r="R67"/>
      <c r="S67"/>
    </row>
    <row r="68" spans="1:19" x14ac:dyDescent="0.2">
      <c r="A68">
        <v>2</v>
      </c>
      <c r="B68" t="s">
        <v>14</v>
      </c>
      <c r="C68" t="s">
        <v>13</v>
      </c>
      <c r="D68" t="s">
        <v>77</v>
      </c>
      <c r="E68" s="2">
        <v>0.39276865999999999</v>
      </c>
      <c r="F68" s="9">
        <f>$C$61/E68*$D$64</f>
        <v>6.1582051887744811</v>
      </c>
      <c r="G68" s="9">
        <f t="shared" ref="G68:G72" si="1">$D$64-F68</f>
        <v>68.841794811225526</v>
      </c>
      <c r="R68"/>
      <c r="S68"/>
    </row>
    <row r="69" spans="1:19" x14ac:dyDescent="0.2">
      <c r="A69">
        <v>3</v>
      </c>
      <c r="B69" t="s">
        <v>15</v>
      </c>
      <c r="C69" t="s">
        <v>13</v>
      </c>
      <c r="D69" t="s">
        <v>77</v>
      </c>
      <c r="E69" s="2">
        <v>0.26066906000000001</v>
      </c>
      <c r="F69" s="9">
        <f t="shared" ref="F69:F72" si="2">$C$61/E69*$D$64</f>
        <v>9.2790068756146198</v>
      </c>
      <c r="G69" s="9">
        <f t="shared" si="1"/>
        <v>65.720993124385387</v>
      </c>
      <c r="R69"/>
      <c r="S69"/>
    </row>
    <row r="70" spans="1:19" x14ac:dyDescent="0.2">
      <c r="A70">
        <v>4</v>
      </c>
      <c r="B70" t="s">
        <v>16</v>
      </c>
      <c r="C70" t="s">
        <v>13</v>
      </c>
      <c r="D70" t="s">
        <v>77</v>
      </c>
      <c r="E70" s="2">
        <v>0.29848646000000001</v>
      </c>
      <c r="F70" s="9">
        <f t="shared" si="2"/>
        <v>8.1033826458995826</v>
      </c>
      <c r="G70" s="9">
        <f t="shared" si="1"/>
        <v>66.896617354100414</v>
      </c>
      <c r="R70"/>
      <c r="S70"/>
    </row>
    <row r="71" spans="1:19" x14ac:dyDescent="0.2">
      <c r="A71">
        <v>5</v>
      </c>
      <c r="B71" t="s">
        <v>24</v>
      </c>
      <c r="C71" t="s">
        <v>13</v>
      </c>
      <c r="D71" t="s">
        <v>77</v>
      </c>
      <c r="E71" s="4">
        <v>0.1011804</v>
      </c>
      <c r="F71" s="9">
        <f t="shared" si="2"/>
        <v>23.9053215840222</v>
      </c>
      <c r="G71" s="9">
        <f t="shared" si="1"/>
        <v>51.094678415977796</v>
      </c>
      <c r="R71"/>
      <c r="S71"/>
    </row>
    <row r="72" spans="1:19" x14ac:dyDescent="0.2">
      <c r="A72">
        <v>6</v>
      </c>
      <c r="B72" t="s">
        <v>25</v>
      </c>
      <c r="C72" t="s">
        <v>13</v>
      </c>
      <c r="D72" t="s">
        <v>77</v>
      </c>
      <c r="E72" s="2">
        <v>7.8877465000000008E-2</v>
      </c>
      <c r="F72" s="9">
        <f t="shared" si="2"/>
        <v>30.66465181151549</v>
      </c>
      <c r="G72" s="9">
        <f t="shared" si="1"/>
        <v>44.33534818848451</v>
      </c>
      <c r="R72"/>
      <c r="S72"/>
    </row>
    <row r="73" spans="1:19" x14ac:dyDescent="0.2">
      <c r="A73">
        <v>7</v>
      </c>
      <c r="B73" t="s">
        <v>21</v>
      </c>
      <c r="C73" t="s">
        <v>23</v>
      </c>
      <c r="D73" s="11" t="s">
        <v>47</v>
      </c>
      <c r="E73" s="11" t="s">
        <v>47</v>
      </c>
      <c r="F73">
        <v>0</v>
      </c>
      <c r="G73" s="1">
        <f>D64</f>
        <v>75</v>
      </c>
      <c r="R73"/>
      <c r="S73"/>
    </row>
    <row r="74" spans="1:19" x14ac:dyDescent="0.2">
      <c r="D74" s="2"/>
      <c r="E74" s="9"/>
      <c r="F74" s="9"/>
      <c r="R74"/>
      <c r="S74"/>
    </row>
    <row r="75" spans="1:19" x14ac:dyDescent="0.2">
      <c r="C75" t="s">
        <v>32</v>
      </c>
      <c r="D75" t="s">
        <v>40</v>
      </c>
      <c r="R75"/>
      <c r="S75"/>
    </row>
    <row r="76" spans="1:19" x14ac:dyDescent="0.2">
      <c r="B76" t="s">
        <v>17</v>
      </c>
      <c r="C76">
        <f>0.43*0.03*20/8</f>
        <v>3.2250000000000001E-2</v>
      </c>
      <c r="D76" t="s">
        <v>18</v>
      </c>
      <c r="R76"/>
      <c r="S76"/>
    </row>
    <row r="77" spans="1:19" x14ac:dyDescent="0.2">
      <c r="R77"/>
      <c r="S77"/>
    </row>
    <row r="78" spans="1:19" x14ac:dyDescent="0.2">
      <c r="A78" t="s">
        <v>34</v>
      </c>
      <c r="B78" s="1" t="s">
        <v>38</v>
      </c>
      <c r="C78" s="1"/>
      <c r="E78">
        <f>2*3*8</f>
        <v>48</v>
      </c>
      <c r="R78"/>
      <c r="S78"/>
    </row>
    <row r="79" spans="1:19" x14ac:dyDescent="0.2">
      <c r="A79" t="s">
        <v>33</v>
      </c>
      <c r="C79" s="1"/>
      <c r="D79" s="1">
        <v>75</v>
      </c>
      <c r="R79"/>
      <c r="S79"/>
    </row>
    <row r="80" spans="1:19" x14ac:dyDescent="0.2">
      <c r="C80" s="1"/>
      <c r="D80" s="1"/>
      <c r="R80"/>
      <c r="S80"/>
    </row>
    <row r="81" spans="1:19" x14ac:dyDescent="0.2">
      <c r="B81" t="s">
        <v>22</v>
      </c>
      <c r="C81" t="s">
        <v>9</v>
      </c>
      <c r="D81" t="s">
        <v>3</v>
      </c>
      <c r="E81" s="1" t="s">
        <v>10</v>
      </c>
      <c r="F81" s="1" t="s">
        <v>11</v>
      </c>
      <c r="G81" t="s">
        <v>12</v>
      </c>
      <c r="R81"/>
      <c r="S81"/>
    </row>
    <row r="82" spans="1:19" x14ac:dyDescent="0.2">
      <c r="A82">
        <v>1</v>
      </c>
      <c r="B82" t="s">
        <v>21</v>
      </c>
      <c r="C82" t="s">
        <v>13</v>
      </c>
      <c r="D82" s="11" t="s">
        <v>47</v>
      </c>
      <c r="E82" s="11" t="s">
        <v>47</v>
      </c>
      <c r="F82" s="1">
        <v>0</v>
      </c>
      <c r="G82" s="9">
        <f>$D$79-F82</f>
        <v>75</v>
      </c>
      <c r="R82"/>
      <c r="S82"/>
    </row>
    <row r="83" spans="1:19" x14ac:dyDescent="0.2">
      <c r="A83">
        <v>2</v>
      </c>
      <c r="B83" t="s">
        <v>14</v>
      </c>
      <c r="C83" t="s">
        <v>13</v>
      </c>
      <c r="D83" t="s">
        <v>78</v>
      </c>
      <c r="E83" s="13">
        <v>0.40122000999999996</v>
      </c>
      <c r="F83" s="9">
        <f>$C$61/E83*$D$79</f>
        <v>6.0284879610067312</v>
      </c>
      <c r="G83" s="9">
        <f t="shared" ref="G83:G87" si="3">$D$79-F83</f>
        <v>68.971512038993268</v>
      </c>
      <c r="R83"/>
      <c r="S83"/>
    </row>
    <row r="84" spans="1:19" x14ac:dyDescent="0.2">
      <c r="A84">
        <v>3</v>
      </c>
      <c r="B84" t="s">
        <v>15</v>
      </c>
      <c r="C84" t="s">
        <v>13</v>
      </c>
      <c r="D84" t="s">
        <v>78</v>
      </c>
      <c r="E84">
        <v>0.19938297999999999</v>
      </c>
      <c r="F84" s="9">
        <f t="shared" ref="F84:F87" si="4">$C$61/E84*$D$79</f>
        <v>12.131175890740526</v>
      </c>
      <c r="G84" s="9">
        <f t="shared" si="3"/>
        <v>62.868824109259478</v>
      </c>
      <c r="R84"/>
      <c r="S84"/>
    </row>
    <row r="85" spans="1:19" x14ac:dyDescent="0.2">
      <c r="A85">
        <v>4</v>
      </c>
      <c r="B85" t="s">
        <v>16</v>
      </c>
      <c r="C85" t="s">
        <v>13</v>
      </c>
      <c r="D85" t="s">
        <v>78</v>
      </c>
      <c r="E85" s="13">
        <v>0.31092998999999999</v>
      </c>
      <c r="F85" s="9">
        <f t="shared" si="4"/>
        <v>7.779082358700748</v>
      </c>
      <c r="G85" s="9">
        <f t="shared" si="3"/>
        <v>67.220917641299252</v>
      </c>
      <c r="R85"/>
      <c r="S85"/>
    </row>
    <row r="86" spans="1:19" x14ac:dyDescent="0.2">
      <c r="A86">
        <v>5</v>
      </c>
      <c r="B86" t="s">
        <v>24</v>
      </c>
      <c r="C86" t="s">
        <v>13</v>
      </c>
      <c r="D86" t="s">
        <v>78</v>
      </c>
      <c r="E86">
        <v>0.21462242249999997</v>
      </c>
      <c r="F86" s="9">
        <f t="shared" si="4"/>
        <v>11.26979171992153</v>
      </c>
      <c r="G86" s="9">
        <f t="shared" si="3"/>
        <v>63.730208280078472</v>
      </c>
      <c r="R86"/>
      <c r="S86"/>
    </row>
    <row r="87" spans="1:19" x14ac:dyDescent="0.2">
      <c r="A87">
        <v>6</v>
      </c>
      <c r="B87" t="s">
        <v>25</v>
      </c>
      <c r="C87" t="s">
        <v>13</v>
      </c>
      <c r="D87" t="s">
        <v>79</v>
      </c>
      <c r="E87" s="2">
        <v>0.12958863500000001</v>
      </c>
      <c r="F87" s="9">
        <f t="shared" si="4"/>
        <v>18.664831217644974</v>
      </c>
      <c r="G87" s="9">
        <f t="shared" si="3"/>
        <v>56.335168782355026</v>
      </c>
      <c r="R87"/>
      <c r="S87"/>
    </row>
    <row r="88" spans="1:19" x14ac:dyDescent="0.2">
      <c r="A88">
        <v>7</v>
      </c>
      <c r="B88" t="s">
        <v>21</v>
      </c>
      <c r="C88" t="s">
        <v>23</v>
      </c>
      <c r="D88" s="11" t="s">
        <v>47</v>
      </c>
      <c r="E88" s="11" t="s">
        <v>47</v>
      </c>
      <c r="F88">
        <v>0</v>
      </c>
      <c r="G88" s="1">
        <f>D79</f>
        <v>75</v>
      </c>
      <c r="R88"/>
      <c r="S88"/>
    </row>
    <row r="89" spans="1:19" x14ac:dyDescent="0.2">
      <c r="D89" s="2"/>
      <c r="E89" s="9"/>
      <c r="F89" s="9"/>
      <c r="R89"/>
      <c r="S89"/>
    </row>
    <row r="90" spans="1:19" x14ac:dyDescent="0.2">
      <c r="C90" t="s">
        <v>32</v>
      </c>
      <c r="D90" t="s">
        <v>40</v>
      </c>
      <c r="R90"/>
      <c r="S90"/>
    </row>
    <row r="91" spans="1:19" x14ac:dyDescent="0.2">
      <c r="B91" t="s">
        <v>17</v>
      </c>
      <c r="C91">
        <f>0.43*0.03*20/8</f>
        <v>3.2250000000000001E-2</v>
      </c>
      <c r="D91" t="s">
        <v>18</v>
      </c>
      <c r="R91"/>
      <c r="S91"/>
    </row>
    <row r="92" spans="1:19" x14ac:dyDescent="0.2">
      <c r="R92"/>
      <c r="S92"/>
    </row>
    <row r="93" spans="1:19" x14ac:dyDescent="0.2">
      <c r="R93"/>
      <c r="S93"/>
    </row>
    <row r="94" spans="1:19" x14ac:dyDescent="0.2">
      <c r="A94" s="5" t="s">
        <v>37</v>
      </c>
      <c r="B94" s="1"/>
      <c r="C94" s="1"/>
      <c r="R94"/>
      <c r="S94"/>
    </row>
    <row r="95" spans="1:19" x14ac:dyDescent="0.2">
      <c r="A95" t="s">
        <v>34</v>
      </c>
      <c r="B95" s="1" t="s">
        <v>38</v>
      </c>
      <c r="C95" s="1"/>
      <c r="E95">
        <f>2*3*8</f>
        <v>48</v>
      </c>
      <c r="R95"/>
      <c r="S95"/>
    </row>
    <row r="96" spans="1:19" x14ac:dyDescent="0.2">
      <c r="A96" t="s">
        <v>33</v>
      </c>
      <c r="C96" s="1"/>
      <c r="D96" s="1">
        <v>100</v>
      </c>
      <c r="R96"/>
      <c r="S96"/>
    </row>
    <row r="97" spans="1:19" x14ac:dyDescent="0.2">
      <c r="C97" s="1"/>
      <c r="D97" s="1"/>
      <c r="R97"/>
      <c r="S97"/>
    </row>
    <row r="98" spans="1:19" x14ac:dyDescent="0.2">
      <c r="B98" t="s">
        <v>22</v>
      </c>
      <c r="C98" t="s">
        <v>9</v>
      </c>
      <c r="D98" t="s">
        <v>3</v>
      </c>
      <c r="E98" s="1" t="s">
        <v>10</v>
      </c>
      <c r="F98" s="1" t="s">
        <v>11</v>
      </c>
      <c r="G98" t="s">
        <v>12</v>
      </c>
      <c r="R98"/>
      <c r="S98"/>
    </row>
    <row r="99" spans="1:19" x14ac:dyDescent="0.2">
      <c r="A99">
        <v>1</v>
      </c>
      <c r="B99" t="s">
        <v>21</v>
      </c>
      <c r="C99" t="s">
        <v>13</v>
      </c>
      <c r="D99" s="11" t="s">
        <v>47</v>
      </c>
      <c r="E99" s="11" t="s">
        <v>47</v>
      </c>
      <c r="F99" s="1">
        <v>0</v>
      </c>
      <c r="G99" s="9">
        <f>$D$96-F99</f>
        <v>100</v>
      </c>
      <c r="R99"/>
      <c r="S99"/>
    </row>
    <row r="100" spans="1:19" x14ac:dyDescent="0.2">
      <c r="A100">
        <v>2</v>
      </c>
      <c r="B100" t="s">
        <v>14</v>
      </c>
      <c r="C100" t="s">
        <v>13</v>
      </c>
      <c r="D100" t="s">
        <v>73</v>
      </c>
      <c r="E100" s="13">
        <v>0.46843426999999999</v>
      </c>
      <c r="F100" s="9">
        <f>$C$108/E100*$D$96</f>
        <v>2.1934774328103703</v>
      </c>
      <c r="G100" s="9">
        <f t="shared" ref="G100:G104" si="5">$D$96-F100</f>
        <v>97.806522567189631</v>
      </c>
      <c r="R100"/>
      <c r="S100"/>
    </row>
    <row r="101" spans="1:19" x14ac:dyDescent="0.2">
      <c r="A101">
        <v>3</v>
      </c>
      <c r="B101" t="s">
        <v>15</v>
      </c>
      <c r="C101" t="s">
        <v>13</v>
      </c>
      <c r="D101" t="s">
        <v>73</v>
      </c>
      <c r="E101">
        <v>0.40407915000000005</v>
      </c>
      <c r="F101" s="9">
        <f t="shared" ref="F101:F104" si="6">$C$108/E101*$D$96</f>
        <v>2.5428186532267247</v>
      </c>
      <c r="G101" s="9">
        <f t="shared" si="5"/>
        <v>97.457181346773268</v>
      </c>
      <c r="R101"/>
      <c r="S101"/>
    </row>
    <row r="102" spans="1:19" x14ac:dyDescent="0.2">
      <c r="A102">
        <v>4</v>
      </c>
      <c r="B102" t="s">
        <v>16</v>
      </c>
      <c r="C102" t="s">
        <v>13</v>
      </c>
      <c r="D102" t="s">
        <v>73</v>
      </c>
      <c r="E102">
        <v>0.35621279</v>
      </c>
      <c r="F102" s="9">
        <f t="shared" si="6"/>
        <v>2.8845118110441792</v>
      </c>
      <c r="G102" s="9">
        <f t="shared" si="5"/>
        <v>97.115488188955823</v>
      </c>
      <c r="R102"/>
      <c r="S102"/>
    </row>
    <row r="103" spans="1:19" x14ac:dyDescent="0.2">
      <c r="A103">
        <v>5</v>
      </c>
      <c r="B103" t="s">
        <v>24</v>
      </c>
      <c r="C103" t="s">
        <v>13</v>
      </c>
      <c r="D103" t="s">
        <v>73</v>
      </c>
      <c r="E103">
        <v>0.15308650500000001</v>
      </c>
      <c r="F103" s="9">
        <f t="shared" si="6"/>
        <v>6.7118914237411049</v>
      </c>
      <c r="G103" s="9">
        <f t="shared" si="5"/>
        <v>93.288108576258892</v>
      </c>
      <c r="R103"/>
      <c r="S103"/>
    </row>
    <row r="104" spans="1:19" x14ac:dyDescent="0.2">
      <c r="A104">
        <v>6</v>
      </c>
      <c r="B104" t="s">
        <v>25</v>
      </c>
      <c r="C104" t="s">
        <v>13</v>
      </c>
      <c r="D104" t="s">
        <v>73</v>
      </c>
      <c r="E104" s="13">
        <v>8.1863229999999995E-2</v>
      </c>
      <c r="F104" s="9">
        <f t="shared" si="6"/>
        <v>12.551422659477277</v>
      </c>
      <c r="G104" s="9">
        <f t="shared" si="5"/>
        <v>87.448577340522718</v>
      </c>
      <c r="R104"/>
      <c r="S104"/>
    </row>
    <row r="105" spans="1:19" x14ac:dyDescent="0.2">
      <c r="A105">
        <v>7</v>
      </c>
      <c r="B105" t="s">
        <v>21</v>
      </c>
      <c r="C105" t="s">
        <v>23</v>
      </c>
      <c r="D105" s="11" t="s">
        <v>47</v>
      </c>
      <c r="E105" s="12" t="s">
        <v>47</v>
      </c>
      <c r="F105" s="1">
        <v>0</v>
      </c>
      <c r="G105" s="9">
        <f>$D$96-F105</f>
        <v>100</v>
      </c>
      <c r="R105"/>
      <c r="S105"/>
    </row>
    <row r="106" spans="1:19" x14ac:dyDescent="0.2">
      <c r="D106" s="2"/>
      <c r="E106" s="9"/>
      <c r="F106" s="9"/>
      <c r="R106"/>
      <c r="S106"/>
    </row>
    <row r="107" spans="1:19" x14ac:dyDescent="0.2">
      <c r="C107" t="s">
        <v>39</v>
      </c>
      <c r="D107" t="s">
        <v>41</v>
      </c>
      <c r="E107">
        <f>10*13700/1000/1000</f>
        <v>0.13700000000000001</v>
      </c>
      <c r="F107" t="s">
        <v>45</v>
      </c>
      <c r="R107"/>
      <c r="S107"/>
    </row>
    <row r="108" spans="1:19" x14ac:dyDescent="0.2">
      <c r="B108" t="s">
        <v>17</v>
      </c>
      <c r="C108">
        <f>E107*0.03*20/8</f>
        <v>1.0274999999999999E-2</v>
      </c>
      <c r="D108" t="s">
        <v>18</v>
      </c>
      <c r="R108"/>
      <c r="S108"/>
    </row>
    <row r="109" spans="1:19" x14ac:dyDescent="0.2">
      <c r="R109"/>
      <c r="S109"/>
    </row>
    <row r="110" spans="1:19" x14ac:dyDescent="0.2">
      <c r="R110"/>
      <c r="S110"/>
    </row>
    <row r="111" spans="1:19" x14ac:dyDescent="0.2">
      <c r="A111" s="5" t="s">
        <v>42</v>
      </c>
      <c r="B111" s="1"/>
      <c r="C111" s="1"/>
      <c r="R111"/>
      <c r="S111"/>
    </row>
    <row r="112" spans="1:19" x14ac:dyDescent="0.2">
      <c r="A112" t="s">
        <v>34</v>
      </c>
      <c r="B112" s="1" t="s">
        <v>54</v>
      </c>
      <c r="C112" s="1"/>
      <c r="E112">
        <f>2*3*8</f>
        <v>48</v>
      </c>
      <c r="R112"/>
      <c r="S112"/>
    </row>
    <row r="113" spans="1:19" x14ac:dyDescent="0.2">
      <c r="A113" t="s">
        <v>33</v>
      </c>
      <c r="C113" s="1"/>
      <c r="D113" s="1">
        <v>100</v>
      </c>
      <c r="R113"/>
      <c r="S113"/>
    </row>
    <row r="114" spans="1:19" x14ac:dyDescent="0.2">
      <c r="C114" s="1"/>
      <c r="D114" s="1"/>
      <c r="R114"/>
      <c r="S114"/>
    </row>
    <row r="115" spans="1:19" x14ac:dyDescent="0.2">
      <c r="B115" t="s">
        <v>22</v>
      </c>
      <c r="C115" t="s">
        <v>9</v>
      </c>
      <c r="D115" t="s">
        <v>3</v>
      </c>
      <c r="E115" s="1" t="s">
        <v>10</v>
      </c>
      <c r="F115" s="1" t="s">
        <v>11</v>
      </c>
      <c r="G115" t="s">
        <v>12</v>
      </c>
      <c r="R115"/>
      <c r="S115"/>
    </row>
    <row r="116" spans="1:19" x14ac:dyDescent="0.2">
      <c r="A116">
        <v>1</v>
      </c>
      <c r="B116" t="s">
        <v>21</v>
      </c>
      <c r="C116" t="s">
        <v>13</v>
      </c>
      <c r="D116" s="11" t="s">
        <v>47</v>
      </c>
      <c r="E116" s="11" t="s">
        <v>47</v>
      </c>
      <c r="F116" s="1">
        <v>0</v>
      </c>
      <c r="G116" s="9">
        <f>$D$113-F116</f>
        <v>100</v>
      </c>
      <c r="R116"/>
      <c r="S116"/>
    </row>
    <row r="117" spans="1:19" x14ac:dyDescent="0.2">
      <c r="A117">
        <v>2</v>
      </c>
      <c r="B117" t="s">
        <v>14</v>
      </c>
      <c r="C117" t="s">
        <v>13</v>
      </c>
      <c r="D117" t="s">
        <v>73</v>
      </c>
      <c r="E117" s="13">
        <v>0.46843426999999999</v>
      </c>
      <c r="F117" s="9">
        <f>$C$125/E117*$D$113</f>
        <v>2.4016176271646392</v>
      </c>
      <c r="G117" s="9">
        <f t="shared" ref="G117:G121" si="7">$D$113-F117</f>
        <v>97.59838237283536</v>
      </c>
      <c r="R117"/>
      <c r="S117"/>
    </row>
    <row r="118" spans="1:19" x14ac:dyDescent="0.2">
      <c r="A118">
        <v>3</v>
      </c>
      <c r="B118" t="s">
        <v>15</v>
      </c>
      <c r="C118" t="s">
        <v>13</v>
      </c>
      <c r="D118" t="s">
        <v>73</v>
      </c>
      <c r="E118">
        <v>0.40407915000000005</v>
      </c>
      <c r="F118" s="9">
        <f t="shared" ref="F118:F121" si="8">$C$125/E118*$D$113</f>
        <v>2.784108014481816</v>
      </c>
      <c r="G118" s="9">
        <f t="shared" si="7"/>
        <v>97.215891985518184</v>
      </c>
      <c r="R118"/>
      <c r="S118"/>
    </row>
    <row r="119" spans="1:19" x14ac:dyDescent="0.2">
      <c r="A119">
        <v>4</v>
      </c>
      <c r="B119" t="s">
        <v>16</v>
      </c>
      <c r="C119" t="s">
        <v>13</v>
      </c>
      <c r="D119" t="s">
        <v>73</v>
      </c>
      <c r="E119">
        <v>0.35621279</v>
      </c>
      <c r="F119" s="9">
        <f t="shared" si="8"/>
        <v>3.1582246106323133</v>
      </c>
      <c r="G119" s="9">
        <f t="shared" si="7"/>
        <v>96.841775389367683</v>
      </c>
      <c r="R119"/>
      <c r="S119"/>
    </row>
    <row r="120" spans="1:19" x14ac:dyDescent="0.2">
      <c r="A120">
        <v>5</v>
      </c>
      <c r="B120" t="s">
        <v>24</v>
      </c>
      <c r="C120" t="s">
        <v>13</v>
      </c>
      <c r="D120" t="s">
        <v>73</v>
      </c>
      <c r="E120">
        <v>0.15308650500000001</v>
      </c>
      <c r="F120" s="9">
        <f t="shared" si="8"/>
        <v>7.3487862303734737</v>
      </c>
      <c r="G120" s="9">
        <f t="shared" si="7"/>
        <v>92.651213769626523</v>
      </c>
      <c r="R120"/>
      <c r="S120"/>
    </row>
    <row r="121" spans="1:19" x14ac:dyDescent="0.2">
      <c r="A121">
        <v>6</v>
      </c>
      <c r="B121" t="s">
        <v>25</v>
      </c>
      <c r="C121" t="s">
        <v>13</v>
      </c>
      <c r="D121" t="s">
        <v>73</v>
      </c>
      <c r="E121" s="13">
        <v>8.1863229999999995E-2</v>
      </c>
      <c r="F121" s="9">
        <f t="shared" si="8"/>
        <v>13.742433568770743</v>
      </c>
      <c r="G121" s="9">
        <f t="shared" si="7"/>
        <v>86.257566431229264</v>
      </c>
      <c r="R121"/>
      <c r="S121"/>
    </row>
    <row r="122" spans="1:19" x14ac:dyDescent="0.2">
      <c r="A122">
        <v>7</v>
      </c>
      <c r="B122" t="s">
        <v>21</v>
      </c>
      <c r="C122" t="s">
        <v>23</v>
      </c>
      <c r="D122" s="11" t="s">
        <v>47</v>
      </c>
      <c r="E122" s="11" t="s">
        <v>47</v>
      </c>
      <c r="F122" s="1">
        <v>0</v>
      </c>
      <c r="G122" s="9">
        <f>$D$113-F122</f>
        <v>100</v>
      </c>
      <c r="R122"/>
      <c r="S122"/>
    </row>
    <row r="123" spans="1:19" x14ac:dyDescent="0.2">
      <c r="D123" s="2"/>
      <c r="E123" s="9"/>
      <c r="F123" s="9"/>
      <c r="R123"/>
      <c r="S123"/>
    </row>
    <row r="124" spans="1:19" x14ac:dyDescent="0.2">
      <c r="C124" t="s">
        <v>43</v>
      </c>
      <c r="D124" t="s">
        <v>48</v>
      </c>
      <c r="E124">
        <f>10*15000/1000/1000</f>
        <v>0.15</v>
      </c>
      <c r="F124" t="s">
        <v>44</v>
      </c>
      <c r="R124"/>
      <c r="S124"/>
    </row>
    <row r="125" spans="1:19" x14ac:dyDescent="0.2">
      <c r="B125" t="s">
        <v>17</v>
      </c>
      <c r="C125">
        <f>E124*0.03*20/8</f>
        <v>1.125E-2</v>
      </c>
      <c r="D125" t="s">
        <v>18</v>
      </c>
    </row>
    <row r="128" spans="1:19" x14ac:dyDescent="0.2">
      <c r="R128"/>
      <c r="S128"/>
    </row>
  </sheetData>
  <phoneticPr fontId="4" type="noConversion"/>
  <printOptions gridLines="1"/>
  <pageMargins left="0.75" right="0.75" top="1" bottom="1" header="0.5" footer="0.5"/>
  <pageSetup scale="54" fitToHeight="2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Sue-Ann Mok</dc:creator>
  <cp:lastModifiedBy>Microsoft Office User</cp:lastModifiedBy>
  <cp:lastPrinted>2017-08-25T18:55:56Z</cp:lastPrinted>
  <dcterms:created xsi:type="dcterms:W3CDTF">2017-07-18T14:51:43Z</dcterms:created>
  <dcterms:modified xsi:type="dcterms:W3CDTF">2017-08-25T20:28:30Z</dcterms:modified>
</cp:coreProperties>
</file>