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student/Desktop/"/>
    </mc:Choice>
  </mc:AlternateContent>
  <bookViews>
    <workbookView xWindow="200" yWindow="880" windowWidth="24960" windowHeight="13740" tabRatio="500"/>
  </bookViews>
  <sheets>
    <sheet name="Sheet1" sheetId="1" r:id="rId1"/>
  </sheets>
  <definedNames>
    <definedName name="_xlnm.Print_Area" localSheetId="0">Sheet1!$A$1:$H$100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1" i="1" l="1"/>
  <c r="H32" i="1"/>
  <c r="H33" i="1"/>
  <c r="H34" i="1"/>
  <c r="H35" i="1"/>
  <c r="H36" i="1"/>
  <c r="D96" i="1"/>
  <c r="D86" i="1"/>
  <c r="E22" i="1"/>
  <c r="E26" i="1"/>
  <c r="F31" i="1"/>
  <c r="E39" i="1"/>
  <c r="D91" i="1"/>
  <c r="D92" i="1"/>
  <c r="D93" i="1"/>
  <c r="D83" i="1"/>
  <c r="D85" i="1"/>
  <c r="D82" i="1"/>
  <c r="B69" i="1"/>
  <c r="D69" i="1"/>
  <c r="F69" i="1"/>
  <c r="B53" i="1"/>
  <c r="B54" i="1"/>
  <c r="D54" i="1"/>
  <c r="E23" i="1"/>
  <c r="E24" i="1"/>
  <c r="E31" i="1"/>
  <c r="E32" i="1"/>
  <c r="F32" i="1"/>
  <c r="G32" i="1"/>
  <c r="E33" i="1"/>
  <c r="F33" i="1"/>
  <c r="G33" i="1"/>
  <c r="E34" i="1"/>
  <c r="F34" i="1"/>
  <c r="G34" i="1"/>
  <c r="E35" i="1"/>
  <c r="F35" i="1"/>
  <c r="G35" i="1"/>
  <c r="F36" i="1"/>
  <c r="G36" i="1"/>
  <c r="G31" i="1"/>
  <c r="E41" i="1"/>
  <c r="E42" i="1"/>
</calcChain>
</file>

<file path=xl/sharedStrings.xml><?xml version="1.0" encoding="utf-8"?>
<sst xmlns="http://schemas.openxmlformats.org/spreadsheetml/2006/main" count="122" uniqueCount="90">
  <si>
    <t>Cells should be at 80% confluency or higher before split</t>
  </si>
  <si>
    <t>seeding in 4 cell lines</t>
  </si>
  <si>
    <t>WT-GFP TAU</t>
  </si>
  <si>
    <t>P301S GFP TAU</t>
  </si>
  <si>
    <t>N279K GFP tau</t>
  </si>
  <si>
    <t>clone 1</t>
  </si>
  <si>
    <t>Use 384 well plates with glass bottoms (Greiner)</t>
  </si>
  <si>
    <t>desired starting concentration of fibril</t>
  </si>
  <si>
    <t>ug/100uL or well</t>
  </si>
  <si>
    <t>vol fibril to add to plates</t>
  </si>
  <si>
    <t>uL/well</t>
  </si>
  <si>
    <t>replicates</t>
  </si>
  <si>
    <t>cell lines</t>
  </si>
  <si>
    <t>plate replicates</t>
  </si>
  <si>
    <t>double volume to account for dilution series</t>
  </si>
  <si>
    <t>extra/pipetting error</t>
  </si>
  <si>
    <t>total volume to prepare of conc fibril</t>
  </si>
  <si>
    <t>conc of fibril solution</t>
  </si>
  <si>
    <t>uL</t>
  </si>
  <si>
    <t>total required fibril</t>
  </si>
  <si>
    <t>ug</t>
  </si>
  <si>
    <t>fibril</t>
  </si>
  <si>
    <t>starting conc (mg/mL)</t>
  </si>
  <si>
    <t>vol stock (uL)</t>
  </si>
  <si>
    <t>total vol (uL)</t>
  </si>
  <si>
    <t>WT</t>
  </si>
  <si>
    <t>P301L</t>
  </si>
  <si>
    <t>N279K</t>
  </si>
  <si>
    <t>K18</t>
  </si>
  <si>
    <t>K18 P301L</t>
  </si>
  <si>
    <t>lipofectamine only</t>
  </si>
  <si>
    <t>-</t>
  </si>
  <si>
    <t>vol optimem/lipofectamine mixture to prepare</t>
  </si>
  <si>
    <t>vol lipofectamine/vol total mixture</t>
  </si>
  <si>
    <t>vol lipofectamine</t>
  </si>
  <si>
    <t>uL/uL</t>
  </si>
  <si>
    <t>vol optimem</t>
  </si>
  <si>
    <t>Add X ul lipofectamine to optimem, as indicated above</t>
  </si>
  <si>
    <t>Incubate 5 min at RT</t>
  </si>
  <si>
    <t>add lipo/optimem mixture to fibril stocks at total volumes indicated</t>
  </si>
  <si>
    <t>Incubate 20 min at RT</t>
  </si>
  <si>
    <t>top well</t>
  </si>
  <si>
    <t>spin plates for 20 min at 4000 RPM</t>
  </si>
  <si>
    <t>packaged fibril dilutions--example for 1 fibril type; would need to be replicated for each fibril type/lipofectamine only!</t>
  </si>
  <si>
    <t>desired cells/well</t>
  </si>
  <si>
    <t>required conc of cells</t>
  </si>
  <si>
    <t>cells/uL</t>
  </si>
  <si>
    <t>number wells to plate per cell line</t>
  </si>
  <si>
    <t>duplicate plates, if any</t>
  </si>
  <si>
    <t>number cells required per cell line</t>
  </si>
  <si>
    <t>vol for given number of required cells</t>
  </si>
  <si>
    <t>desired dox conc</t>
  </si>
  <si>
    <t>ng/mL</t>
  </si>
  <si>
    <t>total vol per well</t>
  </si>
  <si>
    <t>dox per well</t>
  </si>
  <si>
    <t>ng/well</t>
  </si>
  <si>
    <t>desired dox conc in cells</t>
  </si>
  <si>
    <t>desired vol cells/well</t>
  </si>
  <si>
    <t>ng/uL</t>
  </si>
  <si>
    <t>starting dox stock conc</t>
  </si>
  <si>
    <t>mg/mL</t>
  </si>
  <si>
    <t>ug/mL</t>
  </si>
  <si>
    <t>vol diluted dox stock to add to cells</t>
  </si>
  <si>
    <t>diluted dox stock conc (1:1000), prepare 2 mL</t>
  </si>
  <si>
    <t>count cells, resuspend requisite number of cells in the above indicated vol</t>
  </si>
  <si>
    <t>make dox dilution in media, then add the above indicated vol to each cell line</t>
  </si>
  <si>
    <t>plate cells at 60 uL/well</t>
  </si>
  <si>
    <t>prep date</t>
  </si>
  <si>
    <t>conc of lipo</t>
  </si>
  <si>
    <t>uL/uL total</t>
  </si>
  <si>
    <t>ug/uL total</t>
  </si>
  <si>
    <t>total required lipo</t>
  </si>
  <si>
    <t>vol lipo mix (uL)</t>
  </si>
  <si>
    <t>vol opti alone (uL)</t>
  </si>
  <si>
    <t>Adapted cellular seeding assay calculations--082917, seeding with batch 3 fibrils</t>
  </si>
  <si>
    <t>vol to dilute</t>
  </si>
  <si>
    <t>aliquots</t>
  </si>
  <si>
    <t>370 uL conc fibril</t>
  </si>
  <si>
    <t xml:space="preserve">185 uL optimem </t>
  </si>
  <si>
    <t>vol per well (top conc)</t>
  </si>
  <si>
    <t>vol per well (dilutions)</t>
  </si>
  <si>
    <t>after dilutions are performed for all fibrils and lipofectamine alone, add 20 uL of each respective sample per well</t>
  </si>
  <si>
    <t>transfer 185 uL from each well to the next to perform 2-fold dilutions of fibrils</t>
  </si>
  <si>
    <t>vol needed</t>
  </si>
  <si>
    <t>vol final dilution series</t>
  </si>
  <si>
    <t>72 uL optimem + 72 uL 1:128 dilution</t>
  </si>
  <si>
    <t>72 uL optimem</t>
  </si>
  <si>
    <t>transfer 72 uL from each well to the next to perform 2-fold dilutions of fibrils</t>
  </si>
  <si>
    <t>Media = DMEM with 10% FBS with 1/10 Pen/Strep</t>
  </si>
  <si>
    <t>include 2 more 2-fold dilutions from final series for use in the clone 1 cells; can use smaller 96 well 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</si>
</sst>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/>
    <xf numFmtId="0" fontId="0" fillId="0" borderId="0" xfId="0" applyFill="1"/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00"/>
  <sheetViews>
    <sheetView tabSelected="1" workbookViewId="0">
      <selection sqref="A1:H100"/>
    </sheetView>
  </sheetViews>
  <sheetFormatPr baseColWidth="10" defaultRowHeight="16" x14ac:dyDescent="0.2"/>
  <cols>
    <col min="1" max="1" width="19.5" customWidth="1"/>
    <col min="2" max="2" width="16" customWidth="1"/>
    <col min="3" max="3" width="19.1640625" customWidth="1"/>
    <col min="4" max="4" width="18.83203125" customWidth="1"/>
    <col min="5" max="5" width="17.33203125" customWidth="1"/>
    <col min="6" max="6" width="16" customWidth="1"/>
    <col min="7" max="7" width="16.83203125" customWidth="1"/>
  </cols>
  <sheetData>
    <row r="1" spans="1:6" x14ac:dyDescent="0.2">
      <c r="A1" t="s">
        <v>74</v>
      </c>
    </row>
    <row r="3" spans="1:6" x14ac:dyDescent="0.2">
      <c r="A3" t="s">
        <v>88</v>
      </c>
    </row>
    <row r="4" spans="1:6" x14ac:dyDescent="0.2">
      <c r="A4" t="s">
        <v>0</v>
      </c>
    </row>
    <row r="5" spans="1:6" x14ac:dyDescent="0.2">
      <c r="A5" t="s">
        <v>1</v>
      </c>
    </row>
    <row r="6" spans="1:6" x14ac:dyDescent="0.2">
      <c r="A6">
        <v>1</v>
      </c>
      <c r="B6" t="s">
        <v>2</v>
      </c>
    </row>
    <row r="7" spans="1:6" x14ac:dyDescent="0.2">
      <c r="A7">
        <v>2</v>
      </c>
      <c r="B7" t="s">
        <v>3</v>
      </c>
    </row>
    <row r="8" spans="1:6" x14ac:dyDescent="0.2">
      <c r="A8">
        <v>3</v>
      </c>
      <c r="B8" t="s">
        <v>4</v>
      </c>
    </row>
    <row r="9" spans="1:6" x14ac:dyDescent="0.2">
      <c r="A9">
        <v>4</v>
      </c>
      <c r="B9" t="s">
        <v>5</v>
      </c>
    </row>
    <row r="12" spans="1:6" x14ac:dyDescent="0.2">
      <c r="A12" t="s">
        <v>6</v>
      </c>
    </row>
    <row r="14" spans="1:6" x14ac:dyDescent="0.2">
      <c r="A14" t="s">
        <v>7</v>
      </c>
      <c r="E14">
        <v>0.5</v>
      </c>
      <c r="F14" t="s">
        <v>8</v>
      </c>
    </row>
    <row r="15" spans="1:6" x14ac:dyDescent="0.2">
      <c r="A15" t="s">
        <v>9</v>
      </c>
      <c r="E15">
        <v>20</v>
      </c>
      <c r="F15" t="s">
        <v>10</v>
      </c>
    </row>
    <row r="16" spans="1:6" x14ac:dyDescent="0.2">
      <c r="A16" t="s">
        <v>11</v>
      </c>
      <c r="E16">
        <v>3</v>
      </c>
    </row>
    <row r="17" spans="1:8" x14ac:dyDescent="0.2">
      <c r="A17" t="s">
        <v>12</v>
      </c>
      <c r="E17">
        <v>4</v>
      </c>
    </row>
    <row r="18" spans="1:8" x14ac:dyDescent="0.2">
      <c r="A18" t="s">
        <v>13</v>
      </c>
      <c r="E18">
        <v>2</v>
      </c>
    </row>
    <row r="19" spans="1:8" x14ac:dyDescent="0.2">
      <c r="A19" t="s">
        <v>14</v>
      </c>
      <c r="E19">
        <v>2</v>
      </c>
    </row>
    <row r="20" spans="1:8" x14ac:dyDescent="0.2">
      <c r="A20" t="s">
        <v>15</v>
      </c>
      <c r="E20">
        <v>1.2</v>
      </c>
    </row>
    <row r="22" spans="1:8" x14ac:dyDescent="0.2">
      <c r="A22" t="s">
        <v>16</v>
      </c>
      <c r="E22">
        <f>E15*E16*E17*E18*E19*E20</f>
        <v>1152</v>
      </c>
      <c r="F22" t="s">
        <v>18</v>
      </c>
    </row>
    <row r="23" spans="1:8" x14ac:dyDescent="0.2">
      <c r="A23" t="s">
        <v>17</v>
      </c>
      <c r="E23">
        <f>E14/E15</f>
        <v>2.5000000000000001E-2</v>
      </c>
      <c r="F23" t="s">
        <v>70</v>
      </c>
    </row>
    <row r="24" spans="1:8" x14ac:dyDescent="0.2">
      <c r="A24" t="s">
        <v>19</v>
      </c>
      <c r="E24">
        <f>E22*E23</f>
        <v>28.8</v>
      </c>
      <c r="F24" t="s">
        <v>20</v>
      </c>
    </row>
    <row r="25" spans="1:8" x14ac:dyDescent="0.2">
      <c r="A25" t="s">
        <v>68</v>
      </c>
      <c r="E25">
        <v>5.0000000000000001E-3</v>
      </c>
      <c r="F25" t="s">
        <v>69</v>
      </c>
    </row>
    <row r="26" spans="1:8" x14ac:dyDescent="0.2">
      <c r="A26" t="s">
        <v>71</v>
      </c>
      <c r="E26">
        <f>E25*E22</f>
        <v>5.76</v>
      </c>
      <c r="F26" t="s">
        <v>18</v>
      </c>
    </row>
    <row r="30" spans="1:8" x14ac:dyDescent="0.2">
      <c r="B30" t="s">
        <v>21</v>
      </c>
      <c r="C30" t="s">
        <v>67</v>
      </c>
      <c r="D30" t="s">
        <v>22</v>
      </c>
      <c r="E30" t="s">
        <v>23</v>
      </c>
      <c r="F30" t="s">
        <v>72</v>
      </c>
      <c r="G30" t="s">
        <v>73</v>
      </c>
      <c r="H30" t="s">
        <v>24</v>
      </c>
    </row>
    <row r="31" spans="1:8" x14ac:dyDescent="0.2">
      <c r="A31">
        <v>1</v>
      </c>
      <c r="B31" t="s">
        <v>25</v>
      </c>
      <c r="C31" s="5">
        <v>42964</v>
      </c>
      <c r="D31" s="6">
        <v>0.46843426999999999</v>
      </c>
      <c r="E31" s="3">
        <f>$E$24/D31</f>
        <v>61.48141125541477</v>
      </c>
      <c r="F31" s="3">
        <f>$E$26/$E$40</f>
        <v>576</v>
      </c>
      <c r="G31" s="3">
        <f>$E$22-E31-F31</f>
        <v>514.51858874458526</v>
      </c>
      <c r="H31" s="3">
        <f>E31+F31+G31</f>
        <v>1152</v>
      </c>
    </row>
    <row r="32" spans="1:8" x14ac:dyDescent="0.2">
      <c r="A32">
        <v>2</v>
      </c>
      <c r="B32" t="s">
        <v>26</v>
      </c>
      <c r="C32" s="5">
        <v>42964</v>
      </c>
      <c r="D32">
        <v>0.40407915000000005</v>
      </c>
      <c r="E32" s="3">
        <f t="shared" ref="E32:E35" si="0">$E$24/D32</f>
        <v>71.273165170734487</v>
      </c>
      <c r="F32" s="3">
        <f t="shared" ref="F32:F36" si="1">$E$26/$E$40</f>
        <v>576</v>
      </c>
      <c r="G32" s="3">
        <f>$E$22-E32-F32</f>
        <v>504.7268348292655</v>
      </c>
      <c r="H32" s="3">
        <f t="shared" ref="H32:H36" si="2">E32+F32+G32</f>
        <v>1152</v>
      </c>
    </row>
    <row r="33" spans="1:8" x14ac:dyDescent="0.2">
      <c r="A33">
        <v>3</v>
      </c>
      <c r="B33" t="s">
        <v>27</v>
      </c>
      <c r="C33" s="5">
        <v>42964</v>
      </c>
      <c r="D33">
        <v>0.35621279</v>
      </c>
      <c r="E33" s="3">
        <f t="shared" si="0"/>
        <v>80.850550032187229</v>
      </c>
      <c r="F33" s="3">
        <f t="shared" si="1"/>
        <v>576</v>
      </c>
      <c r="G33" s="3">
        <f t="shared" ref="G33:G36" si="3">$E$22-E33-F33</f>
        <v>495.14944996781287</v>
      </c>
      <c r="H33" s="3">
        <f t="shared" si="2"/>
        <v>1152</v>
      </c>
    </row>
    <row r="34" spans="1:8" x14ac:dyDescent="0.2">
      <c r="A34">
        <v>4</v>
      </c>
      <c r="B34" t="s">
        <v>28</v>
      </c>
      <c r="C34" s="5">
        <v>42964</v>
      </c>
      <c r="D34">
        <v>0.15308650500000001</v>
      </c>
      <c r="E34" s="3">
        <f t="shared" si="0"/>
        <v>188.12892749756094</v>
      </c>
      <c r="F34" s="3">
        <f t="shared" si="1"/>
        <v>576</v>
      </c>
      <c r="G34" s="3">
        <f t="shared" si="3"/>
        <v>387.87107250243912</v>
      </c>
      <c r="H34" s="3">
        <f t="shared" si="2"/>
        <v>1152</v>
      </c>
    </row>
    <row r="35" spans="1:8" x14ac:dyDescent="0.2">
      <c r="A35">
        <v>5</v>
      </c>
      <c r="B35" t="s">
        <v>29</v>
      </c>
      <c r="C35" s="5">
        <v>42964</v>
      </c>
      <c r="D35" s="6">
        <v>8.1863229999999995E-2</v>
      </c>
      <c r="E35" s="3">
        <f t="shared" si="0"/>
        <v>351.806299360531</v>
      </c>
      <c r="F35" s="3">
        <f t="shared" si="1"/>
        <v>576</v>
      </c>
      <c r="G35" s="3">
        <f t="shared" si="3"/>
        <v>224.19370063946894</v>
      </c>
      <c r="H35" s="3">
        <f t="shared" si="2"/>
        <v>1152</v>
      </c>
    </row>
    <row r="36" spans="1:8" x14ac:dyDescent="0.2">
      <c r="A36">
        <v>6</v>
      </c>
      <c r="B36" t="s">
        <v>30</v>
      </c>
      <c r="D36" s="4" t="s">
        <v>31</v>
      </c>
      <c r="E36" s="7">
        <v>0</v>
      </c>
      <c r="F36" s="3">
        <f t="shared" si="1"/>
        <v>576</v>
      </c>
      <c r="G36" s="3">
        <f t="shared" si="3"/>
        <v>576</v>
      </c>
      <c r="H36" s="3">
        <f t="shared" si="2"/>
        <v>1152</v>
      </c>
    </row>
    <row r="39" spans="1:8" x14ac:dyDescent="0.2">
      <c r="A39" t="s">
        <v>32</v>
      </c>
      <c r="E39">
        <f>F31*6*1.2</f>
        <v>4147.2</v>
      </c>
      <c r="F39" t="s">
        <v>18</v>
      </c>
    </row>
    <row r="40" spans="1:8" x14ac:dyDescent="0.2">
      <c r="A40" t="s">
        <v>33</v>
      </c>
      <c r="E40" s="2">
        <v>0.01</v>
      </c>
      <c r="F40" t="s">
        <v>35</v>
      </c>
    </row>
    <row r="41" spans="1:8" x14ac:dyDescent="0.2">
      <c r="A41" t="s">
        <v>34</v>
      </c>
      <c r="E41">
        <f>E40*E39</f>
        <v>41.472000000000001</v>
      </c>
      <c r="F41" t="s">
        <v>18</v>
      </c>
    </row>
    <row r="42" spans="1:8" x14ac:dyDescent="0.2">
      <c r="A42" t="s">
        <v>36</v>
      </c>
      <c r="E42">
        <f>E39-E41</f>
        <v>4105.7280000000001</v>
      </c>
      <c r="F42" t="s">
        <v>18</v>
      </c>
    </row>
    <row r="44" spans="1:8" x14ac:dyDescent="0.2">
      <c r="A44" t="s">
        <v>37</v>
      </c>
    </row>
    <row r="45" spans="1:8" x14ac:dyDescent="0.2">
      <c r="A45" t="s">
        <v>38</v>
      </c>
    </row>
    <row r="47" spans="1:8" x14ac:dyDescent="0.2">
      <c r="A47" t="s">
        <v>39</v>
      </c>
    </row>
    <row r="48" spans="1:8" x14ac:dyDescent="0.2">
      <c r="A48" t="s">
        <v>40</v>
      </c>
    </row>
    <row r="51" spans="1:5" x14ac:dyDescent="0.2">
      <c r="A51" t="s">
        <v>43</v>
      </c>
    </row>
    <row r="53" spans="1:5" x14ac:dyDescent="0.2">
      <c r="A53" t="s">
        <v>75</v>
      </c>
      <c r="B53">
        <f>E22</f>
        <v>1152</v>
      </c>
      <c r="C53" t="s">
        <v>76</v>
      </c>
      <c r="D53">
        <v>3</v>
      </c>
    </row>
    <row r="54" spans="1:5" x14ac:dyDescent="0.2">
      <c r="A54" t="s">
        <v>79</v>
      </c>
      <c r="B54">
        <f>B53/3-14</f>
        <v>370</v>
      </c>
      <c r="C54" t="s">
        <v>80</v>
      </c>
      <c r="D54">
        <f>B54/2</f>
        <v>185</v>
      </c>
    </row>
    <row r="56" spans="1:5" x14ac:dyDescent="0.2">
      <c r="B56" t="s">
        <v>41</v>
      </c>
      <c r="C56" t="s">
        <v>77</v>
      </c>
      <c r="D56" t="s">
        <v>77</v>
      </c>
      <c r="E56" t="s">
        <v>77</v>
      </c>
    </row>
    <row r="57" spans="1:5" x14ac:dyDescent="0.2">
      <c r="B57">
        <v>2</v>
      </c>
      <c r="C57" t="s">
        <v>78</v>
      </c>
      <c r="D57" t="s">
        <v>78</v>
      </c>
      <c r="E57" t="s">
        <v>78</v>
      </c>
    </row>
    <row r="58" spans="1:5" x14ac:dyDescent="0.2">
      <c r="B58">
        <v>3</v>
      </c>
      <c r="C58" t="s">
        <v>78</v>
      </c>
      <c r="D58" t="s">
        <v>78</v>
      </c>
      <c r="E58" t="s">
        <v>78</v>
      </c>
    </row>
    <row r="59" spans="1:5" x14ac:dyDescent="0.2">
      <c r="B59">
        <v>4</v>
      </c>
      <c r="C59" t="s">
        <v>78</v>
      </c>
      <c r="D59" t="s">
        <v>78</v>
      </c>
      <c r="E59" t="s">
        <v>78</v>
      </c>
    </row>
    <row r="60" spans="1:5" x14ac:dyDescent="0.2">
      <c r="B60">
        <v>5</v>
      </c>
      <c r="C60" t="s">
        <v>78</v>
      </c>
      <c r="D60" t="s">
        <v>78</v>
      </c>
      <c r="E60" t="s">
        <v>78</v>
      </c>
    </row>
    <row r="61" spans="1:5" x14ac:dyDescent="0.2">
      <c r="B61">
        <v>6</v>
      </c>
      <c r="C61" t="s">
        <v>78</v>
      </c>
      <c r="D61" t="s">
        <v>78</v>
      </c>
      <c r="E61" t="s">
        <v>78</v>
      </c>
    </row>
    <row r="62" spans="1:5" x14ac:dyDescent="0.2">
      <c r="B62">
        <v>7</v>
      </c>
      <c r="C62" t="s">
        <v>78</v>
      </c>
      <c r="D62" t="s">
        <v>78</v>
      </c>
      <c r="E62" t="s">
        <v>78</v>
      </c>
    </row>
    <row r="63" spans="1:5" x14ac:dyDescent="0.2">
      <c r="B63">
        <v>8</v>
      </c>
      <c r="C63" t="s">
        <v>78</v>
      </c>
      <c r="D63" t="s">
        <v>78</v>
      </c>
      <c r="E63" t="s">
        <v>78</v>
      </c>
    </row>
    <row r="65" spans="1:6" x14ac:dyDescent="0.2">
      <c r="A65" t="s">
        <v>82</v>
      </c>
    </row>
    <row r="67" spans="1:6" x14ac:dyDescent="0.2">
      <c r="A67" t="s">
        <v>89</v>
      </c>
    </row>
    <row r="69" spans="1:6" x14ac:dyDescent="0.2">
      <c r="A69" t="s">
        <v>83</v>
      </c>
      <c r="B69">
        <f>E15*E16*E18*E20</f>
        <v>144</v>
      </c>
      <c r="C69" t="s">
        <v>84</v>
      </c>
      <c r="D69">
        <f>B69/2</f>
        <v>72</v>
      </c>
      <c r="E69" t="s">
        <v>36</v>
      </c>
      <c r="F69">
        <f>D69</f>
        <v>72</v>
      </c>
    </row>
    <row r="71" spans="1:6" x14ac:dyDescent="0.2">
      <c r="B71" t="s">
        <v>41</v>
      </c>
      <c r="C71" t="s">
        <v>85</v>
      </c>
    </row>
    <row r="72" spans="1:6" x14ac:dyDescent="0.2">
      <c r="B72">
        <v>2</v>
      </c>
      <c r="C72" t="s">
        <v>86</v>
      </c>
    </row>
    <row r="74" spans="1:6" x14ac:dyDescent="0.2">
      <c r="A74" t="s">
        <v>87</v>
      </c>
    </row>
    <row r="77" spans="1:6" x14ac:dyDescent="0.2">
      <c r="A77" t="s">
        <v>81</v>
      </c>
    </row>
    <row r="78" spans="1:6" x14ac:dyDescent="0.2">
      <c r="A78" t="s">
        <v>42</v>
      </c>
    </row>
    <row r="80" spans="1:6" x14ac:dyDescent="0.2">
      <c r="A80" t="s">
        <v>44</v>
      </c>
      <c r="D80">
        <v>3000</v>
      </c>
    </row>
    <row r="81" spans="1:5" x14ac:dyDescent="0.2">
      <c r="A81" t="s">
        <v>57</v>
      </c>
      <c r="D81">
        <v>60</v>
      </c>
      <c r="E81" t="s">
        <v>18</v>
      </c>
    </row>
    <row r="82" spans="1:5" x14ac:dyDescent="0.2">
      <c r="A82" t="s">
        <v>45</v>
      </c>
      <c r="D82">
        <f>D80/D81</f>
        <v>50</v>
      </c>
      <c r="E82" t="s">
        <v>46</v>
      </c>
    </row>
    <row r="83" spans="1:5" x14ac:dyDescent="0.2">
      <c r="A83" t="s">
        <v>47</v>
      </c>
      <c r="D83">
        <f>384/2</f>
        <v>192</v>
      </c>
    </row>
    <row r="84" spans="1:5" x14ac:dyDescent="0.2">
      <c r="A84" t="s">
        <v>48</v>
      </c>
      <c r="D84">
        <v>2</v>
      </c>
    </row>
    <row r="85" spans="1:5" x14ac:dyDescent="0.2">
      <c r="A85" t="s">
        <v>49</v>
      </c>
      <c r="D85">
        <f>D84*D83*D80*1.2</f>
        <v>1382400</v>
      </c>
    </row>
    <row r="86" spans="1:5" x14ac:dyDescent="0.2">
      <c r="A86" t="s">
        <v>50</v>
      </c>
      <c r="D86">
        <f>D85/D82</f>
        <v>27648</v>
      </c>
      <c r="E86" t="s">
        <v>18</v>
      </c>
    </row>
    <row r="88" spans="1:5" x14ac:dyDescent="0.2">
      <c r="A88" t="s">
        <v>64</v>
      </c>
    </row>
    <row r="90" spans="1:5" x14ac:dyDescent="0.2">
      <c r="A90" t="s">
        <v>51</v>
      </c>
      <c r="D90">
        <v>10</v>
      </c>
      <c r="E90" t="s">
        <v>52</v>
      </c>
    </row>
    <row r="91" spans="1:5" x14ac:dyDescent="0.2">
      <c r="A91" t="s">
        <v>53</v>
      </c>
      <c r="D91">
        <f>E15+D81</f>
        <v>80</v>
      </c>
      <c r="E91" t="s">
        <v>18</v>
      </c>
    </row>
    <row r="92" spans="1:5" x14ac:dyDescent="0.2">
      <c r="A92" t="s">
        <v>54</v>
      </c>
      <c r="D92">
        <f>D90/1000*D91</f>
        <v>0.8</v>
      </c>
      <c r="E92" t="s">
        <v>55</v>
      </c>
    </row>
    <row r="93" spans="1:5" x14ac:dyDescent="0.2">
      <c r="A93" t="s">
        <v>56</v>
      </c>
      <c r="D93" s="1">
        <f>D92/D81</f>
        <v>1.3333333333333334E-2</v>
      </c>
      <c r="E93" t="s">
        <v>58</v>
      </c>
    </row>
    <row r="94" spans="1:5" x14ac:dyDescent="0.2">
      <c r="A94" t="s">
        <v>59</v>
      </c>
      <c r="D94">
        <v>1</v>
      </c>
      <c r="E94" t="s">
        <v>60</v>
      </c>
    </row>
    <row r="95" spans="1:5" x14ac:dyDescent="0.2">
      <c r="A95" t="s">
        <v>63</v>
      </c>
      <c r="D95">
        <v>1</v>
      </c>
      <c r="E95" t="s">
        <v>61</v>
      </c>
    </row>
    <row r="96" spans="1:5" x14ac:dyDescent="0.2">
      <c r="A96" t="s">
        <v>62</v>
      </c>
      <c r="D96">
        <f>D93*D86/D95</f>
        <v>368.64000000000004</v>
      </c>
      <c r="E96" t="s">
        <v>18</v>
      </c>
    </row>
    <row r="98" spans="1:1" x14ac:dyDescent="0.2">
      <c r="A98" t="s">
        <v>65</v>
      </c>
    </row>
    <row r="100" spans="1:1" x14ac:dyDescent="0.2">
      <c r="A100" t="s">
        <v>66</v>
      </c>
    </row>
  </sheetData>
  <phoneticPr fontId="1" type="noConversion"/>
  <printOptions gridLines="1"/>
  <pageMargins left="0.7" right="0.7" top="0.75" bottom="0.75" header="0.3" footer="0.3"/>
  <pageSetup scale="42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2017-08-10T18:39:17Z</cp:lastPrinted>
  <dcterms:created xsi:type="dcterms:W3CDTF">2017-08-09T17:17:35Z</dcterms:created>
  <dcterms:modified xsi:type="dcterms:W3CDTF">2017-08-29T15:15:33Z</dcterms:modified>
</cp:coreProperties>
</file>