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ocuments/"/>
    </mc:Choice>
  </mc:AlternateContent>
  <bookViews>
    <workbookView xWindow="60" yWindow="460" windowWidth="25600" windowHeight="14460" tabRatio="500"/>
  </bookViews>
  <sheets>
    <sheet name="final calculations" sheetId="2" r:id="rId1"/>
  </sheets>
  <definedNames>
    <definedName name="_xlnm.Print_Area" localSheetId="0">'final calculations'!$A$1:$J$75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2" l="1"/>
  <c r="F69" i="2"/>
  <c r="F42" i="2"/>
  <c r="E42" i="2"/>
  <c r="G31" i="2"/>
  <c r="H31" i="2"/>
  <c r="I31" i="2"/>
  <c r="B44" i="2"/>
  <c r="B54" i="2"/>
  <c r="B69" i="2"/>
  <c r="B55" i="2"/>
  <c r="E55" i="2"/>
  <c r="E54" i="2"/>
  <c r="F22" i="2"/>
  <c r="B42" i="2"/>
  <c r="E69" i="2"/>
  <c r="H36" i="2"/>
  <c r="I36" i="2"/>
  <c r="G35" i="2"/>
  <c r="H35" i="2"/>
  <c r="I35" i="2"/>
  <c r="G34" i="2"/>
  <c r="H34" i="2"/>
  <c r="I34" i="2"/>
  <c r="G33" i="2"/>
  <c r="H33" i="2"/>
  <c r="I33" i="2"/>
  <c r="G32" i="2"/>
  <c r="H32" i="2"/>
  <c r="I32" i="2"/>
</calcChain>
</file>

<file path=xl/sharedStrings.xml><?xml version="1.0" encoding="utf-8"?>
<sst xmlns="http://schemas.openxmlformats.org/spreadsheetml/2006/main" count="67" uniqueCount="66">
  <si>
    <t>Media = DMEM with 10% FBS with 1.25&amp; Pen/Strep</t>
  </si>
  <si>
    <t>Cells should be at 80% confluency or higher before split</t>
  </si>
  <si>
    <t>WT-GFP TAU</t>
  </si>
  <si>
    <t>P301S GFP TAU</t>
  </si>
  <si>
    <t>Use 384 well plates with glass bottoms (Greiner)</t>
  </si>
  <si>
    <t>each well recieves</t>
  </si>
  <si>
    <t>Each dilution is formed in triplicate</t>
  </si>
  <si>
    <t>group</t>
  </si>
  <si>
    <t>sample/fibrils</t>
  </si>
  <si>
    <t>conc mg/ml</t>
  </si>
  <si>
    <t>volume opti (uL)</t>
  </si>
  <si>
    <t>volume stock (uL)</t>
  </si>
  <si>
    <t>number of wells/group</t>
  </si>
  <si>
    <t>multiplication factor for dilution</t>
  </si>
  <si>
    <t>number of groups</t>
  </si>
  <si>
    <t>multiplication factor for groups</t>
  </si>
  <si>
    <t>total multiplication factor</t>
  </si>
  <si>
    <t>amount opti-MEM per well</t>
  </si>
  <si>
    <t>amount fibrils/lysate per well (ug)</t>
  </si>
  <si>
    <t>lipo calculations</t>
  </si>
  <si>
    <t>amount per well</t>
  </si>
  <si>
    <t>opti/well</t>
  </si>
  <si>
    <t>ul lipo</t>
  </si>
  <si>
    <t>ul opti</t>
  </si>
  <si>
    <t>Incubate 20 min at RT</t>
  </si>
  <si>
    <t>Incubate 5 min at RT</t>
  </si>
  <si>
    <t>number of wells</t>
  </si>
  <si>
    <t>cells</t>
  </si>
  <si>
    <t>extra factor</t>
  </si>
  <si>
    <t>number of cells needed</t>
  </si>
  <si>
    <t>total volume needed</t>
  </si>
  <si>
    <t>for one plate volume =</t>
  </si>
  <si>
    <t>use DMEM with FBS and 1.25% P/S for suspending cells</t>
  </si>
  <si>
    <t>total</t>
  </si>
  <si>
    <t>WT</t>
  </si>
  <si>
    <t>test 8 dilutions of fibrils</t>
  </si>
  <si>
    <t>plate cells at 3000 cells/well</t>
  </si>
  <si>
    <t>spin plate at 4000 rpm for 20 min</t>
  </si>
  <si>
    <t>each cell line</t>
  </si>
  <si>
    <t>various amounts of packaged fibril. Testing higher concentrations and several 2X fold dilution</t>
  </si>
  <si>
    <t>N279K GFP tau</t>
  </si>
  <si>
    <t>clone 1</t>
  </si>
  <si>
    <t>number of cell lines X replicates</t>
  </si>
  <si>
    <t>P301L</t>
  </si>
  <si>
    <t>N279K</t>
  </si>
  <si>
    <t>K18 WT</t>
  </si>
  <si>
    <t xml:space="preserve">K18 P301L </t>
  </si>
  <si>
    <t>lipofectamine only</t>
  </si>
  <si>
    <t>number of samples</t>
  </si>
  <si>
    <t>for 8 dilutions</t>
  </si>
  <si>
    <t>Add 40 ul per well</t>
  </si>
  <si>
    <t>perform 2 X dilutions (uL)</t>
  </si>
  <si>
    <t>for top well ( uL)</t>
  </si>
  <si>
    <t>wells are too small. Aliquot into manageable volumes</t>
  </si>
  <si>
    <t>numbe of aliquots</t>
  </si>
  <si>
    <t>number of groups (samples Xreplicates)</t>
  </si>
  <si>
    <t>for clone 1 do 3 extra dilutions</t>
  </si>
  <si>
    <t>Plate cells at 60 ul/well using multichannel</t>
  </si>
  <si>
    <t>add 10 ng/ml Dox final</t>
  </si>
  <si>
    <t xml:space="preserve">(Add to cell solution at 17 ng/ml) </t>
  </si>
  <si>
    <t>(40 ul per well X 3 wells X 8 groups +150 ul extra )*2</t>
  </si>
  <si>
    <t>seeding in 4 cell lines</t>
  </si>
  <si>
    <t>use fibrils quantified 7/17/17</t>
  </si>
  <si>
    <t>Add X ul lipofectamine to optimem, as indicated above</t>
  </si>
  <si>
    <t>3 extra dilutions for clone 1 cells</t>
  </si>
  <si>
    <t>add lipo/optimem mixture to fibril stocks at total volumes indicated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</si>
</sst>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scheme val="minor"/>
    </font>
    <font>
      <sz val="16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 applyFill="1" applyBorder="1"/>
    <xf numFmtId="1" fontId="1" fillId="0" borderId="0" xfId="0" applyNumberFormat="1" applyFont="1"/>
    <xf numFmtId="0" fontId="1" fillId="2" borderId="0" xfId="0" applyFont="1" applyFill="1"/>
    <xf numFmtId="2" fontId="1" fillId="0" borderId="0" xfId="0" applyNumberFormat="1" applyFont="1"/>
    <xf numFmtId="0" fontId="1" fillId="0" borderId="0" xfId="0" applyFont="1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8"/>
  <sheetViews>
    <sheetView tabSelected="1" zoomScale="60" zoomScaleNormal="60" zoomScalePageLayoutView="60" workbookViewId="0">
      <selection activeCell="H44" sqref="H44"/>
    </sheetView>
  </sheetViews>
  <sheetFormatPr baseColWidth="10" defaultRowHeight="16" x14ac:dyDescent="0.2"/>
  <cols>
    <col min="1" max="1" width="69.33203125" customWidth="1"/>
    <col min="2" max="3" width="36.1640625" customWidth="1"/>
    <col min="4" max="4" width="38.6640625" customWidth="1"/>
    <col min="5" max="5" width="21.1640625" customWidth="1"/>
    <col min="6" max="6" width="20.1640625" customWidth="1"/>
    <col min="7" max="7" width="26.6640625" customWidth="1"/>
    <col min="8" max="8" width="26.33203125" customWidth="1"/>
    <col min="9" max="9" width="12.5" bestFit="1" customWidth="1"/>
  </cols>
  <sheetData>
    <row r="1" spans="1:10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21" x14ac:dyDescent="0.25">
      <c r="A3" s="1" t="s">
        <v>61</v>
      </c>
      <c r="B3" s="1"/>
      <c r="C3" s="1"/>
      <c r="D3" s="1"/>
      <c r="E3" s="1"/>
      <c r="F3" s="1"/>
      <c r="G3" s="1"/>
      <c r="H3" s="1"/>
      <c r="I3" s="1"/>
      <c r="J3" s="1"/>
    </row>
    <row r="4" spans="1:10" ht="21" x14ac:dyDescent="0.25">
      <c r="A4" s="1">
        <v>1</v>
      </c>
      <c r="B4" s="1" t="s">
        <v>2</v>
      </c>
      <c r="C4" s="1"/>
      <c r="D4" s="1"/>
      <c r="E4" s="1"/>
      <c r="F4" s="1"/>
      <c r="G4" s="1"/>
      <c r="H4" s="1"/>
      <c r="I4" s="1"/>
      <c r="J4" s="1"/>
    </row>
    <row r="5" spans="1:10" ht="21" x14ac:dyDescent="0.25">
      <c r="A5" s="1">
        <v>2</v>
      </c>
      <c r="B5" s="1" t="s">
        <v>3</v>
      </c>
      <c r="C5" s="1"/>
      <c r="D5" s="1"/>
      <c r="E5" s="1"/>
      <c r="F5" s="1"/>
      <c r="G5" s="1"/>
      <c r="H5" s="1"/>
      <c r="I5" s="1"/>
      <c r="J5" s="1"/>
    </row>
    <row r="6" spans="1:10" ht="21" x14ac:dyDescent="0.25">
      <c r="A6" s="1">
        <v>3</v>
      </c>
      <c r="B6" s="1" t="s">
        <v>40</v>
      </c>
      <c r="D6" s="1"/>
      <c r="E6" s="1"/>
      <c r="F6" s="1"/>
      <c r="G6" s="1"/>
      <c r="H6" s="1"/>
      <c r="I6" s="1"/>
      <c r="J6" s="1"/>
    </row>
    <row r="7" spans="1:10" ht="21" x14ac:dyDescent="0.25">
      <c r="A7" s="1">
        <v>4</v>
      </c>
      <c r="B7" s="1" t="s">
        <v>41</v>
      </c>
      <c r="D7" s="1"/>
      <c r="E7" s="1"/>
      <c r="F7" s="1"/>
      <c r="G7" s="1"/>
      <c r="H7" s="1"/>
      <c r="I7" s="1"/>
      <c r="J7" s="1"/>
    </row>
    <row r="8" spans="1:10" ht="21" x14ac:dyDescent="0.25">
      <c r="D8" s="1"/>
      <c r="E8" s="1"/>
      <c r="F8" s="1"/>
      <c r="G8" s="1"/>
      <c r="H8" s="1"/>
      <c r="I8" s="1"/>
      <c r="J8" s="1"/>
    </row>
    <row r="9" spans="1:10" ht="21" x14ac:dyDescent="0.25">
      <c r="D9" s="1"/>
      <c r="E9" s="1"/>
      <c r="F9" s="1"/>
      <c r="G9" s="1"/>
      <c r="H9" s="1"/>
      <c r="I9" s="1"/>
      <c r="J9" s="1"/>
    </row>
    <row r="10" spans="1:10" ht="21" x14ac:dyDescent="0.25">
      <c r="A10" s="1" t="s">
        <v>4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21" x14ac:dyDescent="0.25">
      <c r="A12" s="1" t="s">
        <v>5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1" x14ac:dyDescent="0.25">
      <c r="A14" s="1" t="s">
        <v>39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21" x14ac:dyDescent="0.25">
      <c r="A16" s="1" t="s">
        <v>6</v>
      </c>
      <c r="B16" s="1"/>
      <c r="C16" s="1"/>
      <c r="D16" s="1"/>
      <c r="E16" s="1"/>
      <c r="F16" s="1"/>
      <c r="G16" s="1"/>
      <c r="H16" s="1"/>
      <c r="I16" s="1"/>
      <c r="J16" s="1"/>
    </row>
    <row r="17" spans="1:12" ht="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 ht="21" x14ac:dyDescent="0.25">
      <c r="A18" s="1" t="s">
        <v>12</v>
      </c>
      <c r="B18" s="1"/>
      <c r="C18" s="1"/>
      <c r="D18" s="1"/>
      <c r="E18" s="1"/>
      <c r="F18" s="1">
        <v>3</v>
      </c>
      <c r="G18" s="1"/>
      <c r="H18" s="1"/>
      <c r="I18" s="1"/>
      <c r="J18" s="1"/>
    </row>
    <row r="19" spans="1:12" ht="21" x14ac:dyDescent="0.25">
      <c r="A19" s="1" t="s">
        <v>13</v>
      </c>
      <c r="B19" s="1"/>
      <c r="C19" s="1"/>
      <c r="D19" s="1"/>
      <c r="E19" s="1"/>
      <c r="F19" s="1">
        <v>8.5</v>
      </c>
      <c r="G19" s="4"/>
      <c r="H19" s="1"/>
      <c r="I19" s="1"/>
      <c r="J19" s="1"/>
    </row>
    <row r="20" spans="1:12" ht="21" x14ac:dyDescent="0.25">
      <c r="A20" s="1" t="s">
        <v>42</v>
      </c>
      <c r="B20" s="1"/>
      <c r="C20" s="1"/>
      <c r="D20" s="1"/>
      <c r="E20" s="1"/>
      <c r="F20" s="1">
        <v>8</v>
      </c>
      <c r="G20" s="1"/>
      <c r="H20" s="1"/>
      <c r="I20" s="1"/>
      <c r="J20" s="1"/>
    </row>
    <row r="21" spans="1:12" ht="21" x14ac:dyDescent="0.25">
      <c r="A21" s="1" t="s">
        <v>15</v>
      </c>
      <c r="B21" s="1"/>
      <c r="C21" s="1"/>
      <c r="D21" s="1"/>
      <c r="E21" s="1"/>
      <c r="F21" s="1">
        <v>1.1499999999999999</v>
      </c>
      <c r="G21" s="1"/>
      <c r="H21" s="1"/>
      <c r="I21" s="1"/>
      <c r="J21" s="1"/>
    </row>
    <row r="22" spans="1:12" ht="21" x14ac:dyDescent="0.25">
      <c r="A22" s="1" t="s">
        <v>16</v>
      </c>
      <c r="B22" s="1"/>
      <c r="C22" s="1"/>
      <c r="D22" s="1"/>
      <c r="E22" s="1"/>
      <c r="F22" s="1">
        <f>F18*F19*F20*F21</f>
        <v>234.6</v>
      </c>
      <c r="G22" s="1"/>
      <c r="H22" s="1"/>
      <c r="I22" s="1"/>
      <c r="J22" s="1"/>
    </row>
    <row r="23" spans="1:12" ht="21" x14ac:dyDescent="0.25">
      <c r="A23" s="1" t="s">
        <v>18</v>
      </c>
      <c r="B23" s="1"/>
      <c r="C23" s="1"/>
      <c r="D23" s="1"/>
      <c r="E23" s="1"/>
      <c r="F23" s="1">
        <v>0.125</v>
      </c>
      <c r="G23" s="1"/>
      <c r="H23" s="1"/>
      <c r="I23" s="1"/>
      <c r="J23" s="1"/>
    </row>
    <row r="24" spans="1:12" ht="21" x14ac:dyDescent="0.25">
      <c r="A24" s="1" t="s">
        <v>17</v>
      </c>
      <c r="B24" s="1"/>
      <c r="C24" s="1"/>
      <c r="D24" s="1"/>
      <c r="E24" s="1"/>
      <c r="F24" s="1">
        <v>5</v>
      </c>
      <c r="G24" s="1"/>
      <c r="H24" s="1"/>
      <c r="I24" s="1"/>
      <c r="J24" s="1"/>
    </row>
    <row r="25" spans="1:12" ht="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8" spans="1:12" ht="21" x14ac:dyDescent="0.25">
      <c r="A28" s="1"/>
      <c r="B28" s="1"/>
      <c r="C28" s="1"/>
      <c r="D28" s="1"/>
      <c r="E28" s="1"/>
      <c r="F28" s="3"/>
      <c r="G28" s="1"/>
      <c r="H28" s="1"/>
      <c r="I28" s="1"/>
      <c r="J28" s="1"/>
    </row>
    <row r="29" spans="1:12" ht="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2" ht="21" x14ac:dyDescent="0.25">
      <c r="A30" s="1" t="s">
        <v>7</v>
      </c>
      <c r="B30" s="1" t="s">
        <v>8</v>
      </c>
      <c r="C30" s="1"/>
      <c r="D30" s="1"/>
      <c r="E30" s="1" t="s">
        <v>14</v>
      </c>
      <c r="F30" s="1" t="s">
        <v>9</v>
      </c>
      <c r="G30" s="1" t="s">
        <v>11</v>
      </c>
      <c r="H30" s="1" t="s">
        <v>10</v>
      </c>
      <c r="I30" s="1" t="s">
        <v>33</v>
      </c>
      <c r="J30" s="1"/>
      <c r="K30" s="1"/>
      <c r="L30" s="1"/>
    </row>
    <row r="31" spans="1:12" ht="21" x14ac:dyDescent="0.25">
      <c r="A31" s="1">
        <v>1</v>
      </c>
      <c r="B31" s="1" t="s">
        <v>34</v>
      </c>
      <c r="C31" s="1" t="s">
        <v>33</v>
      </c>
      <c r="D31" s="1"/>
      <c r="E31" s="1">
        <v>1</v>
      </c>
      <c r="F31" s="8">
        <v>0.40122000999999996</v>
      </c>
      <c r="G31" s="6">
        <f>$F$23/F31*$F$22*E31</f>
        <v>73.089574969104859</v>
      </c>
      <c r="H31" s="6">
        <f>$F$24*$F$22*E31-G31</f>
        <v>1099.9104250308951</v>
      </c>
      <c r="I31" s="1">
        <f t="shared" ref="I31:I36" si="0">SUM(G31:H31)</f>
        <v>1173</v>
      </c>
      <c r="J31" s="1"/>
      <c r="K31" s="1"/>
      <c r="L31" s="1"/>
    </row>
    <row r="32" spans="1:12" ht="21" x14ac:dyDescent="0.25">
      <c r="A32" s="1">
        <v>2</v>
      </c>
      <c r="B32" s="1" t="s">
        <v>43</v>
      </c>
      <c r="C32" s="1"/>
      <c r="D32" s="1"/>
      <c r="E32" s="1">
        <v>1</v>
      </c>
      <c r="F32" s="8">
        <v>0.19938297999999999</v>
      </c>
      <c r="G32" s="6">
        <f t="shared" ref="G32:G35" si="1">$F$23/F32*$F$22*E32</f>
        <v>147.07875265983085</v>
      </c>
      <c r="H32" s="6">
        <f t="shared" ref="H32:H36" si="2">$F$24*$F$22*E32-G32</f>
        <v>1025.9212473401692</v>
      </c>
      <c r="I32" s="1">
        <f t="shared" si="0"/>
        <v>1173</v>
      </c>
      <c r="J32" s="1"/>
      <c r="K32" s="1"/>
      <c r="L32" s="1"/>
    </row>
    <row r="33" spans="1:12" ht="21" x14ac:dyDescent="0.25">
      <c r="A33" s="1">
        <v>3</v>
      </c>
      <c r="B33" s="1" t="s">
        <v>44</v>
      </c>
      <c r="C33" s="1"/>
      <c r="D33" s="1"/>
      <c r="E33" s="1">
        <v>1</v>
      </c>
      <c r="F33" s="8">
        <v>0.31092998999999999</v>
      </c>
      <c r="G33" s="6">
        <f t="shared" si="1"/>
        <v>94.313835728743953</v>
      </c>
      <c r="H33" s="6">
        <f t="shared" si="2"/>
        <v>1078.6861642712561</v>
      </c>
      <c r="I33" s="1">
        <f t="shared" si="0"/>
        <v>1173</v>
      </c>
      <c r="J33" s="1"/>
      <c r="K33" s="1"/>
      <c r="L33" s="1"/>
    </row>
    <row r="34" spans="1:12" ht="21" x14ac:dyDescent="0.25">
      <c r="A34" s="1">
        <v>4</v>
      </c>
      <c r="B34" s="1" t="s">
        <v>45</v>
      </c>
      <c r="C34" s="1"/>
      <c r="D34" s="1"/>
      <c r="E34" s="1">
        <v>1</v>
      </c>
      <c r="F34" s="8">
        <v>0.21462242249999997</v>
      </c>
      <c r="G34" s="6">
        <f t="shared" si="1"/>
        <v>136.63530426323467</v>
      </c>
      <c r="H34" s="6">
        <f t="shared" si="2"/>
        <v>1036.3646957367653</v>
      </c>
      <c r="I34" s="1">
        <f t="shared" si="0"/>
        <v>1173</v>
      </c>
      <c r="J34" s="1"/>
      <c r="K34" s="1"/>
      <c r="L34" s="1"/>
    </row>
    <row r="35" spans="1:12" ht="21" x14ac:dyDescent="0.25">
      <c r="A35" s="1">
        <v>5</v>
      </c>
      <c r="B35" s="7" t="s">
        <v>46</v>
      </c>
      <c r="C35" s="1" t="s">
        <v>62</v>
      </c>
      <c r="D35" s="1"/>
      <c r="E35" s="1">
        <v>1</v>
      </c>
      <c r="F35" s="7">
        <v>0.08</v>
      </c>
      <c r="G35" s="6">
        <f t="shared" si="1"/>
        <v>366.5625</v>
      </c>
      <c r="H35" s="6">
        <f t="shared" si="2"/>
        <v>806.4375</v>
      </c>
      <c r="I35" s="1">
        <f t="shared" si="0"/>
        <v>1173</v>
      </c>
      <c r="J35" s="1"/>
      <c r="K35" s="1"/>
      <c r="L35" s="1"/>
    </row>
    <row r="36" spans="1:12" ht="21" x14ac:dyDescent="0.25">
      <c r="A36" s="1">
        <v>6</v>
      </c>
      <c r="B36" s="1" t="s">
        <v>47</v>
      </c>
      <c r="C36" s="1"/>
      <c r="D36" s="1"/>
      <c r="E36" s="1">
        <v>1</v>
      </c>
      <c r="F36" s="1">
        <v>0</v>
      </c>
      <c r="G36" s="6">
        <v>0</v>
      </c>
      <c r="H36" s="6">
        <f t="shared" si="2"/>
        <v>1173</v>
      </c>
      <c r="I36" s="1">
        <f t="shared" si="0"/>
        <v>1173</v>
      </c>
      <c r="J36" s="1"/>
      <c r="K36" s="1"/>
      <c r="L36" s="1"/>
    </row>
    <row r="37" spans="1:12" ht="21" x14ac:dyDescent="0.25">
      <c r="A37" s="1"/>
      <c r="B37" s="1"/>
      <c r="C37" s="1"/>
      <c r="D37" s="1"/>
      <c r="L37" s="1"/>
    </row>
    <row r="38" spans="1:12" ht="21" x14ac:dyDescent="0.25">
      <c r="A38" s="1"/>
      <c r="B38" s="1"/>
      <c r="C38" s="1"/>
      <c r="L38" s="1"/>
    </row>
    <row r="39" spans="1:12" ht="21" x14ac:dyDescent="0.25">
      <c r="A39" s="1"/>
      <c r="B39" s="1"/>
      <c r="C39" s="1"/>
      <c r="D39" s="1"/>
      <c r="L39" s="1"/>
    </row>
    <row r="40" spans="1:12" ht="21" x14ac:dyDescent="0.25">
      <c r="A40" s="1" t="s">
        <v>19</v>
      </c>
      <c r="B40" s="1"/>
      <c r="C40" s="1"/>
      <c r="D40" s="1"/>
      <c r="E40" s="1"/>
      <c r="F40" s="1"/>
      <c r="G40" s="1"/>
      <c r="H40" s="1"/>
      <c r="I40" s="1"/>
      <c r="J40" s="1"/>
      <c r="L40" s="1"/>
    </row>
    <row r="41" spans="1:12" ht="21" x14ac:dyDescent="0.25">
      <c r="A41" s="1" t="s">
        <v>20</v>
      </c>
      <c r="B41" s="1" t="s">
        <v>21</v>
      </c>
      <c r="C41" s="1"/>
      <c r="D41" s="1" t="s">
        <v>48</v>
      </c>
      <c r="E41" s="1" t="s">
        <v>22</v>
      </c>
      <c r="F41" s="1" t="s">
        <v>23</v>
      </c>
      <c r="G41" s="1"/>
      <c r="H41" s="1"/>
      <c r="I41" s="1"/>
      <c r="J41" s="1"/>
      <c r="L41" s="1"/>
    </row>
    <row r="42" spans="1:12" ht="21" x14ac:dyDescent="0.25">
      <c r="A42" s="1">
        <v>2.5000000000000001E-2</v>
      </c>
      <c r="B42" s="1">
        <f>$F$24-$A$42</f>
        <v>4.9749999999999996</v>
      </c>
      <c r="C42" s="1"/>
      <c r="D42" s="1">
        <v>6</v>
      </c>
      <c r="E42" s="1">
        <f>A42*$F$18*$F$19*$F$20*1.2*D42</f>
        <v>36.72</v>
      </c>
      <c r="F42" s="1">
        <f>$F$24*$F$18*$F$19*$F$20*1.2*D42-E42</f>
        <v>7307.28</v>
      </c>
      <c r="G42" s="1"/>
      <c r="H42" s="1"/>
      <c r="I42" s="1"/>
      <c r="J42" s="1"/>
      <c r="L42" s="1"/>
    </row>
    <row r="43" spans="1:12" ht="21" x14ac:dyDescent="0.25">
      <c r="G43" s="1"/>
      <c r="H43" s="1" t="s">
        <v>35</v>
      </c>
      <c r="I43" s="1"/>
      <c r="J43" s="1"/>
      <c r="L43" s="1"/>
    </row>
    <row r="44" spans="1:12" ht="21" x14ac:dyDescent="0.25">
      <c r="A44" s="1" t="s">
        <v>63</v>
      </c>
      <c r="B44" s="1">
        <f>I31</f>
        <v>1173</v>
      </c>
      <c r="C44" s="1"/>
      <c r="D44" s="1"/>
      <c r="E44" s="1"/>
      <c r="F44" s="1"/>
      <c r="G44" s="1"/>
      <c r="H44" s="9" t="s">
        <v>64</v>
      </c>
      <c r="I44" s="1"/>
      <c r="J44" s="1"/>
      <c r="L44" s="1"/>
    </row>
    <row r="45" spans="1:12" ht="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L45" s="1"/>
    </row>
    <row r="46" spans="1:12" ht="21" x14ac:dyDescent="0.25">
      <c r="A46" s="1" t="s">
        <v>25</v>
      </c>
      <c r="B46" s="1"/>
      <c r="C46" s="1"/>
      <c r="D46" s="1"/>
      <c r="E46" s="1"/>
      <c r="F46" s="1"/>
      <c r="G46" s="1"/>
      <c r="H46" s="1"/>
      <c r="I46" s="1"/>
      <c r="J46" s="1"/>
      <c r="L46" s="1"/>
    </row>
    <row r="47" spans="1:12" ht="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2" ht="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21" x14ac:dyDescent="0.25">
      <c r="A50" s="1" t="s">
        <v>65</v>
      </c>
      <c r="B50" s="1"/>
      <c r="C50" s="1"/>
      <c r="D50" s="1"/>
      <c r="E50" s="1"/>
      <c r="F50" s="1"/>
      <c r="G50" s="1"/>
      <c r="H50" s="1"/>
      <c r="I50" s="1"/>
      <c r="J50" s="1"/>
    </row>
    <row r="51" spans="1:10" ht="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21" x14ac:dyDescent="0.25">
      <c r="A52" s="1" t="s">
        <v>24</v>
      </c>
      <c r="B52" s="1"/>
      <c r="C52" s="1"/>
      <c r="D52" s="1"/>
      <c r="E52" s="1" t="s">
        <v>54</v>
      </c>
      <c r="F52" s="1">
        <v>3</v>
      </c>
      <c r="G52" s="1"/>
      <c r="H52" s="1"/>
      <c r="I52" s="1"/>
      <c r="J52" s="1"/>
    </row>
    <row r="53" spans="1:10" ht="21" x14ac:dyDescent="0.25">
      <c r="A53" s="1"/>
      <c r="B53" s="1"/>
      <c r="C53" s="1"/>
      <c r="D53" s="1"/>
      <c r="E53" s="1" t="s">
        <v>53</v>
      </c>
      <c r="F53" s="1"/>
      <c r="G53" s="1"/>
      <c r="H53" s="1"/>
      <c r="I53" s="1"/>
      <c r="J53" s="1"/>
    </row>
    <row r="54" spans="1:10" ht="21" x14ac:dyDescent="0.25">
      <c r="A54" s="1" t="s">
        <v>52</v>
      </c>
      <c r="B54" s="1">
        <f>(40*3*8+150)*2</f>
        <v>2220</v>
      </c>
      <c r="C54" s="1" t="s">
        <v>60</v>
      </c>
      <c r="D54" s="1"/>
      <c r="E54" s="6">
        <f>B54/$F$52</f>
        <v>740</v>
      </c>
      <c r="F54" s="1"/>
      <c r="G54" s="1"/>
      <c r="H54" s="1"/>
      <c r="I54" s="1"/>
      <c r="J54" s="1"/>
    </row>
    <row r="55" spans="1:10" ht="21" x14ac:dyDescent="0.25">
      <c r="A55" s="1" t="s">
        <v>51</v>
      </c>
      <c r="B55" s="1">
        <f>B54/2</f>
        <v>1110</v>
      </c>
      <c r="C55" s="1"/>
      <c r="D55" s="1"/>
      <c r="E55" s="6">
        <f>B55/$F$52</f>
        <v>370</v>
      </c>
      <c r="F55" s="1"/>
      <c r="G55" s="1"/>
      <c r="H55" s="1"/>
      <c r="I55" s="1"/>
      <c r="J55" s="1"/>
    </row>
    <row r="56" spans="1:10" ht="21" x14ac:dyDescent="0.25">
      <c r="A56" s="1" t="s">
        <v>49</v>
      </c>
      <c r="B56" s="1"/>
      <c r="C56" s="1"/>
      <c r="D56" s="1"/>
      <c r="E56" s="1"/>
      <c r="F56" s="1"/>
      <c r="G56" s="1"/>
      <c r="H56" s="1"/>
      <c r="I56" s="1"/>
      <c r="J56" s="1"/>
    </row>
    <row r="57" spans="1:10" ht="21" x14ac:dyDescent="0.25">
      <c r="A57" s="1" t="s">
        <v>56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ht="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21" x14ac:dyDescent="0.25">
      <c r="A59" s="1" t="s">
        <v>50</v>
      </c>
      <c r="B59" s="1"/>
      <c r="C59" s="1"/>
      <c r="D59" s="1"/>
      <c r="E59" s="1"/>
      <c r="F59" s="1"/>
      <c r="G59" s="1"/>
      <c r="H59" s="1"/>
      <c r="I59" s="1"/>
      <c r="J59" s="1"/>
    </row>
    <row r="60" spans="1:10" ht="21" x14ac:dyDescent="0.25">
      <c r="A60" s="1" t="s">
        <v>37</v>
      </c>
      <c r="C60" s="1"/>
      <c r="D60" s="1"/>
      <c r="E60" s="1"/>
      <c r="F60" s="1"/>
      <c r="G60" s="1"/>
      <c r="H60" s="1"/>
      <c r="I60" s="1"/>
      <c r="J60" s="1"/>
    </row>
    <row r="61" spans="1:10" ht="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21" x14ac:dyDescent="0.25">
      <c r="A63" s="1" t="s">
        <v>36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 ht="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21" x14ac:dyDescent="0.25">
      <c r="A66" s="1" t="s">
        <v>26</v>
      </c>
      <c r="B66" s="1"/>
      <c r="C66" s="1"/>
      <c r="D66" s="1"/>
      <c r="E66" s="1"/>
      <c r="F66" s="1"/>
      <c r="G66" s="1"/>
      <c r="H66" s="1" t="s">
        <v>31</v>
      </c>
      <c r="I66" s="1"/>
      <c r="J66" s="1">
        <f>70*384</f>
        <v>26880</v>
      </c>
    </row>
    <row r="67" spans="1:10" ht="21" x14ac:dyDescent="0.25">
      <c r="A67" s="1" t="s">
        <v>27</v>
      </c>
      <c r="B67" s="1" t="s">
        <v>55</v>
      </c>
      <c r="C67" s="1"/>
      <c r="D67" s="1" t="s">
        <v>28</v>
      </c>
      <c r="E67" s="1" t="s">
        <v>29</v>
      </c>
      <c r="F67" s="1" t="s">
        <v>30</v>
      </c>
      <c r="G67" s="1"/>
      <c r="H67" s="1"/>
      <c r="I67" s="1"/>
      <c r="J67" s="1"/>
    </row>
    <row r="68" spans="1:10" ht="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21" x14ac:dyDescent="0.25">
      <c r="A69" s="1" t="s">
        <v>38</v>
      </c>
      <c r="B69" s="1">
        <f>6*2</f>
        <v>12</v>
      </c>
      <c r="C69" s="1"/>
      <c r="D69" s="1">
        <v>1.3</v>
      </c>
      <c r="E69" s="1">
        <f>3000*3*8*B69*D69</f>
        <v>1123200</v>
      </c>
      <c r="F69" s="1">
        <f>60*3*8*B69*D69</f>
        <v>22464</v>
      </c>
      <c r="G69" s="1" t="s">
        <v>58</v>
      </c>
      <c r="H69" s="1"/>
      <c r="I69" s="1"/>
      <c r="J69" s="1"/>
    </row>
    <row r="70" spans="1:10" ht="21" x14ac:dyDescent="0.25">
      <c r="A70" s="1"/>
      <c r="B70" s="1"/>
      <c r="C70" s="1"/>
      <c r="D70" s="1"/>
      <c r="E70" s="1"/>
      <c r="F70" s="1"/>
      <c r="G70" s="1" t="s">
        <v>59</v>
      </c>
      <c r="H70" s="1"/>
      <c r="I70" s="1"/>
      <c r="J70" s="1"/>
    </row>
    <row r="71" spans="1:10" ht="21" x14ac:dyDescent="0.25">
      <c r="A71" s="1"/>
      <c r="G71" s="1"/>
      <c r="H71" s="1"/>
      <c r="I71" s="1"/>
      <c r="J71" s="1"/>
    </row>
    <row r="72" spans="1:10" ht="21" x14ac:dyDescent="0.25">
      <c r="A72" s="1"/>
      <c r="B72" s="1"/>
      <c r="C72" s="1"/>
      <c r="D72" s="1"/>
      <c r="E72" s="1"/>
      <c r="F72" s="1"/>
    </row>
    <row r="73" spans="1:10" ht="21" x14ac:dyDescent="0.25">
      <c r="A73" s="1"/>
      <c r="B73" s="1"/>
      <c r="C73" s="1"/>
      <c r="D73" s="1"/>
      <c r="E73" s="1"/>
      <c r="F73" s="1"/>
    </row>
    <row r="74" spans="1:10" ht="21" x14ac:dyDescent="0.25">
      <c r="A74" s="2" t="s">
        <v>32</v>
      </c>
      <c r="B74" s="1"/>
      <c r="C74" s="1"/>
      <c r="D74" s="1"/>
      <c r="E74" s="1"/>
      <c r="F74" s="1"/>
      <c r="G74" s="1"/>
      <c r="H74" s="1"/>
      <c r="I74" s="1"/>
      <c r="J74" s="1"/>
    </row>
    <row r="75" spans="1:10" ht="21" x14ac:dyDescent="0.25">
      <c r="A75" s="2" t="s">
        <v>57</v>
      </c>
    </row>
    <row r="76" spans="1:10" ht="21" x14ac:dyDescent="0.25">
      <c r="A76" s="2"/>
    </row>
    <row r="78" spans="1:10" ht="21" x14ac:dyDescent="0.25">
      <c r="A78" s="5"/>
    </row>
  </sheetData>
  <phoneticPr fontId="4" type="noConversion"/>
  <printOptions gridLines="1"/>
  <pageMargins left="0.75000000000000011" right="0.75000000000000011" top="1" bottom="1" header="0.5" footer="0.5"/>
  <pageSetup scale="28" orientation="portrait" horizontalDpi="4294967292" verticalDpi="4294967292"/>
  <headerFooter>
    <oddHeader>&amp;C&amp;"Calibri,Regular"&amp;K000000Sept 26 2016 seeding assay_x000D_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2017-07-25T16:14:20Z</cp:lastPrinted>
  <dcterms:created xsi:type="dcterms:W3CDTF">2016-09-26T16:36:35Z</dcterms:created>
  <dcterms:modified xsi:type="dcterms:W3CDTF">2017-08-08T16:50:12Z</dcterms:modified>
</cp:coreProperties>
</file>