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38" i="1"/>
  <c r="B44" i="1"/>
  <c r="B48" i="1"/>
  <c r="B46" i="1"/>
  <c r="F54" i="1"/>
  <c r="F55" i="1"/>
  <c r="F56" i="1"/>
  <c r="E54" i="1"/>
  <c r="E55" i="1"/>
  <c r="E56" i="1"/>
  <c r="E53" i="1"/>
  <c r="E52" i="1"/>
  <c r="B69" i="1"/>
  <c r="B68" i="1"/>
  <c r="B66" i="1"/>
  <c r="E60" i="1"/>
  <c r="B61" i="1"/>
  <c r="B60" i="1"/>
  <c r="F53" i="1"/>
  <c r="F52" i="1"/>
  <c r="B45" i="1"/>
  <c r="E42" i="1"/>
  <c r="F39" i="1"/>
  <c r="E32" i="1"/>
  <c r="E33" i="1"/>
  <c r="E34" i="1"/>
  <c r="G39" i="1"/>
  <c r="H39" i="1"/>
  <c r="E30" i="1"/>
  <c r="E31" i="1"/>
  <c r="G38" i="1"/>
  <c r="H38" i="1"/>
  <c r="B34" i="1"/>
  <c r="B33" i="1"/>
  <c r="B32" i="1"/>
  <c r="F37" i="1"/>
  <c r="B26" i="1"/>
  <c r="B29" i="1"/>
  <c r="B16" i="1"/>
  <c r="B17" i="1"/>
  <c r="B30" i="1"/>
  <c r="B31" i="1"/>
  <c r="G37" i="1"/>
  <c r="H37" i="1"/>
  <c r="E61" i="1"/>
</calcChain>
</file>

<file path=xl/sharedStrings.xml><?xml version="1.0" encoding="utf-8"?>
<sst xmlns="http://schemas.openxmlformats.org/spreadsheetml/2006/main" count="93" uniqueCount="69">
  <si>
    <t>Make PBS + 2 mM MgCl, FS</t>
  </si>
  <si>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</si>
  <si>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</si>
  <si>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</si>
  <si>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</si>
  <si>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</si>
  <si>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</si>
  <si>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</si>
  <si>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</si>
  <si>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</si>
  <si>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conc (uM)</t>
  </si>
  <si>
    <t>assay buffer</t>
  </si>
  <si>
    <t>tau (total uL to prepare per monomer)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</si>
  <si>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</si>
  <si>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</si>
  <si>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</si>
  <si>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</si>
  <si>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</si>
  <si>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</si>
  <si>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</si>
  <si>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</si>
  <si>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</si>
  <si>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</si>
  <si>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</si>
  <si>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to supplement</t>
  </si>
  <si>
    <t>Vol 100mM DTT stock to supplement</t>
  </si>
  <si>
    <t>uL</t>
  </si>
  <si>
    <t>vol  100mM DTT</t>
  </si>
  <si>
    <t>Preparation of chaperones</t>
  </si>
  <si>
    <t>vol chaperone for each concentration</t>
  </si>
  <si>
    <t>Chaperone</t>
  </si>
  <si>
    <t>Dialysis date</t>
  </si>
  <si>
    <t>Stock conc</t>
  </si>
  <si>
    <t>Vol assay buffer</t>
  </si>
  <si>
    <t>Vol chaperone</t>
  </si>
  <si>
    <t>NBD</t>
  </si>
  <si>
    <t>Hsc70</t>
  </si>
  <si>
    <t>Desired chaperone stock conc (for 5uM total)</t>
  </si>
  <si>
    <t>Desired chaperone stock conc (for 10uM total)</t>
  </si>
  <si>
    <t>heparin, final 22 ug/mL</t>
  </si>
  <si>
    <t>Prepare 66.66uM ThT</t>
  </si>
  <si>
    <t>Prepare by combining 1 part .5mg/mL ThT stock with 22.5 parts buffer</t>
  </si>
  <si>
    <t>Vol ThT stock</t>
  </si>
  <si>
    <t>DTT contributed by dialyzed WT tau</t>
  </si>
  <si>
    <t>-</t>
  </si>
  <si>
    <t>Chaperoning Assay</t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</si>
  <si>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chaperoning</t>
    </r>
  </si>
  <si>
    <t>Vol of ThT stock to prepare</t>
  </si>
  <si>
    <t>Preparation of Tau Monomer for Chaperoning</t>
  </si>
  <si>
    <t>Dilute the prepared chaperone stock to prep the lower concentrations</t>
  </si>
  <si>
    <t>To prep the 30.77uM stock:</t>
  </si>
  <si>
    <t>To prep the 15.38uM stock:</t>
  </si>
  <si>
    <t>May 2015</t>
  </si>
  <si>
    <t>Major question to address: are mutants of Hsp27 more competent to chaperone pathogenic tau variants?</t>
  </si>
  <si>
    <t>Prepare 0.11mg/mL heparin for chaperoning assay, FS</t>
  </si>
  <si>
    <t>(3 wells + 1 extra) X 2 (induced and uninduced)  X 3 tau monomers X 6.5 uL per sample</t>
  </si>
  <si>
    <t>Desired chaperone stock conc (for 20uM total)</t>
  </si>
  <si>
    <t>Vol of 61.54uM stock to prepare</t>
  </si>
  <si>
    <t>Prep 290uL to be safe</t>
  </si>
  <si>
    <t>WT Hsp27</t>
  </si>
  <si>
    <t>Hsp27 3D</t>
  </si>
  <si>
    <t>Hsp27 GPG</t>
  </si>
  <si>
    <t>Vol of 61.54uM stock</t>
  </si>
  <si>
    <t>N279K</t>
  </si>
  <si>
    <t>DTT contributed by dialyzed NK tau</t>
  </si>
  <si>
    <t>S356E</t>
  </si>
  <si>
    <t>DTT contributed by dialyzed S356E tau</t>
  </si>
  <si>
    <t>120517 Agg assay chaperoned by Hsp27</t>
  </si>
  <si>
    <t>Aggregation assay for the ability of WT, 3D, and GPG Hsp27 to chaperone WT, N279K, and S356E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</si>
</sst>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Fill="1" applyBorder="1"/>
    <xf numFmtId="14" fontId="0" fillId="0" borderId="0" xfId="0" applyNumberFormat="1" applyFill="1"/>
    <xf numFmtId="14" fontId="0" fillId="0" borderId="0" xfId="0" applyNumberFormat="1" applyFill="1" applyAlignment="1"/>
    <xf numFmtId="49" fontId="0" fillId="0" borderId="0" xfId="0" applyNumberFormat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52"/>
  <sheetViews>
    <sheetView tabSelected="1" workbookViewId="0">
      <selection activeCell="A2" sqref="A2"/>
    </sheetView>
  </sheetViews>
  <sheetFormatPr baseColWidth="10" defaultRowHeight="16" x14ac:dyDescent="0.2"/>
  <cols>
    <col min="1" max="1" width="42" customWidth="1"/>
    <col min="2" max="2" width="32.1640625" customWidth="1"/>
    <col min="3" max="3" width="17.33203125" customWidth="1"/>
    <col min="4" max="4" width="32.1640625" customWidth="1"/>
    <col min="5" max="5" width="18.1640625" customWidth="1"/>
    <col min="6" max="6" width="18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67</v>
      </c>
    </row>
    <row r="2" spans="1:19" x14ac:dyDescent="0.2">
      <c r="A2" t="s">
        <v>68</v>
      </c>
    </row>
    <row r="3" spans="1:19" x14ac:dyDescent="0.2">
      <c r="A3" t="s">
        <v>53</v>
      </c>
    </row>
    <row r="6" spans="1:19" x14ac:dyDescent="0.2">
      <c r="A6" t="s">
        <v>7</v>
      </c>
    </row>
    <row r="7" spans="1:19" x14ac:dyDescent="0.2">
      <c r="A7" t="s">
        <v>8</v>
      </c>
    </row>
    <row r="9" spans="1:19" x14ac:dyDescent="0.2">
      <c r="A9" t="s">
        <v>0</v>
      </c>
    </row>
    <row r="10" spans="1:19" x14ac:dyDescent="0.2">
      <c r="A10" t="s">
        <v>9</v>
      </c>
      <c r="R10"/>
      <c r="S10"/>
    </row>
    <row r="11" spans="1:19" x14ac:dyDescent="0.2">
      <c r="R11"/>
      <c r="S11"/>
    </row>
    <row r="12" spans="1:19" x14ac:dyDescent="0.2">
      <c r="A12" t="s">
        <v>54</v>
      </c>
      <c r="R12"/>
      <c r="S12"/>
    </row>
    <row r="13" spans="1:19" x14ac:dyDescent="0.2">
      <c r="R13"/>
      <c r="S13"/>
    </row>
    <row r="14" spans="1:19" x14ac:dyDescent="0.2">
      <c r="A14" s="2"/>
      <c r="R14"/>
      <c r="S14"/>
    </row>
    <row r="15" spans="1:19" x14ac:dyDescent="0.2">
      <c r="A15" s="2"/>
      <c r="R15"/>
      <c r="S15"/>
    </row>
    <row r="16" spans="1:19" x14ac:dyDescent="0.2">
      <c r="A16" s="2" t="s">
        <v>46</v>
      </c>
      <c r="B16" s="2">
        <f>16*2</f>
        <v>32</v>
      </c>
      <c r="R16"/>
      <c r="S16"/>
    </row>
    <row r="17" spans="1:19" x14ac:dyDescent="0.2">
      <c r="A17" s="2" t="s">
        <v>12</v>
      </c>
      <c r="B17" s="3">
        <f>6.5*B16*4</f>
        <v>832</v>
      </c>
      <c r="R17"/>
      <c r="S17"/>
    </row>
    <row r="18" spans="1:19" x14ac:dyDescent="0.2">
      <c r="A18" s="2"/>
      <c r="B18" s="3"/>
      <c r="R18"/>
      <c r="S18"/>
    </row>
    <row r="19" spans="1:19" x14ac:dyDescent="0.2">
      <c r="A19" s="2"/>
      <c r="B19" s="3"/>
      <c r="R19"/>
      <c r="S19"/>
    </row>
    <row r="20" spans="1:19" x14ac:dyDescent="0.2">
      <c r="A20" s="13" t="s">
        <v>45</v>
      </c>
      <c r="B20" s="3"/>
      <c r="D20" s="11"/>
      <c r="E20" s="9"/>
      <c r="F20" s="6"/>
      <c r="G20" s="6"/>
      <c r="R20"/>
      <c r="S20"/>
    </row>
    <row r="21" spans="1:19" x14ac:dyDescent="0.2">
      <c r="A21" s="2" t="s">
        <v>13</v>
      </c>
      <c r="B21" s="3" t="s">
        <v>14</v>
      </c>
      <c r="D21" s="11"/>
      <c r="E21" s="9"/>
      <c r="F21" s="6"/>
      <c r="G21" s="6"/>
      <c r="R21"/>
      <c r="S21"/>
    </row>
    <row r="22" spans="1:19" x14ac:dyDescent="0.2">
      <c r="A22" s="4" t="s">
        <v>15</v>
      </c>
      <c r="B22" s="3">
        <v>6.5</v>
      </c>
      <c r="D22" s="15"/>
      <c r="E22" s="15"/>
      <c r="F22" s="15"/>
      <c r="G22" s="6"/>
      <c r="R22"/>
      <c r="S22"/>
    </row>
    <row r="23" spans="1:19" x14ac:dyDescent="0.2">
      <c r="A23" s="4" t="s">
        <v>16</v>
      </c>
      <c r="B23" s="3">
        <v>6.5</v>
      </c>
      <c r="D23" s="11"/>
      <c r="E23" s="9"/>
      <c r="F23" s="6"/>
      <c r="G23" s="6"/>
      <c r="R23"/>
      <c r="S23"/>
    </row>
    <row r="24" spans="1:19" x14ac:dyDescent="0.2">
      <c r="A24" s="2" t="s">
        <v>17</v>
      </c>
      <c r="B24" s="3">
        <v>3</v>
      </c>
      <c r="D24" s="11"/>
      <c r="E24" s="9"/>
      <c r="F24" s="6"/>
      <c r="G24" s="6"/>
    </row>
    <row r="25" spans="1:19" x14ac:dyDescent="0.2">
      <c r="A25" s="2" t="s">
        <v>39</v>
      </c>
      <c r="B25" s="3">
        <v>4</v>
      </c>
      <c r="D25" s="2"/>
      <c r="E25" s="6"/>
      <c r="F25" s="6"/>
    </row>
    <row r="26" spans="1:19" x14ac:dyDescent="0.2">
      <c r="A26" s="4" t="s">
        <v>1</v>
      </c>
      <c r="B26" s="1">
        <f>SUM(B22:B25)</f>
        <v>20</v>
      </c>
      <c r="D26" s="2"/>
      <c r="E26" s="6"/>
      <c r="F26" s="6"/>
    </row>
    <row r="27" spans="1:19" x14ac:dyDescent="0.2">
      <c r="D27" s="4"/>
      <c r="E27" s="6"/>
      <c r="F27" s="6"/>
    </row>
    <row r="28" spans="1:19" x14ac:dyDescent="0.2">
      <c r="A28" s="12" t="s">
        <v>48</v>
      </c>
      <c r="D28" s="2"/>
      <c r="E28" s="6"/>
      <c r="F28" s="6"/>
    </row>
    <row r="29" spans="1:19" x14ac:dyDescent="0.2">
      <c r="A29" t="s">
        <v>18</v>
      </c>
      <c r="B29">
        <f>10*B26/B22</f>
        <v>30.76923076923077</v>
      </c>
      <c r="C29" t="s">
        <v>20</v>
      </c>
      <c r="D29" t="s">
        <v>64</v>
      </c>
      <c r="E29">
        <f>1/1000*F38</f>
        <v>0.21244813278008301</v>
      </c>
      <c r="F29" t="s">
        <v>23</v>
      </c>
    </row>
    <row r="30" spans="1:19" x14ac:dyDescent="0.2">
      <c r="A30" t="s">
        <v>19</v>
      </c>
      <c r="B30">
        <f>1*B26/B22</f>
        <v>3.0769230769230771</v>
      </c>
      <c r="C30" t="s">
        <v>21</v>
      </c>
      <c r="D30" t="s">
        <v>24</v>
      </c>
      <c r="E30">
        <f>B$31-E29</f>
        <v>2.3475518672199169</v>
      </c>
      <c r="F30" t="s">
        <v>23</v>
      </c>
    </row>
    <row r="31" spans="1:19" x14ac:dyDescent="0.2">
      <c r="A31" t="s">
        <v>22</v>
      </c>
      <c r="B31">
        <f>B30/1000*B17</f>
        <v>2.56</v>
      </c>
      <c r="C31" t="s">
        <v>23</v>
      </c>
      <c r="D31" t="s">
        <v>25</v>
      </c>
      <c r="E31">
        <f>E30*1000/100</f>
        <v>23.475518672199168</v>
      </c>
      <c r="F31" t="s">
        <v>26</v>
      </c>
    </row>
    <row r="32" spans="1:19" x14ac:dyDescent="0.2">
      <c r="A32" t="s">
        <v>43</v>
      </c>
      <c r="B32">
        <f>1/1000*F37</f>
        <v>7.5216688702805928E-2</v>
      </c>
      <c r="C32" t="s">
        <v>23</v>
      </c>
      <c r="D32" t="s">
        <v>66</v>
      </c>
      <c r="E32">
        <f>1/1000*F39</f>
        <v>0.16145148393563116</v>
      </c>
      <c r="F32" t="s">
        <v>23</v>
      </c>
    </row>
    <row r="33" spans="1:8" x14ac:dyDescent="0.2">
      <c r="A33" t="s">
        <v>24</v>
      </c>
      <c r="B33">
        <f>B31-B32</f>
        <v>2.484783311297194</v>
      </c>
      <c r="C33" t="s">
        <v>23</v>
      </c>
      <c r="D33" t="s">
        <v>24</v>
      </c>
      <c r="E33">
        <f>B$31-E32</f>
        <v>2.3985485160643689</v>
      </c>
      <c r="F33" t="s">
        <v>23</v>
      </c>
    </row>
    <row r="34" spans="1:8" x14ac:dyDescent="0.2">
      <c r="A34" t="s">
        <v>25</v>
      </c>
      <c r="B34">
        <f>B33*1000/100</f>
        <v>24.847833112971941</v>
      </c>
      <c r="C34" t="s">
        <v>26</v>
      </c>
      <c r="D34" t="s">
        <v>25</v>
      </c>
      <c r="E34">
        <f>E33*1000/100</f>
        <v>23.985485160643687</v>
      </c>
      <c r="F34" t="s">
        <v>26</v>
      </c>
    </row>
    <row r="36" spans="1:8" x14ac:dyDescent="0.2">
      <c r="B36" t="s">
        <v>2</v>
      </c>
      <c r="C36" t="s">
        <v>3</v>
      </c>
      <c r="D36" t="s">
        <v>4</v>
      </c>
      <c r="E36" t="s">
        <v>10</v>
      </c>
      <c r="F36" t="s">
        <v>5</v>
      </c>
      <c r="G36" t="s">
        <v>27</v>
      </c>
      <c r="H36" t="s">
        <v>11</v>
      </c>
    </row>
    <row r="37" spans="1:8" x14ac:dyDescent="0.2">
      <c r="A37">
        <v>1</v>
      </c>
      <c r="B37" t="s">
        <v>6</v>
      </c>
      <c r="C37" s="10" t="s">
        <v>52</v>
      </c>
      <c r="D37" s="7">
        <v>42236</v>
      </c>
      <c r="E37" s="5">
        <v>340.35</v>
      </c>
      <c r="F37" s="6">
        <f>B$17*B$29/E37</f>
        <v>75.216688702805925</v>
      </c>
      <c r="G37">
        <f>B34</f>
        <v>24.847833112971941</v>
      </c>
      <c r="H37" s="5">
        <f>$B$17-F37-G37</f>
        <v>731.93547818422223</v>
      </c>
    </row>
    <row r="38" spans="1:8" x14ac:dyDescent="0.2">
      <c r="A38">
        <v>2</v>
      </c>
      <c r="B38" s="1" t="s">
        <v>63</v>
      </c>
      <c r="C38" s="16" t="s">
        <v>44</v>
      </c>
      <c r="D38" s="14">
        <v>42706</v>
      </c>
      <c r="E38" s="18">
        <v>120.5</v>
      </c>
      <c r="F38" s="6">
        <f>B$17*B$29/E38</f>
        <v>212.448132780083</v>
      </c>
      <c r="G38">
        <f>E31</f>
        <v>23.475518672199168</v>
      </c>
      <c r="H38" s="5">
        <f>$B$17-F38-G38</f>
        <v>596.07634854771777</v>
      </c>
    </row>
    <row r="39" spans="1:8" x14ac:dyDescent="0.2">
      <c r="A39">
        <v>3</v>
      </c>
      <c r="B39" s="1" t="s">
        <v>65</v>
      </c>
      <c r="C39" s="16" t="s">
        <v>44</v>
      </c>
      <c r="D39" s="7">
        <v>41831</v>
      </c>
      <c r="E39" s="6">
        <v>158.56156522046228</v>
      </c>
      <c r="F39" s="6">
        <f>B$17*B$29/E39</f>
        <v>161.45148393563116</v>
      </c>
      <c r="G39">
        <f>E34</f>
        <v>23.985485160643687</v>
      </c>
      <c r="H39" s="5">
        <f>$B$17-F39-G39</f>
        <v>646.56303090372523</v>
      </c>
    </row>
    <row r="40" spans="1:8" x14ac:dyDescent="0.2">
      <c r="D40" s="2"/>
      <c r="E40" s="6"/>
      <c r="F40" s="6"/>
    </row>
    <row r="41" spans="1:8" x14ac:dyDescent="0.2">
      <c r="A41" s="12" t="s">
        <v>28</v>
      </c>
      <c r="B41" s="1"/>
      <c r="C41" s="1"/>
    </row>
    <row r="42" spans="1:8" x14ac:dyDescent="0.2">
      <c r="A42" t="s">
        <v>29</v>
      </c>
      <c r="B42" s="1" t="s">
        <v>55</v>
      </c>
      <c r="C42" s="1"/>
      <c r="E42">
        <f>4*2*3*6.5</f>
        <v>156</v>
      </c>
    </row>
    <row r="43" spans="1:8" x14ac:dyDescent="0.2">
      <c r="B43" s="1"/>
      <c r="C43" s="1"/>
    </row>
    <row r="44" spans="1:8" x14ac:dyDescent="0.2">
      <c r="A44" t="s">
        <v>37</v>
      </c>
      <c r="B44" s="1">
        <f>B26*5/B23</f>
        <v>15.384615384615385</v>
      </c>
      <c r="C44" s="1" t="s">
        <v>20</v>
      </c>
    </row>
    <row r="45" spans="1:8" x14ac:dyDescent="0.2">
      <c r="A45" t="s">
        <v>38</v>
      </c>
      <c r="B45" s="1">
        <f>B26*10/B23</f>
        <v>30.76923076923077</v>
      </c>
      <c r="C45" s="1" t="s">
        <v>20</v>
      </c>
    </row>
    <row r="46" spans="1:8" x14ac:dyDescent="0.2">
      <c r="A46" t="s">
        <v>56</v>
      </c>
      <c r="B46" s="1">
        <f>B26*20/B23</f>
        <v>61.53846153846154</v>
      </c>
      <c r="C46" s="1" t="s">
        <v>20</v>
      </c>
      <c r="D46" s="1"/>
    </row>
    <row r="47" spans="1:8" x14ac:dyDescent="0.2">
      <c r="B47" s="1"/>
      <c r="C47" s="1"/>
      <c r="D47" s="1"/>
    </row>
    <row r="48" spans="1:8" x14ac:dyDescent="0.2">
      <c r="A48" t="s">
        <v>57</v>
      </c>
      <c r="B48" s="1">
        <f>E42+(B45*E42/B46)+(B44*E42/B46)</f>
        <v>273</v>
      </c>
      <c r="C48" s="1" t="s">
        <v>26</v>
      </c>
      <c r="D48" s="1"/>
    </row>
    <row r="49" spans="1:7" x14ac:dyDescent="0.2">
      <c r="A49" t="s">
        <v>58</v>
      </c>
      <c r="B49" s="1"/>
      <c r="C49" s="1"/>
      <c r="D49" s="1"/>
    </row>
    <row r="50" spans="1:7" x14ac:dyDescent="0.2">
      <c r="C50" s="1"/>
      <c r="D50" s="1"/>
    </row>
    <row r="51" spans="1:7" x14ac:dyDescent="0.2">
      <c r="B51" t="s">
        <v>30</v>
      </c>
      <c r="C51" t="s">
        <v>31</v>
      </c>
      <c r="D51" s="1" t="s">
        <v>32</v>
      </c>
      <c r="E51" s="1" t="s">
        <v>34</v>
      </c>
      <c r="F51" t="s">
        <v>33</v>
      </c>
    </row>
    <row r="52" spans="1:7" x14ac:dyDescent="0.2">
      <c r="A52">
        <v>1</v>
      </c>
      <c r="B52" t="s">
        <v>36</v>
      </c>
      <c r="C52" s="7">
        <v>42997</v>
      </c>
      <c r="D52" s="3">
        <v>88.378571428571433</v>
      </c>
      <c r="E52" s="6">
        <f>290*B$46/D52</f>
        <v>201.92851680768919</v>
      </c>
      <c r="F52" s="6">
        <f>290-E52</f>
        <v>88.071483192310808</v>
      </c>
    </row>
    <row r="53" spans="1:7" x14ac:dyDescent="0.2">
      <c r="A53">
        <v>2</v>
      </c>
      <c r="B53" t="s">
        <v>35</v>
      </c>
      <c r="C53" s="7">
        <v>43018</v>
      </c>
      <c r="D53" s="1">
        <v>125.17410385787869</v>
      </c>
      <c r="E53" s="6">
        <f>290*B$46/D53</f>
        <v>142.57065396222987</v>
      </c>
      <c r="F53" s="6">
        <f>290-E53</f>
        <v>147.42934603777013</v>
      </c>
    </row>
    <row r="54" spans="1:7" x14ac:dyDescent="0.2">
      <c r="A54">
        <v>3</v>
      </c>
      <c r="B54" t="s">
        <v>59</v>
      </c>
      <c r="C54" s="14">
        <v>42734</v>
      </c>
      <c r="D54" s="17">
        <v>224.4</v>
      </c>
      <c r="E54" s="6">
        <f t="shared" ref="E54:E56" si="0">290*B$46/D54</f>
        <v>79.528314822432478</v>
      </c>
      <c r="F54" s="6">
        <f t="shared" ref="F54:F56" si="1">290-E54</f>
        <v>210.47168517756751</v>
      </c>
    </row>
    <row r="55" spans="1:7" x14ac:dyDescent="0.2">
      <c r="A55">
        <v>4</v>
      </c>
      <c r="B55" t="s">
        <v>60</v>
      </c>
      <c r="C55" s="14">
        <v>42551</v>
      </c>
      <c r="D55" s="17">
        <v>93.8</v>
      </c>
      <c r="E55" s="6">
        <f t="shared" si="0"/>
        <v>190.25750369033952</v>
      </c>
      <c r="F55" s="6">
        <f t="shared" si="1"/>
        <v>99.742496309660481</v>
      </c>
    </row>
    <row r="56" spans="1:7" x14ac:dyDescent="0.2">
      <c r="A56">
        <v>5</v>
      </c>
      <c r="B56" t="s">
        <v>61</v>
      </c>
      <c r="C56" s="14">
        <v>42734</v>
      </c>
      <c r="D56" s="17">
        <v>153.6</v>
      </c>
      <c r="E56" s="6">
        <f t="shared" si="0"/>
        <v>116.18589743589745</v>
      </c>
      <c r="F56" s="6">
        <f t="shared" si="1"/>
        <v>173.81410256410254</v>
      </c>
    </row>
    <row r="58" spans="1:7" x14ac:dyDescent="0.2">
      <c r="A58" t="s">
        <v>49</v>
      </c>
    </row>
    <row r="59" spans="1:7" x14ac:dyDescent="0.2">
      <c r="A59" t="s">
        <v>50</v>
      </c>
      <c r="C59" s="12"/>
      <c r="D59" t="s">
        <v>51</v>
      </c>
    </row>
    <row r="60" spans="1:7" x14ac:dyDescent="0.2">
      <c r="A60" t="s">
        <v>62</v>
      </c>
      <c r="B60">
        <f>B45*E42/B46</f>
        <v>78</v>
      </c>
      <c r="D60" t="s">
        <v>62</v>
      </c>
      <c r="E60">
        <f>B44*E42/B46</f>
        <v>39</v>
      </c>
    </row>
    <row r="61" spans="1:7" x14ac:dyDescent="0.2">
      <c r="A61" t="s">
        <v>33</v>
      </c>
      <c r="B61">
        <f>E42-B60</f>
        <v>78</v>
      </c>
      <c r="C61" s="7"/>
      <c r="D61" t="s">
        <v>33</v>
      </c>
      <c r="E61">
        <f>E42-E60</f>
        <v>117</v>
      </c>
      <c r="F61" s="6"/>
    </row>
    <row r="62" spans="1:7" x14ac:dyDescent="0.2">
      <c r="C62" s="7"/>
      <c r="D62" s="3"/>
      <c r="E62" s="6"/>
      <c r="F62" s="6"/>
    </row>
    <row r="63" spans="1:7" x14ac:dyDescent="0.2">
      <c r="C63" s="7"/>
      <c r="D63" s="8"/>
      <c r="E63" s="6"/>
      <c r="F63" s="6"/>
    </row>
    <row r="64" spans="1:7" x14ac:dyDescent="0.2">
      <c r="D64" s="7"/>
      <c r="E64" s="8"/>
      <c r="F64" s="6"/>
      <c r="G64" s="6"/>
    </row>
    <row r="65" spans="1:19" x14ac:dyDescent="0.2">
      <c r="A65" t="s">
        <v>40</v>
      </c>
      <c r="D65" s="7"/>
      <c r="E65" s="8"/>
      <c r="F65" s="6"/>
      <c r="G65" s="6"/>
    </row>
    <row r="66" spans="1:19" x14ac:dyDescent="0.2">
      <c r="A66" t="s">
        <v>47</v>
      </c>
      <c r="B66">
        <f>400*3</f>
        <v>1200</v>
      </c>
      <c r="C66" t="s">
        <v>26</v>
      </c>
      <c r="D66" s="7"/>
      <c r="E66" s="9"/>
      <c r="F66" s="6"/>
      <c r="G66" s="6"/>
    </row>
    <row r="67" spans="1:19" x14ac:dyDescent="0.2">
      <c r="A67" t="s">
        <v>41</v>
      </c>
      <c r="D67" s="7"/>
      <c r="E67" s="9"/>
      <c r="F67" s="6"/>
      <c r="G67" s="6"/>
      <c r="Q67" s="1"/>
      <c r="S67"/>
    </row>
    <row r="68" spans="1:19" x14ac:dyDescent="0.2">
      <c r="A68" t="s">
        <v>42</v>
      </c>
      <c r="B68">
        <f>1*55</f>
        <v>55</v>
      </c>
      <c r="C68" t="s">
        <v>26</v>
      </c>
      <c r="D68" s="7"/>
      <c r="E68" s="9"/>
      <c r="F68" s="6"/>
      <c r="G68" s="6"/>
      <c r="Q68" s="1"/>
      <c r="S68"/>
    </row>
    <row r="69" spans="1:19" x14ac:dyDescent="0.2">
      <c r="A69" t="s">
        <v>33</v>
      </c>
      <c r="B69" s="1">
        <f>22.5*55</f>
        <v>1237.5</v>
      </c>
      <c r="C69" s="1" t="s">
        <v>26</v>
      </c>
      <c r="Q69" s="1"/>
      <c r="S69"/>
    </row>
    <row r="70" spans="1:19" x14ac:dyDescent="0.2">
      <c r="Q70" s="1"/>
      <c r="S70"/>
    </row>
    <row r="71" spans="1:19" x14ac:dyDescent="0.2">
      <c r="Q71" s="1"/>
      <c r="S71"/>
    </row>
    <row r="72" spans="1:19" x14ac:dyDescent="0.2">
      <c r="Q72" s="1"/>
      <c r="S72"/>
    </row>
    <row r="73" spans="1:19" x14ac:dyDescent="0.2">
      <c r="Q73" s="1"/>
      <c r="S73"/>
    </row>
    <row r="74" spans="1:19" x14ac:dyDescent="0.2">
      <c r="Q74" s="1"/>
      <c r="S74"/>
    </row>
    <row r="75" spans="1:19" x14ac:dyDescent="0.2">
      <c r="R75"/>
      <c r="S75"/>
    </row>
    <row r="76" spans="1:19" x14ac:dyDescent="0.2">
      <c r="R76"/>
      <c r="S76"/>
    </row>
    <row r="77" spans="1:19" x14ac:dyDescent="0.2">
      <c r="R77"/>
      <c r="S77"/>
    </row>
    <row r="78" spans="1:19" x14ac:dyDescent="0.2">
      <c r="R78"/>
      <c r="S78"/>
    </row>
    <row r="79" spans="1:19" x14ac:dyDescent="0.2">
      <c r="R79"/>
      <c r="S79"/>
    </row>
    <row r="80" spans="1:19" x14ac:dyDescent="0.2">
      <c r="R80"/>
      <c r="S80"/>
    </row>
    <row r="81" spans="18:19" x14ac:dyDescent="0.2">
      <c r="R81"/>
      <c r="S81"/>
    </row>
    <row r="82" spans="18:19" x14ac:dyDescent="0.2">
      <c r="R82"/>
      <c r="S82"/>
    </row>
    <row r="83" spans="18:19" x14ac:dyDescent="0.2">
      <c r="R83"/>
      <c r="S83"/>
    </row>
    <row r="84" spans="18:19" x14ac:dyDescent="0.2">
      <c r="R84"/>
      <c r="S84"/>
    </row>
    <row r="85" spans="18:19" x14ac:dyDescent="0.2">
      <c r="R85"/>
      <c r="S85"/>
    </row>
    <row r="86" spans="18:19" x14ac:dyDescent="0.2">
      <c r="R86"/>
      <c r="S86"/>
    </row>
    <row r="87" spans="18:19" x14ac:dyDescent="0.2">
      <c r="R87"/>
      <c r="S87"/>
    </row>
    <row r="88" spans="18:19" x14ac:dyDescent="0.2">
      <c r="R88"/>
      <c r="S88"/>
    </row>
    <row r="89" spans="18:19" x14ac:dyDescent="0.2">
      <c r="R89"/>
      <c r="S89"/>
    </row>
    <row r="90" spans="18:19" x14ac:dyDescent="0.2">
      <c r="R90"/>
      <c r="S90"/>
    </row>
    <row r="91" spans="18:19" x14ac:dyDescent="0.2">
      <c r="R91"/>
      <c r="S91"/>
    </row>
    <row r="92" spans="18:19" x14ac:dyDescent="0.2">
      <c r="R92"/>
      <c r="S92"/>
    </row>
    <row r="93" spans="18:19" x14ac:dyDescent="0.2">
      <c r="R93"/>
      <c r="S93"/>
    </row>
    <row r="94" spans="18:19" x14ac:dyDescent="0.2">
      <c r="R94"/>
      <c r="S94"/>
    </row>
    <row r="95" spans="18:19" x14ac:dyDescent="0.2">
      <c r="R95"/>
      <c r="S95"/>
    </row>
    <row r="96" spans="18:19" x14ac:dyDescent="0.2">
      <c r="R96"/>
      <c r="S96"/>
    </row>
    <row r="97" spans="12:20" x14ac:dyDescent="0.2">
      <c r="R97"/>
      <c r="S97"/>
    </row>
    <row r="98" spans="12:20" x14ac:dyDescent="0.2">
      <c r="R98"/>
      <c r="S98"/>
    </row>
    <row r="99" spans="12:20" x14ac:dyDescent="0.2">
      <c r="R99"/>
      <c r="S99"/>
    </row>
    <row r="100" spans="12:20" x14ac:dyDescent="0.2">
      <c r="R100"/>
      <c r="S100"/>
    </row>
    <row r="101" spans="12:20" x14ac:dyDescent="0.2">
      <c r="R101"/>
      <c r="S101"/>
    </row>
    <row r="102" spans="12:20" x14ac:dyDescent="0.2">
      <c r="R102"/>
      <c r="S102"/>
    </row>
    <row r="103" spans="12:20" x14ac:dyDescent="0.2">
      <c r="R103"/>
      <c r="S103"/>
    </row>
    <row r="104" spans="12:20" x14ac:dyDescent="0.2">
      <c r="L104" s="1"/>
      <c r="M104" s="1"/>
      <c r="R104"/>
      <c r="S104"/>
    </row>
    <row r="105" spans="12:20" x14ac:dyDescent="0.2">
      <c r="L105" s="1"/>
      <c r="M105" s="1"/>
      <c r="R105"/>
      <c r="S105"/>
    </row>
    <row r="106" spans="12:20" x14ac:dyDescent="0.2">
      <c r="R106"/>
      <c r="T106" s="1"/>
    </row>
    <row r="112" spans="12:20" x14ac:dyDescent="0.2">
      <c r="R112"/>
      <c r="S112"/>
    </row>
    <row r="113" spans="18:19" x14ac:dyDescent="0.2">
      <c r="R113"/>
      <c r="S113"/>
    </row>
    <row r="114" spans="18:19" x14ac:dyDescent="0.2">
      <c r="R114"/>
      <c r="S114"/>
    </row>
    <row r="115" spans="18:19" x14ac:dyDescent="0.2">
      <c r="R115"/>
      <c r="S115"/>
    </row>
    <row r="116" spans="18:19" x14ac:dyDescent="0.2">
      <c r="R116"/>
      <c r="S116"/>
    </row>
    <row r="117" spans="18:19" x14ac:dyDescent="0.2">
      <c r="R117"/>
      <c r="S117"/>
    </row>
    <row r="118" spans="18:19" x14ac:dyDescent="0.2">
      <c r="R118"/>
      <c r="S118"/>
    </row>
    <row r="119" spans="18:19" x14ac:dyDescent="0.2">
      <c r="R119"/>
      <c r="S119"/>
    </row>
    <row r="120" spans="18:19" x14ac:dyDescent="0.2">
      <c r="R120"/>
      <c r="S120"/>
    </row>
    <row r="121" spans="18:19" x14ac:dyDescent="0.2">
      <c r="R121"/>
      <c r="S121"/>
    </row>
    <row r="122" spans="18:19" x14ac:dyDescent="0.2">
      <c r="R122"/>
      <c r="S122"/>
    </row>
    <row r="123" spans="18:19" x14ac:dyDescent="0.2">
      <c r="R123"/>
      <c r="S123"/>
    </row>
    <row r="124" spans="18:19" x14ac:dyDescent="0.2">
      <c r="R124"/>
      <c r="S124"/>
    </row>
    <row r="125" spans="18:19" x14ac:dyDescent="0.2">
      <c r="R125"/>
      <c r="S125"/>
    </row>
    <row r="126" spans="18:19" x14ac:dyDescent="0.2">
      <c r="R126"/>
      <c r="S126"/>
    </row>
    <row r="127" spans="18:19" x14ac:dyDescent="0.2">
      <c r="R127"/>
      <c r="S127"/>
    </row>
    <row r="128" spans="18:19" x14ac:dyDescent="0.2">
      <c r="R128"/>
      <c r="S128"/>
    </row>
    <row r="129" spans="18:19" x14ac:dyDescent="0.2">
      <c r="R129"/>
      <c r="S129"/>
    </row>
    <row r="130" spans="18:19" x14ac:dyDescent="0.2">
      <c r="R130"/>
      <c r="S130"/>
    </row>
    <row r="131" spans="18:19" x14ac:dyDescent="0.2">
      <c r="R131"/>
      <c r="S131"/>
    </row>
    <row r="132" spans="18:19" x14ac:dyDescent="0.2">
      <c r="R132"/>
      <c r="S132"/>
    </row>
    <row r="133" spans="18:19" x14ac:dyDescent="0.2">
      <c r="R133"/>
      <c r="S133"/>
    </row>
    <row r="134" spans="18:19" x14ac:dyDescent="0.2">
      <c r="R134"/>
      <c r="S134"/>
    </row>
    <row r="135" spans="18:19" x14ac:dyDescent="0.2">
      <c r="R135"/>
      <c r="S135"/>
    </row>
    <row r="136" spans="18:19" x14ac:dyDescent="0.2">
      <c r="R136"/>
      <c r="S136"/>
    </row>
    <row r="137" spans="18:19" x14ac:dyDescent="0.2">
      <c r="R137"/>
      <c r="S137"/>
    </row>
    <row r="138" spans="18:19" x14ac:dyDescent="0.2">
      <c r="R138"/>
      <c r="S138"/>
    </row>
    <row r="139" spans="18:19" x14ac:dyDescent="0.2">
      <c r="R139"/>
      <c r="S139"/>
    </row>
    <row r="140" spans="18:19" x14ac:dyDescent="0.2">
      <c r="R140"/>
      <c r="S140"/>
    </row>
    <row r="141" spans="18:19" x14ac:dyDescent="0.2">
      <c r="R141"/>
      <c r="S141"/>
    </row>
    <row r="142" spans="18:19" x14ac:dyDescent="0.2">
      <c r="R142"/>
      <c r="S142"/>
    </row>
    <row r="143" spans="18:19" x14ac:dyDescent="0.2">
      <c r="R143"/>
      <c r="S143"/>
    </row>
    <row r="144" spans="18:19" x14ac:dyDescent="0.2">
      <c r="R144"/>
      <c r="S144"/>
    </row>
    <row r="145" spans="18:19" x14ac:dyDescent="0.2">
      <c r="R145"/>
      <c r="S145"/>
    </row>
    <row r="146" spans="18:19" x14ac:dyDescent="0.2">
      <c r="R146"/>
      <c r="S146"/>
    </row>
    <row r="147" spans="18:19" x14ac:dyDescent="0.2">
      <c r="R147"/>
      <c r="S147"/>
    </row>
    <row r="148" spans="18:19" x14ac:dyDescent="0.2">
      <c r="R148"/>
      <c r="S148"/>
    </row>
    <row r="152" spans="18:19" x14ac:dyDescent="0.2">
      <c r="R152"/>
      <c r="S152"/>
    </row>
  </sheetData>
  <phoneticPr fontId="3" type="noConversion"/>
  <printOptions gridLines="1"/>
  <pageMargins left="0.75" right="0.75" top="1" bottom="1" header="0.5" footer="0.5"/>
  <pageSetup scale="42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2017-12-05T20:33:50Z</cp:lastPrinted>
  <dcterms:created xsi:type="dcterms:W3CDTF">2017-07-18T14:51:43Z</dcterms:created>
  <dcterms:modified xsi:type="dcterms:W3CDTF">2017-12-05T21:06:55Z</dcterms:modified>
</cp:coreProperties>
</file>