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0" yWindow="460" windowWidth="25600" windowHeight="14460" tabRatio="500"/>
  </bookViews>
  <sheets>
    <sheet name="Sheet1" sheetId="1" r:id="rId1"/>
  </sheets>
  <definedNames>
    <definedName name="_xlnm.Print_Area" localSheetId="0">Sheet1!$A$1:$G$65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G35" i="1"/>
  <c r="E48" i="1"/>
  <c r="E49" i="1"/>
  <c r="E50" i="1"/>
  <c r="E51" i="1"/>
  <c r="E47" i="1"/>
  <c r="F48" i="1"/>
  <c r="F49" i="1"/>
  <c r="F50" i="1"/>
  <c r="F51" i="1"/>
  <c r="F47" i="1"/>
  <c r="B14" i="1"/>
  <c r="B15" i="1"/>
  <c r="F35" i="1"/>
  <c r="B30" i="1"/>
  <c r="B29" i="1"/>
  <c r="B24" i="1"/>
  <c r="B28" i="1"/>
  <c r="B31" i="1"/>
  <c r="B32" i="1"/>
  <c r="B41" i="1"/>
  <c r="B40" i="1"/>
  <c r="E53" i="1"/>
  <c r="F53" i="1"/>
  <c r="E38" i="1"/>
  <c r="B57" i="1"/>
  <c r="B58" i="1"/>
  <c r="B43" i="1"/>
  <c r="B27" i="1"/>
  <c r="B65" i="1"/>
  <c r="B64" i="1"/>
  <c r="B62" i="1"/>
</calcChain>
</file>

<file path=xl/sharedStrings.xml><?xml version="1.0" encoding="utf-8"?>
<sst xmlns="http://schemas.openxmlformats.org/spreadsheetml/2006/main" count="73" uniqueCount="63">
  <si>
    <t>total volume per sample</t>
  </si>
  <si>
    <t>variant</t>
  </si>
  <si>
    <t>prep date</t>
  </si>
  <si>
    <t>dialysis date</t>
  </si>
  <si>
    <t>ul</t>
  </si>
  <si>
    <t>WT</t>
  </si>
  <si>
    <t>Make 20 ml 0.01% Triton solution in ddH2O (20 uL of 10% Triton solution from the fridge into 19.98 mL water)</t>
  </si>
  <si>
    <t>Fill wells (25 uL per well) then remove and let dry</t>
  </si>
  <si>
    <t>conc (uM)</t>
  </si>
  <si>
    <t>assay buffer</t>
  </si>
  <si>
    <t>tau (total uL to prepare per monomer)</t>
  </si>
  <si>
    <t>Components of each well</t>
  </si>
  <si>
    <t>vol (uL)</t>
  </si>
  <si>
    <t>tau, final 10uM and DTT final 1mM</t>
  </si>
  <si>
    <t>chaperone</t>
  </si>
  <si>
    <t>ThT, final 10uM</t>
  </si>
  <si>
    <t>Desired tau stock conc</t>
  </si>
  <si>
    <t>Desired DTT conc in tau stock</t>
  </si>
  <si>
    <t>uM</t>
  </si>
  <si>
    <t>mM</t>
  </si>
  <si>
    <t>Desired total DTT in tau stock</t>
  </si>
  <si>
    <t>umol</t>
  </si>
  <si>
    <t>DTT to supplement</t>
  </si>
  <si>
    <t>Vol 100mM DTT stock to supplement</t>
  </si>
  <si>
    <t>uL</t>
  </si>
  <si>
    <t>vol  100mM DTT</t>
  </si>
  <si>
    <t>Preparation of chaperones</t>
  </si>
  <si>
    <t>vol chaperone for each concentration</t>
  </si>
  <si>
    <t>Chaperone</t>
  </si>
  <si>
    <t>Dialysis date</t>
  </si>
  <si>
    <t>Stock conc</t>
  </si>
  <si>
    <t>Vol assay buffer</t>
  </si>
  <si>
    <t>Vol chaperone</t>
  </si>
  <si>
    <t>NBD</t>
  </si>
  <si>
    <t>Hsc70</t>
  </si>
  <si>
    <t>Desired chaperone stock conc (for 5uM total)</t>
  </si>
  <si>
    <t>Desired chaperone stock conc (for 10uM total)</t>
  </si>
  <si>
    <t>heparin, final 22 ug/mL</t>
  </si>
  <si>
    <t>Prepare 66.66uM ThT</t>
  </si>
  <si>
    <t>Prepare by combining 1 part .5mg/mL ThT stock with 22.5 parts buffer</t>
  </si>
  <si>
    <t>Vol ThT stock</t>
  </si>
  <si>
    <t>DTT contributed by dialyzed WT tau</t>
  </si>
  <si>
    <t>Chaperoning Assay</t>
  </si>
  <si>
    <r>
      <t xml:space="preserve">number groups per monomer for </t>
    </r>
    <r>
      <rPr>
        <b/>
        <sz val="12"/>
        <color theme="1"/>
        <rFont val="Calibri"/>
        <family val="2"/>
        <scheme val="minor"/>
      </rPr>
      <t>chaperoning</t>
    </r>
  </si>
  <si>
    <t>Vol of ThT stock to prepare</t>
  </si>
  <si>
    <t>Preparation of Tau Monomer for Chaperoning</t>
  </si>
  <si>
    <t>Dilute the prepared chaperone stock to prep the lower concentrations</t>
  </si>
  <si>
    <t>To prep the 15.38uM stock:</t>
  </si>
  <si>
    <t>020718 Agg assay with A2 truncations</t>
  </si>
  <si>
    <t>April 2017</t>
  </si>
  <si>
    <t>(3 wells + 1 extra) X 2 (induced and uninduced)  X 1 tau monomer X 6.5 uL per sample</t>
  </si>
  <si>
    <t>Vol of 30.77uM stock to prepare</t>
  </si>
  <si>
    <t>A2</t>
  </si>
  <si>
    <t>A2 Delta J</t>
  </si>
  <si>
    <t>A2 Delta CT</t>
  </si>
  <si>
    <t>*Delta CT is too low concentration, will only test at 5uM*</t>
  </si>
  <si>
    <t>Vol of 30.77uM stock</t>
  </si>
  <si>
    <t>J domain</t>
  </si>
  <si>
    <r>
      <t>Make PBS + 2 mM MgCl</t>
    </r>
    <r>
      <rPr>
        <sz val="12"/>
        <color theme="1"/>
        <rFont val="Calibri"/>
        <family val="2"/>
        <scheme val="minor"/>
      </rPr>
      <t>, FS</t>
    </r>
  </si>
  <si>
    <t>For 30 mL assay buffer,  dilute 60 uL of 1M MgCl with D-PBS from cold room up to 30 mL total</t>
  </si>
  <si>
    <r>
      <t xml:space="preserve">Prepare 0.11mg/mL heparin </t>
    </r>
    <r>
      <rPr>
        <sz val="12"/>
        <color theme="1"/>
        <rFont val="Calibri"/>
        <family val="2"/>
        <scheme val="minor"/>
      </rPr>
      <t>in assay buffer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for chaperoning assay, FS</t>
    </r>
  </si>
  <si>
    <t>Goal: assess the ability of truncations of DNAJA2 (J domain, delta J domain, delta C-terminus) to prevent WT tau aggregation</t>
  </si>
  <si>
    <t>Prep 90uL to be 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</si>
</sst>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5" fillId="0" borderId="0" xfId="0" applyFont="1" applyFill="1" applyBorder="1"/>
    <xf numFmtId="14" fontId="0" fillId="0" borderId="0" xfId="0" applyNumberFormat="1" applyFill="1"/>
    <xf numFmtId="14" fontId="0" fillId="0" borderId="0" xfId="0" applyNumberFormat="1" applyFill="1" applyAlignment="1"/>
    <xf numFmtId="2" fontId="0" fillId="0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50"/>
  <sheetViews>
    <sheetView tabSelected="1" topLeftCell="A6" workbookViewId="0">
      <selection activeCell="H36" sqref="H36"/>
    </sheetView>
  </sheetViews>
  <sheetFormatPr baseColWidth="10" defaultRowHeight="16" x14ac:dyDescent="0.2"/>
  <cols>
    <col min="1" max="1" width="42" customWidth="1"/>
    <col min="2" max="2" width="32.1640625" customWidth="1"/>
    <col min="3" max="3" width="17.33203125" customWidth="1"/>
    <col min="4" max="4" width="32.1640625" customWidth="1"/>
    <col min="5" max="5" width="18.1640625" customWidth="1"/>
    <col min="6" max="6" width="18" customWidth="1"/>
    <col min="7" max="7" width="19.83203125" customWidth="1"/>
    <col min="8" max="10" width="15.5" customWidth="1"/>
    <col min="11" max="12" width="16.6640625" customWidth="1"/>
    <col min="17" max="17" width="19.5" customWidth="1"/>
    <col min="18" max="19" width="10.83203125" style="1"/>
  </cols>
  <sheetData>
    <row r="1" spans="1:19" x14ac:dyDescent="0.2">
      <c r="A1" t="s">
        <v>48</v>
      </c>
    </row>
    <row r="2" spans="1:19" x14ac:dyDescent="0.2">
      <c r="A2" t="s">
        <v>61</v>
      </c>
    </row>
    <row r="3" spans="1:19" x14ac:dyDescent="0.2">
      <c r="A3" s="12"/>
    </row>
    <row r="5" spans="1:19" x14ac:dyDescent="0.2">
      <c r="A5" t="s">
        <v>6</v>
      </c>
    </row>
    <row r="6" spans="1:19" x14ac:dyDescent="0.2">
      <c r="A6" t="s">
        <v>7</v>
      </c>
    </row>
    <row r="8" spans="1:19" x14ac:dyDescent="0.2">
      <c r="A8" t="s">
        <v>58</v>
      </c>
    </row>
    <row r="9" spans="1:19" x14ac:dyDescent="0.2">
      <c r="A9" t="s">
        <v>59</v>
      </c>
      <c r="R9"/>
      <c r="S9"/>
    </row>
    <row r="10" spans="1:19" x14ac:dyDescent="0.2">
      <c r="R10"/>
      <c r="S10"/>
    </row>
    <row r="11" spans="1:19" x14ac:dyDescent="0.2">
      <c r="A11" t="s">
        <v>60</v>
      </c>
      <c r="R11"/>
      <c r="S11"/>
    </row>
    <row r="12" spans="1:19" x14ac:dyDescent="0.2">
      <c r="A12" s="2"/>
      <c r="R12"/>
      <c r="S12"/>
    </row>
    <row r="13" spans="1:19" x14ac:dyDescent="0.2">
      <c r="A13" s="2"/>
      <c r="R13"/>
      <c r="S13"/>
    </row>
    <row r="14" spans="1:19" x14ac:dyDescent="0.2">
      <c r="A14" s="2" t="s">
        <v>43</v>
      </c>
      <c r="B14" s="2">
        <f>12*2</f>
        <v>24</v>
      </c>
      <c r="R14"/>
      <c r="S14"/>
    </row>
    <row r="15" spans="1:19" x14ac:dyDescent="0.2">
      <c r="A15" s="2" t="s">
        <v>10</v>
      </c>
      <c r="B15" s="3">
        <f>6.5*B14*4</f>
        <v>624</v>
      </c>
      <c r="R15"/>
      <c r="S15"/>
    </row>
    <row r="16" spans="1:19" x14ac:dyDescent="0.2">
      <c r="A16" s="2"/>
      <c r="B16" s="3"/>
      <c r="R16"/>
      <c r="S16"/>
    </row>
    <row r="17" spans="1:19" x14ac:dyDescent="0.2">
      <c r="A17" s="2"/>
      <c r="B17" s="3"/>
      <c r="R17"/>
      <c r="S17"/>
    </row>
    <row r="18" spans="1:19" x14ac:dyDescent="0.2">
      <c r="A18" s="13" t="s">
        <v>42</v>
      </c>
      <c r="B18" s="3"/>
      <c r="D18" s="11"/>
      <c r="E18" s="9"/>
      <c r="F18" s="6"/>
      <c r="G18" s="6"/>
      <c r="R18"/>
      <c r="S18"/>
    </row>
    <row r="19" spans="1:19" x14ac:dyDescent="0.2">
      <c r="A19" s="2" t="s">
        <v>11</v>
      </c>
      <c r="B19" s="3" t="s">
        <v>12</v>
      </c>
      <c r="D19" s="11"/>
      <c r="E19" s="9"/>
      <c r="F19" s="6"/>
      <c r="G19" s="6"/>
      <c r="R19"/>
      <c r="S19"/>
    </row>
    <row r="20" spans="1:19" x14ac:dyDescent="0.2">
      <c r="A20" s="4" t="s">
        <v>13</v>
      </c>
      <c r="B20" s="3">
        <v>6.5</v>
      </c>
      <c r="D20" s="15"/>
      <c r="E20" s="15"/>
      <c r="F20" s="15"/>
      <c r="G20" s="6"/>
      <c r="R20"/>
      <c r="S20"/>
    </row>
    <row r="21" spans="1:19" x14ac:dyDescent="0.2">
      <c r="A21" s="4" t="s">
        <v>14</v>
      </c>
      <c r="B21" s="3">
        <v>6.5</v>
      </c>
      <c r="D21" s="11"/>
      <c r="E21" s="9"/>
      <c r="F21" s="6"/>
      <c r="G21" s="6"/>
      <c r="R21"/>
      <c r="S21"/>
    </row>
    <row r="22" spans="1:19" x14ac:dyDescent="0.2">
      <c r="A22" s="2" t="s">
        <v>15</v>
      </c>
      <c r="B22" s="3">
        <v>3</v>
      </c>
      <c r="D22" s="11"/>
      <c r="E22" s="9"/>
      <c r="F22" s="6"/>
      <c r="G22" s="6"/>
    </row>
    <row r="23" spans="1:19" x14ac:dyDescent="0.2">
      <c r="A23" s="2" t="s">
        <v>37</v>
      </c>
      <c r="B23" s="3">
        <v>4</v>
      </c>
      <c r="D23" s="2"/>
      <c r="E23" s="6"/>
      <c r="F23" s="6"/>
    </row>
    <row r="24" spans="1:19" x14ac:dyDescent="0.2">
      <c r="A24" s="4" t="s">
        <v>0</v>
      </c>
      <c r="B24" s="1">
        <f>SUM(B20:B23)</f>
        <v>20</v>
      </c>
      <c r="D24" s="2"/>
      <c r="E24" s="6"/>
      <c r="F24" s="6"/>
    </row>
    <row r="25" spans="1:19" x14ac:dyDescent="0.2">
      <c r="D25" s="4"/>
      <c r="E25" s="6"/>
      <c r="F25" s="6"/>
    </row>
    <row r="26" spans="1:19" x14ac:dyDescent="0.2">
      <c r="A26" s="12" t="s">
        <v>45</v>
      </c>
      <c r="D26" s="2"/>
      <c r="E26" s="6"/>
      <c r="F26" s="6"/>
    </row>
    <row r="27" spans="1:19" x14ac:dyDescent="0.2">
      <c r="A27" t="s">
        <v>16</v>
      </c>
      <c r="B27">
        <f>10*B24/B20</f>
        <v>30.76923076923077</v>
      </c>
      <c r="C27" t="s">
        <v>18</v>
      </c>
    </row>
    <row r="28" spans="1:19" x14ac:dyDescent="0.2">
      <c r="A28" t="s">
        <v>17</v>
      </c>
      <c r="B28">
        <f>1*B24/B20</f>
        <v>3.0769230769230771</v>
      </c>
      <c r="C28" t="s">
        <v>19</v>
      </c>
    </row>
    <row r="29" spans="1:19" x14ac:dyDescent="0.2">
      <c r="A29" t="s">
        <v>20</v>
      </c>
      <c r="B29">
        <f>B28/1000*B15</f>
        <v>1.92</v>
      </c>
      <c r="C29" t="s">
        <v>21</v>
      </c>
    </row>
    <row r="30" spans="1:19" x14ac:dyDescent="0.2">
      <c r="A30" t="s">
        <v>41</v>
      </c>
      <c r="B30">
        <f>1/1000*F35</f>
        <v>0.11435378201310303</v>
      </c>
      <c r="C30" t="s">
        <v>21</v>
      </c>
    </row>
    <row r="31" spans="1:19" x14ac:dyDescent="0.2">
      <c r="A31" t="s">
        <v>22</v>
      </c>
      <c r="B31">
        <f>B29-B30</f>
        <v>1.8056462179868968</v>
      </c>
      <c r="C31" t="s">
        <v>21</v>
      </c>
    </row>
    <row r="32" spans="1:19" x14ac:dyDescent="0.2">
      <c r="A32" t="s">
        <v>23</v>
      </c>
      <c r="B32">
        <f>B31*1000/100</f>
        <v>18.056462179868969</v>
      </c>
      <c r="C32" t="s">
        <v>24</v>
      </c>
    </row>
    <row r="34" spans="1:19" x14ac:dyDescent="0.2">
      <c r="B34" t="s">
        <v>1</v>
      </c>
      <c r="C34" t="s">
        <v>2</v>
      </c>
      <c r="D34" t="s">
        <v>3</v>
      </c>
      <c r="E34" t="s">
        <v>8</v>
      </c>
      <c r="F34" t="s">
        <v>4</v>
      </c>
      <c r="G34" t="s">
        <v>25</v>
      </c>
      <c r="H34" t="s">
        <v>9</v>
      </c>
      <c r="Q34" s="1"/>
      <c r="S34"/>
    </row>
    <row r="35" spans="1:19" x14ac:dyDescent="0.2">
      <c r="A35">
        <v>1</v>
      </c>
      <c r="B35" t="s">
        <v>5</v>
      </c>
      <c r="C35" s="10" t="s">
        <v>49</v>
      </c>
      <c r="D35" s="7">
        <v>43074</v>
      </c>
      <c r="E35" s="5">
        <v>167.9</v>
      </c>
      <c r="F35" s="6">
        <f>B$15*B$27/E35</f>
        <v>114.35378201310303</v>
      </c>
      <c r="G35">
        <f>B32</f>
        <v>18.056462179868969</v>
      </c>
      <c r="H35" s="5">
        <f>$B$15-F35-G35</f>
        <v>491.58975580702804</v>
      </c>
      <c r="Q35" s="1"/>
      <c r="S35"/>
    </row>
    <row r="36" spans="1:19" x14ac:dyDescent="0.2">
      <c r="D36" s="2"/>
      <c r="E36" s="6"/>
      <c r="F36" s="6"/>
      <c r="Q36" s="1"/>
      <c r="S36"/>
    </row>
    <row r="37" spans="1:19" x14ac:dyDescent="0.2">
      <c r="A37" s="12" t="s">
        <v>26</v>
      </c>
      <c r="B37" s="1"/>
      <c r="C37" s="1"/>
      <c r="Q37" s="1"/>
      <c r="S37"/>
    </row>
    <row r="38" spans="1:19" x14ac:dyDescent="0.2">
      <c r="A38" t="s">
        <v>27</v>
      </c>
      <c r="B38" s="1" t="s">
        <v>50</v>
      </c>
      <c r="C38" s="1"/>
      <c r="E38">
        <f>4*2*1*6.5</f>
        <v>52</v>
      </c>
    </row>
    <row r="39" spans="1:19" x14ac:dyDescent="0.2">
      <c r="B39" s="1"/>
      <c r="C39" s="1"/>
    </row>
    <row r="40" spans="1:19" x14ac:dyDescent="0.2">
      <c r="A40" t="s">
        <v>35</v>
      </c>
      <c r="B40" s="1">
        <f>B24*5/B21</f>
        <v>15.384615384615385</v>
      </c>
      <c r="C40" s="1" t="s">
        <v>18</v>
      </c>
    </row>
    <row r="41" spans="1:19" x14ac:dyDescent="0.2">
      <c r="A41" t="s">
        <v>36</v>
      </c>
      <c r="B41" s="1">
        <f>B24*10/B21</f>
        <v>30.76923076923077</v>
      </c>
      <c r="C41" s="1" t="s">
        <v>18</v>
      </c>
    </row>
    <row r="42" spans="1:19" x14ac:dyDescent="0.2">
      <c r="B42" s="1"/>
      <c r="C42" s="1"/>
      <c r="D42" s="1"/>
    </row>
    <row r="43" spans="1:19" x14ac:dyDescent="0.2">
      <c r="A43" t="s">
        <v>51</v>
      </c>
      <c r="B43" s="1">
        <f>E38+(B40*E38/B41)</f>
        <v>78</v>
      </c>
      <c r="C43" s="1" t="s">
        <v>24</v>
      </c>
      <c r="D43" s="1"/>
    </row>
    <row r="44" spans="1:19" x14ac:dyDescent="0.2">
      <c r="A44" t="s">
        <v>62</v>
      </c>
      <c r="B44" s="1"/>
      <c r="C44" s="1"/>
      <c r="D44" s="1"/>
    </row>
    <row r="45" spans="1:19" x14ac:dyDescent="0.2">
      <c r="C45" s="1"/>
      <c r="D45" s="1"/>
    </row>
    <row r="46" spans="1:19" x14ac:dyDescent="0.2">
      <c r="B46" t="s">
        <v>28</v>
      </c>
      <c r="C46" t="s">
        <v>29</v>
      </c>
      <c r="D46" s="1" t="s">
        <v>30</v>
      </c>
      <c r="E46" s="1" t="s">
        <v>32</v>
      </c>
      <c r="F46" t="s">
        <v>31</v>
      </c>
    </row>
    <row r="47" spans="1:19" x14ac:dyDescent="0.2">
      <c r="A47">
        <v>1</v>
      </c>
      <c r="B47" t="s">
        <v>34</v>
      </c>
      <c r="C47" s="7">
        <v>42997</v>
      </c>
      <c r="D47" s="3">
        <v>88.378571428571433</v>
      </c>
      <c r="E47" s="6">
        <f>90*B$41/D47</f>
        <v>31.333735366710396</v>
      </c>
      <c r="F47" s="6">
        <f>90-E47</f>
        <v>58.6662646332896</v>
      </c>
    </row>
    <row r="48" spans="1:19" x14ac:dyDescent="0.2">
      <c r="A48">
        <v>2</v>
      </c>
      <c r="B48" t="s">
        <v>33</v>
      </c>
      <c r="C48" s="7">
        <v>41879</v>
      </c>
      <c r="D48" s="1">
        <v>147</v>
      </c>
      <c r="E48" s="6">
        <f t="shared" ref="E48:E51" si="0">90*B$41/D48</f>
        <v>18.838304552590269</v>
      </c>
      <c r="F48" s="6">
        <f t="shared" ref="F48:F51" si="1">90-E48</f>
        <v>71.161695447409727</v>
      </c>
    </row>
    <row r="49" spans="1:7" x14ac:dyDescent="0.2">
      <c r="A49">
        <v>3</v>
      </c>
      <c r="B49" t="s">
        <v>52</v>
      </c>
      <c r="C49" s="14">
        <v>42184</v>
      </c>
      <c r="D49" s="16">
        <v>135.71531528377145</v>
      </c>
      <c r="E49" s="6">
        <f t="shared" si="0"/>
        <v>20.404703503362885</v>
      </c>
      <c r="F49" s="6">
        <f t="shared" si="1"/>
        <v>69.595296496637118</v>
      </c>
    </row>
    <row r="50" spans="1:7" x14ac:dyDescent="0.2">
      <c r="A50">
        <v>4</v>
      </c>
      <c r="B50" t="s">
        <v>57</v>
      </c>
      <c r="C50" s="14">
        <v>41760</v>
      </c>
      <c r="D50" s="16">
        <v>158.89155470249517</v>
      </c>
      <c r="E50" s="6">
        <f t="shared" si="0"/>
        <v>17.428432709440173</v>
      </c>
      <c r="F50" s="6">
        <f t="shared" si="1"/>
        <v>72.571567290559827</v>
      </c>
    </row>
    <row r="51" spans="1:7" x14ac:dyDescent="0.2">
      <c r="A51">
        <v>5</v>
      </c>
      <c r="B51" t="s">
        <v>53</v>
      </c>
      <c r="C51" s="14">
        <v>42174</v>
      </c>
      <c r="D51" s="16">
        <v>93.368521520000002</v>
      </c>
      <c r="E51" s="6">
        <f t="shared" si="0"/>
        <v>29.659147688630654</v>
      </c>
      <c r="F51" s="6">
        <f t="shared" si="1"/>
        <v>60.340852311369346</v>
      </c>
    </row>
    <row r="52" spans="1:7" x14ac:dyDescent="0.2">
      <c r="B52" s="12" t="s">
        <v>55</v>
      </c>
      <c r="C52" s="14"/>
      <c r="D52" s="16"/>
      <c r="E52" s="6"/>
      <c r="F52" s="6"/>
    </row>
    <row r="53" spans="1:7" x14ac:dyDescent="0.2">
      <c r="A53">
        <v>6</v>
      </c>
      <c r="B53" t="s">
        <v>54</v>
      </c>
      <c r="C53" s="14">
        <v>42166</v>
      </c>
      <c r="D53" s="16">
        <v>22.877159323598736</v>
      </c>
      <c r="E53" s="6">
        <f>55*B$40/D53</f>
        <v>36.986840638077105</v>
      </c>
      <c r="F53" s="6">
        <f>55-E53</f>
        <v>18.013159361922895</v>
      </c>
    </row>
    <row r="55" spans="1:7" x14ac:dyDescent="0.2">
      <c r="A55" t="s">
        <v>46</v>
      </c>
    </row>
    <row r="56" spans="1:7" x14ac:dyDescent="0.2">
      <c r="A56" t="s">
        <v>47</v>
      </c>
      <c r="C56" s="12"/>
    </row>
    <row r="57" spans="1:7" x14ac:dyDescent="0.2">
      <c r="A57" t="s">
        <v>56</v>
      </c>
      <c r="B57">
        <f>B40*E38/B41</f>
        <v>26</v>
      </c>
    </row>
    <row r="58" spans="1:7" x14ac:dyDescent="0.2">
      <c r="A58" t="s">
        <v>31</v>
      </c>
      <c r="B58">
        <f>E38-B57</f>
        <v>26</v>
      </c>
      <c r="C58" s="7"/>
      <c r="F58" s="6"/>
    </row>
    <row r="59" spans="1:7" x14ac:dyDescent="0.2">
      <c r="C59" s="7"/>
      <c r="D59" s="8"/>
      <c r="E59" s="6"/>
      <c r="F59" s="6"/>
    </row>
    <row r="60" spans="1:7" x14ac:dyDescent="0.2">
      <c r="D60" s="7"/>
      <c r="E60" s="8"/>
      <c r="F60" s="6"/>
      <c r="G60" s="6"/>
    </row>
    <row r="61" spans="1:7" x14ac:dyDescent="0.2">
      <c r="A61" t="s">
        <v>38</v>
      </c>
      <c r="D61" s="7"/>
      <c r="E61" s="8"/>
      <c r="F61" s="6"/>
      <c r="G61" s="6"/>
    </row>
    <row r="62" spans="1:7" x14ac:dyDescent="0.2">
      <c r="A62" t="s">
        <v>44</v>
      </c>
      <c r="B62">
        <f>400*3</f>
        <v>1200</v>
      </c>
      <c r="C62" t="s">
        <v>24</v>
      </c>
      <c r="D62" s="7"/>
      <c r="E62" s="9"/>
      <c r="F62" s="6"/>
      <c r="G62" s="6"/>
    </row>
    <row r="63" spans="1:7" x14ac:dyDescent="0.2">
      <c r="A63" t="s">
        <v>39</v>
      </c>
      <c r="D63" s="7"/>
      <c r="E63" s="9"/>
      <c r="F63" s="6"/>
      <c r="G63" s="6"/>
    </row>
    <row r="64" spans="1:7" x14ac:dyDescent="0.2">
      <c r="A64" t="s">
        <v>40</v>
      </c>
      <c r="B64">
        <f>1*55</f>
        <v>55</v>
      </c>
      <c r="C64" t="s">
        <v>24</v>
      </c>
      <c r="D64" s="7"/>
      <c r="E64" s="9"/>
      <c r="F64" s="6"/>
      <c r="G64" s="6"/>
    </row>
    <row r="65" spans="1:19" x14ac:dyDescent="0.2">
      <c r="A65" t="s">
        <v>31</v>
      </c>
      <c r="B65" s="1">
        <f>22.5*55</f>
        <v>1237.5</v>
      </c>
      <c r="C65" s="1" t="s">
        <v>24</v>
      </c>
      <c r="Q65" s="1"/>
      <c r="S65"/>
    </row>
    <row r="66" spans="1:19" x14ac:dyDescent="0.2">
      <c r="Q66" s="1"/>
      <c r="S66"/>
    </row>
    <row r="67" spans="1:19" x14ac:dyDescent="0.2">
      <c r="Q67" s="1"/>
      <c r="S67"/>
    </row>
    <row r="68" spans="1:19" x14ac:dyDescent="0.2">
      <c r="Q68" s="1"/>
      <c r="S68"/>
    </row>
    <row r="69" spans="1:19" x14ac:dyDescent="0.2">
      <c r="Q69" s="1"/>
      <c r="S69"/>
    </row>
    <row r="70" spans="1:19" x14ac:dyDescent="0.2">
      <c r="Q70" s="1"/>
      <c r="S70"/>
    </row>
    <row r="71" spans="1:19" x14ac:dyDescent="0.2">
      <c r="Q71" s="1"/>
      <c r="S71"/>
    </row>
    <row r="72" spans="1:19" x14ac:dyDescent="0.2">
      <c r="Q72" s="1"/>
      <c r="S72"/>
    </row>
    <row r="73" spans="1:19" x14ac:dyDescent="0.2">
      <c r="R73"/>
      <c r="S73"/>
    </row>
    <row r="74" spans="1:19" x14ac:dyDescent="0.2">
      <c r="R74"/>
      <c r="S74"/>
    </row>
    <row r="75" spans="1:19" x14ac:dyDescent="0.2">
      <c r="R75"/>
      <c r="S75"/>
    </row>
    <row r="76" spans="1:19" x14ac:dyDescent="0.2">
      <c r="R76"/>
      <c r="S76"/>
    </row>
    <row r="77" spans="1:19" x14ac:dyDescent="0.2">
      <c r="R77"/>
      <c r="S77"/>
    </row>
    <row r="78" spans="1:19" x14ac:dyDescent="0.2">
      <c r="R78"/>
      <c r="S78"/>
    </row>
    <row r="79" spans="1:19" x14ac:dyDescent="0.2">
      <c r="R79"/>
      <c r="S79"/>
    </row>
    <row r="80" spans="1:19" x14ac:dyDescent="0.2">
      <c r="R80"/>
      <c r="S80"/>
    </row>
    <row r="81" spans="18:19" x14ac:dyDescent="0.2">
      <c r="R81"/>
      <c r="S81"/>
    </row>
    <row r="82" spans="18:19" x14ac:dyDescent="0.2">
      <c r="R82"/>
      <c r="S82"/>
    </row>
    <row r="83" spans="18:19" x14ac:dyDescent="0.2">
      <c r="R83"/>
      <c r="S83"/>
    </row>
    <row r="84" spans="18:19" x14ac:dyDescent="0.2">
      <c r="R84"/>
      <c r="S84"/>
    </row>
    <row r="85" spans="18:19" x14ac:dyDescent="0.2">
      <c r="R85"/>
      <c r="S85"/>
    </row>
    <row r="86" spans="18:19" x14ac:dyDescent="0.2">
      <c r="R86"/>
      <c r="S86"/>
    </row>
    <row r="87" spans="18:19" x14ac:dyDescent="0.2">
      <c r="R87"/>
      <c r="S87"/>
    </row>
    <row r="88" spans="18:19" x14ac:dyDescent="0.2">
      <c r="R88"/>
      <c r="S88"/>
    </row>
    <row r="89" spans="18:19" x14ac:dyDescent="0.2">
      <c r="R89"/>
      <c r="S89"/>
    </row>
    <row r="90" spans="18:19" x14ac:dyDescent="0.2">
      <c r="R90"/>
      <c r="S90"/>
    </row>
    <row r="91" spans="18:19" x14ac:dyDescent="0.2">
      <c r="R91"/>
      <c r="S91"/>
    </row>
    <row r="92" spans="18:19" x14ac:dyDescent="0.2">
      <c r="R92"/>
      <c r="S92"/>
    </row>
    <row r="93" spans="18:19" x14ac:dyDescent="0.2">
      <c r="R93"/>
      <c r="S93"/>
    </row>
    <row r="94" spans="18:19" x14ac:dyDescent="0.2">
      <c r="R94"/>
      <c r="S94"/>
    </row>
    <row r="95" spans="18:19" x14ac:dyDescent="0.2">
      <c r="R95"/>
      <c r="S95"/>
    </row>
    <row r="96" spans="18:19" x14ac:dyDescent="0.2">
      <c r="R96"/>
      <c r="S96"/>
    </row>
    <row r="97" spans="12:20" x14ac:dyDescent="0.2">
      <c r="R97"/>
      <c r="S97"/>
    </row>
    <row r="98" spans="12:20" x14ac:dyDescent="0.2">
      <c r="R98"/>
      <c r="S98"/>
    </row>
    <row r="99" spans="12:20" x14ac:dyDescent="0.2">
      <c r="R99"/>
      <c r="S99"/>
    </row>
    <row r="100" spans="12:20" x14ac:dyDescent="0.2">
      <c r="R100"/>
      <c r="S100"/>
    </row>
    <row r="101" spans="12:20" x14ac:dyDescent="0.2">
      <c r="R101"/>
      <c r="S101"/>
    </row>
    <row r="102" spans="12:20" x14ac:dyDescent="0.2">
      <c r="L102" s="1"/>
      <c r="M102" s="1"/>
      <c r="R102"/>
      <c r="S102"/>
    </row>
    <row r="103" spans="12:20" x14ac:dyDescent="0.2">
      <c r="L103" s="1"/>
      <c r="M103" s="1"/>
      <c r="R103"/>
      <c r="S103"/>
    </row>
    <row r="104" spans="12:20" x14ac:dyDescent="0.2">
      <c r="R104"/>
      <c r="T104" s="1"/>
    </row>
    <row r="110" spans="12:20" x14ac:dyDescent="0.2">
      <c r="R110"/>
      <c r="S110"/>
    </row>
    <row r="111" spans="12:20" x14ac:dyDescent="0.2">
      <c r="R111"/>
      <c r="S111"/>
    </row>
    <row r="112" spans="12:20" x14ac:dyDescent="0.2">
      <c r="R112"/>
      <c r="S112"/>
    </row>
    <row r="113" spans="18:19" x14ac:dyDescent="0.2">
      <c r="R113"/>
      <c r="S113"/>
    </row>
    <row r="114" spans="18:19" x14ac:dyDescent="0.2">
      <c r="R114"/>
      <c r="S114"/>
    </row>
    <row r="115" spans="18:19" x14ac:dyDescent="0.2">
      <c r="R115"/>
      <c r="S115"/>
    </row>
    <row r="116" spans="18:19" x14ac:dyDescent="0.2">
      <c r="R116"/>
      <c r="S116"/>
    </row>
    <row r="117" spans="18:19" x14ac:dyDescent="0.2">
      <c r="R117"/>
      <c r="S117"/>
    </row>
    <row r="118" spans="18:19" x14ac:dyDescent="0.2">
      <c r="R118"/>
      <c r="S118"/>
    </row>
    <row r="119" spans="18:19" x14ac:dyDescent="0.2">
      <c r="R119"/>
      <c r="S119"/>
    </row>
    <row r="120" spans="18:19" x14ac:dyDescent="0.2">
      <c r="R120"/>
      <c r="S120"/>
    </row>
    <row r="121" spans="18:19" x14ac:dyDescent="0.2">
      <c r="R121"/>
      <c r="S121"/>
    </row>
    <row r="122" spans="18:19" x14ac:dyDescent="0.2">
      <c r="R122"/>
      <c r="S122"/>
    </row>
    <row r="123" spans="18:19" x14ac:dyDescent="0.2">
      <c r="R123"/>
      <c r="S123"/>
    </row>
    <row r="124" spans="18:19" x14ac:dyDescent="0.2">
      <c r="R124"/>
      <c r="S124"/>
    </row>
    <row r="125" spans="18:19" x14ac:dyDescent="0.2">
      <c r="R125"/>
      <c r="S125"/>
    </row>
    <row r="126" spans="18:19" x14ac:dyDescent="0.2">
      <c r="R126"/>
      <c r="S126"/>
    </row>
    <row r="127" spans="18:19" x14ac:dyDescent="0.2">
      <c r="R127"/>
      <c r="S127"/>
    </row>
    <row r="128" spans="18:19" x14ac:dyDescent="0.2">
      <c r="R128"/>
      <c r="S128"/>
    </row>
    <row r="129" spans="18:19" x14ac:dyDescent="0.2">
      <c r="R129"/>
      <c r="S129"/>
    </row>
    <row r="130" spans="18:19" x14ac:dyDescent="0.2">
      <c r="R130"/>
      <c r="S130"/>
    </row>
    <row r="131" spans="18:19" x14ac:dyDescent="0.2">
      <c r="R131"/>
      <c r="S131"/>
    </row>
    <row r="132" spans="18:19" x14ac:dyDescent="0.2">
      <c r="R132"/>
      <c r="S132"/>
    </row>
    <row r="133" spans="18:19" x14ac:dyDescent="0.2">
      <c r="R133"/>
      <c r="S133"/>
    </row>
    <row r="134" spans="18:19" x14ac:dyDescent="0.2">
      <c r="R134"/>
      <c r="S134"/>
    </row>
    <row r="135" spans="18:19" x14ac:dyDescent="0.2">
      <c r="R135"/>
      <c r="S135"/>
    </row>
    <row r="136" spans="18:19" x14ac:dyDescent="0.2">
      <c r="R136"/>
      <c r="S136"/>
    </row>
    <row r="137" spans="18:19" x14ac:dyDescent="0.2">
      <c r="R137"/>
      <c r="S137"/>
    </row>
    <row r="138" spans="18:19" x14ac:dyDescent="0.2">
      <c r="R138"/>
      <c r="S138"/>
    </row>
    <row r="139" spans="18:19" x14ac:dyDescent="0.2">
      <c r="R139"/>
      <c r="S139"/>
    </row>
    <row r="140" spans="18:19" x14ac:dyDescent="0.2">
      <c r="R140"/>
      <c r="S140"/>
    </row>
    <row r="141" spans="18:19" x14ac:dyDescent="0.2">
      <c r="R141"/>
      <c r="S141"/>
    </row>
    <row r="142" spans="18:19" x14ac:dyDescent="0.2">
      <c r="R142"/>
      <c r="S142"/>
    </row>
    <row r="143" spans="18:19" x14ac:dyDescent="0.2">
      <c r="R143"/>
      <c r="S143"/>
    </row>
    <row r="144" spans="18:19" x14ac:dyDescent="0.2">
      <c r="R144"/>
      <c r="S144"/>
    </row>
    <row r="145" spans="18:19" x14ac:dyDescent="0.2">
      <c r="R145"/>
      <c r="S145"/>
    </row>
    <row r="146" spans="18:19" x14ac:dyDescent="0.2">
      <c r="R146"/>
      <c r="S146"/>
    </row>
    <row r="150" spans="18:19" x14ac:dyDescent="0.2">
      <c r="R150"/>
      <c r="S150"/>
    </row>
  </sheetData>
  <phoneticPr fontId="4" type="noConversion"/>
  <printOptions gridLines="1"/>
  <pageMargins left="0.75" right="0.75" top="1" bottom="1" header="0.5" footer="0.5"/>
  <pageSetup scale="46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Sue-Ann Mok</dc:creator>
  <cp:lastModifiedBy>Microsoft Office User</cp:lastModifiedBy>
  <cp:lastPrinted>2018-02-07T16:43:06Z</cp:lastPrinted>
  <dcterms:created xsi:type="dcterms:W3CDTF">2017-07-18T14:51:43Z</dcterms:created>
  <dcterms:modified xsi:type="dcterms:W3CDTF">2018-02-07T17:18:14Z</dcterms:modified>
</cp:coreProperties>
</file>