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F50" i="1"/>
  <c r="B27" i="1"/>
  <c r="B30" i="1"/>
  <c r="B71" i="1"/>
  <c r="B70" i="1"/>
  <c r="B68" i="1"/>
  <c r="B11" i="1"/>
  <c r="E43" i="1"/>
  <c r="B47" i="1"/>
  <c r="F64" i="1"/>
  <c r="G64" i="1"/>
  <c r="B46" i="1"/>
  <c r="F63" i="1"/>
  <c r="G63" i="1"/>
  <c r="B45" i="1"/>
  <c r="F62" i="1"/>
  <c r="G62" i="1"/>
  <c r="F58" i="1"/>
  <c r="G58" i="1"/>
  <c r="F57" i="1"/>
  <c r="G57" i="1"/>
  <c r="F56" i="1"/>
  <c r="G56" i="1"/>
  <c r="F53" i="1"/>
  <c r="F52" i="1"/>
  <c r="G52" i="1"/>
  <c r="F51" i="1"/>
  <c r="G51" i="1"/>
  <c r="G50" i="1"/>
  <c r="F61" i="1"/>
  <c r="G61" i="1"/>
  <c r="F60" i="1"/>
  <c r="G60" i="1"/>
  <c r="F59" i="1"/>
  <c r="G59" i="1"/>
  <c r="F55" i="1"/>
  <c r="F54" i="1"/>
  <c r="G54" i="1"/>
  <c r="G55" i="1"/>
  <c r="G53" i="1"/>
  <c r="B19" i="1"/>
  <c r="F38" i="1"/>
  <c r="B33" i="1"/>
  <c r="B31" i="1"/>
  <c r="B32" i="1"/>
  <c r="B34" i="1"/>
  <c r="B35" i="1"/>
  <c r="G38" i="1"/>
  <c r="H38" i="1"/>
</calcChain>
</file>

<file path=xl/sharedStrings.xml><?xml version="1.0" encoding="utf-8"?>
<sst xmlns="http://schemas.openxmlformats.org/spreadsheetml/2006/main" count="78" uniqueCount="58">
  <si>
    <t>Make PBS + 2 mM MgCl, FS</t>
  </si>
  <si>
    <t>date of prep</t>
  </si>
  <si>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</si>
  <si>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</si>
  <si>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</si>
  <si>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</si>
  <si>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</si>
  <si>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</si>
  <si>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</si>
  <si>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</si>
  <si>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</si>
  <si>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conc (uM)</t>
  </si>
  <si>
    <t>assay buffer</t>
  </si>
  <si>
    <t>number of wells per monomer</t>
  </si>
  <si>
    <t>tau (total uL to prepare per monomer)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</si>
  <si>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</si>
  <si>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</si>
  <si>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</si>
  <si>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</si>
  <si>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</si>
  <si>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</si>
  <si>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</si>
  <si>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</si>
  <si>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</si>
  <si>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</si>
  <si>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</si>
  <si>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contributed by dialyzed tau</t>
  </si>
  <si>
    <t>DTT to supplement</t>
  </si>
  <si>
    <t>Vol 100mM DTT stock to supplement</t>
  </si>
  <si>
    <t>uL</t>
  </si>
  <si>
    <t>vol  100mM DTT</t>
  </si>
  <si>
    <t>Preparation of chaperones</t>
  </si>
  <si>
    <t>(3 wells + 1 extra) X 2 (induced and uninduced)  X 6.5 uL per sample</t>
  </si>
  <si>
    <t>vol chaperone for each concentration</t>
  </si>
  <si>
    <t>Chaperone</t>
  </si>
  <si>
    <t>Desired final conc</t>
  </si>
  <si>
    <t>Dialysis date</t>
  </si>
  <si>
    <t>Stock conc</t>
  </si>
  <si>
    <t>Vol assay buffer</t>
  </si>
  <si>
    <t>Vol chaperone</t>
  </si>
  <si>
    <t>NBD</t>
  </si>
  <si>
    <t>Hsc70</t>
  </si>
  <si>
    <t>Hsc70 SBD</t>
  </si>
  <si>
    <t>Hsp72</t>
  </si>
  <si>
    <t>Hsp72 SBD</t>
  </si>
  <si>
    <t>Desired chaperone stock conc (for 5uM total)</t>
  </si>
  <si>
    <t>Desired chaperone stock conc (for 10uM total)</t>
  </si>
  <si>
    <t>Desired chaperone stock conc (for 20uM total)</t>
  </si>
  <si>
    <t>heparin, final 22 ug/mL</t>
  </si>
  <si>
    <t>Tau stock conc (uM)</t>
  </si>
  <si>
    <t>Important change to protocol: run assay at 30C instead of 37C</t>
  </si>
  <si>
    <t>Prepare .11mg/mL heparin, FS</t>
  </si>
  <si>
    <t>Minimum volume of heparin stock to prepare</t>
  </si>
  <si>
    <t>Prepare 66.66uM ThT</t>
  </si>
  <si>
    <t>Minimum vol of ThT stock to prepare</t>
  </si>
  <si>
    <t>Prepare by combining 1 part .5mg/mL ThT stock with 22.5 parts buffer</t>
  </si>
  <si>
    <t>Vol ThT stock</t>
  </si>
  <si>
    <t>Aggregation assay to compare c70 and p72 SBDs 092717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</si>
</sst>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49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6"/>
  <sheetViews>
    <sheetView tabSelected="1" workbookViewId="0">
      <selection activeCell="B19" sqref="B19"/>
    </sheetView>
  </sheetViews>
  <sheetFormatPr baseColWidth="10" defaultRowHeight="16" x14ac:dyDescent="0.2"/>
  <cols>
    <col min="1" max="1" width="42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57</v>
      </c>
    </row>
    <row r="2" spans="1:19" x14ac:dyDescent="0.2">
      <c r="A2" t="s">
        <v>50</v>
      </c>
    </row>
    <row r="4" spans="1:19" x14ac:dyDescent="0.2">
      <c r="A4" t="s">
        <v>8</v>
      </c>
    </row>
    <row r="5" spans="1:19" x14ac:dyDescent="0.2">
      <c r="A5" t="s">
        <v>9</v>
      </c>
    </row>
    <row r="7" spans="1:19" x14ac:dyDescent="0.2">
      <c r="A7" t="s">
        <v>0</v>
      </c>
    </row>
    <row r="8" spans="1:19" x14ac:dyDescent="0.2">
      <c r="A8" t="s">
        <v>10</v>
      </c>
      <c r="R8"/>
      <c r="S8"/>
    </row>
    <row r="9" spans="1:19" x14ac:dyDescent="0.2">
      <c r="R9"/>
      <c r="S9"/>
    </row>
    <row r="10" spans="1:19" x14ac:dyDescent="0.2">
      <c r="A10" t="s">
        <v>51</v>
      </c>
      <c r="R10"/>
      <c r="S10"/>
    </row>
    <row r="11" spans="1:19" x14ac:dyDescent="0.2">
      <c r="A11" t="s">
        <v>52</v>
      </c>
      <c r="B11">
        <f>B18*B26</f>
        <v>512</v>
      </c>
      <c r="C11" t="s">
        <v>29</v>
      </c>
      <c r="R11"/>
      <c r="S11"/>
    </row>
    <row r="12" spans="1:19" x14ac:dyDescent="0.2">
      <c r="R12"/>
      <c r="S12"/>
    </row>
    <row r="13" spans="1:19" x14ac:dyDescent="0.2">
      <c r="A13" s="2"/>
      <c r="R13"/>
      <c r="S13"/>
    </row>
    <row r="14" spans="1:19" x14ac:dyDescent="0.2">
      <c r="A14" s="2" t="s">
        <v>49</v>
      </c>
      <c r="B14">
        <v>233.12</v>
      </c>
      <c r="R14"/>
      <c r="S14"/>
    </row>
    <row r="15" spans="1:19" x14ac:dyDescent="0.2">
      <c r="A15" s="2" t="s">
        <v>1</v>
      </c>
      <c r="B15" s="12">
        <v>42934</v>
      </c>
      <c r="R15"/>
      <c r="S15"/>
    </row>
    <row r="16" spans="1:19" x14ac:dyDescent="0.2">
      <c r="A16" s="2"/>
      <c r="R16"/>
      <c r="S16"/>
    </row>
    <row r="17" spans="1:19" x14ac:dyDescent="0.2">
      <c r="A17" s="2"/>
      <c r="R17"/>
      <c r="S17"/>
    </row>
    <row r="18" spans="1:19" x14ac:dyDescent="0.2">
      <c r="A18" s="2" t="s">
        <v>13</v>
      </c>
      <c r="B18" s="2">
        <f>16*8</f>
        <v>128</v>
      </c>
      <c r="R18"/>
      <c r="S18"/>
    </row>
    <row r="19" spans="1:19" x14ac:dyDescent="0.2">
      <c r="A19" s="2" t="s">
        <v>14</v>
      </c>
      <c r="B19" s="3">
        <f>6.5*B18</f>
        <v>832</v>
      </c>
    </row>
    <row r="20" spans="1:19" x14ac:dyDescent="0.2">
      <c r="A20" s="2"/>
      <c r="B20" s="3"/>
    </row>
    <row r="21" spans="1:19" x14ac:dyDescent="0.2">
      <c r="A21" s="2"/>
      <c r="B21" s="3"/>
    </row>
    <row r="22" spans="1:19" x14ac:dyDescent="0.2">
      <c r="A22" s="2" t="s">
        <v>15</v>
      </c>
      <c r="B22" s="3" t="s">
        <v>16</v>
      </c>
    </row>
    <row r="23" spans="1:19" x14ac:dyDescent="0.2">
      <c r="A23" s="4" t="s">
        <v>17</v>
      </c>
      <c r="B23" s="3">
        <v>6.5</v>
      </c>
    </row>
    <row r="24" spans="1:19" x14ac:dyDescent="0.2">
      <c r="A24" s="4" t="s">
        <v>18</v>
      </c>
      <c r="B24" s="3">
        <v>6.5</v>
      </c>
    </row>
    <row r="25" spans="1:19" x14ac:dyDescent="0.2">
      <c r="A25" s="2" t="s">
        <v>19</v>
      </c>
      <c r="B25" s="3">
        <v>3</v>
      </c>
    </row>
    <row r="26" spans="1:19" x14ac:dyDescent="0.2">
      <c r="A26" s="2" t="s">
        <v>48</v>
      </c>
      <c r="B26" s="3">
        <v>4</v>
      </c>
    </row>
    <row r="27" spans="1:19" x14ac:dyDescent="0.2">
      <c r="A27" s="4" t="s">
        <v>2</v>
      </c>
      <c r="B27" s="1">
        <f>SUM(B23:B26)</f>
        <v>20</v>
      </c>
    </row>
    <row r="30" spans="1:19" x14ac:dyDescent="0.2">
      <c r="A30" t="s">
        <v>20</v>
      </c>
      <c r="B30">
        <f>10*B27/B23</f>
        <v>30.76923076923077</v>
      </c>
      <c r="C30" t="s">
        <v>22</v>
      </c>
    </row>
    <row r="31" spans="1:19" x14ac:dyDescent="0.2">
      <c r="A31" t="s">
        <v>21</v>
      </c>
      <c r="B31">
        <f>1*B27/B23</f>
        <v>3.0769230769230771</v>
      </c>
      <c r="C31" t="s">
        <v>23</v>
      </c>
    </row>
    <row r="32" spans="1:19" x14ac:dyDescent="0.2">
      <c r="A32" t="s">
        <v>24</v>
      </c>
      <c r="B32">
        <f>B31/1000*B19</f>
        <v>2.56</v>
      </c>
      <c r="C32" t="s">
        <v>25</v>
      </c>
    </row>
    <row r="33" spans="1:19" x14ac:dyDescent="0.2">
      <c r="A33" t="s">
        <v>26</v>
      </c>
      <c r="B33">
        <f>1/1000*F38</f>
        <v>0.10981468771448182</v>
      </c>
      <c r="C33" t="s">
        <v>25</v>
      </c>
    </row>
    <row r="34" spans="1:19" x14ac:dyDescent="0.2">
      <c r="A34" t="s">
        <v>27</v>
      </c>
      <c r="B34">
        <f>B32-B33</f>
        <v>2.4501853122855182</v>
      </c>
      <c r="C34" t="s">
        <v>25</v>
      </c>
    </row>
    <row r="35" spans="1:19" x14ac:dyDescent="0.2">
      <c r="A35" t="s">
        <v>28</v>
      </c>
      <c r="B35">
        <f>B34*1000/100</f>
        <v>24.501853122855181</v>
      </c>
      <c r="C35" t="s">
        <v>29</v>
      </c>
    </row>
    <row r="37" spans="1:19" x14ac:dyDescent="0.2">
      <c r="B37" t="s">
        <v>3</v>
      </c>
      <c r="C37" t="s">
        <v>4</v>
      </c>
      <c r="D37" t="s">
        <v>5</v>
      </c>
      <c r="E37" t="s">
        <v>11</v>
      </c>
      <c r="F37" t="s">
        <v>6</v>
      </c>
      <c r="G37" t="s">
        <v>30</v>
      </c>
      <c r="H37" t="s">
        <v>12</v>
      </c>
    </row>
    <row r="38" spans="1:19" x14ac:dyDescent="0.2">
      <c r="A38">
        <v>1</v>
      </c>
      <c r="B38" t="s">
        <v>7</v>
      </c>
      <c r="C38" s="11">
        <v>2016</v>
      </c>
      <c r="D38" s="7">
        <v>42933</v>
      </c>
      <c r="E38" s="5">
        <v>233.12</v>
      </c>
      <c r="F38" s="6">
        <f>B19*B30/E38</f>
        <v>109.81468771448181</v>
      </c>
      <c r="G38">
        <f>B35</f>
        <v>24.501853122855181</v>
      </c>
      <c r="H38" s="5">
        <f>B19-F38-G38</f>
        <v>697.68345916266298</v>
      </c>
    </row>
    <row r="39" spans="1:19" x14ac:dyDescent="0.2">
      <c r="B39" s="1"/>
      <c r="C39" s="1"/>
    </row>
    <row r="40" spans="1:19" x14ac:dyDescent="0.2">
      <c r="B40" s="1"/>
      <c r="C40" s="1"/>
    </row>
    <row r="41" spans="1:19" x14ac:dyDescent="0.2">
      <c r="B41" s="1"/>
      <c r="C41" s="1"/>
    </row>
    <row r="42" spans="1:19" x14ac:dyDescent="0.2">
      <c r="A42" t="s">
        <v>31</v>
      </c>
      <c r="B42" s="1"/>
      <c r="C42" s="1"/>
    </row>
    <row r="43" spans="1:19" x14ac:dyDescent="0.2">
      <c r="A43" t="s">
        <v>33</v>
      </c>
      <c r="B43" s="1" t="s">
        <v>32</v>
      </c>
      <c r="C43" s="1"/>
      <c r="E43">
        <f>4*2*6.5*1.2</f>
        <v>62.4</v>
      </c>
    </row>
    <row r="44" spans="1:19" x14ac:dyDescent="0.2">
      <c r="B44" s="1"/>
      <c r="C44" s="1"/>
    </row>
    <row r="45" spans="1:19" x14ac:dyDescent="0.2">
      <c r="A45" t="s">
        <v>45</v>
      </c>
      <c r="B45" s="1">
        <f>$B$27*5/$B$24</f>
        <v>15.384615384615385</v>
      </c>
      <c r="C45" s="1" t="s">
        <v>22</v>
      </c>
    </row>
    <row r="46" spans="1:19" x14ac:dyDescent="0.2">
      <c r="A46" t="s">
        <v>46</v>
      </c>
      <c r="B46" s="1">
        <f>$B$27*10/$B$24</f>
        <v>30.76923076923077</v>
      </c>
      <c r="C46" s="1" t="s">
        <v>22</v>
      </c>
    </row>
    <row r="47" spans="1:19" x14ac:dyDescent="0.2">
      <c r="A47" t="s">
        <v>47</v>
      </c>
      <c r="B47" s="1">
        <f>$B$27*20/$B$24</f>
        <v>61.53846153846154</v>
      </c>
      <c r="C47" s="1" t="s">
        <v>22</v>
      </c>
      <c r="D47" s="1"/>
      <c r="R47"/>
      <c r="S47"/>
    </row>
    <row r="48" spans="1:19" x14ac:dyDescent="0.2">
      <c r="C48" s="1"/>
      <c r="D48" s="1"/>
      <c r="R48"/>
      <c r="S48"/>
    </row>
    <row r="49" spans="1:19" x14ac:dyDescent="0.2">
      <c r="B49" t="s">
        <v>34</v>
      </c>
      <c r="C49" t="s">
        <v>35</v>
      </c>
      <c r="D49" t="s">
        <v>36</v>
      </c>
      <c r="E49" s="1" t="s">
        <v>37</v>
      </c>
      <c r="F49" s="1" t="s">
        <v>39</v>
      </c>
      <c r="G49" t="s">
        <v>38</v>
      </c>
      <c r="R49"/>
      <c r="S49"/>
    </row>
    <row r="50" spans="1:19" x14ac:dyDescent="0.2">
      <c r="A50">
        <v>1</v>
      </c>
      <c r="B50" t="s">
        <v>40</v>
      </c>
      <c r="C50">
        <v>5</v>
      </c>
      <c r="D50" s="7">
        <v>41879</v>
      </c>
      <c r="E50" s="1">
        <v>147</v>
      </c>
      <c r="F50" s="6">
        <f>$E$43*$B$45/E50</f>
        <v>6.5306122448979593</v>
      </c>
      <c r="G50" s="6">
        <f>$E$43-F50</f>
        <v>55.869387755102039</v>
      </c>
      <c r="R50"/>
      <c r="S50"/>
    </row>
    <row r="51" spans="1:19" x14ac:dyDescent="0.2">
      <c r="A51">
        <v>2</v>
      </c>
      <c r="B51" t="s">
        <v>40</v>
      </c>
      <c r="C51">
        <v>10</v>
      </c>
      <c r="D51" s="7">
        <v>41879</v>
      </c>
      <c r="E51" s="3">
        <v>147</v>
      </c>
      <c r="F51" s="6">
        <f>$E$43*$B$46/E51</f>
        <v>13.061224489795919</v>
      </c>
      <c r="G51" s="6">
        <f t="shared" ref="G51:G52" si="0">$E$43-F51</f>
        <v>49.33877551020408</v>
      </c>
      <c r="R51"/>
      <c r="S51"/>
    </row>
    <row r="52" spans="1:19" x14ac:dyDescent="0.2">
      <c r="A52">
        <v>3</v>
      </c>
      <c r="B52" t="s">
        <v>40</v>
      </c>
      <c r="C52">
        <v>20</v>
      </c>
      <c r="D52" s="7">
        <v>41879</v>
      </c>
      <c r="E52" s="3">
        <v>147</v>
      </c>
      <c r="F52" s="6">
        <f>$E$43*$B$47/E52</f>
        <v>26.122448979591837</v>
      </c>
      <c r="G52" s="6">
        <f t="shared" si="0"/>
        <v>36.277551020408161</v>
      </c>
      <c r="R52"/>
      <c r="S52"/>
    </row>
    <row r="53" spans="1:19" x14ac:dyDescent="0.2">
      <c r="A53">
        <v>4</v>
      </c>
      <c r="B53" t="s">
        <v>41</v>
      </c>
      <c r="C53">
        <v>5</v>
      </c>
      <c r="D53" s="7">
        <v>42997</v>
      </c>
      <c r="E53" s="3">
        <v>88.378571428571433</v>
      </c>
      <c r="F53" s="6">
        <f>$E$43*$B$45/E53</f>
        <v>10.862361593792935</v>
      </c>
      <c r="G53" s="6">
        <f>$E$43-F53</f>
        <v>51.537638406207066</v>
      </c>
      <c r="R53"/>
      <c r="S53"/>
    </row>
    <row r="54" spans="1:19" x14ac:dyDescent="0.2">
      <c r="A54">
        <v>5</v>
      </c>
      <c r="B54" t="s">
        <v>41</v>
      </c>
      <c r="C54">
        <v>10</v>
      </c>
      <c r="D54" s="7">
        <v>42997</v>
      </c>
      <c r="E54" s="3">
        <v>88.378571428571433</v>
      </c>
      <c r="F54" s="6">
        <f>$E$43*$B$46/E54</f>
        <v>21.72472318758587</v>
      </c>
      <c r="G54" s="6">
        <f t="shared" ref="G54:G58" si="1">$E$43-F54</f>
        <v>40.675276812414126</v>
      </c>
      <c r="R54"/>
      <c r="S54"/>
    </row>
    <row r="55" spans="1:19" x14ac:dyDescent="0.2">
      <c r="A55">
        <v>6</v>
      </c>
      <c r="B55" t="s">
        <v>41</v>
      </c>
      <c r="C55">
        <v>20</v>
      </c>
      <c r="D55" s="7">
        <v>42997</v>
      </c>
      <c r="E55" s="3">
        <v>88.378571428571433</v>
      </c>
      <c r="F55" s="6">
        <f>$E$43*$B$47/E55</f>
        <v>43.449446375171739</v>
      </c>
      <c r="G55" s="6">
        <f t="shared" si="1"/>
        <v>18.95055362482826</v>
      </c>
      <c r="R55"/>
      <c r="S55"/>
    </row>
    <row r="56" spans="1:19" x14ac:dyDescent="0.2">
      <c r="A56">
        <v>7</v>
      </c>
      <c r="B56" t="s">
        <v>42</v>
      </c>
      <c r="C56">
        <v>5</v>
      </c>
      <c r="D56" s="7">
        <v>41947</v>
      </c>
      <c r="E56" s="9">
        <v>405.2436793080505</v>
      </c>
      <c r="F56" s="6">
        <f>$E$43*$B$45/E56</f>
        <v>2.3689450299118553</v>
      </c>
      <c r="G56" s="6">
        <f>$E$43-F56</f>
        <v>60.031054970088142</v>
      </c>
      <c r="R56"/>
      <c r="S56"/>
    </row>
    <row r="57" spans="1:19" x14ac:dyDescent="0.2">
      <c r="A57">
        <v>8</v>
      </c>
      <c r="B57" t="s">
        <v>42</v>
      </c>
      <c r="C57">
        <v>10</v>
      </c>
      <c r="D57" s="7">
        <v>41947</v>
      </c>
      <c r="E57" s="9">
        <v>405.2436793080505</v>
      </c>
      <c r="F57" s="6">
        <f>$E$43*$B$46/E57</f>
        <v>4.7378900598237106</v>
      </c>
      <c r="G57" s="6">
        <f t="shared" si="1"/>
        <v>57.662109940176286</v>
      </c>
      <c r="R57"/>
      <c r="S57"/>
    </row>
    <row r="58" spans="1:19" x14ac:dyDescent="0.2">
      <c r="A58">
        <v>9</v>
      </c>
      <c r="B58" t="s">
        <v>42</v>
      </c>
      <c r="C58">
        <v>20</v>
      </c>
      <c r="D58" s="7">
        <v>41947</v>
      </c>
      <c r="E58" s="9">
        <v>405.2436793080505</v>
      </c>
      <c r="F58" s="6">
        <f>$E$43*$B$47/E58</f>
        <v>9.4757801196474212</v>
      </c>
      <c r="G58" s="6">
        <f t="shared" si="1"/>
        <v>52.924219880352581</v>
      </c>
      <c r="R58"/>
      <c r="S58"/>
    </row>
    <row r="59" spans="1:19" x14ac:dyDescent="0.2">
      <c r="A59">
        <v>10</v>
      </c>
      <c r="B59" t="s">
        <v>43</v>
      </c>
      <c r="C59">
        <v>5</v>
      </c>
      <c r="D59" s="7">
        <v>42466</v>
      </c>
      <c r="E59" s="8">
        <v>67.03</v>
      </c>
      <c r="F59" s="6">
        <f>$E$43*$B$45/E59</f>
        <v>14.321945397583171</v>
      </c>
      <c r="G59" s="6">
        <f>$E$43-F59</f>
        <v>48.078054602416827</v>
      </c>
      <c r="R59"/>
      <c r="S59"/>
    </row>
    <row r="60" spans="1:19" x14ac:dyDescent="0.2">
      <c r="A60">
        <v>11</v>
      </c>
      <c r="B60" t="s">
        <v>43</v>
      </c>
      <c r="C60">
        <v>10</v>
      </c>
      <c r="D60" s="7">
        <v>42466</v>
      </c>
      <c r="E60" s="8">
        <v>67.03</v>
      </c>
      <c r="F60" s="6">
        <f>$E$43*$B$46/E60</f>
        <v>28.643890795166342</v>
      </c>
      <c r="G60" s="6">
        <f t="shared" ref="G60:G61" si="2">$E$43-F60</f>
        <v>33.756109204833656</v>
      </c>
      <c r="R60"/>
      <c r="S60"/>
    </row>
    <row r="61" spans="1:19" x14ac:dyDescent="0.2">
      <c r="A61">
        <v>12</v>
      </c>
      <c r="B61" t="s">
        <v>43</v>
      </c>
      <c r="C61">
        <v>20</v>
      </c>
      <c r="D61" s="7">
        <v>42466</v>
      </c>
      <c r="E61" s="8">
        <v>67.03</v>
      </c>
      <c r="F61" s="6">
        <f>$E$43*$B$47/E61</f>
        <v>57.287781590332685</v>
      </c>
      <c r="G61" s="6">
        <f t="shared" si="2"/>
        <v>5.1122184096673138</v>
      </c>
      <c r="R61"/>
      <c r="S61"/>
    </row>
    <row r="62" spans="1:19" x14ac:dyDescent="0.2">
      <c r="A62">
        <v>13</v>
      </c>
      <c r="B62" t="s">
        <v>44</v>
      </c>
      <c r="C62">
        <v>5</v>
      </c>
      <c r="D62" s="7">
        <v>42992</v>
      </c>
      <c r="E62" s="9">
        <v>776.98437500000011</v>
      </c>
      <c r="F62" s="6">
        <f>$E$43*$B$45/E62</f>
        <v>1.2355460816055661</v>
      </c>
      <c r="G62" s="6">
        <f>$E$43-F62</f>
        <v>61.164453918394429</v>
      </c>
      <c r="R62"/>
      <c r="S62"/>
    </row>
    <row r="63" spans="1:19" x14ac:dyDescent="0.2">
      <c r="A63">
        <v>14</v>
      </c>
      <c r="B63" t="s">
        <v>44</v>
      </c>
      <c r="C63">
        <v>10</v>
      </c>
      <c r="D63" s="7">
        <v>42992</v>
      </c>
      <c r="E63" s="9">
        <v>776.98437500000011</v>
      </c>
      <c r="F63" s="6">
        <f>$E$43*$B$46/E63</f>
        <v>2.4710921632111322</v>
      </c>
      <c r="G63" s="6">
        <f t="shared" ref="G63:G64" si="3">$E$43-F63</f>
        <v>59.928907836788866</v>
      </c>
      <c r="R63"/>
      <c r="S63"/>
    </row>
    <row r="64" spans="1:19" x14ac:dyDescent="0.2">
      <c r="A64">
        <v>15</v>
      </c>
      <c r="B64" t="s">
        <v>44</v>
      </c>
      <c r="C64">
        <v>20</v>
      </c>
      <c r="D64" s="7">
        <v>42992</v>
      </c>
      <c r="E64" s="9">
        <v>776.98437500000011</v>
      </c>
      <c r="F64" s="6">
        <f>$E$43*$B$47/E64</f>
        <v>4.9421843264222645</v>
      </c>
      <c r="G64" s="6">
        <f t="shared" si="3"/>
        <v>57.457815673577734</v>
      </c>
      <c r="R64"/>
      <c r="S64"/>
    </row>
    <row r="65" spans="1:20" x14ac:dyDescent="0.2">
      <c r="E65" s="8"/>
      <c r="R65"/>
      <c r="S65"/>
    </row>
    <row r="66" spans="1:20" x14ac:dyDescent="0.2">
      <c r="D66" s="2"/>
      <c r="E66" s="6"/>
      <c r="F66" s="6"/>
      <c r="R66"/>
      <c r="S66"/>
    </row>
    <row r="67" spans="1:20" x14ac:dyDescent="0.2">
      <c r="A67" t="s">
        <v>53</v>
      </c>
      <c r="R67"/>
      <c r="S67"/>
    </row>
    <row r="68" spans="1:20" x14ac:dyDescent="0.2">
      <c r="A68" t="s">
        <v>54</v>
      </c>
      <c r="B68">
        <f>B18*B25</f>
        <v>384</v>
      </c>
      <c r="C68" t="s">
        <v>29</v>
      </c>
      <c r="R68"/>
      <c r="S68"/>
    </row>
    <row r="69" spans="1:20" x14ac:dyDescent="0.2">
      <c r="A69" t="s">
        <v>55</v>
      </c>
      <c r="R69"/>
      <c r="S69"/>
    </row>
    <row r="70" spans="1:20" x14ac:dyDescent="0.2">
      <c r="A70" t="s">
        <v>56</v>
      </c>
      <c r="B70">
        <f>1*20</f>
        <v>20</v>
      </c>
      <c r="C70" t="s">
        <v>29</v>
      </c>
      <c r="R70"/>
      <c r="S70"/>
    </row>
    <row r="71" spans="1:20" x14ac:dyDescent="0.2">
      <c r="A71" t="s">
        <v>38</v>
      </c>
      <c r="B71" s="1">
        <f>22.5*20</f>
        <v>450</v>
      </c>
      <c r="C71" s="1" t="s">
        <v>29</v>
      </c>
      <c r="L71" s="1"/>
      <c r="M71" s="1"/>
      <c r="R71"/>
      <c r="S71"/>
    </row>
    <row r="72" spans="1:20" x14ac:dyDescent="0.2">
      <c r="B72" s="1"/>
      <c r="C72" s="1"/>
      <c r="L72" s="1"/>
      <c r="M72" s="1"/>
      <c r="R72"/>
      <c r="S72"/>
    </row>
    <row r="73" spans="1:20" x14ac:dyDescent="0.2">
      <c r="C73" s="1"/>
      <c r="D73" s="1"/>
      <c r="R73"/>
      <c r="T73" s="1"/>
    </row>
    <row r="74" spans="1:20" x14ac:dyDescent="0.2">
      <c r="C74" s="1"/>
      <c r="D74" s="1"/>
    </row>
    <row r="75" spans="1:20" x14ac:dyDescent="0.2">
      <c r="D75" s="1"/>
      <c r="E75" s="1"/>
    </row>
    <row r="76" spans="1:20" x14ac:dyDescent="0.2">
      <c r="D76" s="1"/>
      <c r="E76" s="1"/>
      <c r="F76" s="6"/>
    </row>
    <row r="77" spans="1:20" x14ac:dyDescent="0.2">
      <c r="D77" s="2"/>
      <c r="E77" s="6"/>
      <c r="F77" s="6"/>
    </row>
    <row r="78" spans="1:20" x14ac:dyDescent="0.2">
      <c r="D78" s="2"/>
      <c r="E78" s="6"/>
      <c r="F78" s="6"/>
    </row>
    <row r="79" spans="1:20" x14ac:dyDescent="0.2">
      <c r="D79" s="2"/>
      <c r="E79" s="6"/>
      <c r="F79" s="6"/>
      <c r="R79"/>
      <c r="S79"/>
    </row>
    <row r="80" spans="1:20" x14ac:dyDescent="0.2">
      <c r="D80" s="4"/>
      <c r="E80" s="6"/>
      <c r="F80" s="6"/>
      <c r="R80"/>
      <c r="S80"/>
    </row>
    <row r="81" spans="2:19" x14ac:dyDescent="0.2">
      <c r="D81" s="2"/>
      <c r="E81" s="6"/>
      <c r="F81" s="6"/>
      <c r="R81"/>
      <c r="S81"/>
    </row>
    <row r="82" spans="2:19" x14ac:dyDescent="0.2">
      <c r="D82" s="9"/>
      <c r="E82" s="1"/>
      <c r="F82" s="6"/>
      <c r="R82"/>
      <c r="S82"/>
    </row>
    <row r="83" spans="2:19" x14ac:dyDescent="0.2">
      <c r="D83" s="2"/>
      <c r="E83" s="6"/>
      <c r="F83" s="6"/>
      <c r="R83"/>
      <c r="S83"/>
    </row>
    <row r="84" spans="2:19" x14ac:dyDescent="0.2">
      <c r="R84"/>
      <c r="S84"/>
    </row>
    <row r="85" spans="2:19" x14ac:dyDescent="0.2">
      <c r="R85"/>
      <c r="S85"/>
    </row>
    <row r="86" spans="2:19" x14ac:dyDescent="0.2">
      <c r="R86"/>
      <c r="S86"/>
    </row>
    <row r="87" spans="2:19" x14ac:dyDescent="0.2">
      <c r="R87"/>
      <c r="S87"/>
    </row>
    <row r="88" spans="2:19" x14ac:dyDescent="0.2">
      <c r="B88" s="1"/>
      <c r="C88" s="1"/>
      <c r="R88"/>
      <c r="S88"/>
    </row>
    <row r="89" spans="2:19" x14ac:dyDescent="0.2">
      <c r="B89" s="1"/>
      <c r="C89" s="1"/>
      <c r="R89"/>
      <c r="S89"/>
    </row>
    <row r="90" spans="2:19" x14ac:dyDescent="0.2">
      <c r="C90" s="1"/>
      <c r="D90" s="1"/>
      <c r="R90"/>
      <c r="S90"/>
    </row>
    <row r="91" spans="2:19" x14ac:dyDescent="0.2">
      <c r="C91" s="1"/>
      <c r="D91" s="1"/>
      <c r="R91"/>
      <c r="S91"/>
    </row>
    <row r="92" spans="2:19" x14ac:dyDescent="0.2">
      <c r="D92" s="1"/>
      <c r="E92" s="1"/>
      <c r="R92"/>
      <c r="S92"/>
    </row>
    <row r="93" spans="2:19" x14ac:dyDescent="0.2">
      <c r="D93" s="1"/>
      <c r="E93" s="1"/>
      <c r="F93" s="6"/>
      <c r="R93"/>
      <c r="S93"/>
    </row>
    <row r="94" spans="2:19" x14ac:dyDescent="0.2">
      <c r="D94" s="2"/>
      <c r="E94" s="6"/>
      <c r="F94" s="6"/>
      <c r="R94"/>
      <c r="S94"/>
    </row>
    <row r="95" spans="2:19" x14ac:dyDescent="0.2">
      <c r="D95" s="2"/>
      <c r="E95" s="6"/>
      <c r="F95" s="6"/>
      <c r="R95"/>
      <c r="S95"/>
    </row>
    <row r="96" spans="2:19" x14ac:dyDescent="0.2">
      <c r="D96" s="2"/>
      <c r="E96" s="6"/>
      <c r="F96" s="6"/>
      <c r="R96"/>
      <c r="S96"/>
    </row>
    <row r="97" spans="2:19" x14ac:dyDescent="0.2">
      <c r="D97" s="4"/>
      <c r="E97" s="6"/>
      <c r="F97" s="6"/>
      <c r="R97"/>
      <c r="S97"/>
    </row>
    <row r="98" spans="2:19" x14ac:dyDescent="0.2">
      <c r="D98" s="2"/>
      <c r="E98" s="6"/>
      <c r="F98" s="6"/>
      <c r="R98"/>
      <c r="S98"/>
    </row>
    <row r="99" spans="2:19" x14ac:dyDescent="0.2">
      <c r="D99" s="9"/>
      <c r="E99" s="1"/>
      <c r="F99" s="6"/>
      <c r="R99"/>
      <c r="S99"/>
    </row>
    <row r="100" spans="2:19" x14ac:dyDescent="0.2">
      <c r="D100" s="2"/>
      <c r="E100" s="6"/>
      <c r="F100" s="6"/>
      <c r="R100"/>
      <c r="S100"/>
    </row>
    <row r="101" spans="2:19" x14ac:dyDescent="0.2">
      <c r="R101"/>
      <c r="S101"/>
    </row>
    <row r="102" spans="2:19" x14ac:dyDescent="0.2">
      <c r="R102"/>
      <c r="S102"/>
    </row>
    <row r="103" spans="2:19" x14ac:dyDescent="0.2">
      <c r="R103"/>
      <c r="S103"/>
    </row>
    <row r="104" spans="2:19" x14ac:dyDescent="0.2">
      <c r="R104"/>
      <c r="S104"/>
    </row>
    <row r="105" spans="2:19" x14ac:dyDescent="0.2">
      <c r="B105" s="10"/>
      <c r="R105"/>
      <c r="S105"/>
    </row>
    <row r="106" spans="2:19" x14ac:dyDescent="0.2">
      <c r="R106"/>
      <c r="S106"/>
    </row>
    <row r="107" spans="2:19" x14ac:dyDescent="0.2">
      <c r="R107"/>
      <c r="S107"/>
    </row>
    <row r="108" spans="2:19" x14ac:dyDescent="0.2">
      <c r="R108"/>
      <c r="S108"/>
    </row>
    <row r="109" spans="2:19" x14ac:dyDescent="0.2">
      <c r="R109"/>
      <c r="S109"/>
    </row>
    <row r="110" spans="2:19" x14ac:dyDescent="0.2">
      <c r="R110"/>
      <c r="S110"/>
    </row>
    <row r="111" spans="2:19" x14ac:dyDescent="0.2">
      <c r="R111"/>
      <c r="S111"/>
    </row>
    <row r="112" spans="2:19" x14ac:dyDescent="0.2">
      <c r="R112"/>
      <c r="S112"/>
    </row>
    <row r="116" spans="18:19" x14ac:dyDescent="0.2">
      <c r="R116"/>
      <c r="S116"/>
    </row>
  </sheetData>
  <phoneticPr fontId="3" type="noConversion"/>
  <printOptions gridLines="1"/>
  <pageMargins left="0.75" right="0.75" top="1" bottom="1" header="0.5" footer="0.5"/>
  <pageSetup scale="48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2017-09-25T18:11:07Z</cp:lastPrinted>
  <dcterms:created xsi:type="dcterms:W3CDTF">2017-07-18T14:51:43Z</dcterms:created>
  <dcterms:modified xsi:type="dcterms:W3CDTF">2017-09-27T14:53:01Z</dcterms:modified>
</cp:coreProperties>
</file>